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_rels/sheet11.xml.rels" ContentType="application/vnd.openxmlformats-package.relationships+xml"/>
  <Override PartName="/xl/worksheets/_rels/sheet9.xml.rels" ContentType="application/vnd.openxmlformats-package.relationships+xml"/>
  <Override PartName="/xl/worksheets/_rels/sheet2.xml.rels" ContentType="application/vnd.openxmlformats-package.relationships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sharedStrings.xml" ContentType="application/vnd.openxmlformats-officedocument.spreadsheetml.sharedStrings+xml"/>
  <Override PartName="/xl/ctrlProps/ctrlProps2.xml" ContentType="application/vnd.ms-excel.controlproperties+xml"/>
  <Override PartName="/xl/ctrlProps/ctrlProps11.xml" ContentType="application/vnd.ms-excel.controlproperties+xml"/>
  <Override PartName="/xl/ctrlProps/ctrlProps3.xml" ContentType="application/vnd.ms-excel.controlproperties+xml"/>
  <Override PartName="/xl/ctrlProps/ctrlProps12.xml" ContentType="application/vnd.ms-excel.controlproperties+xml"/>
  <Override PartName="/xl/ctrlProps/ctrlProps4.xml" ContentType="application/vnd.ms-excel.controlproperties+xml"/>
  <Override PartName="/xl/ctrlProps/ctrlProps5.xml" ContentType="application/vnd.ms-excel.controlproperties+xml"/>
  <Override PartName="/xl/ctrlProps/ctrlProps14.xml" ContentType="application/vnd.ms-excel.controlproperties+xml"/>
  <Override PartName="/xl/ctrlProps/ctrlProps6.xml" ContentType="application/vnd.ms-excel.controlproperties+xml"/>
  <Override PartName="/xl/ctrlProps/ctrlProps15.xml" ContentType="application/vnd.ms-excel.controlproperties+xml"/>
  <Override PartName="/xl/ctrlProps/ctrlProps7.xml" ContentType="application/vnd.ms-excel.controlproperties+xml"/>
  <Override PartName="/xl/ctrlProps/ctrlProps8.xml" ContentType="application/vnd.ms-excel.controlproperties+xml"/>
  <Override PartName="/xl/ctrlProps/ctrlProps9.xml" ContentType="application/vnd.ms-excel.controlproperties+xml"/>
  <Override PartName="/xl/ctrlProps/ctrlProps10.xml" ContentType="application/vnd.ms-excel.controlpropertie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xl/drawings/drawing16.xml" ContentType="application/vnd.openxmlformats-officedocument.drawing+xml"/>
  <Override PartName="/xl/drawings/drawing13.xml" ContentType="application/vnd.openxmlformats-officedocument.drawing+xml"/>
  <Override PartName="/xl/drawings/vmlDrawing2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Instruction" sheetId="1" state="visible" r:id="rId3"/>
    <sheet name="VarInput" sheetId="2" state="visible" r:id="rId4"/>
    <sheet name="Prices" sheetId="3" state="visible" r:id="rId5"/>
    <sheet name="FXRates" sheetId="4" state="visible" r:id="rId6"/>
    <sheet name="Link" sheetId="5" state="visible" r:id="rId7"/>
    <sheet name="CleanPrices" sheetId="6" state="visible" r:id="rId8"/>
    <sheet name="LogReturns" sheetId="7" state="visible" r:id="rId9"/>
    <sheet name="VarianceCovarianceMatrix" sheetId="8" state="visible" r:id="rId10"/>
    <sheet name="VarOutput" sheetId="9" state="visible" r:id="rId11"/>
    <sheet name="Gamma" sheetId="10" state="visible" r:id="rId12"/>
    <sheet name="DBInterface" sheetId="11" state="visible" r:id="rId13"/>
    <sheet name="BridgeCodes" sheetId="12" state="visible" r:id="rId14"/>
  </sheets>
  <definedNames>
    <definedName function="false" hidden="false" localSheetId="10" name="_xlnm.Print_Area" vbProcedure="false">DBInterface!$B$1:$N$31</definedName>
    <definedName function="false" hidden="true" localSheetId="10" name="_xlnm._FilterDatabase" vbProcedure="false">DBInterface!$A:$S</definedName>
    <definedName function="false" hidden="false" name="CurrentPLDate" vbProcedure="false">#REF!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<sst xmlns="http://schemas.openxmlformats.org/spreadsheetml/2006/main" count="14075" uniqueCount="1187">
  <si>
    <t xml:space="preserve">Version 7 - 7/5/2000</t>
  </si>
  <si>
    <t xml:space="preserve">Instruction</t>
  </si>
  <si>
    <t xml:space="preserve">1. Type effective date of the run in VarInput!M1</t>
  </si>
  <si>
    <t xml:space="preserve">2. Get positions by pushing "Get ETS positions" button</t>
  </si>
  <si>
    <t xml:space="preserve">(if you see "Missing code" instead of ticker name go to BridgeCodes sheet and add this stock to the list of all stocks)</t>
  </si>
  <si>
    <t xml:space="preserve">3. Get historical prices. In order to do that:</t>
  </si>
  <si>
    <t xml:space="preserve">a). push the button "Prices 1" and wait until all prices are loaded into sheet "Link"</t>
  </si>
  <si>
    <t xml:space="preserve">b). push the button "Prices 2" and wait until all prices are loaded into sheet "Link"</t>
  </si>
  <si>
    <t xml:space="preserve">c). push the button "Prices 3" and wait until all prices are loaded into sheet "Link"</t>
  </si>
  <si>
    <t xml:space="preserve">4. Get historical FX rates. In order to do that:</t>
  </si>
  <si>
    <t xml:space="preserve">a). push the button "FX rates 1" and wait until all FX rates are loaded into sheet "Link"</t>
  </si>
  <si>
    <t xml:space="preserve">b). push the button "FX rates 2" and wait until all FX rates are loaded into sheet "Link"</t>
  </si>
  <si>
    <t xml:space="preserve">c). push the button "FX rates 3" and wait until all FX rates are loaded into sheet "Link"</t>
  </si>
  <si>
    <t xml:space="preserve">5. Get prices for the effective date of the run by pushing "Get current prices" button.</t>
  </si>
  <si>
    <t xml:space="preserve">6. Clean prices by pushing "Clean Prices" button.</t>
  </si>
  <si>
    <t xml:space="preserve">7. Calculate covariance by pushing "Calculate Covariance" button.</t>
  </si>
  <si>
    <t xml:space="preserve">8. Calculate VAR by pushing "Calculate V@R (simulations) button.</t>
  </si>
  <si>
    <t xml:space="preserve">(the results are in  VarOutput sheet)</t>
  </si>
  <si>
    <t xml:space="preserve">Ticker</t>
  </si>
  <si>
    <t xml:space="preserve">Type                  0-Equity        1-Euro Call   2-Euro Put   3-Amer Call   4-Amer  Put</t>
  </si>
  <si>
    <t xml:space="preserve">#Shares</t>
  </si>
  <si>
    <t xml:space="preserve">Stock/Underlying Price</t>
  </si>
  <si>
    <t xml:space="preserve">STRIKE</t>
  </si>
  <si>
    <t xml:space="preserve">Interest Rate</t>
  </si>
  <si>
    <t xml:space="preserve">DivYield</t>
  </si>
  <si>
    <t xml:space="preserve">Volatily</t>
  </si>
  <si>
    <t xml:space="preserve">ExpDate</t>
  </si>
  <si>
    <t xml:space="preserve">Years to Maturity</t>
  </si>
  <si>
    <t xml:space="preserve">FX rate</t>
  </si>
  <si>
    <t xml:space="preserve">Effective date</t>
  </si>
  <si>
    <t xml:space="preserve">PROP</t>
  </si>
  <si>
    <t xml:space="preserve">TECH</t>
  </si>
  <si>
    <t xml:space="preserve">OPTI</t>
  </si>
  <si>
    <t xml:space="preserve">ENRG</t>
  </si>
  <si>
    <t xml:space="preserve">EUTY</t>
  </si>
  <si>
    <t xml:space="preserve">PROP2</t>
  </si>
  <si>
    <t xml:space="preserve">FLOW</t>
  </si>
  <si>
    <t xml:space="preserve">EHED</t>
  </si>
  <si>
    <t xml:space="preserve">OPLN</t>
  </si>
  <si>
    <t xml:space="preserve">Book1</t>
  </si>
  <si>
    <t xml:space="preserve">Book2</t>
  </si>
  <si>
    <t xml:space="preserve">Book3</t>
  </si>
  <si>
    <t xml:space="preserve">Sum of Ratios</t>
  </si>
  <si>
    <t xml:space="preserve">Start Date</t>
  </si>
  <si>
    <t xml:space="preserve">AEE</t>
  </si>
  <si>
    <t xml:space="preserve">End Date</t>
  </si>
  <si>
    <t xml:space="preserve">AEP</t>
  </si>
  <si>
    <t xml:space="preserve">Decay Factor</t>
  </si>
  <si>
    <t xml:space="preserve">AGL</t>
  </si>
  <si>
    <t xml:space="preserve">Asset number</t>
  </si>
  <si>
    <t xml:space="preserve">AHC</t>
  </si>
  <si>
    <t xml:space="preserve">Number of Clean Dates</t>
  </si>
  <si>
    <t xml:space="preserve">AOH1</t>
  </si>
  <si>
    <t xml:space="preserve">AO</t>
  </si>
  <si>
    <t xml:space="preserve">Number of Books</t>
  </si>
  <si>
    <t xml:space="preserve">APA</t>
  </si>
  <si>
    <t xml:space="preserve">Percentile</t>
  </si>
  <si>
    <t xml:space="preserve">APC</t>
  </si>
  <si>
    <t xml:space="preserve">#simulations</t>
  </si>
  <si>
    <t xml:space="preserve">ASH</t>
  </si>
  <si>
    <t xml:space="preserve">AYE</t>
  </si>
  <si>
    <t xml:space="preserve">BJS</t>
  </si>
  <si>
    <t xml:space="preserve">BP</t>
  </si>
  <si>
    <t xml:space="preserve">BP.L</t>
  </si>
  <si>
    <t xml:space="preserve">CHV</t>
  </si>
  <si>
    <t xml:space="preserve">CIN</t>
  </si>
  <si>
    <t xml:space="preserve">CMS</t>
  </si>
  <si>
    <t xml:space="preserve">COCa</t>
  </si>
  <si>
    <t xml:space="preserve">COCb</t>
  </si>
  <si>
    <t xml:space="preserve">DQE</t>
  </si>
  <si>
    <t xml:space="preserve">DT</t>
  </si>
  <si>
    <t xml:space="preserve">ED</t>
  </si>
  <si>
    <t xml:space="preserve">ESI.TO</t>
  </si>
  <si>
    <t xml:space="preserve">ESPI7.15</t>
  </si>
  <si>
    <t xml:space="preserve">ESPI</t>
  </si>
  <si>
    <t xml:space="preserve">ETR</t>
  </si>
  <si>
    <t xml:space="preserve">EXC</t>
  </si>
  <si>
    <t xml:space="preserve">FPL</t>
  </si>
  <si>
    <t xml:space="preserve">FST</t>
  </si>
  <si>
    <t xml:space="preserve">GLM</t>
  </si>
  <si>
    <t xml:space="preserve">GPU</t>
  </si>
  <si>
    <t xml:space="preserve">MCN</t>
  </si>
  <si>
    <t xml:space="preserve">NBL</t>
  </si>
  <si>
    <t xml:space="preserve">NFX</t>
  </si>
  <si>
    <t xml:space="preserve">NMK</t>
  </si>
  <si>
    <t xml:space="preserve">NVS</t>
  </si>
  <si>
    <t xml:space="preserve">OSH</t>
  </si>
  <si>
    <t xml:space="preserve">P</t>
  </si>
  <si>
    <t xml:space="preserve">PEG</t>
  </si>
  <si>
    <t xml:space="preserve">PGN</t>
  </si>
  <si>
    <t xml:space="preserve">POM</t>
  </si>
  <si>
    <t xml:space="preserve">PPL</t>
  </si>
  <si>
    <t xml:space="preserve">QQQ</t>
  </si>
  <si>
    <t xml:space="preserve">QQQ61O01</t>
  </si>
  <si>
    <t xml:space="preserve">RD</t>
  </si>
  <si>
    <t xml:space="preserve">RD.I</t>
  </si>
  <si>
    <t xml:space="preserve">REI</t>
  </si>
  <si>
    <t xml:space="preserve">RIG</t>
  </si>
  <si>
    <t xml:space="preserve">RIG19E</t>
  </si>
  <si>
    <t xml:space="preserve">SBYN</t>
  </si>
  <si>
    <t xml:space="preserve">SCG</t>
  </si>
  <si>
    <t xml:space="preserve">SRP</t>
  </si>
  <si>
    <t xml:space="preserve">SUN</t>
  </si>
  <si>
    <t xml:space="preserve">TAP</t>
  </si>
  <si>
    <t xml:space="preserve">TK</t>
  </si>
  <si>
    <t xml:space="preserve">TOS</t>
  </si>
  <si>
    <t xml:space="preserve">TX</t>
  </si>
  <si>
    <t xml:space="preserve">TXU</t>
  </si>
  <si>
    <t xml:space="preserve">UCU</t>
  </si>
  <si>
    <t xml:space="preserve">UTY360C</t>
  </si>
  <si>
    <t xml:space="preserve">UTY</t>
  </si>
  <si>
    <t xml:space="preserve">UTY360O</t>
  </si>
  <si>
    <t xml:space="preserve">UTY370C01</t>
  </si>
  <si>
    <t xml:space="preserve">UTY370O01</t>
  </si>
  <si>
    <t xml:space="preserve">VITR</t>
  </si>
  <si>
    <t xml:space="preserve">VLO</t>
  </si>
  <si>
    <t xml:space="preserve">VSTR</t>
  </si>
  <si>
    <t xml:space="preserve">WEC</t>
  </si>
  <si>
    <t xml:space="preserve">WPL</t>
  </si>
  <si>
    <t xml:space="preserve">XNG240G01</t>
  </si>
  <si>
    <t xml:space="preserve">XNG</t>
  </si>
  <si>
    <t xml:space="preserve">XNG240S01</t>
  </si>
  <si>
    <t xml:space="preserve">XOI520D01</t>
  </si>
  <si>
    <t xml:space="preserve">XOI</t>
  </si>
  <si>
    <t xml:space="preserve">XOI520P01</t>
  </si>
  <si>
    <t xml:space="preserve">25-Sep-2000</t>
  </si>
  <si>
    <t xml:space="preserve">26-Sep-2000</t>
  </si>
  <si>
    <t xml:space="preserve">27-Sep-2000</t>
  </si>
  <si>
    <t xml:space="preserve">28-Sep-2000</t>
  </si>
  <si>
    <t xml:space="preserve">29-Sep-2000</t>
  </si>
  <si>
    <t xml:space="preserve">02-Oct-2000</t>
  </si>
  <si>
    <t xml:space="preserve">03-Oct-2000</t>
  </si>
  <si>
    <t xml:space="preserve">04-Oct-2000</t>
  </si>
  <si>
    <t xml:space="preserve">05-Oct-2000</t>
  </si>
  <si>
    <t xml:space="preserve">06-Oct-2000</t>
  </si>
  <si>
    <t xml:space="preserve">09-Oct-2000</t>
  </si>
  <si>
    <t xml:space="preserve">10-Oct-2000</t>
  </si>
  <si>
    <t xml:space="preserve">11-Oct-2000</t>
  </si>
  <si>
    <t xml:space="preserve">12-Oct-2000</t>
  </si>
  <si>
    <t xml:space="preserve">13-Oct-2000</t>
  </si>
  <si>
    <t xml:space="preserve">16-Oct-2000</t>
  </si>
  <si>
    <t xml:space="preserve">17-Oct-2000</t>
  </si>
  <si>
    <t xml:space="preserve">18-Oct-2000</t>
  </si>
  <si>
    <t xml:space="preserve">19-Oct-2000</t>
  </si>
  <si>
    <t xml:space="preserve">20-Oct-2000</t>
  </si>
  <si>
    <t xml:space="preserve">23-Oct-2000</t>
  </si>
  <si>
    <t xml:space="preserve">24-Oct-2000</t>
  </si>
  <si>
    <t xml:space="preserve">25-Oct-2000</t>
  </si>
  <si>
    <t xml:space="preserve">26-Oct-2000</t>
  </si>
  <si>
    <t xml:space="preserve">27-Oct-2000</t>
  </si>
  <si>
    <t xml:space="preserve">30-Oct-2000</t>
  </si>
  <si>
    <t xml:space="preserve">31-Oct-2000</t>
  </si>
  <si>
    <t xml:space="preserve">01-Nov-2000</t>
  </si>
  <si>
    <t xml:space="preserve">02-Nov-2000</t>
  </si>
  <si>
    <t xml:space="preserve">03-Nov-2000</t>
  </si>
  <si>
    <t xml:space="preserve">06-Nov-2000</t>
  </si>
  <si>
    <t xml:space="preserve">07-Nov-2000</t>
  </si>
  <si>
    <t xml:space="preserve">08-Nov-2000</t>
  </si>
  <si>
    <t xml:space="preserve">09-Nov-2000</t>
  </si>
  <si>
    <t xml:space="preserve">10-Nov-2000</t>
  </si>
  <si>
    <t xml:space="preserve">13-Nov-2000</t>
  </si>
  <si>
    <t xml:space="preserve">14-Nov-2000</t>
  </si>
  <si>
    <t xml:space="preserve">15-Nov-2000</t>
  </si>
  <si>
    <t xml:space="preserve">16-Nov-2000</t>
  </si>
  <si>
    <t xml:space="preserve">17-Nov-2000</t>
  </si>
  <si>
    <t xml:space="preserve">20-Nov-2000</t>
  </si>
  <si>
    <t xml:space="preserve">21-Nov-2000</t>
  </si>
  <si>
    <t xml:space="preserve">22-Nov-2000</t>
  </si>
  <si>
    <t xml:space="preserve">24-Nov-2000</t>
  </si>
  <si>
    <t xml:space="preserve">27-Nov-2000</t>
  </si>
  <si>
    <t xml:space="preserve">28-Nov-2000</t>
  </si>
  <si>
    <t xml:space="preserve">29-Nov-2000</t>
  </si>
  <si>
    <t xml:space="preserve">30-Nov-2000</t>
  </si>
  <si>
    <t xml:space="preserve">01-Dec-2000</t>
  </si>
  <si>
    <t xml:space="preserve">04-Dec-2000</t>
  </si>
  <si>
    <t xml:space="preserve">05-Dec-2000</t>
  </si>
  <si>
    <t xml:space="preserve">06-Dec-2000</t>
  </si>
  <si>
    <t xml:space="preserve">07-Dec-2000</t>
  </si>
  <si>
    <t xml:space="preserve">08-Dec-2000</t>
  </si>
  <si>
    <t xml:space="preserve">11-Dec-2000</t>
  </si>
  <si>
    <t xml:space="preserve">12-Dec-2000</t>
  </si>
  <si>
    <t xml:space="preserve">13-Dec-2000</t>
  </si>
  <si>
    <t xml:space="preserve">14-Dec-2000</t>
  </si>
  <si>
    <t xml:space="preserve">15-Dec-2000</t>
  </si>
  <si>
    <t xml:space="preserve">18-Dec-2000</t>
  </si>
  <si>
    <t xml:space="preserve">19-Dec-2000</t>
  </si>
  <si>
    <t xml:space="preserve">20-Dec-2000</t>
  </si>
  <si>
    <t xml:space="preserve">21-Dec-2000</t>
  </si>
  <si>
    <t xml:space="preserve">22-Dec-2000</t>
  </si>
  <si>
    <t xml:space="preserve">26-Dec-2000</t>
  </si>
  <si>
    <t xml:space="preserve">27-Dec-2000</t>
  </si>
  <si>
    <t xml:space="preserve">28-Dec-2000</t>
  </si>
  <si>
    <t xml:space="preserve">29-Dec-2000</t>
  </si>
  <si>
    <t xml:space="preserve">02-Jan-2001</t>
  </si>
  <si>
    <t xml:space="preserve">03-Jan-2001</t>
  </si>
  <si>
    <t xml:space="preserve">04-Jan-2001</t>
  </si>
  <si>
    <t xml:space="preserve">05-Jan-2001</t>
  </si>
  <si>
    <t xml:space="preserve">08-Jan-2001</t>
  </si>
  <si>
    <t xml:space="preserve">09-Jan-2001</t>
  </si>
  <si>
    <t xml:space="preserve">10-Jan-2001</t>
  </si>
  <si>
    <t xml:space="preserve">11-Jan-2001</t>
  </si>
  <si>
    <t xml:space="preserve">12-Jan-2001</t>
  </si>
  <si>
    <t xml:space="preserve">16-Jan-2001</t>
  </si>
  <si>
    <t xml:space="preserve">17-Jan-2001</t>
  </si>
  <si>
    <t xml:space="preserve">18-Jan-2001</t>
  </si>
  <si>
    <t xml:space="preserve">19-Jan-2001</t>
  </si>
  <si>
    <t xml:space="preserve">22-Jan-2001</t>
  </si>
  <si>
    <t xml:space="preserve">23-Jan-2001</t>
  </si>
  <si>
    <t xml:space="preserve">24-Jan-2001</t>
  </si>
  <si>
    <t xml:space="preserve">25-Jan-2001</t>
  </si>
  <si>
    <t xml:space="preserve">26-Jan-2001</t>
  </si>
  <si>
    <t xml:space="preserve">29-Jan-2001</t>
  </si>
  <si>
    <t xml:space="preserve">30-Jan-2001</t>
  </si>
  <si>
    <t xml:space="preserve">31-Jan-2001</t>
  </si>
  <si>
    <t xml:space="preserve">01-Feb-2001</t>
  </si>
  <si>
    <t xml:space="preserve">02-Feb-2001</t>
  </si>
  <si>
    <t xml:space="preserve">05-Feb-2001</t>
  </si>
  <si>
    <t xml:space="preserve">06-Feb-2001</t>
  </si>
  <si>
    <t xml:space="preserve">07-Feb-2001</t>
  </si>
  <si>
    <t xml:space="preserve">08-Feb-2001</t>
  </si>
  <si>
    <t xml:space="preserve">09-Feb-2001</t>
  </si>
  <si>
    <t xml:space="preserve">12-Feb-2001</t>
  </si>
  <si>
    <t xml:space="preserve">13-Feb-2001</t>
  </si>
  <si>
    <t xml:space="preserve">14-Feb-2001</t>
  </si>
  <si>
    <t xml:space="preserve">15-Feb-2001</t>
  </si>
  <si>
    <t xml:space="preserve">16-Feb-2001</t>
  </si>
  <si>
    <t xml:space="preserve">US;AEE</t>
  </si>
  <si>
    <t xml:space="preserve">US;AEP</t>
  </si>
  <si>
    <t xml:space="preserve">23-Nov-2000</t>
  </si>
  <si>
    <t xml:space="preserve">15-Jan-2001</t>
  </si>
  <si>
    <t xml:space="preserve">19-Feb-2001</t>
  </si>
  <si>
    <t xml:space="preserve">20-Feb-2001</t>
  </si>
  <si>
    <t xml:space="preserve">AU;AGL</t>
  </si>
  <si>
    <t xml:space="preserve">US;AHC</t>
  </si>
  <si>
    <t xml:space="preserve">01-Jan-2001</t>
  </si>
  <si>
    <t xml:space="preserve">AU@AO01H</t>
  </si>
  <si>
    <t xml:space="preserve">US;APA</t>
  </si>
  <si>
    <t xml:space="preserve">US;APC</t>
  </si>
  <si>
    <t xml:space="preserve">US;ASH</t>
  </si>
  <si>
    <t xml:space="preserve">US;AYE</t>
  </si>
  <si>
    <t xml:space="preserve">US;BJS</t>
  </si>
  <si>
    <t xml:space="preserve">US;BP</t>
  </si>
  <si>
    <t xml:space="preserve">US;CHV</t>
  </si>
  <si>
    <t xml:space="preserve">US;CIN</t>
  </si>
  <si>
    <t xml:space="preserve">US;CMS</t>
  </si>
  <si>
    <t xml:space="preserve">US;COC.A</t>
  </si>
  <si>
    <t xml:space="preserve">US;COC.B</t>
  </si>
  <si>
    <t xml:space="preserve">US;DQE</t>
  </si>
  <si>
    <t xml:space="preserve">US;DT</t>
  </si>
  <si>
    <t xml:space="preserve">US;ED</t>
  </si>
  <si>
    <t xml:space="preserve">CA;ESI</t>
  </si>
  <si>
    <t xml:space="preserve">US;ESPI</t>
  </si>
  <si>
    <t xml:space="preserve">US;ETR</t>
  </si>
  <si>
    <t xml:space="preserve">US;EXC</t>
  </si>
  <si>
    <t xml:space="preserve">US;FPL</t>
  </si>
  <si>
    <t xml:space="preserve">US;FST</t>
  </si>
  <si>
    <t xml:space="preserve">US;GLM</t>
  </si>
  <si>
    <t xml:space="preserve">US;GPU</t>
  </si>
  <si>
    <t xml:space="preserve">US;MCN</t>
  </si>
  <si>
    <t xml:space="preserve">US;NBL</t>
  </si>
  <si>
    <t xml:space="preserve">US;NFX</t>
  </si>
  <si>
    <t xml:space="preserve">US;NMK</t>
  </si>
  <si>
    <t xml:space="preserve">AU;NVS</t>
  </si>
  <si>
    <t xml:space="preserve">AU;OSH</t>
  </si>
  <si>
    <t xml:space="preserve">US;P</t>
  </si>
  <si>
    <t xml:space="preserve">US;PEG</t>
  </si>
  <si>
    <t xml:space="preserve">US;PGN</t>
  </si>
  <si>
    <t xml:space="preserve">US;POM</t>
  </si>
  <si>
    <t xml:space="preserve">US;PPL</t>
  </si>
  <si>
    <t xml:space="preserve">US;QQQ</t>
  </si>
  <si>
    <t xml:space="preserve">US;RD</t>
  </si>
  <si>
    <t xml:space="preserve">US;REI</t>
  </si>
  <si>
    <t xml:space="preserve">US;RIG</t>
  </si>
  <si>
    <t xml:space="preserve">US;SBYN</t>
  </si>
  <si>
    <t xml:space="preserve">US;SCG</t>
  </si>
  <si>
    <t xml:space="preserve">US;SRP</t>
  </si>
  <si>
    <t xml:space="preserve">US;SUN</t>
  </si>
  <si>
    <t xml:space="preserve">AU;TAP</t>
  </si>
  <si>
    <t xml:space="preserve">US;TK</t>
  </si>
  <si>
    <t xml:space="preserve">US;TOS</t>
  </si>
  <si>
    <t xml:space="preserve">US;TX</t>
  </si>
  <si>
    <t xml:space="preserve">US;TXU</t>
  </si>
  <si>
    <t xml:space="preserve">US;UCU</t>
  </si>
  <si>
    <t xml:space="preserve">US;UTY</t>
  </si>
  <si>
    <t xml:space="preserve">US;VITR</t>
  </si>
  <si>
    <t xml:space="preserve">US;VLO</t>
  </si>
  <si>
    <t xml:space="preserve">US;VSTR</t>
  </si>
  <si>
    <t xml:space="preserve">US;WEC</t>
  </si>
  <si>
    <t xml:space="preserve">AU;WPL</t>
  </si>
  <si>
    <t xml:space="preserve">US;XNG</t>
  </si>
  <si>
    <t xml:space="preserve">US;XOI</t>
  </si>
  <si>
    <t xml:space="preserve">25-Dec-2000</t>
  </si>
  <si>
    <t xml:space="preserve">US;XTO</t>
  </si>
  <si>
    <t xml:space="preserve">US;WFT</t>
  </si>
  <si>
    <t xml:space="preserve">US;ZIXI</t>
  </si>
  <si>
    <t xml:space="preserve">US;WIND</t>
  </si>
  <si>
    <t xml:space="preserve">US;UCM</t>
  </si>
  <si>
    <t xml:space="preserve">US;UDS</t>
  </si>
  <si>
    <t xml:space="preserve">US;UPR</t>
  </si>
  <si>
    <t xml:space="preserve">US;VPI</t>
  </si>
  <si>
    <t xml:space="preserve">US;VRC</t>
  </si>
  <si>
    <t xml:space="preserve">US;VRI</t>
  </si>
  <si>
    <t xml:space="preserve">US;WCG</t>
  </si>
  <si>
    <t xml:space="preserve">US;WMB</t>
  </si>
  <si>
    <t xml:space="preserve">US;WWCA</t>
  </si>
  <si>
    <t xml:space="preserve">US;XOM</t>
  </si>
  <si>
    <t xml:space="preserve">US;ABIZ</t>
  </si>
  <si>
    <t xml:space="preserve">AU@AO00M</t>
  </si>
  <si>
    <t xml:space="preserve">US;ARC</t>
  </si>
  <si>
    <t xml:space="preserve">US;BHI</t>
  </si>
  <si>
    <t xml:space="preserve">US;BOG</t>
  </si>
  <si>
    <t xml:space="preserve">US;BPA</t>
  </si>
  <si>
    <t xml:space="preserve">US;BR</t>
  </si>
  <si>
    <t xml:space="preserve">US;BRCM</t>
  </si>
  <si>
    <t xml:space="preserve">US;BRR</t>
  </si>
  <si>
    <t xml:space="preserve">US;CAM</t>
  </si>
  <si>
    <t xml:space="preserve">US;CGP</t>
  </si>
  <si>
    <t xml:space="preserve">US;COG</t>
  </si>
  <si>
    <t xml:space="preserve">US;CPL</t>
  </si>
  <si>
    <t xml:space="preserve">US;CPN</t>
  </si>
  <si>
    <t xml:space="preserve">US;CSCO</t>
  </si>
  <si>
    <t xml:space="preserve">US;D</t>
  </si>
  <si>
    <t xml:space="preserve">US;DIR</t>
  </si>
  <si>
    <t xml:space="preserve">US;DO</t>
  </si>
  <si>
    <t xml:space="preserve">US;DUK</t>
  </si>
  <si>
    <t xml:space="preserve">US;DYN</t>
  </si>
  <si>
    <t xml:space="preserve">US;EFU</t>
  </si>
  <si>
    <t xml:space="preserve">US;EIX</t>
  </si>
  <si>
    <t xml:space="preserve">US;EMC</t>
  </si>
  <si>
    <t xml:space="preserve">CA;ENL</t>
  </si>
  <si>
    <t xml:space="preserve">US;EPG</t>
  </si>
  <si>
    <t xml:space="preserve">US;ESV</t>
  </si>
  <si>
    <t xml:space="preserve">US;EXDS</t>
  </si>
  <si>
    <t xml:space="preserve">US;FE</t>
  </si>
  <si>
    <t xml:space="preserve">US;FLC</t>
  </si>
  <si>
    <t xml:space="preserve">US;GLBL</t>
  </si>
  <si>
    <t xml:space="preserve">US;GLW</t>
  </si>
  <si>
    <t xml:space="preserve">US;GSTRF</t>
  </si>
  <si>
    <t xml:space="preserve">US;HAL</t>
  </si>
  <si>
    <t xml:space="preserve">US;IBM</t>
  </si>
  <si>
    <t xml:space="preserve">US;ICGE</t>
  </si>
  <si>
    <t xml:space="preserve">US;IIH</t>
  </si>
  <si>
    <t xml:space="preserve">US;IIR</t>
  </si>
  <si>
    <t xml:space="preserve">US;INTC</t>
  </si>
  <si>
    <t xml:space="preserve">US;ISLD</t>
  </si>
  <si>
    <t xml:space="preserve">US;ITWO</t>
  </si>
  <si>
    <t xml:space="preserve">US;JDSU</t>
  </si>
  <si>
    <t xml:space="preserve">US;LD</t>
  </si>
  <si>
    <t xml:space="preserve">US;LOR</t>
  </si>
  <si>
    <t xml:space="preserve">US;LVLT</t>
  </si>
  <si>
    <t xml:space="preserve">US;MMR</t>
  </si>
  <si>
    <t xml:space="preserve">US;MOT</t>
  </si>
  <si>
    <t xml:space="preserve">US;MPWR</t>
  </si>
  <si>
    <t xml:space="preserve">US;MRL</t>
  </si>
  <si>
    <t xml:space="preserve">US;MRO</t>
  </si>
  <si>
    <t xml:space="preserve">US;MSFT</t>
  </si>
  <si>
    <t xml:space="preserve">US;MTP</t>
  </si>
  <si>
    <t xml:space="preserve">US;NBR</t>
  </si>
  <si>
    <t xml:space="preserve">US;NDX</t>
  </si>
  <si>
    <t xml:space="preserve">US;NE</t>
  </si>
  <si>
    <t xml:space="preserve">US;NOI</t>
  </si>
  <si>
    <t xml:space="preserve">US;NOK</t>
  </si>
  <si>
    <t xml:space="preserve">US;NT</t>
  </si>
  <si>
    <t xml:space="preserve">US;NU</t>
  </si>
  <si>
    <t xml:space="preserve">US;NXTL</t>
  </si>
  <si>
    <t xml:space="preserve">US;ORCL</t>
  </si>
  <si>
    <t xml:space="preserve">US;OSH</t>
  </si>
  <si>
    <t xml:space="preserve">US;OSX</t>
  </si>
  <si>
    <t xml:space="preserve">US;PCG</t>
  </si>
  <si>
    <t xml:space="preserve">US;PE</t>
  </si>
  <si>
    <t xml:space="preserve">CA;PLA</t>
  </si>
  <si>
    <t xml:space="preserve">US;PPP</t>
  </si>
  <si>
    <t xml:space="preserve">AU;PTZ</t>
  </si>
  <si>
    <t xml:space="preserve">US;PXD</t>
  </si>
  <si>
    <t xml:space="preserve">US;QCOM</t>
  </si>
  <si>
    <t xml:space="preserve">US;RBAK</t>
  </si>
  <si>
    <t xml:space="preserve">US;RDC</t>
  </si>
  <si>
    <t xml:space="preserve">US;SCMR</t>
  </si>
  <si>
    <t xml:space="preserve">US;SFS</t>
  </si>
  <si>
    <t xml:space="preserve">US;SGY</t>
  </si>
  <si>
    <t xml:space="preserve">US;SII</t>
  </si>
  <si>
    <t xml:space="preserve">US;SLB</t>
  </si>
  <si>
    <t xml:space="preserve">US;SO</t>
  </si>
  <si>
    <t xml:space="preserve">US;SPX</t>
  </si>
  <si>
    <t xml:space="preserve">US@SP00M</t>
  </si>
  <si>
    <t xml:space="preserve">AU;STO</t>
  </si>
  <si>
    <t xml:space="preserve">US;SUNW</t>
  </si>
  <si>
    <t xml:space="preserve">US;T</t>
  </si>
  <si>
    <t xml:space="preserve">US;TDW</t>
  </si>
  <si>
    <t xml:space="preserve">US;TERN</t>
  </si>
  <si>
    <t xml:space="preserve">US;TIBX</t>
  </si>
  <si>
    <t xml:space="preserve">US;TWTC</t>
  </si>
  <si>
    <t xml:space="preserve">US@TY00M</t>
  </si>
  <si>
    <t xml:space="preserve">Historical Vols</t>
  </si>
  <si>
    <t xml:space="preserve">Delta</t>
  </si>
  <si>
    <t xml:space="preserve">Gamma</t>
  </si>
  <si>
    <t xml:space="preserve">Var</t>
  </si>
  <si>
    <t xml:space="preserve">Tomorrow's prices</t>
  </si>
  <si>
    <t xml:space="preserve">VAR</t>
  </si>
  <si>
    <t xml:space="preserve">Analytical VAR</t>
  </si>
  <si>
    <t xml:space="preserve">Expected Tail Loss</t>
  </si>
  <si>
    <t xml:space="preserve">PnL</t>
  </si>
  <si>
    <t xml:space="preserve">BridgeCode</t>
  </si>
  <si>
    <t xml:space="preserve">BookTickerKey</t>
  </si>
  <si>
    <t xml:space="preserve">Book</t>
  </si>
  <si>
    <t xml:space="preserve">Type</t>
  </si>
  <si>
    <t xml:space="preserve">Price</t>
  </si>
  <si>
    <t xml:space="preserve">UnderLying</t>
  </si>
  <si>
    <t xml:space="preserve">UndPrice</t>
  </si>
  <si>
    <t xml:space="preserve">Div.Yield</t>
  </si>
  <si>
    <t xml:space="preserve">Currency</t>
  </si>
  <si>
    <t xml:space="preserve">ContractSize</t>
  </si>
  <si>
    <t xml:space="preserve">Curr.Delta</t>
  </si>
  <si>
    <t xml:space="preserve">Amer/Euro Call/Put</t>
  </si>
  <si>
    <t xml:space="preserve">Strike</t>
  </si>
  <si>
    <t xml:space="preserve">Maturity Date</t>
  </si>
  <si>
    <t xml:space="preserve">Days</t>
  </si>
  <si>
    <t xml:space="preserve">RiskFreeRate</t>
  </si>
  <si>
    <t xml:space="preserve">Implied Vol</t>
  </si>
  <si>
    <t xml:space="preserve">Warning</t>
  </si>
  <si>
    <t xml:space="preserve">EUTY:AEE</t>
  </si>
  <si>
    <t xml:space="preserve">S</t>
  </si>
  <si>
    <t xml:space="preserve">USD</t>
  </si>
  <si>
    <t xml:space="preserve">EUTY:AEP</t>
  </si>
  <si>
    <t xml:space="preserve">ENRG:AGL</t>
  </si>
  <si>
    <t xml:space="preserve">AUD</t>
  </si>
  <si>
    <t xml:space="preserve">ENRG:AHC</t>
  </si>
  <si>
    <t xml:space="preserve">ENRG:AOH1</t>
  </si>
  <si>
    <t xml:space="preserve">IF</t>
  </si>
  <si>
    <t xml:space="preserve">ENRG:APA</t>
  </si>
  <si>
    <t xml:space="preserve">ENRG:APC</t>
  </si>
  <si>
    <t xml:space="preserve">ENRG:ASH</t>
  </si>
  <si>
    <t xml:space="preserve">EUTY:AYE</t>
  </si>
  <si>
    <t xml:space="preserve">ENRG:BJS</t>
  </si>
  <si>
    <t xml:space="preserve">ENRG:BP</t>
  </si>
  <si>
    <t xml:space="preserve">OPLN:BP.L</t>
  </si>
  <si>
    <t xml:space="preserve">GBP</t>
  </si>
  <si>
    <t xml:space="preserve">ENRG:CHV</t>
  </si>
  <si>
    <t xml:space="preserve">OPTI:CHV</t>
  </si>
  <si>
    <t xml:space="preserve">EUTY:CIN</t>
  </si>
  <si>
    <t xml:space="preserve">EUTY:CMS</t>
  </si>
  <si>
    <t xml:space="preserve">OPTI:COCa</t>
  </si>
  <si>
    <t xml:space="preserve">OPTI:COCb</t>
  </si>
  <si>
    <t xml:space="preserve">EUTY:DQE</t>
  </si>
  <si>
    <t xml:space="preserve">FLOW:DT</t>
  </si>
  <si>
    <t xml:space="preserve">OPTI:DT</t>
  </si>
  <si>
    <t xml:space="preserve">EUTY:ED</t>
  </si>
  <si>
    <t xml:space="preserve">ENRG:ESI.TO</t>
  </si>
  <si>
    <t xml:space="preserve">CAD</t>
  </si>
  <si>
    <t xml:space="preserve">OPTI:ESPI7.15</t>
  </si>
  <si>
    <t xml:space="preserve">LO</t>
  </si>
  <si>
    <t xml:space="preserve">EUTY:ETR</t>
  </si>
  <si>
    <t xml:space="preserve">EUTY:EXC</t>
  </si>
  <si>
    <t xml:space="preserve">EUTY:FPL</t>
  </si>
  <si>
    <t xml:space="preserve">ENRG:FST</t>
  </si>
  <si>
    <t xml:space="preserve">ENRG:GLM</t>
  </si>
  <si>
    <t xml:space="preserve">EUTY:GPU</t>
  </si>
  <si>
    <t xml:space="preserve">ENRG:MCN</t>
  </si>
  <si>
    <t xml:space="preserve">ENRG:NBL</t>
  </si>
  <si>
    <t xml:space="preserve">ENRG:NFX</t>
  </si>
  <si>
    <t xml:space="preserve">EUTY:NMK</t>
  </si>
  <si>
    <t xml:space="preserve">ENRG:NVS</t>
  </si>
  <si>
    <t xml:space="preserve">ENRG:OSH</t>
  </si>
  <si>
    <t xml:space="preserve">ENRG:P</t>
  </si>
  <si>
    <t xml:space="preserve">EUTY:PEG</t>
  </si>
  <si>
    <t xml:space="preserve">EUTY:PGN</t>
  </si>
  <si>
    <t xml:space="preserve">EUTY:POM</t>
  </si>
  <si>
    <t xml:space="preserve">EUTY:PPL</t>
  </si>
  <si>
    <t xml:space="preserve">FLOW:QQQ</t>
  </si>
  <si>
    <t xml:space="preserve">FLOW:QQQ61O01</t>
  </si>
  <si>
    <t xml:space="preserve">ENRG:RD</t>
  </si>
  <si>
    <t xml:space="preserve">OPLN:RD.I</t>
  </si>
  <si>
    <t xml:space="preserve">EUR</t>
  </si>
  <si>
    <t xml:space="preserve">EUTY:REI</t>
  </si>
  <si>
    <t xml:space="preserve">OPTI:RIG</t>
  </si>
  <si>
    <t xml:space="preserve">OPTI:RIG19E</t>
  </si>
  <si>
    <t xml:space="preserve">TECH:SBYN</t>
  </si>
  <si>
    <t xml:space="preserve">EUTY:SCG</t>
  </si>
  <si>
    <t xml:space="preserve">EUTY:SRP</t>
  </si>
  <si>
    <t xml:space="preserve">ENRG:SUN</t>
  </si>
  <si>
    <t xml:space="preserve">ENRG:TAP</t>
  </si>
  <si>
    <t xml:space="preserve">ENRG:TK</t>
  </si>
  <si>
    <t xml:space="preserve">ENRG:TOS</t>
  </si>
  <si>
    <t xml:space="preserve">OPTI:TX</t>
  </si>
  <si>
    <t xml:space="preserve">EUTY:TXU</t>
  </si>
  <si>
    <t xml:space="preserve">EUTY:UCU</t>
  </si>
  <si>
    <t xml:space="preserve">EUTY:UTY360C</t>
  </si>
  <si>
    <t xml:space="preserve">EUTY:UTY360O</t>
  </si>
  <si>
    <t xml:space="preserve">EUTY:UTY370C01</t>
  </si>
  <si>
    <t xml:space="preserve">EUTY:UTY370O01</t>
  </si>
  <si>
    <t xml:space="preserve">TECH:VITR</t>
  </si>
  <si>
    <t xml:space="preserve">ENRG:VLO</t>
  </si>
  <si>
    <t xml:space="preserve">FLOW:VSTR</t>
  </si>
  <si>
    <t xml:space="preserve">OPTI:VSTR</t>
  </si>
  <si>
    <t xml:space="preserve">EUTY:WEC</t>
  </si>
  <si>
    <t xml:space="preserve">ENRG:WPL</t>
  </si>
  <si>
    <t xml:space="preserve">ENRG:XNG240G01</t>
  </si>
  <si>
    <t xml:space="preserve">ENRG:XNG240S01</t>
  </si>
  <si>
    <t xml:space="preserve">ENRG:XOI520D01</t>
  </si>
  <si>
    <t xml:space="preserve">ENRG:XOI520P01</t>
  </si>
  <si>
    <t xml:space="preserve">prod desc</t>
  </si>
  <si>
    <t xml:space="preserve">currency</t>
  </si>
  <si>
    <t xml:space="preserve">future?</t>
  </si>
  <si>
    <t xml:space="preserve">BridgeCodes</t>
  </si>
  <si>
    <t xml:space="preserve">A</t>
  </si>
  <si>
    <t xml:space="preserve">US;A</t>
  </si>
  <si>
    <t xml:space="preserve">AAPL</t>
  </si>
  <si>
    <t xml:space="preserve">US;AAPL</t>
  </si>
  <si>
    <t xml:space="preserve">AKAM</t>
  </si>
  <si>
    <t xml:space="preserve">US;AKAM</t>
  </si>
  <si>
    <t xml:space="preserve">BRW</t>
  </si>
  <si>
    <t xml:space="preserve">US;BRW</t>
  </si>
  <si>
    <t xml:space="preserve">DIGL</t>
  </si>
  <si>
    <t xml:space="preserve">US;DIGL</t>
  </si>
  <si>
    <t xml:space="preserve">FNSR</t>
  </si>
  <si>
    <t xml:space="preserve">US;FNSR</t>
  </si>
  <si>
    <t xml:space="preserve">GX</t>
  </si>
  <si>
    <t xml:space="preserve">US;GX</t>
  </si>
  <si>
    <t xml:space="preserve">PCSA</t>
  </si>
  <si>
    <t xml:space="preserve">US;PCSA</t>
  </si>
  <si>
    <t xml:space="preserve">SAWS</t>
  </si>
  <si>
    <t xml:space="preserve">US;SAWS</t>
  </si>
  <si>
    <t xml:space="preserve">SCI</t>
  </si>
  <si>
    <t xml:space="preserve">US;SCI</t>
  </si>
  <si>
    <t xml:space="preserve">STOR</t>
  </si>
  <si>
    <t xml:space="preserve">US;STOR</t>
  </si>
  <si>
    <t xml:space="preserve">USM</t>
  </si>
  <si>
    <t xml:space="preserve">US;USM</t>
  </si>
  <si>
    <t xml:space="preserve">ABIZ</t>
  </si>
  <si>
    <t xml:space="preserve">DSPG</t>
  </si>
  <si>
    <t xml:space="preserve">US;DSPG</t>
  </si>
  <si>
    <t xml:space="preserve">HELX</t>
  </si>
  <si>
    <t xml:space="preserve">US;HELX</t>
  </si>
  <si>
    <t xml:space="preserve">LSI</t>
  </si>
  <si>
    <t xml:space="preserve">US;LSI</t>
  </si>
  <si>
    <t xml:space="preserve">VRTY</t>
  </si>
  <si>
    <t xml:space="preserve">US;VRTY</t>
  </si>
  <si>
    <t xml:space="preserve">SONS</t>
  </si>
  <si>
    <t xml:space="preserve">US;SONS</t>
  </si>
  <si>
    <t xml:space="preserve">VECO</t>
  </si>
  <si>
    <t xml:space="preserve">US;VECO</t>
  </si>
  <si>
    <t xml:space="preserve">ACI</t>
  </si>
  <si>
    <t xml:space="preserve">US;ACI</t>
  </si>
  <si>
    <t xml:space="preserve">PLAB</t>
  </si>
  <si>
    <t xml:space="preserve">US;PLAB</t>
  </si>
  <si>
    <t xml:space="preserve">GGTLB</t>
  </si>
  <si>
    <t xml:space="preserve">US;GTTLB</t>
  </si>
  <si>
    <t xml:space="preserve">TLGD</t>
  </si>
  <si>
    <t xml:space="preserve">US;TLGD</t>
  </si>
  <si>
    <t xml:space="preserve">NASC</t>
  </si>
  <si>
    <t xml:space="preserve">US;NASC</t>
  </si>
  <si>
    <t xml:space="preserve">ACLS</t>
  </si>
  <si>
    <t xml:space="preserve">AMAT</t>
  </si>
  <si>
    <t xml:space="preserve">US;AMAT</t>
  </si>
  <si>
    <t xml:space="preserve">AES</t>
  </si>
  <si>
    <t xml:space="preserve">US;AES</t>
  </si>
  <si>
    <t xml:space="preserve">AGIL</t>
  </si>
  <si>
    <t xml:space="preserve">US;AGIL</t>
  </si>
  <si>
    <t xml:space="preserve">ALA</t>
  </si>
  <si>
    <t xml:space="preserve">US;ALA</t>
  </si>
  <si>
    <t xml:space="preserve">ALGX</t>
  </si>
  <si>
    <t xml:space="preserve">US;ALGX</t>
  </si>
  <si>
    <t xml:space="preserve">ALLR</t>
  </si>
  <si>
    <t xml:space="preserve">US;ALLR</t>
  </si>
  <si>
    <t xml:space="preserve">ALTR</t>
  </si>
  <si>
    <t xml:space="preserve">US;ALTR</t>
  </si>
  <si>
    <t xml:space="preserve">AMD</t>
  </si>
  <si>
    <t xml:space="preserve">US;AMD</t>
  </si>
  <si>
    <t xml:space="preserve">NEWP</t>
  </si>
  <si>
    <t xml:space="preserve">US;NEWP</t>
  </si>
  <si>
    <t xml:space="preserve">ARBA</t>
  </si>
  <si>
    <t xml:space="preserve">US;ARBA</t>
  </si>
  <si>
    <t xml:space="preserve">ARC</t>
  </si>
  <si>
    <t xml:space="preserve">ARPT</t>
  </si>
  <si>
    <t xml:space="preserve">US;ARPT</t>
  </si>
  <si>
    <t xml:space="preserve">ARTG</t>
  </si>
  <si>
    <t xml:space="preserve">US;ARTG</t>
  </si>
  <si>
    <t xml:space="preserve">ARW</t>
  </si>
  <si>
    <t xml:space="preserve">US;ARW</t>
  </si>
  <si>
    <t xml:space="preserve">ARZ</t>
  </si>
  <si>
    <t xml:space="preserve">US;ARZ</t>
  </si>
  <si>
    <t xml:space="preserve">ASML</t>
  </si>
  <si>
    <t xml:space="preserve">US;ASML</t>
  </si>
  <si>
    <t xml:space="preserve">ATON</t>
  </si>
  <si>
    <t xml:space="preserve">US;ATON</t>
  </si>
  <si>
    <t xml:space="preserve">ATTC</t>
  </si>
  <si>
    <t xml:space="preserve">US;ATTC</t>
  </si>
  <si>
    <t xml:space="preserve">ATW</t>
  </si>
  <si>
    <t xml:space="preserve">US;ATW</t>
  </si>
  <si>
    <t xml:space="preserve">AWE</t>
  </si>
  <si>
    <t xml:space="preserve">US;AWE</t>
  </si>
  <si>
    <t xml:space="preserve">AXL</t>
  </si>
  <si>
    <t xml:space="preserve">US;AXL</t>
  </si>
  <si>
    <t xml:space="preserve">BBSW</t>
  </si>
  <si>
    <t xml:space="preserve">US;BBSW</t>
  </si>
  <si>
    <t xml:space="preserve">BCE.TO</t>
  </si>
  <si>
    <t xml:space="preserve">CA;BCE</t>
  </si>
  <si>
    <t xml:space="preserve">BEAS</t>
  </si>
  <si>
    <t xml:space="preserve">US;BEAS</t>
  </si>
  <si>
    <t xml:space="preserve">BELW</t>
  </si>
  <si>
    <t xml:space="preserve">US;BEL</t>
  </si>
  <si>
    <t xml:space="preserve">BHH</t>
  </si>
  <si>
    <t xml:space="preserve">US;BHH</t>
  </si>
  <si>
    <t xml:space="preserve">BHI</t>
  </si>
  <si>
    <t xml:space="preserve">BLS</t>
  </si>
  <si>
    <t xml:space="preserve">US;BLS</t>
  </si>
  <si>
    <t xml:space="preserve">BLUE</t>
  </si>
  <si>
    <t xml:space="preserve">BMCS</t>
  </si>
  <si>
    <t xml:space="preserve">US;BMCS</t>
  </si>
  <si>
    <t xml:space="preserve">BOBJ</t>
  </si>
  <si>
    <t xml:space="preserve">US;BOBJ</t>
  </si>
  <si>
    <t xml:space="preserve">BOG</t>
  </si>
  <si>
    <t xml:space="preserve">BPA</t>
  </si>
  <si>
    <t xml:space="preserve">DOX</t>
  </si>
  <si>
    <t xml:space="preserve">US;DOX</t>
  </si>
  <si>
    <t xml:space="preserve">REP</t>
  </si>
  <si>
    <t xml:space="preserve">US;REP</t>
  </si>
  <si>
    <t xml:space="preserve">ADI</t>
  </si>
  <si>
    <t xml:space="preserve">US;ADI</t>
  </si>
  <si>
    <t xml:space="preserve">CIEN</t>
  </si>
  <si>
    <t xml:space="preserve">US;CIEN</t>
  </si>
  <si>
    <t xml:space="preserve">DITC</t>
  </si>
  <si>
    <t xml:space="preserve">US;DITC</t>
  </si>
  <si>
    <t xml:space="preserve">CERT</t>
  </si>
  <si>
    <t xml:space="preserve">US;CERT</t>
  </si>
  <si>
    <t xml:space="preserve">PRSE</t>
  </si>
  <si>
    <t xml:space="preserve">US;PRSE</t>
  </si>
  <si>
    <t xml:space="preserve">MAV</t>
  </si>
  <si>
    <t xml:space="preserve">US;MAV</t>
  </si>
  <si>
    <t xml:space="preserve">ORN</t>
  </si>
  <si>
    <t xml:space="preserve">CIV</t>
  </si>
  <si>
    <t xml:space="preserve">US;CIV</t>
  </si>
  <si>
    <t xml:space="preserve">PCS</t>
  </si>
  <si>
    <t xml:space="preserve">US;PCS</t>
  </si>
  <si>
    <t xml:space="preserve">VTS</t>
  </si>
  <si>
    <t xml:space="preserve">US;VTS</t>
  </si>
  <si>
    <t xml:space="preserve">BR</t>
  </si>
  <si>
    <t xml:space="preserve">BRCM</t>
  </si>
  <si>
    <t xml:space="preserve">BRR</t>
  </si>
  <si>
    <t xml:space="preserve">BSE</t>
  </si>
  <si>
    <t xml:space="preserve">US;BSE</t>
  </si>
  <si>
    <t xml:space="preserve">BVEW</t>
  </si>
  <si>
    <t xml:space="preserve">US;BVEW</t>
  </si>
  <si>
    <t xml:space="preserve">BVSN</t>
  </si>
  <si>
    <t xml:space="preserve">US;BVSN</t>
  </si>
  <si>
    <t xml:space="preserve">CA</t>
  </si>
  <si>
    <t xml:space="preserve">US;CA</t>
  </si>
  <si>
    <t xml:space="preserve">CAM</t>
  </si>
  <si>
    <t xml:space="preserve">CCU</t>
  </si>
  <si>
    <t xml:space="preserve">US;CCU</t>
  </si>
  <si>
    <t xml:space="preserve">CES</t>
  </si>
  <si>
    <t xml:space="preserve">US;CDTS</t>
  </si>
  <si>
    <t xml:space="preserve">CFK</t>
  </si>
  <si>
    <t xml:space="preserve">US;CFK</t>
  </si>
  <si>
    <t xml:space="preserve">CG</t>
  </si>
  <si>
    <t xml:space="preserve">US;CG</t>
  </si>
  <si>
    <t xml:space="preserve">CGP</t>
  </si>
  <si>
    <t xml:space="preserve">CHK</t>
  </si>
  <si>
    <t xml:space="preserve">US;CHK</t>
  </si>
  <si>
    <t xml:space="preserve">CHKP</t>
  </si>
  <si>
    <t xml:space="preserve">US;CHKP</t>
  </si>
  <si>
    <t xml:space="preserve">CID</t>
  </si>
  <si>
    <t xml:space="preserve">US;CID</t>
  </si>
  <si>
    <t xml:space="preserve">CKH</t>
  </si>
  <si>
    <t xml:space="preserve">US;CKH</t>
  </si>
  <si>
    <t xml:space="preserve">CLRS</t>
  </si>
  <si>
    <t xml:space="preserve">US;CLRS</t>
  </si>
  <si>
    <t xml:space="preserve">CLWK</t>
  </si>
  <si>
    <t xml:space="preserve">US;CLWK</t>
  </si>
  <si>
    <t xml:space="preserve">CWON</t>
  </si>
  <si>
    <t xml:space="preserve">US;CWON</t>
  </si>
  <si>
    <t xml:space="preserve">LGTO</t>
  </si>
  <si>
    <t xml:space="preserve">US;LGTO</t>
  </si>
  <si>
    <t xml:space="preserve">NX</t>
  </si>
  <si>
    <t xml:space="preserve">BRCD</t>
  </si>
  <si>
    <t xml:space="preserve">US;BRCD</t>
  </si>
  <si>
    <t xml:space="preserve">NK</t>
  </si>
  <si>
    <t xml:space="preserve">VRTS</t>
  </si>
  <si>
    <t xml:space="preserve">US;VRTS</t>
  </si>
  <si>
    <t xml:space="preserve">CMRC</t>
  </si>
  <si>
    <t xml:space="preserve">US;CMRC</t>
  </si>
  <si>
    <t xml:space="preserve">AFCI</t>
  </si>
  <si>
    <t xml:space="preserve">US;AFCI</t>
  </si>
  <si>
    <t xml:space="preserve">DDIC</t>
  </si>
  <si>
    <t xml:space="preserve">US;DDIC</t>
  </si>
  <si>
    <t xml:space="preserve">JNIC</t>
  </si>
  <si>
    <t xml:space="preserve">US;JNIC</t>
  </si>
  <si>
    <t xml:space="preserve">PLXS</t>
  </si>
  <si>
    <t xml:space="preserve">US;PLXS</t>
  </si>
  <si>
    <t xml:space="preserve">SYMC</t>
  </si>
  <si>
    <t xml:space="preserve">US;SYMC</t>
  </si>
  <si>
    <t xml:space="preserve">RIMM</t>
  </si>
  <si>
    <t xml:space="preserve">US;RIMM</t>
  </si>
  <si>
    <t xml:space="preserve">OIL</t>
  </si>
  <si>
    <t xml:space="preserve">US;OIL</t>
  </si>
  <si>
    <t xml:space="preserve">CNG</t>
  </si>
  <si>
    <t xml:space="preserve">US;CNG</t>
  </si>
  <si>
    <t xml:space="preserve">COD</t>
  </si>
  <si>
    <t xml:space="preserve">COG</t>
  </si>
  <si>
    <t xml:space="preserve">COGN</t>
  </si>
  <si>
    <t xml:space="preserve">US;COGN</t>
  </si>
  <si>
    <t xml:space="preserve">ACTU</t>
  </si>
  <si>
    <t xml:space="preserve">US;ACTU</t>
  </si>
  <si>
    <t xml:space="preserve">MUR</t>
  </si>
  <si>
    <t xml:space="preserve">US;MUR</t>
  </si>
  <si>
    <t xml:space="preserve">ZIXI</t>
  </si>
  <si>
    <t xml:space="preserve">CORV</t>
  </si>
  <si>
    <t xml:space="preserve">US;CORV</t>
  </si>
  <si>
    <t xml:space="preserve">PKTR</t>
  </si>
  <si>
    <t xml:space="preserve">US;PKTR</t>
  </si>
  <si>
    <t xml:space="preserve">COSN</t>
  </si>
  <si>
    <t xml:space="preserve">US;COSN</t>
  </si>
  <si>
    <t xml:space="preserve">COVD</t>
  </si>
  <si>
    <t xml:space="preserve">US;COVD</t>
  </si>
  <si>
    <t xml:space="preserve">CPL</t>
  </si>
  <si>
    <t xml:space="preserve">CPN</t>
  </si>
  <si>
    <t xml:space="preserve">CPRK</t>
  </si>
  <si>
    <t xml:space="preserve">US;CPRK</t>
  </si>
  <si>
    <t xml:space="preserve">CPST</t>
  </si>
  <si>
    <t xml:space="preserve">US;BLDP</t>
  </si>
  <si>
    <t xml:space="preserve">CPTL</t>
  </si>
  <si>
    <t xml:space="preserve">US;CPTL</t>
  </si>
  <si>
    <t xml:space="preserve">CPWR</t>
  </si>
  <si>
    <t xml:space="preserve">US;CPWR</t>
  </si>
  <si>
    <t xml:space="preserve">CRIO</t>
  </si>
  <si>
    <t xml:space="preserve">US;SAP</t>
  </si>
  <si>
    <t xml:space="preserve">CRR</t>
  </si>
  <si>
    <t xml:space="preserve">US;CRR</t>
  </si>
  <si>
    <t xml:space="preserve">CS</t>
  </si>
  <si>
    <t xml:space="preserve">US;CS</t>
  </si>
  <si>
    <t xml:space="preserve">CSCO</t>
  </si>
  <si>
    <t xml:space="preserve">CSR</t>
  </si>
  <si>
    <t xml:space="preserve">US;CSR</t>
  </si>
  <si>
    <t xml:space="preserve">CTS</t>
  </si>
  <si>
    <t xml:space="preserve">US;CTS</t>
  </si>
  <si>
    <t xml:space="preserve">CWLD</t>
  </si>
  <si>
    <t xml:space="preserve">US;CWLD</t>
  </si>
  <si>
    <t xml:space="preserve">CX</t>
  </si>
  <si>
    <t xml:space="preserve">US;CX</t>
  </si>
  <si>
    <t xml:space="preserve">D</t>
  </si>
  <si>
    <t xml:space="preserve">DEW</t>
  </si>
  <si>
    <t xml:space="preserve">US;DEW</t>
  </si>
  <si>
    <t xml:space="preserve">DI</t>
  </si>
  <si>
    <t xml:space="preserve">US;DI</t>
  </si>
  <si>
    <t xml:space="preserve">DIGX</t>
  </si>
  <si>
    <t xml:space="preserve">US;DIGX</t>
  </si>
  <si>
    <t xml:space="preserve">DIR</t>
  </si>
  <si>
    <t xml:space="preserve">DO</t>
  </si>
  <si>
    <t xml:space="preserve">DPL</t>
  </si>
  <si>
    <t xml:space="preserve">US;DPL</t>
  </si>
  <si>
    <t xml:space="preserve">DTE</t>
  </si>
  <si>
    <t xml:space="preserve">US;DTE</t>
  </si>
  <si>
    <t xml:space="preserve">DTHK</t>
  </si>
  <si>
    <t xml:space="preserve">US;DTHK</t>
  </si>
  <si>
    <t xml:space="preserve">DUK</t>
  </si>
  <si>
    <t xml:space="preserve">DVN</t>
  </si>
  <si>
    <t xml:space="preserve">US;DVN</t>
  </si>
  <si>
    <t xml:space="preserve">DYN</t>
  </si>
  <si>
    <t xml:space="preserve">ECIL</t>
  </si>
  <si>
    <t xml:space="preserve">US;ECIL</t>
  </si>
  <si>
    <t xml:space="preserve">EEX</t>
  </si>
  <si>
    <t xml:space="preserve">US;EEX</t>
  </si>
  <si>
    <t xml:space="preserve">EFU</t>
  </si>
  <si>
    <t xml:space="preserve">EIX</t>
  </si>
  <si>
    <t xml:space="preserve">ELIX</t>
  </si>
  <si>
    <t xml:space="preserve">US;ELIX</t>
  </si>
  <si>
    <t xml:space="preserve">EMC</t>
  </si>
  <si>
    <t xml:space="preserve">ENA</t>
  </si>
  <si>
    <t xml:space="preserve">US;ENA</t>
  </si>
  <si>
    <t xml:space="preserve">ENL</t>
  </si>
  <si>
    <t xml:space="preserve">ENTU</t>
  </si>
  <si>
    <t xml:space="preserve">US;ENTU</t>
  </si>
  <si>
    <t xml:space="preserve">EPG</t>
  </si>
  <si>
    <t xml:space="preserve">EPNY</t>
  </si>
  <si>
    <t xml:space="preserve">US;EPNY</t>
  </si>
  <si>
    <t xml:space="preserve">ERICY</t>
  </si>
  <si>
    <t xml:space="preserve">US;ERICY</t>
  </si>
  <si>
    <t xml:space="preserve">ESV</t>
  </si>
  <si>
    <t xml:space="preserve">EUA</t>
  </si>
  <si>
    <t xml:space="preserve">US;EUA</t>
  </si>
  <si>
    <t xml:space="preserve">EXDS</t>
  </si>
  <si>
    <t xml:space="preserve">EXLN</t>
  </si>
  <si>
    <t xml:space="preserve">US;EXLN</t>
  </si>
  <si>
    <t xml:space="preserve">FE</t>
  </si>
  <si>
    <t xml:space="preserve">FGH</t>
  </si>
  <si>
    <t xml:space="preserve">US;FGH</t>
  </si>
  <si>
    <t xml:space="preserve">FLC</t>
  </si>
  <si>
    <t xml:space="preserve">FMKT</t>
  </si>
  <si>
    <t xml:space="preserve">US;FMKT</t>
  </si>
  <si>
    <t xml:space="preserve">FON</t>
  </si>
  <si>
    <t xml:space="preserve">US;FON</t>
  </si>
  <si>
    <t xml:space="preserve">FPC</t>
  </si>
  <si>
    <t xml:space="preserve">US;FPC</t>
  </si>
  <si>
    <t xml:space="preserve">FTRL</t>
  </si>
  <si>
    <t xml:space="preserve">US;FTRL</t>
  </si>
  <si>
    <t xml:space="preserve">GBLX</t>
  </si>
  <si>
    <t xml:space="preserve">US;GBLX</t>
  </si>
  <si>
    <t xml:space="preserve">GLBL</t>
  </si>
  <si>
    <t xml:space="preserve">GLW</t>
  </si>
  <si>
    <t xml:space="preserve">GOAM</t>
  </si>
  <si>
    <t xml:space="preserve">US;GOAM</t>
  </si>
  <si>
    <t xml:space="preserve">GRP</t>
  </si>
  <si>
    <t xml:space="preserve">US;GRP</t>
  </si>
  <si>
    <t xml:space="preserve">GSTRF</t>
  </si>
  <si>
    <t xml:space="preserve">GTE</t>
  </si>
  <si>
    <t xml:space="preserve">US;GTE</t>
  </si>
  <si>
    <t xml:space="preserve">GW</t>
  </si>
  <si>
    <t xml:space="preserve">US;GW</t>
  </si>
  <si>
    <t xml:space="preserve">HAL</t>
  </si>
  <si>
    <t xml:space="preserve">HOU</t>
  </si>
  <si>
    <t xml:space="preserve">US;HOU</t>
  </si>
  <si>
    <t xml:space="preserve">HP</t>
  </si>
  <si>
    <t xml:space="preserve">US;HP</t>
  </si>
  <si>
    <t xml:space="preserve">HSE</t>
  </si>
  <si>
    <t xml:space="preserve">US;HSE</t>
  </si>
  <si>
    <t xml:space="preserve">HWL</t>
  </si>
  <si>
    <t xml:space="preserve">US;HWL</t>
  </si>
  <si>
    <t xml:space="preserve">HWP</t>
  </si>
  <si>
    <t xml:space="preserve">US;HWP</t>
  </si>
  <si>
    <t xml:space="preserve">IBM</t>
  </si>
  <si>
    <t xml:space="preserve">ICGE</t>
  </si>
  <si>
    <t xml:space="preserve">IIH</t>
  </si>
  <si>
    <t xml:space="preserve">IIR</t>
  </si>
  <si>
    <t xml:space="preserve">ILN</t>
  </si>
  <si>
    <t xml:space="preserve">US;ILN</t>
  </si>
  <si>
    <t xml:space="preserve">INFA</t>
  </si>
  <si>
    <t xml:space="preserve">US;INFA</t>
  </si>
  <si>
    <t xml:space="preserve">INTC</t>
  </si>
  <si>
    <t xml:space="preserve">IO</t>
  </si>
  <si>
    <t xml:space="preserve">US;IO</t>
  </si>
  <si>
    <t xml:space="preserve">ISCO</t>
  </si>
  <si>
    <t xml:space="preserve">US;ISCO</t>
  </si>
  <si>
    <t xml:space="preserve">ISLD</t>
  </si>
  <si>
    <t xml:space="preserve">ISSX</t>
  </si>
  <si>
    <t xml:space="preserve">US;ISSX</t>
  </si>
  <si>
    <t xml:space="preserve">ITWO</t>
  </si>
  <si>
    <t xml:space="preserve">IWOV</t>
  </si>
  <si>
    <t xml:space="preserve">US;IWOV</t>
  </si>
  <si>
    <t xml:space="preserve">JDSU</t>
  </si>
  <si>
    <t xml:space="preserve">KANA</t>
  </si>
  <si>
    <t xml:space="preserve">US;KANA</t>
  </si>
  <si>
    <t xml:space="preserve">KCS</t>
  </si>
  <si>
    <t xml:space="preserve">US;KCS</t>
  </si>
  <si>
    <t xml:space="preserve">KMG</t>
  </si>
  <si>
    <t xml:space="preserve">US;KMG</t>
  </si>
  <si>
    <t xml:space="preserve">KP</t>
  </si>
  <si>
    <t xml:space="preserve">US;KP</t>
  </si>
  <si>
    <t xml:space="preserve">KSE</t>
  </si>
  <si>
    <t xml:space="preserve">US;KSE</t>
  </si>
  <si>
    <t xml:space="preserve">LD</t>
  </si>
  <si>
    <t xml:space="preserve">LGE</t>
  </si>
  <si>
    <t xml:space="preserve">US;LGE</t>
  </si>
  <si>
    <t xml:space="preserve">LOR</t>
  </si>
  <si>
    <t xml:space="preserve">LRCX</t>
  </si>
  <si>
    <t xml:space="preserve">US;LRCX</t>
  </si>
  <si>
    <t xml:space="preserve">LVLT</t>
  </si>
  <si>
    <t xml:space="preserve">MANU</t>
  </si>
  <si>
    <t xml:space="preserve">US;MANU</t>
  </si>
  <si>
    <t xml:space="preserve">MAVK</t>
  </si>
  <si>
    <t xml:space="preserve">US;MAVK</t>
  </si>
  <si>
    <t xml:space="preserve">MCAF</t>
  </si>
  <si>
    <t xml:space="preserve">US;MCAF</t>
  </si>
  <si>
    <t xml:space="preserve">MCLD</t>
  </si>
  <si>
    <t xml:space="preserve">US;MCLD</t>
  </si>
  <si>
    <t xml:space="preserve">GTTLB</t>
  </si>
  <si>
    <t xml:space="preserve">WEBM</t>
  </si>
  <si>
    <t xml:space="preserve">US;WEBM</t>
  </si>
  <si>
    <t xml:space="preserve">STCS</t>
  </si>
  <si>
    <t xml:space="preserve">US;STCS</t>
  </si>
  <si>
    <t xml:space="preserve">MCTR</t>
  </si>
  <si>
    <t xml:space="preserve">US;MCTR</t>
  </si>
  <si>
    <t xml:space="preserve">MERQ</t>
  </si>
  <si>
    <t xml:space="preserve">US;MERQ</t>
  </si>
  <si>
    <t xml:space="preserve">MMR</t>
  </si>
  <si>
    <t xml:space="preserve">MOT</t>
  </si>
  <si>
    <t xml:space="preserve">MPWR</t>
  </si>
  <si>
    <t xml:space="preserve">MRL</t>
  </si>
  <si>
    <t xml:space="preserve">MRO</t>
  </si>
  <si>
    <t xml:space="preserve">MRVL</t>
  </si>
  <si>
    <t xml:space="preserve">MSFT</t>
  </si>
  <si>
    <t xml:space="preserve">MTP</t>
  </si>
  <si>
    <t xml:space="preserve">ALSC</t>
  </si>
  <si>
    <t xml:space="preserve">US;ALSC</t>
  </si>
  <si>
    <t xml:space="preserve">AREM</t>
  </si>
  <si>
    <t xml:space="preserve">US;AREM</t>
  </si>
  <si>
    <t xml:space="preserve">CRUS</t>
  </si>
  <si>
    <t xml:space="preserve">US;CRUS</t>
  </si>
  <si>
    <t xml:space="preserve">LTXX</t>
  </si>
  <si>
    <t xml:space="preserve">US;LTXX</t>
  </si>
  <si>
    <t xml:space="preserve">NVDA</t>
  </si>
  <si>
    <t xml:space="preserve">US;NVDA</t>
  </si>
  <si>
    <t xml:space="preserve">SMTC</t>
  </si>
  <si>
    <t xml:space="preserve">US;SMTC</t>
  </si>
  <si>
    <t xml:space="preserve">MONE</t>
  </si>
  <si>
    <t xml:space="preserve">US;MONE</t>
  </si>
  <si>
    <t xml:space="preserve">SSTI</t>
  </si>
  <si>
    <t xml:space="preserve">US;SSTI</t>
  </si>
  <si>
    <t xml:space="preserve">LWIN</t>
  </si>
  <si>
    <t xml:space="preserve">US;LWIN</t>
  </si>
  <si>
    <t xml:space="preserve">MACR</t>
  </si>
  <si>
    <t xml:space="preserve">US;MACR</t>
  </si>
  <si>
    <t xml:space="preserve">WIND</t>
  </si>
  <si>
    <t xml:space="preserve">IDTI</t>
  </si>
  <si>
    <t xml:space="preserve">US;IDTI</t>
  </si>
  <si>
    <t xml:space="preserve">AVX</t>
  </si>
  <si>
    <t xml:space="preserve">US;AVX</t>
  </si>
  <si>
    <t xml:space="preserve">IRF</t>
  </si>
  <si>
    <t xml:space="preserve">US;IRF</t>
  </si>
  <si>
    <t xml:space="preserve">TNL</t>
  </si>
  <si>
    <t xml:space="preserve">US;TNL</t>
  </si>
  <si>
    <t xml:space="preserve">CSC</t>
  </si>
  <si>
    <t xml:space="preserve">US;CSC</t>
  </si>
  <si>
    <t xml:space="preserve">IMN</t>
  </si>
  <si>
    <t xml:space="preserve">US;IMN</t>
  </si>
  <si>
    <t xml:space="preserve">KEA</t>
  </si>
  <si>
    <t xml:space="preserve">US;KEA</t>
  </si>
  <si>
    <t xml:space="preserve">LLL</t>
  </si>
  <si>
    <t xml:space="preserve">US;LLL</t>
  </si>
  <si>
    <t xml:space="preserve">LU</t>
  </si>
  <si>
    <t xml:space="preserve">US;LU</t>
  </si>
  <si>
    <t xml:space="preserve">MIPS</t>
  </si>
  <si>
    <t xml:space="preserve">US;MIPS</t>
  </si>
  <si>
    <t xml:space="preserve">RFMD</t>
  </si>
  <si>
    <t xml:space="preserve">US;RFMD</t>
  </si>
  <si>
    <t xml:space="preserve">TLAB</t>
  </si>
  <si>
    <t xml:space="preserve">US;TLAB</t>
  </si>
  <si>
    <t xml:space="preserve">MVK</t>
  </si>
  <si>
    <t xml:space="preserve">US;MVK</t>
  </si>
  <si>
    <t xml:space="preserve">JBL</t>
  </si>
  <si>
    <t xml:space="preserve">US;JBL</t>
  </si>
  <si>
    <t xml:space="preserve">NAT</t>
  </si>
  <si>
    <t xml:space="preserve">US;NAT</t>
  </si>
  <si>
    <t xml:space="preserve">NAVI</t>
  </si>
  <si>
    <t xml:space="preserve">US;NAVI</t>
  </si>
  <si>
    <t xml:space="preserve">RNWK</t>
  </si>
  <si>
    <t xml:space="preserve">US;RNWK</t>
  </si>
  <si>
    <t xml:space="preserve">DCEL</t>
  </si>
  <si>
    <t xml:space="preserve">US;DCEL</t>
  </si>
  <si>
    <t xml:space="preserve">NBR</t>
  </si>
  <si>
    <t xml:space="preserve">ESIO</t>
  </si>
  <si>
    <t xml:space="preserve">US;ESIO</t>
  </si>
  <si>
    <t xml:space="preserve">NCE</t>
  </si>
  <si>
    <t xml:space="preserve">US;NCE</t>
  </si>
  <si>
    <t xml:space="preserve">NDXI</t>
  </si>
  <si>
    <t xml:space="preserve">NE</t>
  </si>
  <si>
    <t xml:space="preserve">NEG</t>
  </si>
  <si>
    <t xml:space="preserve">US;NEG</t>
  </si>
  <si>
    <t xml:space="preserve">NEON</t>
  </si>
  <si>
    <t xml:space="preserve">US;NEON</t>
  </si>
  <si>
    <t xml:space="preserve">NES</t>
  </si>
  <si>
    <t xml:space="preserve">US;NES</t>
  </si>
  <si>
    <t xml:space="preserve">NETA</t>
  </si>
  <si>
    <t xml:space="preserve">US;NETA</t>
  </si>
  <si>
    <t xml:space="preserve">NEV</t>
  </si>
  <si>
    <t xml:space="preserve">US;NEV</t>
  </si>
  <si>
    <t xml:space="preserve">NI</t>
  </si>
  <si>
    <t xml:space="preserve">US;NI</t>
  </si>
  <si>
    <t xml:space="preserve">NICE</t>
  </si>
  <si>
    <t xml:space="preserve">US;NICE</t>
  </si>
  <si>
    <t xml:space="preserve">NOI</t>
  </si>
  <si>
    <t xml:space="preserve">NOK</t>
  </si>
  <si>
    <t xml:space="preserve">NOVL</t>
  </si>
  <si>
    <t xml:space="preserve">US;NOVL</t>
  </si>
  <si>
    <t xml:space="preserve">NPLS</t>
  </si>
  <si>
    <t xml:space="preserve">US;NPLS</t>
  </si>
  <si>
    <t xml:space="preserve">NRG</t>
  </si>
  <si>
    <t xml:space="preserve">US;NRG</t>
  </si>
  <si>
    <t xml:space="preserve">NSP</t>
  </si>
  <si>
    <t xml:space="preserve">US;NSP</t>
  </si>
  <si>
    <t xml:space="preserve">NST</t>
  </si>
  <si>
    <t xml:space="preserve">US;NST</t>
  </si>
  <si>
    <t xml:space="preserve">NT</t>
  </si>
  <si>
    <t xml:space="preserve">NT.TO</t>
  </si>
  <si>
    <t xml:space="preserve">CA;NT</t>
  </si>
  <si>
    <t xml:space="preserve">NTIQ</t>
  </si>
  <si>
    <t xml:space="preserve">US;NTIQ</t>
  </si>
  <si>
    <t xml:space="preserve">NU</t>
  </si>
  <si>
    <t xml:space="preserve">NUAN</t>
  </si>
  <si>
    <t xml:space="preserve">US;NUAN</t>
  </si>
  <si>
    <t xml:space="preserve">NXLK</t>
  </si>
  <si>
    <t xml:space="preserve">US;NXLK</t>
  </si>
  <si>
    <t xml:space="preserve">NXTL</t>
  </si>
  <si>
    <t xml:space="preserve">OEC</t>
  </si>
  <si>
    <t xml:space="preserve">US;OEC</t>
  </si>
  <si>
    <t xml:space="preserve">OEI</t>
  </si>
  <si>
    <t xml:space="preserve">US;OEI</t>
  </si>
  <si>
    <t xml:space="preserve">OGE</t>
  </si>
  <si>
    <t xml:space="preserve">US;OGE</t>
  </si>
  <si>
    <t xml:space="preserve">OMKT</t>
  </si>
  <si>
    <t xml:space="preserve">US;OMKT</t>
  </si>
  <si>
    <t xml:space="preserve">ORCL</t>
  </si>
  <si>
    <t xml:space="preserve">ORU</t>
  </si>
  <si>
    <t xml:space="preserve">US;ORU</t>
  </si>
  <si>
    <t xml:space="preserve">ORX</t>
  </si>
  <si>
    <t xml:space="preserve">US;ORX</t>
  </si>
  <si>
    <t xml:space="preserve">OSX</t>
  </si>
  <si>
    <t xml:space="preserve">OXY</t>
  </si>
  <si>
    <t xml:space="preserve">US;OXY</t>
  </si>
  <si>
    <t xml:space="preserve">PBR</t>
  </si>
  <si>
    <t xml:space="preserve">PCG</t>
  </si>
  <si>
    <t xml:space="preserve">PDE</t>
  </si>
  <si>
    <t xml:space="preserve">US;PDE</t>
  </si>
  <si>
    <t xml:space="preserve">PE</t>
  </si>
  <si>
    <t xml:space="preserve">PGO</t>
  </si>
  <si>
    <t xml:space="preserve">US;PGO</t>
  </si>
  <si>
    <t xml:space="preserve">PLA</t>
  </si>
  <si>
    <t xml:space="preserve">PMCS</t>
  </si>
  <si>
    <t xml:space="preserve">US;PMCS</t>
  </si>
  <si>
    <t xml:space="preserve">PMTC</t>
  </si>
  <si>
    <t xml:space="preserve">US;PMTC</t>
  </si>
  <si>
    <t xml:space="preserve">PNM</t>
  </si>
  <si>
    <t xml:space="preserve">US;PNM</t>
  </si>
  <si>
    <t xml:space="preserve">PNW</t>
  </si>
  <si>
    <t xml:space="preserve">US;PNW</t>
  </si>
  <si>
    <t xml:space="preserve">PPP</t>
  </si>
  <si>
    <t xml:space="preserve">PPRO</t>
  </si>
  <si>
    <t xml:space="preserve">US;PPRO</t>
  </si>
  <si>
    <t xml:space="preserve">PRGN</t>
  </si>
  <si>
    <t xml:space="preserve">US;PRGN</t>
  </si>
  <si>
    <t xml:space="preserve">PRSF</t>
  </si>
  <si>
    <t xml:space="preserve">US;PRSF</t>
  </si>
  <si>
    <t xml:space="preserve">PSFT</t>
  </si>
  <si>
    <t xml:space="preserve">US;PSFT</t>
  </si>
  <si>
    <t xml:space="preserve">PSIX</t>
  </si>
  <si>
    <t xml:space="preserve">US;PSIX</t>
  </si>
  <si>
    <t xml:space="preserve">PTS</t>
  </si>
  <si>
    <t xml:space="preserve">CA;PTS</t>
  </si>
  <si>
    <t xml:space="preserve">PTZ</t>
  </si>
  <si>
    <t xml:space="preserve">PVTL</t>
  </si>
  <si>
    <t xml:space="preserve">US;PVTL</t>
  </si>
  <si>
    <t xml:space="preserve">PWAV</t>
  </si>
  <si>
    <t xml:space="preserve">US;PWAV</t>
  </si>
  <si>
    <t xml:space="preserve">PXD</t>
  </si>
  <si>
    <t xml:space="preserve">Q</t>
  </si>
  <si>
    <t xml:space="preserve">US;Q</t>
  </si>
  <si>
    <t xml:space="preserve">QCOM</t>
  </si>
  <si>
    <t xml:space="preserve">QSFT</t>
  </si>
  <si>
    <t xml:space="preserve">US;QSFT</t>
  </si>
  <si>
    <t xml:space="preserve">RATL</t>
  </si>
  <si>
    <t xml:space="preserve">US;RATL</t>
  </si>
  <si>
    <t xml:space="preserve">RBAK</t>
  </si>
  <si>
    <t xml:space="preserve">RDC</t>
  </si>
  <si>
    <t xml:space="preserve">RETK</t>
  </si>
  <si>
    <t xml:space="preserve">US;RETK</t>
  </si>
  <si>
    <t xml:space="preserve">RGO</t>
  </si>
  <si>
    <t xml:space="preserve">US;RGO</t>
  </si>
  <si>
    <t xml:space="preserve">RGS</t>
  </si>
  <si>
    <t xml:space="preserve">US;RGS</t>
  </si>
  <si>
    <t xml:space="preserve">RSAS</t>
  </si>
  <si>
    <t xml:space="preserve">US;RSAS</t>
  </si>
  <si>
    <t xml:space="preserve">RSNT</t>
  </si>
  <si>
    <t xml:space="preserve">SABA</t>
  </si>
  <si>
    <t xml:space="preserve">US;SABA</t>
  </si>
  <si>
    <t xml:space="preserve">SAP</t>
  </si>
  <si>
    <t xml:space="preserve">SBC</t>
  </si>
  <si>
    <t xml:space="preserve">US;SBC</t>
  </si>
  <si>
    <t xml:space="preserve">SCMR</t>
  </si>
  <si>
    <t xml:space="preserve">SDC</t>
  </si>
  <si>
    <t xml:space="preserve">US;SDC</t>
  </si>
  <si>
    <t xml:space="preserve">SDLI</t>
  </si>
  <si>
    <t xml:space="preserve">US;SDLI</t>
  </si>
  <si>
    <t xml:space="preserve">SEBL</t>
  </si>
  <si>
    <t xml:space="preserve">US;SEBL</t>
  </si>
  <si>
    <t xml:space="preserve">SFS</t>
  </si>
  <si>
    <t xml:space="preserve">SGO</t>
  </si>
  <si>
    <t xml:space="preserve">US;SGO</t>
  </si>
  <si>
    <t xml:space="preserve">SGY</t>
  </si>
  <si>
    <t xml:space="preserve">SII</t>
  </si>
  <si>
    <t xml:space="preserve">SITE</t>
  </si>
  <si>
    <t xml:space="preserve">US;SITE</t>
  </si>
  <si>
    <t xml:space="preserve">SLB</t>
  </si>
  <si>
    <t xml:space="preserve">SMTX</t>
  </si>
  <si>
    <t xml:space="preserve">SNT</t>
  </si>
  <si>
    <t xml:space="preserve">US;SNT</t>
  </si>
  <si>
    <t xml:space="preserve">SNWL</t>
  </si>
  <si>
    <t xml:space="preserve">US;SNWL</t>
  </si>
  <si>
    <t xml:space="preserve">SNY</t>
  </si>
  <si>
    <t xml:space="preserve">US;SNY</t>
  </si>
  <si>
    <t xml:space="preserve">SO</t>
  </si>
  <si>
    <t xml:space="preserve">SPMO</t>
  </si>
  <si>
    <t xml:space="preserve">SPTSE</t>
  </si>
  <si>
    <t xml:space="preserve">CA;TOPX</t>
  </si>
  <si>
    <t xml:space="preserve">SPWX</t>
  </si>
  <si>
    <t xml:space="preserve">US;SPWX</t>
  </si>
  <si>
    <t xml:space="preserve">SPX</t>
  </si>
  <si>
    <t xml:space="preserve">SRE</t>
  </si>
  <si>
    <t xml:space="preserve">US;SRE</t>
  </si>
  <si>
    <t xml:space="preserve">SRNA</t>
  </si>
  <si>
    <t xml:space="preserve">US;SRNA</t>
  </si>
  <si>
    <t xml:space="preserve">STO</t>
  </si>
  <si>
    <t xml:space="preserve">STR</t>
  </si>
  <si>
    <t xml:space="preserve">US;STR</t>
  </si>
  <si>
    <t xml:space="preserve">SUNW</t>
  </si>
  <si>
    <t xml:space="preserve">T</t>
  </si>
  <si>
    <t xml:space="preserve">TCM</t>
  </si>
  <si>
    <t xml:space="preserve">US;TSIX</t>
  </si>
  <si>
    <t xml:space="preserve">TDW</t>
  </si>
  <si>
    <t xml:space="preserve">TE</t>
  </si>
  <si>
    <t xml:space="preserve">US;TE</t>
  </si>
  <si>
    <t xml:space="preserve">TERN</t>
  </si>
  <si>
    <t xml:space="preserve">TGNT</t>
  </si>
  <si>
    <t xml:space="preserve">US;TGNT</t>
  </si>
  <si>
    <t xml:space="preserve">THX</t>
  </si>
  <si>
    <t xml:space="preserve">US;THX</t>
  </si>
  <si>
    <t xml:space="preserve">TIBX</t>
  </si>
  <si>
    <t xml:space="preserve">TMAR</t>
  </si>
  <si>
    <t xml:space="preserve">US;TMAR</t>
  </si>
  <si>
    <t xml:space="preserve">TMR</t>
  </si>
  <si>
    <t xml:space="preserve">US;TMR</t>
  </si>
  <si>
    <t xml:space="preserve">TMWD</t>
  </si>
  <si>
    <t xml:space="preserve">US;TMWD</t>
  </si>
  <si>
    <t xml:space="preserve">TNSI</t>
  </si>
  <si>
    <t xml:space="preserve">US;TNSI </t>
  </si>
  <si>
    <t xml:space="preserve">TSIX</t>
  </si>
  <si>
    <t xml:space="preserve">US;SVNX</t>
  </si>
  <si>
    <t xml:space="preserve">TSO</t>
  </si>
  <si>
    <t xml:space="preserve">US;TSO</t>
  </si>
  <si>
    <t xml:space="preserve">TSYS</t>
  </si>
  <si>
    <t xml:space="preserve">TTEN</t>
  </si>
  <si>
    <t xml:space="preserve">US;TTEN</t>
  </si>
  <si>
    <t xml:space="preserve">TWRS</t>
  </si>
  <si>
    <t xml:space="preserve">US;TWRS</t>
  </si>
  <si>
    <t xml:space="preserve">TWTC</t>
  </si>
  <si>
    <t xml:space="preserve">TYPVO1</t>
  </si>
  <si>
    <t xml:space="preserve">UAXS</t>
  </si>
  <si>
    <t xml:space="preserve">US;UAXS</t>
  </si>
  <si>
    <t xml:space="preserve">UCL</t>
  </si>
  <si>
    <t xml:space="preserve">US;UCL</t>
  </si>
  <si>
    <t xml:space="preserve">UCM</t>
  </si>
  <si>
    <t xml:space="preserve">UDS</t>
  </si>
  <si>
    <t xml:space="preserve">UMC</t>
  </si>
  <si>
    <t xml:space="preserve">US;UMC</t>
  </si>
  <si>
    <t xml:space="preserve">UNT</t>
  </si>
  <si>
    <t xml:space="preserve">US;UNT</t>
  </si>
  <si>
    <t xml:space="preserve">UPR</t>
  </si>
  <si>
    <t xml:space="preserve">UTH</t>
  </si>
  <si>
    <t xml:space="preserve">US;UTH</t>
  </si>
  <si>
    <t xml:space="preserve">UTY_S</t>
  </si>
  <si>
    <t xml:space="preserve">VERT</t>
  </si>
  <si>
    <t xml:space="preserve">US;VERT</t>
  </si>
  <si>
    <t xml:space="preserve">VIGN</t>
  </si>
  <si>
    <t xml:space="preserve">US;VIGN</t>
  </si>
  <si>
    <t xml:space="preserve">VPI</t>
  </si>
  <si>
    <t xml:space="preserve">VRC</t>
  </si>
  <si>
    <t xml:space="preserve">VRI</t>
  </si>
  <si>
    <t xml:space="preserve">VSEA</t>
  </si>
  <si>
    <t xml:space="preserve">US;VSEA</t>
  </si>
  <si>
    <t xml:space="preserve">VZ</t>
  </si>
  <si>
    <t xml:space="preserve">US;VZ</t>
  </si>
  <si>
    <t xml:space="preserve">WCG</t>
  </si>
  <si>
    <t xml:space="preserve">WCOM</t>
  </si>
  <si>
    <t xml:space="preserve">US;WCOM</t>
  </si>
  <si>
    <t xml:space="preserve">WFT</t>
  </si>
  <si>
    <t xml:space="preserve">WGR</t>
  </si>
  <si>
    <t xml:space="preserve">US;WGR</t>
  </si>
  <si>
    <t xml:space="preserve">WGRD</t>
  </si>
  <si>
    <t xml:space="preserve">US;WGRD</t>
  </si>
  <si>
    <t xml:space="preserve">WMB</t>
  </si>
  <si>
    <t xml:space="preserve">WWCA</t>
  </si>
  <si>
    <t xml:space="preserve">XOM</t>
  </si>
  <si>
    <t xml:space="preserve">FCOM</t>
  </si>
  <si>
    <t xml:space="preserve">US;FCOM</t>
  </si>
  <si>
    <t xml:space="preserve">IN</t>
  </si>
  <si>
    <t xml:space="preserve">US;IN</t>
  </si>
  <si>
    <t xml:space="preserve">VYTL</t>
  </si>
  <si>
    <t xml:space="preserve">US;VYTL</t>
  </si>
  <si>
    <t xml:space="preserve">NETE</t>
  </si>
  <si>
    <t xml:space="preserve">US;NETE</t>
  </si>
  <si>
    <t xml:space="preserve">MFNX</t>
  </si>
  <si>
    <t xml:space="preserve">US;MFNX</t>
  </si>
  <si>
    <t xml:space="preserve">ARCC</t>
  </si>
  <si>
    <t xml:space="preserve">US;ARCC</t>
  </si>
  <si>
    <t xml:space="preserve">GBIX</t>
  </si>
  <si>
    <t xml:space="preserve">US;GBIX</t>
  </si>
  <si>
    <t xml:space="preserve">DRTN</t>
  </si>
  <si>
    <t xml:space="preserve">US;DRTN</t>
  </si>
  <si>
    <t xml:space="preserve">SGR</t>
  </si>
  <si>
    <t xml:space="preserve">US;SGR</t>
  </si>
  <si>
    <t xml:space="preserve">ELAS</t>
  </si>
  <si>
    <t xml:space="preserve">TTH</t>
  </si>
  <si>
    <t xml:space="preserve">US;TTH</t>
  </si>
  <si>
    <t xml:space="preserve">SOE</t>
  </si>
  <si>
    <t xml:space="preserve">CCUR</t>
  </si>
  <si>
    <t xml:space="preserve">US;CCUR</t>
  </si>
  <si>
    <t xml:space="preserve">XOXO</t>
  </si>
  <si>
    <t xml:space="preserve">US;XOXO</t>
  </si>
  <si>
    <t xml:space="preserve">XTO</t>
  </si>
</sst>
</file>

<file path=xl/styles.xml><?xml version="1.0" encoding="utf-8"?>
<styleSheet xmlns="http://schemas.openxmlformats.org/spreadsheetml/2006/main">
  <numFmts count="21">
    <numFmt numFmtId="164" formatCode="General"/>
    <numFmt numFmtId="165" formatCode="#,##0.00"/>
    <numFmt numFmtId="166" formatCode="[$-409]d\-mmm\-yy"/>
    <numFmt numFmtId="167" formatCode="0.000000"/>
    <numFmt numFmtId="168" formatCode="0.00"/>
    <numFmt numFmtId="169" formatCode="dd\-mmm\-yy"/>
    <numFmt numFmtId="170" formatCode="[$-409]m/d/yyyy"/>
    <numFmt numFmtId="171" formatCode="0.000"/>
    <numFmt numFmtId="172" formatCode="_(* #,##0.00_);_(* \(#,##0.00\);_(* \-??_);_(@_)"/>
    <numFmt numFmtId="173" formatCode="_(* #,##0.0000_);_(* \(#,##0.0000\);_(* \-??_);_(@_)"/>
    <numFmt numFmtId="174" formatCode="0.0"/>
    <numFmt numFmtId="175" formatCode="# ?/?"/>
    <numFmt numFmtId="176" formatCode="0.0000"/>
    <numFmt numFmtId="177" formatCode="0%"/>
    <numFmt numFmtId="178" formatCode="0.00%"/>
    <numFmt numFmtId="179" formatCode="0"/>
    <numFmt numFmtId="180" formatCode="mm/dd/yy"/>
    <numFmt numFmtId="181" formatCode="0_);[RED]\(0\)"/>
    <numFmt numFmtId="182" formatCode="_(\$* #,##0.00_);_(\$* \(#,##0.00\);_(\$* \-??_);_(@_)"/>
    <numFmt numFmtId="183" formatCode="_(* #,##0_);_(* \(#,##0\);_(* \-??_);_(@_)"/>
    <numFmt numFmtId="184" formatCode="#,##0"/>
  </numFmts>
  <fonts count="11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2"/>
      <name val="Arial"/>
      <family val="2"/>
    </font>
    <font>
      <sz val="10"/>
      <name val="Arial"/>
      <family val="2"/>
    </font>
    <font>
      <b val="true"/>
      <sz val="14"/>
      <name val="Arial"/>
      <family val="2"/>
    </font>
    <font>
      <b val="true"/>
      <sz val="10"/>
      <name val="Arial"/>
      <family val="2"/>
    </font>
    <font>
      <b val="true"/>
      <sz val="8"/>
      <name val="Arial"/>
      <family val="2"/>
    </font>
    <font>
      <b val="true"/>
      <sz val="9"/>
      <color rgb="FF003366"/>
      <name val="Times New Roman"/>
      <family val="1"/>
    </font>
    <font>
      <sz val="10"/>
      <color rgb="FFFF0000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rgb="FF00FFFF"/>
        <bgColor rgb="FF00FFFF"/>
      </patternFill>
    </fill>
    <fill>
      <patternFill patternType="solid">
        <fgColor rgb="FFCCFFCC"/>
        <bgColor rgb="FFCCFFFF"/>
      </patternFill>
    </fill>
    <fill>
      <patternFill patternType="solid">
        <fgColor rgb="FF99CCFF"/>
        <bgColor rgb="FFCCCCFF"/>
      </patternFill>
    </fill>
    <fill>
      <patternFill patternType="solid">
        <fgColor rgb="FFCCFFFF"/>
        <bgColor rgb="FFCCFFFF"/>
      </patternFill>
    </fill>
    <fill>
      <patternFill patternType="solid">
        <fgColor rgb="FFFFFF99"/>
        <bgColor rgb="FFFFFFCC"/>
      </patternFill>
    </fill>
    <fill>
      <patternFill patternType="solid">
        <fgColor rgb="FFFFFFCC"/>
        <bgColor rgb="FFFFFFFF"/>
      </patternFill>
    </fill>
    <fill>
      <patternFill patternType="solid">
        <fgColor rgb="FFFFCC99"/>
        <bgColor rgb="FFC0C0C0"/>
      </patternFill>
    </fill>
    <fill>
      <patternFill patternType="solid">
        <fgColor rgb="FFFF9900"/>
        <bgColor rgb="FFFFCC00"/>
      </patternFill>
    </fill>
    <fill>
      <patternFill patternType="solid">
        <fgColor rgb="FF00FF00"/>
        <bgColor rgb="FF33CCCC"/>
      </patternFill>
    </fill>
    <fill>
      <patternFill patternType="solid">
        <fgColor rgb="FFC0C0C0"/>
        <bgColor rgb="FFCCCCFF"/>
      </patternFill>
    </fill>
  </fills>
  <borders count="5">
    <border diagonalUp="false" diagonalDown="false">
      <left/>
      <right/>
      <top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/>
      <right style="medium"/>
      <top/>
      <bottom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82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177" fontId="0" fillId="0" borderId="0" applyFont="true" applyBorder="false" applyAlignment="false" applyProtection="false"/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111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0" fillId="2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3" borderId="2" xfId="0" applyFont="true" applyBorder="true" applyAlignment="true" applyProtection="false">
      <alignment horizontal="justify" vertical="bottom" textRotation="0" wrapText="false" indent="0" shrinkToFit="false"/>
      <protection locked="true" hidden="false"/>
    </xf>
    <xf numFmtId="164" fontId="9" fillId="3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9" fillId="3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9" fillId="3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8" fillId="3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3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3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0" fontId="7" fillId="3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0" fontId="7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0" fontId="7" fillId="4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7" fillId="4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7" fillId="4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2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0" fillId="2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0" fillId="2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5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0" fontId="7" fillId="5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3" fontId="0" fillId="6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7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7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3" fontId="7" fillId="6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6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7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76" fontId="0" fillId="6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0" fillId="2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0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4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5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5" fillId="8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3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5" fillId="6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0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8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7" fillId="8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7" fillId="9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7" fillId="9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7" fillId="8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7" fillId="8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5" fillId="8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9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1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1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9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9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left" vertical="bottom" textRotation="0" wrapText="false" indent="0" shrinkToFit="false"/>
      <protection locked="true" hidden="false"/>
    </xf>
    <xf numFmtId="181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7" fillId="4" borderId="0" xfId="0" applyFont="true" applyBorder="false" applyAlignment="true" applyProtection="false">
      <alignment horizontal="left" vertical="bottom" textRotation="0" wrapText="true" indent="0" shrinkToFit="false"/>
      <protection locked="true" hidden="false"/>
    </xf>
    <xf numFmtId="164" fontId="7" fillId="4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7" fillId="4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81" fontId="7" fillId="4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7" fontId="7" fillId="4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5" fillId="0" borderId="0" xfId="2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81" fontId="5" fillId="0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3" fontId="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3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" fillId="4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11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_Position (2)" xfId="20"/>
  </cellStyles>
  <dxfs count="6">
    <dxf>
      <font>
        <name val="Arial"/>
        <family val="0"/>
        <color rgb="00FFFFFF"/>
      </font>
      <fill>
        <patternFill>
          <bgColor rgb="FFFF0000"/>
        </patternFill>
      </fill>
    </dxf>
    <dxf>
      <font>
        <name val="Arial"/>
        <family val="0"/>
        <color rgb="00FFFFFF"/>
      </font>
      <fill>
        <patternFill>
          <bgColor rgb="FFFF0000"/>
        </patternFill>
      </fill>
    </dxf>
    <dxf>
      <fill>
        <patternFill patternType="solid">
          <fgColor rgb="FF99CCFF"/>
          <bgColor rgb="FF000000"/>
        </patternFill>
      </fill>
    </dxf>
    <dxf>
      <fill>
        <patternFill patternType="solid">
          <fgColor rgb="FFFF0000"/>
          <bgColor rgb="FF000000"/>
        </patternFill>
      </fill>
    </dxf>
    <dxf>
      <fill>
        <patternFill patternType="solid">
          <bgColor rgb="FF000000"/>
        </patternFill>
      </fill>
    </dxf>
    <dxf>
      <font>
        <name val="Arial"/>
        <family val="0"/>
        <color rgb="00FFFFFF"/>
      </font>
      <fill>
        <patternFill>
          <bgColor rgb="FFFF0000"/>
        </patternFill>
      </fill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worksheet" Target="worksheets/sheet12.xml"/><Relationship Id="rId15" Type="http://schemas.openxmlformats.org/officeDocument/2006/relationships/sharedStrings" Target="sharedStrings.xml"/>
</Relationships>
</file>

<file path=xl/ctrlProps/ctrlProps10.xml><?xml version="1.0" encoding="utf-8"?>
<formControlPr xmlns="http://schemas.microsoft.com/office/spreadsheetml/2009/9/main" objectType="Button" lockText="1"/>
</file>

<file path=xl/ctrlProps/ctrlProps11.xml><?xml version="1.0" encoding="utf-8"?>
<formControlPr xmlns="http://schemas.microsoft.com/office/spreadsheetml/2009/9/main" objectType="Button" lockText="1"/>
</file>

<file path=xl/ctrlProps/ctrlProps12.xml><?xml version="1.0" encoding="utf-8"?>
<formControlPr xmlns="http://schemas.microsoft.com/office/spreadsheetml/2009/9/main" objectType="Button" lockText="1"/>
</file>

<file path=xl/ctrlProps/ctrlProps14.xml><?xml version="1.0" encoding="utf-8"?>
<formControlPr xmlns="http://schemas.microsoft.com/office/spreadsheetml/2009/9/main" objectType="Button" lockText="1"/>
</file>

<file path=xl/ctrlProps/ctrlProps15.xml><?xml version="1.0" encoding="utf-8"?>
<formControlPr xmlns="http://schemas.microsoft.com/office/spreadsheetml/2009/9/main" objectType="Button" lockText="1"/>
</file>

<file path=xl/ctrlProps/ctrlProps2.xml><?xml version="1.0" encoding="utf-8"?>
<formControlPr xmlns="http://schemas.microsoft.com/office/spreadsheetml/2009/9/main" objectType="Button" lockText="1"/>
</file>

<file path=xl/ctrlProps/ctrlProps3.xml><?xml version="1.0" encoding="utf-8"?>
<formControlPr xmlns="http://schemas.microsoft.com/office/spreadsheetml/2009/9/main" objectType="Button" lockText="1"/>
</file>

<file path=xl/ctrlProps/ctrlProps4.xml><?xml version="1.0" encoding="utf-8"?>
<formControlPr xmlns="http://schemas.microsoft.com/office/spreadsheetml/2009/9/main" objectType="Button" lockText="1"/>
</file>

<file path=xl/ctrlProps/ctrlProps5.xml><?xml version="1.0" encoding="utf-8"?>
<formControlPr xmlns="http://schemas.microsoft.com/office/spreadsheetml/2009/9/main" objectType="Button" lockText="1"/>
</file>

<file path=xl/ctrlProps/ctrlProps6.xml><?xml version="1.0" encoding="utf-8"?>
<formControlPr xmlns="http://schemas.microsoft.com/office/spreadsheetml/2009/9/main" objectType="Button" lockText="1"/>
</file>

<file path=xl/ctrlProps/ctrlProps7.xml><?xml version="1.0" encoding="utf-8"?>
<formControlPr xmlns="http://schemas.microsoft.com/office/spreadsheetml/2009/9/main" objectType="Button" lockText="1"/>
</file>

<file path=xl/ctrlProps/ctrlProps8.xml><?xml version="1.0" encoding="utf-8"?>
<formControlPr xmlns="http://schemas.microsoft.com/office/spreadsheetml/2009/9/main" objectType="Button" lockText="1"/>
</file>

<file path=xl/ctrlProps/ctrlProps9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241560</xdr:colOff>
          <xdr:row>9</xdr:row>
          <xdr:rowOff>57240</xdr:rowOff>
        </xdr:from>
        <xdr:to>
          <xdr:col>15</xdr:col>
          <xdr:colOff>720</xdr:colOff>
          <xdr:row>11</xdr:row>
          <xdr:rowOff>95400</xdr:rowOff>
        </xdr:to>
        <xdr:sp>
          <xdr:nvSpPr>
            <xdr:cNvPr id="1001" name="Button 1" descr="Clean Price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Clean Prices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181080</xdr:colOff>
          <xdr:row>13</xdr:row>
          <xdr:rowOff>105120</xdr:rowOff>
        </xdr:from>
        <xdr:to>
          <xdr:col>12</xdr:col>
          <xdr:colOff>1440</xdr:colOff>
          <xdr:row>15</xdr:row>
          <xdr:rowOff>152280</xdr:rowOff>
        </xdr:to>
        <xdr:sp>
          <xdr:nvSpPr>
            <xdr:cNvPr id="1002" name="Button 26" descr="Prices 1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Prices 1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181080</xdr:colOff>
          <xdr:row>16</xdr:row>
          <xdr:rowOff>152280</xdr:rowOff>
        </xdr:from>
        <xdr:to>
          <xdr:col>12</xdr:col>
          <xdr:colOff>-19080</xdr:colOff>
          <xdr:row>18</xdr:row>
          <xdr:rowOff>162000</xdr:rowOff>
        </xdr:to>
        <xdr:sp>
          <xdr:nvSpPr>
            <xdr:cNvPr id="1003" name="Button 27" descr="Prices 2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Prices 2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151560</xdr:colOff>
          <xdr:row>19</xdr:row>
          <xdr:rowOff>123840</xdr:rowOff>
        </xdr:from>
        <xdr:to>
          <xdr:col>12</xdr:col>
          <xdr:colOff>1440</xdr:colOff>
          <xdr:row>22</xdr:row>
          <xdr:rowOff>9720</xdr:rowOff>
        </xdr:to>
        <xdr:sp>
          <xdr:nvSpPr>
            <xdr:cNvPr id="1004" name="Button 28" descr="Prices 3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Prices 3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110880</xdr:colOff>
          <xdr:row>13</xdr:row>
          <xdr:rowOff>75960</xdr:rowOff>
        </xdr:from>
        <xdr:to>
          <xdr:col>13</xdr:col>
          <xdr:colOff>-8640</xdr:colOff>
          <xdr:row>15</xdr:row>
          <xdr:rowOff>162000</xdr:rowOff>
        </xdr:to>
        <xdr:sp>
          <xdr:nvSpPr>
            <xdr:cNvPr id="1005" name="Button 29" descr="FX Rates 1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FX Rates 1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120960</xdr:colOff>
          <xdr:row>16</xdr:row>
          <xdr:rowOff>123840</xdr:rowOff>
        </xdr:from>
        <xdr:to>
          <xdr:col>13</xdr:col>
          <xdr:colOff>720</xdr:colOff>
          <xdr:row>18</xdr:row>
          <xdr:rowOff>162000</xdr:rowOff>
        </xdr:to>
        <xdr:sp>
          <xdr:nvSpPr>
            <xdr:cNvPr id="1006" name="Button 30" descr="FX Rates 2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FX Rates 2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141120</xdr:colOff>
          <xdr:row>19</xdr:row>
          <xdr:rowOff>142920</xdr:rowOff>
        </xdr:from>
        <xdr:to>
          <xdr:col>13</xdr:col>
          <xdr:colOff>20520</xdr:colOff>
          <xdr:row>22</xdr:row>
          <xdr:rowOff>9720</xdr:rowOff>
        </xdr:to>
        <xdr:sp>
          <xdr:nvSpPr>
            <xdr:cNvPr id="1007" name="Button 31" descr="FX Rates 3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FX Rates 3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241560</xdr:colOff>
          <xdr:row>16</xdr:row>
          <xdr:rowOff>66240</xdr:rowOff>
        </xdr:from>
        <xdr:to>
          <xdr:col>14</xdr:col>
          <xdr:colOff>624240</xdr:colOff>
          <xdr:row>19</xdr:row>
          <xdr:rowOff>19080</xdr:rowOff>
        </xdr:to>
        <xdr:sp>
          <xdr:nvSpPr>
            <xdr:cNvPr id="1008" name="Button 32" descr="Get VaR (simulations)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Get VaR (simulations)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261720</xdr:colOff>
          <xdr:row>23</xdr:row>
          <xdr:rowOff>56880</xdr:rowOff>
        </xdr:from>
        <xdr:to>
          <xdr:col>14</xdr:col>
          <xdr:colOff>624240</xdr:colOff>
          <xdr:row>25</xdr:row>
          <xdr:rowOff>123480</xdr:rowOff>
        </xdr:to>
        <xdr:sp>
          <xdr:nvSpPr>
            <xdr:cNvPr id="1009" name="Button 33" descr="Get VaR&#10; (Fast Var)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Get VaR
 (Fast Var)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814680</xdr:colOff>
          <xdr:row>22</xdr:row>
          <xdr:rowOff>142920</xdr:rowOff>
        </xdr:from>
        <xdr:to>
          <xdr:col>12</xdr:col>
          <xdr:colOff>766440</xdr:colOff>
          <xdr:row>24</xdr:row>
          <xdr:rowOff>190440</xdr:rowOff>
        </xdr:to>
        <xdr:sp>
          <xdr:nvSpPr>
            <xdr:cNvPr id="1010" name="Button 35" descr="Get current price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Get current prices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241560</xdr:colOff>
          <xdr:row>19</xdr:row>
          <xdr:rowOff>152280</xdr:rowOff>
        </xdr:from>
        <xdr:to>
          <xdr:col>15</xdr:col>
          <xdr:colOff>720</xdr:colOff>
          <xdr:row>22</xdr:row>
          <xdr:rowOff>114480</xdr:rowOff>
        </xdr:to>
        <xdr:sp>
          <xdr:nvSpPr>
            <xdr:cNvPr id="1011" name="Button 37" descr="Calculate Deltas and Gamma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Calculate Deltas and Gammas</a:t>
              </a:r>
            </a:p>
          </xdr:txBody>
        </xdr:sp>
        <xdr:clientData/>
      </xdr:twoCellAnchor>
    </mc:Choice>
  </mc:AlternateContent>
</xdr:wsDr>
</file>

<file path=xl/drawings/drawing1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120240</xdr:colOff>
          <xdr:row>24</xdr:row>
          <xdr:rowOff>75960</xdr:rowOff>
        </xdr:from>
        <xdr:to>
          <xdr:col>16</xdr:col>
          <xdr:colOff>333000</xdr:colOff>
          <xdr:row>26</xdr:row>
          <xdr:rowOff>161640</xdr:rowOff>
        </xdr:to>
        <xdr:sp>
          <xdr:nvSpPr>
            <xdr:cNvPr id="1001" name="Button 4" descr="Get tomorrow's price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Get tomorrow's prices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119520</xdr:colOff>
          <xdr:row>24</xdr:row>
          <xdr:rowOff>75960</xdr:rowOff>
        </xdr:from>
        <xdr:to>
          <xdr:col>19</xdr:col>
          <xdr:colOff>10800</xdr:colOff>
          <xdr:row>26</xdr:row>
          <xdr:rowOff>161640</xdr:rowOff>
        </xdr:to>
        <xdr:sp>
          <xdr:nvSpPr>
            <xdr:cNvPr id="1002" name="Button 5" descr="Calculate Curve Shift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Calculate Curve Shift</a:t>
              </a:r>
            </a:p>
          </xdr:txBody>
        </xdr:sp>
        <xdr:clientData/>
      </xdr:twoCellAnchor>
    </mc:Choice>
  </mc:AlternateContent>
</xdr:wsDr>
</file>

<file path=xl/drawings/drawing16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1.xml.rels><?xml version="1.0" encoding="UTF-8"?>
<Relationships xmlns="http://schemas.openxmlformats.org/package/2006/relationships"><Relationship Id="rId1" Type="http://schemas.openxmlformats.org/officeDocument/2006/relationships/drawing" Target="../drawings/drawing16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vmlDrawing" Target="../drawings/vmlDrawing1.vml"/><Relationship Id="rId3" Type="http://schemas.openxmlformats.org/officeDocument/2006/relationships/ctrlProp" Target="../ctrlProps/ctrlProps2.xml"/><Relationship Id="rId4" Type="http://schemas.openxmlformats.org/officeDocument/2006/relationships/ctrlProp" Target="../ctrlProps/ctrlProps3.xml"/><Relationship Id="rId5" Type="http://schemas.openxmlformats.org/officeDocument/2006/relationships/ctrlProp" Target="../ctrlProps/ctrlProps4.xml"/><Relationship Id="rId6" Type="http://schemas.openxmlformats.org/officeDocument/2006/relationships/ctrlProp" Target="../ctrlProps/ctrlProps5.xml"/><Relationship Id="rId7" Type="http://schemas.openxmlformats.org/officeDocument/2006/relationships/ctrlProp" Target="../ctrlProps/ctrlProps6.xml"/><Relationship Id="rId8" Type="http://schemas.openxmlformats.org/officeDocument/2006/relationships/ctrlProp" Target="../ctrlProps/ctrlProps7.xml"/><Relationship Id="rId9" Type="http://schemas.openxmlformats.org/officeDocument/2006/relationships/ctrlProp" Target="../ctrlProps/ctrlProps8.xml"/><Relationship Id="rId10" Type="http://schemas.openxmlformats.org/officeDocument/2006/relationships/ctrlProp" Target="../ctrlProps/ctrlProps9.xml"/><Relationship Id="rId11" Type="http://schemas.openxmlformats.org/officeDocument/2006/relationships/ctrlProp" Target="../ctrlProps/ctrlProps10.xml"/><Relationship Id="rId12" Type="http://schemas.openxmlformats.org/officeDocument/2006/relationships/ctrlProp" Target="../ctrlProps/ctrlProps11.xml"/><Relationship Id="rId13" Type="http://schemas.openxmlformats.org/officeDocument/2006/relationships/ctrlProp" Target="../ctrlProps/ctrlProps12.xml"/>
</Relationships>
</file>

<file path=xl/worksheets/_rels/sheet9.xml.rels><?xml version="1.0" encoding="UTF-8"?>
<Relationships xmlns="http://schemas.openxmlformats.org/package/2006/relationships"><Relationship Id="rId1" Type="http://schemas.openxmlformats.org/officeDocument/2006/relationships/drawing" Target="../drawings/drawing13.xml"/><Relationship Id="rId2" Type="http://schemas.openxmlformats.org/officeDocument/2006/relationships/vmlDrawing" Target="../drawings/vmlDrawing2.vml"/><Relationship Id="rId3" Type="http://schemas.openxmlformats.org/officeDocument/2006/relationships/ctrlProp" Target="../ctrlProps/ctrlProps14.xml"/><Relationship Id="rId4" Type="http://schemas.openxmlformats.org/officeDocument/2006/relationships/ctrlProp" Target="../ctrlProps/ctrlProps15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EP21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5.75" customHeight="true" zeroHeight="false" outlineLevelRow="0" outlineLevelCol="0"/>
  <cols>
    <col collapsed="false" customWidth="false" hidden="false" outlineLevel="0" max="1" min="1" style="1" width="9.14"/>
    <col collapsed="false" customWidth="true" hidden="false" outlineLevel="0" max="2" min="2" style="1" width="12.42"/>
    <col collapsed="false" customWidth="false" hidden="false" outlineLevel="0" max="4" min="3" style="1" width="9.14"/>
    <col collapsed="false" customWidth="true" hidden="false" outlineLevel="0" max="5" min="5" style="1" width="12.42"/>
    <col collapsed="false" customWidth="false" hidden="false" outlineLevel="0" max="10" min="6" style="1" width="9.14"/>
    <col collapsed="false" customWidth="false" hidden="false" outlineLevel="0" max="257" min="11" style="2" width="9.14"/>
  </cols>
  <sheetData>
    <row r="1" customFormat="false" ht="15.75" hidden="false" customHeight="false" outlineLevel="0" collapsed="false">
      <c r="A1" s="1" t="s">
        <v>0</v>
      </c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</row>
    <row r="2" customFormat="false" ht="18" hidden="false" customHeight="false" outlineLevel="0" collapsed="false">
      <c r="A2" s="4" t="s">
        <v>1</v>
      </c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3"/>
      <c r="DN2" s="3"/>
    </row>
    <row r="3" customFormat="false" ht="15.75" hidden="false" customHeight="false" outlineLevel="0" collapsed="false">
      <c r="A3" s="1" t="s">
        <v>2</v>
      </c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3"/>
      <c r="DN3" s="3"/>
    </row>
    <row r="4" customFormat="false" ht="15.75" hidden="false" customHeight="false" outlineLevel="0" collapsed="false">
      <c r="A4" s="1" t="s">
        <v>3</v>
      </c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</row>
    <row r="5" customFormat="false" ht="15.75" hidden="false" customHeight="false" outlineLevel="0" collapsed="false">
      <c r="B5" s="1" t="s">
        <v>4</v>
      </c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</row>
    <row r="6" customFormat="false" ht="15.75" hidden="false" customHeight="false" outlineLevel="0" collapsed="false">
      <c r="A6" s="1" t="s">
        <v>5</v>
      </c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</row>
    <row r="7" customFormat="false" ht="15.75" hidden="false" customHeight="false" outlineLevel="0" collapsed="false">
      <c r="B7" s="1" t="s">
        <v>6</v>
      </c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</row>
    <row r="8" customFormat="false" ht="15.75" hidden="false" customHeight="false" outlineLevel="0" collapsed="false">
      <c r="B8" s="1" t="s">
        <v>7</v>
      </c>
      <c r="K8" s="3"/>
      <c r="L8" s="5"/>
      <c r="M8" s="5"/>
    </row>
    <row r="9" customFormat="false" ht="15.75" hidden="false" customHeight="false" outlineLevel="0" collapsed="false">
      <c r="B9" s="1" t="s">
        <v>8</v>
      </c>
      <c r="K9" s="3"/>
      <c r="L9" s="5"/>
      <c r="M9" s="5"/>
    </row>
    <row r="10" customFormat="false" ht="15.75" hidden="false" customHeight="false" outlineLevel="0" collapsed="false">
      <c r="A10" s="1" t="s">
        <v>9</v>
      </c>
      <c r="K10" s="3"/>
      <c r="L10" s="5"/>
      <c r="M10" s="5"/>
    </row>
    <row r="11" customFormat="false" ht="15.75" hidden="false" customHeight="false" outlineLevel="0" collapsed="false">
      <c r="B11" s="1" t="s">
        <v>10</v>
      </c>
      <c r="K11" s="3"/>
      <c r="L11" s="5"/>
      <c r="M11" s="5"/>
    </row>
    <row r="12" customFormat="false" ht="15.75" hidden="false" customHeight="false" outlineLevel="0" collapsed="false">
      <c r="B12" s="1" t="s">
        <v>11</v>
      </c>
      <c r="L12" s="1"/>
      <c r="M12" s="6"/>
    </row>
    <row r="13" customFormat="false" ht="15.75" hidden="false" customHeight="false" outlineLevel="0" collapsed="false">
      <c r="B13" s="1" t="s">
        <v>12</v>
      </c>
    </row>
    <row r="14" customFormat="false" ht="15.75" hidden="false" customHeight="false" outlineLevel="0" collapsed="false">
      <c r="A14" s="1" t="s">
        <v>13</v>
      </c>
    </row>
    <row r="15" customFormat="false" ht="15.75" hidden="false" customHeight="false" outlineLevel="0" collapsed="false">
      <c r="A15" s="1" t="s">
        <v>14</v>
      </c>
    </row>
    <row r="16" customFormat="false" ht="15.75" hidden="false" customHeight="false" outlineLevel="0" collapsed="false">
      <c r="A16" s="1" t="s">
        <v>15</v>
      </c>
    </row>
    <row r="17" customFormat="false" ht="15.75" hidden="false" customHeight="false" outlineLevel="0" collapsed="false">
      <c r="A17" s="1" t="s">
        <v>16</v>
      </c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3"/>
      <c r="BN17" s="3"/>
      <c r="BO17" s="3"/>
      <c r="BP17" s="3"/>
      <c r="BQ17" s="3"/>
      <c r="BR17" s="3"/>
      <c r="BS17" s="3"/>
      <c r="BT17" s="3"/>
      <c r="BU17" s="3"/>
      <c r="BV17" s="3"/>
      <c r="BW17" s="3"/>
      <c r="BX17" s="3"/>
      <c r="BY17" s="3"/>
      <c r="BZ17" s="3"/>
      <c r="CA17" s="3"/>
      <c r="CB17" s="3"/>
      <c r="CC17" s="3"/>
      <c r="CD17" s="3"/>
      <c r="CE17" s="3"/>
      <c r="CF17" s="3"/>
      <c r="CG17" s="3"/>
      <c r="CH17" s="3"/>
      <c r="CI17" s="3"/>
      <c r="CJ17" s="3"/>
      <c r="CK17" s="3"/>
      <c r="CL17" s="3"/>
      <c r="CM17" s="3"/>
      <c r="CN17" s="3"/>
      <c r="CO17" s="3"/>
      <c r="CP17" s="3"/>
      <c r="CQ17" s="3"/>
      <c r="CR17" s="3"/>
      <c r="CS17" s="3"/>
      <c r="CT17" s="3"/>
      <c r="CU17" s="3"/>
      <c r="CV17" s="3"/>
      <c r="CW17" s="3"/>
      <c r="CX17" s="3"/>
      <c r="CY17" s="3"/>
      <c r="CZ17" s="3"/>
      <c r="DA17" s="3"/>
      <c r="DB17" s="3"/>
      <c r="DC17" s="3"/>
      <c r="DD17" s="3"/>
      <c r="DE17" s="3"/>
      <c r="DF17" s="3"/>
      <c r="DG17" s="3"/>
      <c r="DH17" s="3"/>
      <c r="DI17" s="3"/>
      <c r="DJ17" s="3"/>
      <c r="DK17" s="3"/>
      <c r="DL17" s="3"/>
      <c r="DM17" s="3"/>
      <c r="DN17" s="3"/>
      <c r="DO17" s="3"/>
      <c r="DP17" s="3"/>
      <c r="DQ17" s="3"/>
      <c r="DR17" s="3"/>
      <c r="DS17" s="3"/>
      <c r="DT17" s="3"/>
      <c r="DU17" s="3"/>
      <c r="DV17" s="3"/>
      <c r="DW17" s="3"/>
      <c r="DX17" s="3"/>
      <c r="DY17" s="3"/>
      <c r="DZ17" s="3"/>
      <c r="EA17" s="3"/>
      <c r="EB17" s="3"/>
      <c r="EC17" s="3"/>
      <c r="ED17" s="3"/>
      <c r="EE17" s="3"/>
      <c r="EF17" s="3"/>
      <c r="EG17" s="3"/>
      <c r="EH17" s="3"/>
      <c r="EI17" s="3"/>
      <c r="EJ17" s="3"/>
      <c r="EK17" s="3"/>
      <c r="EL17" s="3"/>
      <c r="EM17" s="3"/>
      <c r="EN17" s="3"/>
      <c r="EO17" s="3"/>
      <c r="EP17" s="3"/>
    </row>
    <row r="18" customFormat="false" ht="15.75" hidden="false" customHeight="false" outlineLevel="0" collapsed="false">
      <c r="B18" s="1" t="s">
        <v>17</v>
      </c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3"/>
      <c r="BN18" s="3"/>
      <c r="BO18" s="3"/>
      <c r="BP18" s="3"/>
      <c r="BQ18" s="3"/>
      <c r="BR18" s="3"/>
      <c r="BS18" s="3"/>
      <c r="BT18" s="3"/>
      <c r="BU18" s="3"/>
      <c r="BV18" s="3"/>
      <c r="BW18" s="3"/>
      <c r="BX18" s="3"/>
      <c r="BY18" s="3"/>
      <c r="BZ18" s="3"/>
      <c r="CA18" s="3"/>
      <c r="CB18" s="3"/>
      <c r="CC18" s="3"/>
      <c r="CD18" s="3"/>
      <c r="CE18" s="3"/>
      <c r="CF18" s="3"/>
      <c r="CG18" s="3"/>
      <c r="CH18" s="3"/>
      <c r="CI18" s="3"/>
      <c r="CJ18" s="3"/>
      <c r="CK18" s="3"/>
      <c r="CL18" s="3"/>
      <c r="CM18" s="3"/>
      <c r="CN18" s="3"/>
      <c r="CO18" s="3"/>
      <c r="CP18" s="3"/>
      <c r="CQ18" s="3"/>
      <c r="CR18" s="3"/>
      <c r="CS18" s="3"/>
      <c r="CT18" s="3"/>
      <c r="CU18" s="3"/>
      <c r="CV18" s="3"/>
      <c r="CW18" s="3"/>
      <c r="CX18" s="3"/>
      <c r="CY18" s="3"/>
      <c r="CZ18" s="3"/>
      <c r="DA18" s="3"/>
      <c r="DB18" s="3"/>
      <c r="DC18" s="3"/>
      <c r="DD18" s="3"/>
      <c r="DE18" s="3"/>
      <c r="DF18" s="3"/>
      <c r="DG18" s="3"/>
      <c r="DH18" s="3"/>
      <c r="DI18" s="3"/>
      <c r="DJ18" s="3"/>
      <c r="DK18" s="3"/>
      <c r="DL18" s="3"/>
      <c r="DM18" s="3"/>
      <c r="DN18" s="3"/>
      <c r="DO18" s="3"/>
      <c r="DP18" s="3"/>
      <c r="DQ18" s="3"/>
      <c r="DR18" s="3"/>
      <c r="DS18" s="3"/>
      <c r="DT18" s="3"/>
      <c r="DU18" s="3"/>
      <c r="DV18" s="3"/>
      <c r="DW18" s="3"/>
      <c r="DX18" s="3"/>
      <c r="DY18" s="3"/>
      <c r="DZ18" s="3"/>
      <c r="EA18" s="3"/>
      <c r="EB18" s="3"/>
      <c r="EC18" s="3"/>
      <c r="ED18" s="3"/>
      <c r="EE18" s="3"/>
      <c r="EF18" s="3"/>
      <c r="EG18" s="3"/>
      <c r="EH18" s="3"/>
      <c r="EI18" s="3"/>
      <c r="EJ18" s="3"/>
      <c r="EK18" s="3"/>
      <c r="EL18" s="3"/>
      <c r="EM18" s="3"/>
      <c r="EN18" s="3"/>
      <c r="EO18" s="3"/>
      <c r="EP18" s="3"/>
    </row>
    <row r="19" customFormat="false" ht="15.75" hidden="false" customHeight="false" outlineLevel="0" collapsed="false">
      <c r="J19" s="7"/>
    </row>
    <row r="20" customFormat="false" ht="15.75" hidden="false" customHeight="false" outlineLevel="0" collapsed="false">
      <c r="J20" s="7"/>
    </row>
    <row r="21" customFormat="false" ht="15.75" hidden="false" customHeight="false" outlineLevel="0" collapsed="false">
      <c r="B21" s="1" t="n">
        <v>1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EP57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C3" activeCellId="0" sqref="C3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2" min="2" style="0" width="12.42"/>
    <col collapsed="false" customWidth="true" hidden="false" outlineLevel="0" max="5" min="5" style="0" width="12.42"/>
  </cols>
  <sheetData>
    <row r="1" customFormat="false" ht="12.75" hidden="false" customHeight="false" outlineLevel="0" collapsed="false">
      <c r="A1" s="37"/>
      <c r="B1" s="37"/>
      <c r="C1" s="37"/>
      <c r="D1" s="37"/>
      <c r="E1" s="37"/>
      <c r="F1" s="37"/>
      <c r="G1" s="37"/>
      <c r="H1" s="37"/>
      <c r="I1" s="37"/>
      <c r="J1" s="37"/>
      <c r="K1" s="84"/>
      <c r="L1" s="84"/>
      <c r="M1" s="84"/>
      <c r="N1" s="84" t="n">
        <f aca="false">CleanPrices!N1</f>
        <v>36860</v>
      </c>
      <c r="O1" s="84" t="n">
        <f aca="false">CleanPrices!O1</f>
        <v>36861</v>
      </c>
      <c r="P1" s="84" t="n">
        <f aca="false">CleanPrices!P1</f>
        <v>36864</v>
      </c>
      <c r="Q1" s="84" t="n">
        <f aca="false">CleanPrices!Q1</f>
        <v>36865</v>
      </c>
      <c r="R1" s="84" t="n">
        <f aca="false">CleanPrices!R1</f>
        <v>36866</v>
      </c>
      <c r="S1" s="84" t="n">
        <f aca="false">CleanPrices!S1</f>
        <v>36867</v>
      </c>
      <c r="T1" s="84" t="n">
        <f aca="false">CleanPrices!T1</f>
        <v>36868</v>
      </c>
      <c r="U1" s="84" t="n">
        <f aca="false">CleanPrices!U1</f>
        <v>36871</v>
      </c>
      <c r="V1" s="84" t="n">
        <f aca="false">CleanPrices!V1</f>
        <v>36872</v>
      </c>
      <c r="W1" s="84" t="n">
        <f aca="false">CleanPrices!W1</f>
        <v>36873</v>
      </c>
      <c r="X1" s="84" t="n">
        <f aca="false">CleanPrices!X1</f>
        <v>36874</v>
      </c>
      <c r="Y1" s="84" t="n">
        <f aca="false">CleanPrices!Y1</f>
        <v>36875</v>
      </c>
      <c r="Z1" s="84" t="n">
        <f aca="false">CleanPrices!Z1</f>
        <v>36878</v>
      </c>
      <c r="AA1" s="84" t="n">
        <f aca="false">CleanPrices!AA1</f>
        <v>36879</v>
      </c>
      <c r="AB1" s="84" t="n">
        <f aca="false">CleanPrices!AB1</f>
        <v>36880</v>
      </c>
      <c r="AC1" s="84" t="n">
        <f aca="false">CleanPrices!AC1</f>
        <v>36881</v>
      </c>
      <c r="AD1" s="84" t="n">
        <f aca="false">CleanPrices!AD1</f>
        <v>36882</v>
      </c>
      <c r="AE1" s="84" t="n">
        <f aca="false">CleanPrices!AE1</f>
        <v>36887</v>
      </c>
      <c r="AF1" s="84" t="n">
        <f aca="false">CleanPrices!AF1</f>
        <v>36888</v>
      </c>
      <c r="AG1" s="84" t="n">
        <f aca="false">CleanPrices!AG1</f>
        <v>36889</v>
      </c>
      <c r="AH1" s="84" t="n">
        <f aca="false">CleanPrices!AH1</f>
        <v>36893</v>
      </c>
      <c r="AI1" s="84" t="n">
        <f aca="false">CleanPrices!AI1</f>
        <v>36894</v>
      </c>
      <c r="AJ1" s="84" t="n">
        <f aca="false">CleanPrices!AJ1</f>
        <v>36895</v>
      </c>
      <c r="AK1" s="84" t="n">
        <f aca="false">CleanPrices!AK1</f>
        <v>36896</v>
      </c>
      <c r="AL1" s="84" t="n">
        <f aca="false">CleanPrices!AL1</f>
        <v>36899</v>
      </c>
      <c r="AM1" s="84" t="n">
        <f aca="false">CleanPrices!AM1</f>
        <v>36900</v>
      </c>
      <c r="AN1" s="84" t="n">
        <f aca="false">CleanPrices!AN1</f>
        <v>36901</v>
      </c>
      <c r="AO1" s="84" t="n">
        <f aca="false">CleanPrices!AO1</f>
        <v>36902</v>
      </c>
      <c r="AP1" s="84" t="n">
        <f aca="false">CleanPrices!AP1</f>
        <v>36903</v>
      </c>
      <c r="AQ1" s="84" t="n">
        <f aca="false">CleanPrices!AQ1</f>
        <v>36907</v>
      </c>
      <c r="AR1" s="84" t="n">
        <f aca="false">CleanPrices!AR1</f>
        <v>36908</v>
      </c>
      <c r="AS1" s="84" t="n">
        <f aca="false">CleanPrices!AS1</f>
        <v>36909</v>
      </c>
      <c r="AT1" s="84" t="n">
        <f aca="false">CleanPrices!AT1</f>
        <v>36910</v>
      </c>
      <c r="AU1" s="84" t="n">
        <v>46</v>
      </c>
      <c r="AV1" s="84"/>
      <c r="AW1" s="84"/>
      <c r="AX1" s="84"/>
      <c r="AY1" s="84"/>
      <c r="AZ1" s="84"/>
      <c r="BA1" s="84"/>
      <c r="BB1" s="84"/>
      <c r="BC1" s="84" t="n">
        <v>54</v>
      </c>
      <c r="BD1" s="84" t="n">
        <v>55</v>
      </c>
      <c r="BE1" s="84" t="n">
        <v>56</v>
      </c>
      <c r="BF1" s="84" t="n">
        <v>57</v>
      </c>
      <c r="BG1" s="84" t="n">
        <v>58</v>
      </c>
      <c r="BH1" s="84" t="n">
        <v>59</v>
      </c>
      <c r="BI1" s="84" t="n">
        <v>60</v>
      </c>
      <c r="BJ1" s="84" t="n">
        <v>61</v>
      </c>
      <c r="BK1" s="84"/>
      <c r="BL1" s="84"/>
      <c r="BM1" s="84"/>
      <c r="BN1" s="84"/>
      <c r="BO1" s="84" t="n">
        <v>66</v>
      </c>
      <c r="BP1" s="84" t="n">
        <v>67</v>
      </c>
      <c r="BQ1" s="84" t="n">
        <v>68</v>
      </c>
      <c r="BR1" s="84" t="n">
        <v>69</v>
      </c>
      <c r="BS1" s="84" t="n">
        <v>70</v>
      </c>
      <c r="BT1" s="84" t="n">
        <v>71</v>
      </c>
      <c r="BU1" s="84" t="n">
        <v>72</v>
      </c>
      <c r="BV1" s="84" t="n">
        <v>73</v>
      </c>
      <c r="BW1" s="84" t="n">
        <v>74</v>
      </c>
      <c r="BX1" s="84" t="n">
        <v>75</v>
      </c>
      <c r="BY1" s="84" t="n">
        <v>76</v>
      </c>
      <c r="BZ1" s="84" t="n">
        <v>77</v>
      </c>
      <c r="CA1" s="84" t="n">
        <v>78</v>
      </c>
      <c r="CB1" s="84" t="n">
        <v>79</v>
      </c>
      <c r="CC1" s="84" t="n">
        <v>80</v>
      </c>
      <c r="CD1" s="84" t="n">
        <v>81</v>
      </c>
      <c r="CE1" s="84" t="n">
        <v>82</v>
      </c>
      <c r="CF1" s="84" t="n">
        <v>83</v>
      </c>
      <c r="CG1" s="84" t="n">
        <v>84</v>
      </c>
      <c r="CH1" s="84" t="n">
        <v>85</v>
      </c>
      <c r="CI1" s="84" t="n">
        <v>86</v>
      </c>
      <c r="CJ1" s="84" t="n">
        <v>87</v>
      </c>
      <c r="CK1" s="84" t="n">
        <v>88</v>
      </c>
      <c r="CL1" s="84" t="n">
        <v>89</v>
      </c>
      <c r="CM1" s="84" t="n">
        <v>90</v>
      </c>
      <c r="CN1" s="84" t="n">
        <v>91</v>
      </c>
      <c r="CO1" s="84" t="n">
        <v>92</v>
      </c>
      <c r="CP1" s="84" t="n">
        <v>93</v>
      </c>
      <c r="CQ1" s="84" t="n">
        <v>94</v>
      </c>
      <c r="CR1" s="84" t="n">
        <v>95</v>
      </c>
      <c r="CS1" s="84" t="n">
        <v>96</v>
      </c>
      <c r="CT1" s="84" t="n">
        <v>97</v>
      </c>
      <c r="CU1" s="84" t="n">
        <v>98</v>
      </c>
      <c r="CV1" s="84" t="n">
        <v>99</v>
      </c>
      <c r="CW1" s="84" t="n">
        <v>100</v>
      </c>
      <c r="CX1" s="84" t="n">
        <v>101</v>
      </c>
      <c r="CY1" s="84" t="n">
        <v>102</v>
      </c>
      <c r="CZ1" s="84" t="n">
        <v>103</v>
      </c>
      <c r="DA1" s="84" t="n">
        <v>104</v>
      </c>
      <c r="DB1" s="84" t="n">
        <v>105</v>
      </c>
      <c r="DC1" s="84" t="n">
        <v>106</v>
      </c>
      <c r="DD1" s="84" t="n">
        <v>107</v>
      </c>
      <c r="DE1" s="84" t="n">
        <v>108</v>
      </c>
      <c r="DF1" s="84" t="n">
        <v>109</v>
      </c>
      <c r="DG1" s="84" t="n">
        <v>110</v>
      </c>
      <c r="DH1" s="84" t="n">
        <v>111</v>
      </c>
      <c r="DI1" s="84" t="n">
        <v>112</v>
      </c>
      <c r="DJ1" s="84" t="n">
        <v>113</v>
      </c>
      <c r="DK1" s="84" t="n">
        <v>114</v>
      </c>
      <c r="DL1" s="84" t="n">
        <v>115</v>
      </c>
      <c r="DM1" s="84" t="n">
        <v>116</v>
      </c>
      <c r="DN1" s="84" t="n">
        <v>117</v>
      </c>
    </row>
    <row r="2" customFormat="false" ht="12.75" hidden="false" customHeight="false" outlineLevel="0" collapsed="false">
      <c r="A2" s="37"/>
      <c r="B2" s="37"/>
      <c r="C2" s="37"/>
      <c r="D2" s="37"/>
      <c r="E2" s="37"/>
      <c r="F2" s="37"/>
      <c r="G2" s="37"/>
      <c r="H2" s="37"/>
      <c r="I2" s="37"/>
      <c r="J2" s="37"/>
      <c r="K2" s="84"/>
      <c r="L2" s="84"/>
      <c r="M2" s="84"/>
      <c r="N2" s="84" t="n">
        <f aca="false">CleanPrices!N2</f>
        <v>44.3699989318848</v>
      </c>
      <c r="O2" s="84" t="n">
        <f aca="false">CleanPrices!O2</f>
        <v>44.560001373291</v>
      </c>
      <c r="P2" s="84" t="n">
        <f aca="false">CleanPrices!P2</f>
        <v>44.689998626709</v>
      </c>
      <c r="Q2" s="84" t="n">
        <f aca="false">CleanPrices!Q2</f>
        <v>44.439998626709</v>
      </c>
      <c r="R2" s="84" t="n">
        <f aca="false">CleanPrices!R2</f>
        <v>44.560001373291</v>
      </c>
      <c r="S2" s="84" t="n">
        <f aca="false">CleanPrices!S2</f>
        <v>44.310001373291</v>
      </c>
      <c r="T2" s="84" t="n">
        <f aca="false">CleanPrices!T2</f>
        <v>44.189998626709</v>
      </c>
      <c r="U2" s="84" t="n">
        <f aca="false">CleanPrices!U2</f>
        <v>43.75</v>
      </c>
      <c r="V2" s="84" t="n">
        <f aca="false">CleanPrices!V2</f>
        <v>43.8699989318848</v>
      </c>
      <c r="W2" s="84" t="n">
        <f aca="false">CleanPrices!W2</f>
        <v>43.8699989318848</v>
      </c>
      <c r="X2" s="84" t="n">
        <f aca="false">CleanPrices!X2</f>
        <v>43.5</v>
      </c>
      <c r="Y2" s="84" t="n">
        <f aca="false">CleanPrices!Y2</f>
        <v>43.189998626709</v>
      </c>
      <c r="Z2" s="84" t="n">
        <f aca="false">CleanPrices!Z2</f>
        <v>43.1199989318848</v>
      </c>
      <c r="AA2" s="84" t="n">
        <f aca="false">CleanPrices!AA2</f>
        <v>43.8699989318848</v>
      </c>
      <c r="AB2" s="84" t="n">
        <f aca="false">CleanPrices!AB2</f>
        <v>45.25</v>
      </c>
      <c r="AC2" s="84" t="n">
        <f aca="false">CleanPrices!AC2</f>
        <v>45.75</v>
      </c>
      <c r="AD2" s="84" t="n">
        <f aca="false">CleanPrices!AD2</f>
        <v>45.560001373291</v>
      </c>
      <c r="AE2" s="84" t="n">
        <f aca="false">CleanPrices!AE2</f>
        <v>46.560001373291</v>
      </c>
      <c r="AF2" s="84" t="n">
        <f aca="false">CleanPrices!AF2</f>
        <v>46</v>
      </c>
      <c r="AG2" s="84" t="n">
        <f aca="false">CleanPrices!AG2</f>
        <v>46.310001373291</v>
      </c>
      <c r="AH2" s="84" t="n">
        <f aca="false">CleanPrices!AH2</f>
        <v>45.189998626709</v>
      </c>
      <c r="AI2" s="84" t="n">
        <f aca="false">CleanPrices!AI2</f>
        <v>43.25</v>
      </c>
      <c r="AJ2" s="84" t="n">
        <f aca="false">CleanPrices!AJ2</f>
        <v>40.060001373291</v>
      </c>
      <c r="AK2" s="84" t="n">
        <f aca="false">CleanPrices!AK2</f>
        <v>40</v>
      </c>
      <c r="AL2" s="84" t="n">
        <f aca="false">CleanPrices!AL2</f>
        <v>41.189998626709</v>
      </c>
      <c r="AM2" s="84" t="n">
        <f aca="false">CleanPrices!AM2</f>
        <v>41.1199989318848</v>
      </c>
      <c r="AN2" s="84" t="n">
        <f aca="false">CleanPrices!AN2</f>
        <v>40.689998626709</v>
      </c>
      <c r="AO2" s="84" t="n">
        <f aca="false">CleanPrices!AO2</f>
        <v>39.1199989318848</v>
      </c>
      <c r="AP2" s="84" t="n">
        <f aca="false">CleanPrices!AP2</f>
        <v>39.6199989318848</v>
      </c>
      <c r="AQ2" s="84" t="n">
        <f aca="false">CleanPrices!AQ2</f>
        <v>39.25</v>
      </c>
      <c r="AR2" s="84" t="n">
        <f aca="false">CleanPrices!AR2</f>
        <v>39.310001373291</v>
      </c>
      <c r="AS2" s="84" t="n">
        <f aca="false">CleanPrices!AS2</f>
        <v>39.689998626709</v>
      </c>
      <c r="AT2" s="84" t="n">
        <f aca="false">CleanPrices!AT2</f>
        <v>40.439998626709</v>
      </c>
      <c r="AU2" s="84" t="n">
        <f aca="false">CleanPrices!AU2</f>
        <v>41.3699989318848</v>
      </c>
      <c r="AV2" s="84"/>
      <c r="AW2" s="84"/>
      <c r="AX2" s="84"/>
      <c r="AY2" s="84"/>
      <c r="AZ2" s="84"/>
      <c r="BA2" s="84"/>
      <c r="BB2" s="84"/>
      <c r="BC2" s="84" t="n">
        <f aca="false">VarianceCovarianceMatrix!BC2</f>
        <v>3.10574898567414E-005</v>
      </c>
      <c r="BD2" s="84" t="n">
        <f aca="false">VarianceCovarianceMatrix!BD2</f>
        <v>0.000220879837914231</v>
      </c>
      <c r="BE2" s="84" t="n">
        <f aca="false">VarianceCovarianceMatrix!BE2</f>
        <v>0.000207543569451723</v>
      </c>
      <c r="BF2" s="84" t="n">
        <f aca="false">VarianceCovarianceMatrix!BF2</f>
        <v>0.000210170128423076</v>
      </c>
      <c r="BG2" s="84" t="n">
        <f aca="false">VarianceCovarianceMatrix!BG2</f>
        <v>0.000210170128423076</v>
      </c>
      <c r="BH2" s="84" t="n">
        <f aca="false">VarianceCovarianceMatrix!BH2</f>
        <v>0.000210170128423076</v>
      </c>
      <c r="BI2" s="84" t="n">
        <f aca="false">VarianceCovarianceMatrix!BI2</f>
        <v>0.000210170128423076</v>
      </c>
      <c r="BJ2" s="84" t="n">
        <f aca="false">VarianceCovarianceMatrix!BJ2</f>
        <v>0.000326748115561027</v>
      </c>
      <c r="BK2" s="84"/>
      <c r="BL2" s="84"/>
      <c r="BM2" s="84"/>
      <c r="BN2" s="84"/>
      <c r="BO2" s="84" t="n">
        <f aca="false">VarianceCovarianceMatrix!BO2</f>
        <v>5.06020837029773E-005</v>
      </c>
      <c r="BP2" s="84" t="n">
        <f aca="false">VarianceCovarianceMatrix!BP2</f>
        <v>5.06020837029773E-005</v>
      </c>
      <c r="BQ2" s="84" t="n">
        <f aca="false">VarianceCovarianceMatrix!BQ2</f>
        <v>1.60566021735504E-005</v>
      </c>
      <c r="BR2" s="84" t="n">
        <f aca="false">VarianceCovarianceMatrix!BR2</f>
        <v>1.60566021735504E-005</v>
      </c>
      <c r="BS2" s="84" t="n">
        <f aca="false">VarianceCovarianceMatrix!BS2</f>
        <v>0</v>
      </c>
      <c r="BT2" s="84" t="n">
        <f aca="false">VarianceCovarianceMatrix!BT2</f>
        <v>0</v>
      </c>
      <c r="BU2" s="84" t="n">
        <f aca="false">VarianceCovarianceMatrix!BU2</f>
        <v>0</v>
      </c>
      <c r="BV2" s="84" t="n">
        <f aca="false">VarianceCovarianceMatrix!BV2</f>
        <v>0</v>
      </c>
      <c r="BW2" s="84" t="n">
        <f aca="false">VarianceCovarianceMatrix!BW2</f>
        <v>0</v>
      </c>
      <c r="BX2" s="84" t="n">
        <f aca="false">VarianceCovarianceMatrix!BX2</f>
        <v>0</v>
      </c>
      <c r="BY2" s="84" t="n">
        <f aca="false">VarianceCovarianceMatrix!BY2</f>
        <v>0</v>
      </c>
      <c r="BZ2" s="84" t="n">
        <f aca="false">VarianceCovarianceMatrix!BZ2</f>
        <v>0</v>
      </c>
      <c r="CA2" s="84" t="n">
        <f aca="false">VarianceCovarianceMatrix!CA2</f>
        <v>0</v>
      </c>
      <c r="CB2" s="84" t="n">
        <f aca="false">VarianceCovarianceMatrix!CB2</f>
        <v>0</v>
      </c>
      <c r="CC2" s="84" t="n">
        <f aca="false">VarianceCovarianceMatrix!CC2</f>
        <v>0</v>
      </c>
      <c r="CD2" s="84" t="n">
        <f aca="false">VarianceCovarianceMatrix!CD2</f>
        <v>0</v>
      </c>
      <c r="CE2" s="84" t="n">
        <f aca="false">VarianceCovarianceMatrix!CE2</f>
        <v>0</v>
      </c>
      <c r="CF2" s="84" t="n">
        <f aca="false">VarianceCovarianceMatrix!CF2</f>
        <v>0</v>
      </c>
      <c r="CG2" s="84" t="n">
        <f aca="false">VarianceCovarianceMatrix!CG2</f>
        <v>0</v>
      </c>
      <c r="CH2" s="84" t="n">
        <f aca="false">VarianceCovarianceMatrix!CH2</f>
        <v>0</v>
      </c>
      <c r="CI2" s="84" t="n">
        <f aca="false">VarianceCovarianceMatrix!CI2</f>
        <v>0</v>
      </c>
      <c r="CJ2" s="84" t="n">
        <f aca="false">VarianceCovarianceMatrix!CJ2</f>
        <v>0</v>
      </c>
      <c r="CK2" s="84" t="n">
        <f aca="false">VarianceCovarianceMatrix!CK2</f>
        <v>0</v>
      </c>
      <c r="CL2" s="84" t="n">
        <f aca="false">VarianceCovarianceMatrix!CL2</f>
        <v>0</v>
      </c>
      <c r="CM2" s="84" t="n">
        <f aca="false">VarianceCovarianceMatrix!CM2</f>
        <v>0</v>
      </c>
      <c r="CN2" s="84" t="n">
        <f aca="false">VarianceCovarianceMatrix!CN2</f>
        <v>0</v>
      </c>
      <c r="CO2" s="84" t="n">
        <f aca="false">VarianceCovarianceMatrix!CO2</f>
        <v>0</v>
      </c>
      <c r="CP2" s="84" t="n">
        <f aca="false">VarianceCovarianceMatrix!CP2</f>
        <v>0</v>
      </c>
      <c r="CQ2" s="84" t="n">
        <f aca="false">VarianceCovarianceMatrix!CQ2</f>
        <v>0</v>
      </c>
      <c r="CR2" s="84" t="n">
        <f aca="false">VarianceCovarianceMatrix!CR2</f>
        <v>0</v>
      </c>
      <c r="CS2" s="84" t="n">
        <f aca="false">VarianceCovarianceMatrix!CS2</f>
        <v>0</v>
      </c>
      <c r="CT2" s="84" t="n">
        <f aca="false">VarianceCovarianceMatrix!CT2</f>
        <v>0</v>
      </c>
      <c r="CU2" s="84" t="n">
        <f aca="false">VarianceCovarianceMatrix!CU2</f>
        <v>0</v>
      </c>
      <c r="CV2" s="84" t="n">
        <f aca="false">VarianceCovarianceMatrix!CV2</f>
        <v>0</v>
      </c>
      <c r="CW2" s="84" t="n">
        <f aca="false">VarianceCovarianceMatrix!CW2</f>
        <v>0</v>
      </c>
      <c r="CX2" s="84" t="n">
        <f aca="false">VarianceCovarianceMatrix!CX2</f>
        <v>0</v>
      </c>
      <c r="CY2" s="84" t="n">
        <f aca="false">VarianceCovarianceMatrix!CY2</f>
        <v>0</v>
      </c>
      <c r="CZ2" s="84" t="n">
        <f aca="false">VarianceCovarianceMatrix!CZ2</f>
        <v>0</v>
      </c>
      <c r="DA2" s="84" t="n">
        <f aca="false">VarianceCovarianceMatrix!DA2</f>
        <v>0</v>
      </c>
      <c r="DB2" s="84" t="n">
        <f aca="false">VarianceCovarianceMatrix!DB2</f>
        <v>0</v>
      </c>
      <c r="DC2" s="84" t="n">
        <f aca="false">VarianceCovarianceMatrix!DC2</f>
        <v>0</v>
      </c>
      <c r="DD2" s="84" t="n">
        <f aca="false">VarianceCovarianceMatrix!DD2</f>
        <v>0</v>
      </c>
      <c r="DE2" s="84" t="n">
        <f aca="false">VarianceCovarianceMatrix!DE2</f>
        <v>0</v>
      </c>
      <c r="DF2" s="84" t="n">
        <f aca="false">VarianceCovarianceMatrix!DF2</f>
        <v>0</v>
      </c>
      <c r="DG2" s="84" t="n">
        <f aca="false">VarianceCovarianceMatrix!DG2</f>
        <v>0</v>
      </c>
      <c r="DH2" s="84" t="n">
        <f aca="false">VarianceCovarianceMatrix!DH2</f>
        <v>0</v>
      </c>
      <c r="DI2" s="84" t="n">
        <f aca="false">VarianceCovarianceMatrix!DI2</f>
        <v>0</v>
      </c>
      <c r="DJ2" s="84" t="n">
        <f aca="false">VarianceCovarianceMatrix!DJ2</f>
        <v>0</v>
      </c>
      <c r="DK2" s="84" t="n">
        <f aca="false">VarianceCovarianceMatrix!DK2</f>
        <v>0</v>
      </c>
      <c r="DL2" s="84" t="n">
        <f aca="false">VarianceCovarianceMatrix!DL2</f>
        <v>0</v>
      </c>
      <c r="DM2" s="84" t="n">
        <f aca="false">VarianceCovarianceMatrix!DM2</f>
        <v>0</v>
      </c>
      <c r="DN2" s="84" t="n">
        <f aca="false">VarianceCovarianceMatrix!DN2</f>
        <v>0</v>
      </c>
    </row>
    <row r="3" customFormat="false" ht="12.75" hidden="false" customHeight="false" outlineLevel="0" collapsed="false">
      <c r="A3" s="37"/>
      <c r="B3" s="37"/>
      <c r="C3" s="37"/>
      <c r="D3" s="37"/>
      <c r="E3" s="37"/>
      <c r="F3" s="37"/>
      <c r="G3" s="37"/>
      <c r="H3" s="37"/>
      <c r="I3" s="37"/>
      <c r="J3" s="37"/>
      <c r="K3" s="84"/>
      <c r="L3" s="84"/>
      <c r="M3" s="84"/>
      <c r="N3" s="84" t="n">
        <f aca="false">LN(O2/N2)/(O1-N1)</f>
        <v>0.00427308512004394</v>
      </c>
      <c r="O3" s="84" t="n">
        <f aca="false">LN(P2/O2)/(P1-O1)</f>
        <v>0.000971035259381425</v>
      </c>
      <c r="P3" s="84" t="n">
        <f aca="false">LN(Q2/P2)/(Q1-P1)</f>
        <v>-0.00560979834680035</v>
      </c>
      <c r="Q3" s="84" t="n">
        <f aca="false">LN(R2/Q2)/(R1-Q1)</f>
        <v>0.00269669256865617</v>
      </c>
      <c r="R3" s="84" t="n">
        <f aca="false">LN(S2/R2)/(S1-R1)</f>
        <v>-0.00562621023374803</v>
      </c>
      <c r="S3" s="84" t="n">
        <f aca="false">LN(T2/S2)/(T1-S1)</f>
        <v>-0.00271192813851408</v>
      </c>
      <c r="T3" s="84" t="n">
        <f aca="false">LN(U2/T2)/(U1-T1)</f>
        <v>-0.00333562508735375</v>
      </c>
      <c r="U3" s="84" t="n">
        <f aca="false">LN(V2/U2)/(V1-U1)</f>
        <v>0.00273907802721746</v>
      </c>
      <c r="V3" s="84" t="n">
        <f aca="false">LN(W2/V2)/(W1-V1)</f>
        <v>0</v>
      </c>
      <c r="W3" s="84" t="n">
        <f aca="false">LN(X2/W2)/(X1-W1)</f>
        <v>-0.00846975273620254</v>
      </c>
      <c r="X3" s="84" t="n">
        <f aca="false">LN(Y2/X2)/(Y1-X1)</f>
        <v>-0.00715198291853339</v>
      </c>
      <c r="Y3" s="84" t="n">
        <f aca="false">LN(Z2/Y2)/(Z1-Y1)</f>
        <v>-0.000540684448708384</v>
      </c>
      <c r="Z3" s="84" t="n">
        <f aca="false">LN(AA2/Z2)/(AA1-Z1)</f>
        <v>0.0172437890008611</v>
      </c>
      <c r="AA3" s="84" t="n">
        <f aca="false">LN(AB2/AA2)/(AB1-AA1)</f>
        <v>0.0309719793150943</v>
      </c>
      <c r="AB3" s="84" t="n">
        <f aca="false">LN(AC2/AB2)/(AC1-AB1)</f>
        <v>0.0109891215755952</v>
      </c>
      <c r="AC3" s="84" t="n">
        <f aca="false">LN(AD2/AC2)/(AD1-AC1)</f>
        <v>-0.00416162300007762</v>
      </c>
      <c r="AD3" s="84" t="n">
        <f aca="false">LN(AE2/AD2)/(AE1-AD1)</f>
        <v>0.00434233283936223</v>
      </c>
      <c r="AE3" s="84" t="n">
        <f aca="false">LN(AF2/AE2)/(AF1-AE1)</f>
        <v>-0.0121004364291689</v>
      </c>
      <c r="AF3" s="84" t="n">
        <f aca="false">LN(AG2/AF2)/(AG1-AF1)</f>
        <v>0.00671655365787336</v>
      </c>
      <c r="AG3" s="84" t="n">
        <f aca="false">LN(AH2/AG2)/(AH1-AG1)</f>
        <v>-0.00612053927826211</v>
      </c>
      <c r="AH3" s="84" t="n">
        <f aca="false">LN(AI2/AH2)/(AI1-AH1)</f>
        <v>-0.0438785596560316</v>
      </c>
      <c r="AI3" s="84" t="n">
        <f aca="false">LN(AJ2/AI2)/(AJ1-AI1)</f>
        <v>-0.0766188688593626</v>
      </c>
      <c r="AJ3" s="84" t="n">
        <f aca="false">LN(AK2/AJ2)/(AK1-AJ1)</f>
        <v>-0.0014989104045894</v>
      </c>
      <c r="AK3" s="84" t="n">
        <f aca="false">LN(AL2/AK2)/(AL1-AK1)</f>
        <v>0.00977200699788469</v>
      </c>
      <c r="AL3" s="84" t="n">
        <f aca="false">LN(AM2/AL2)/(AM1-AL1)</f>
        <v>-0.00170087993624594</v>
      </c>
      <c r="AM3" s="84" t="n">
        <f aca="false">LN(AN2/AM2)/(AN1-AM1)</f>
        <v>-0.0105122669078326</v>
      </c>
      <c r="AN3" s="84" t="n">
        <f aca="false">LN(AO2/AN2)/(AO1-AN1)</f>
        <v>-0.0393485104004546</v>
      </c>
      <c r="AO3" s="84" t="n">
        <f aca="false">LN(AP2/AO2)/(AP1-AO1)</f>
        <v>0.0127001964483562</v>
      </c>
      <c r="AP3" s="84" t="n">
        <f aca="false">LN(AQ2/AP2)/(AQ1-AP1)</f>
        <v>-0.00234564252074896</v>
      </c>
      <c r="AQ3" s="84" t="n">
        <f aca="false">LN(AR2/AQ2)/(AR1-AQ1)</f>
        <v>0.0015275301402534</v>
      </c>
      <c r="AR3" s="84" t="n">
        <f aca="false">LN(AS2/AR2)/(AS1-AR1)</f>
        <v>0.00962025782587388</v>
      </c>
      <c r="AS3" s="84" t="n">
        <f aca="false">LN(AT2/AS2)/(AT1-AS1)</f>
        <v>0.0187201279989961</v>
      </c>
      <c r="AT3" s="84" t="n">
        <f aca="false">LN(AU2/AT2)/(AU1-AT1)</f>
        <v>-6.16769598013921E-007</v>
      </c>
    </row>
    <row r="4" customFormat="false" ht="12.75" hidden="false" customHeight="false" outlineLevel="0" collapsed="false">
      <c r="A4" s="37"/>
      <c r="B4" s="37"/>
      <c r="C4" s="37"/>
      <c r="D4" s="37"/>
      <c r="E4" s="37"/>
      <c r="F4" s="37"/>
      <c r="G4" s="37"/>
      <c r="H4" s="37"/>
      <c r="I4" s="37"/>
      <c r="J4" s="37"/>
      <c r="K4" s="84"/>
      <c r="L4" s="84"/>
      <c r="M4" s="84"/>
      <c r="N4" s="84" t="n">
        <f aca="false">N3-$A$3</f>
        <v>0.00427308512004394</v>
      </c>
      <c r="O4" s="84" t="n">
        <f aca="false">O3-$A$3</f>
        <v>0.000971035259381425</v>
      </c>
      <c r="P4" s="84" t="n">
        <f aca="false">P3-$A$3</f>
        <v>-0.00560979834680035</v>
      </c>
      <c r="Q4" s="84" t="n">
        <f aca="false">Q3-$A$3</f>
        <v>0.00269669256865617</v>
      </c>
      <c r="R4" s="84" t="n">
        <f aca="false">R3-$A$3</f>
        <v>-0.00562621023374803</v>
      </c>
      <c r="S4" s="84" t="n">
        <f aca="false">S3-$A$3</f>
        <v>-0.00271192813851408</v>
      </c>
      <c r="T4" s="84" t="n">
        <f aca="false">T3-$A$3</f>
        <v>-0.00333562508735375</v>
      </c>
      <c r="U4" s="84" t="n">
        <f aca="false">U3-$A$3</f>
        <v>0.00273907802721746</v>
      </c>
      <c r="V4" s="84" t="n">
        <f aca="false">V3-$A$3</f>
        <v>0</v>
      </c>
      <c r="W4" s="84" t="n">
        <f aca="false">W3-$A$3</f>
        <v>-0.00846975273620254</v>
      </c>
      <c r="X4" s="84" t="n">
        <f aca="false">X3-$A$3</f>
        <v>-0.00715198291853339</v>
      </c>
      <c r="Y4" s="84" t="n">
        <f aca="false">Y3-$A$3</f>
        <v>-0.000540684448708384</v>
      </c>
      <c r="Z4" s="84" t="n">
        <f aca="false">Z3-$A$3</f>
        <v>0.0172437890008611</v>
      </c>
      <c r="AA4" s="84" t="n">
        <f aca="false">AA3-$A$3</f>
        <v>0.0309719793150943</v>
      </c>
      <c r="AB4" s="84" t="n">
        <f aca="false">AB3-$A$3</f>
        <v>0.0109891215755952</v>
      </c>
      <c r="AC4" s="84" t="n">
        <f aca="false">AC3-$A$3</f>
        <v>-0.00416162300007762</v>
      </c>
      <c r="AD4" s="84" t="n">
        <f aca="false">AD3-$A$3</f>
        <v>0.00434233283936223</v>
      </c>
      <c r="AE4" s="84" t="n">
        <f aca="false">AE3-$A$3</f>
        <v>-0.0121004364291689</v>
      </c>
      <c r="AF4" s="84" t="n">
        <f aca="false">AF3-$A$3</f>
        <v>0.00671655365787336</v>
      </c>
      <c r="AG4" s="84" t="n">
        <f aca="false">AG3-$A$3</f>
        <v>-0.00612053927826211</v>
      </c>
      <c r="AH4" s="84" t="n">
        <f aca="false">AH3-$A$3</f>
        <v>-0.0438785596560316</v>
      </c>
      <c r="AI4" s="84" t="n">
        <f aca="false">AI3-$A$3</f>
        <v>-0.0766188688593626</v>
      </c>
      <c r="AJ4" s="84" t="n">
        <f aca="false">AJ3-$A$3</f>
        <v>-0.0014989104045894</v>
      </c>
      <c r="AK4" s="84" t="n">
        <f aca="false">AK3-$A$3</f>
        <v>0.00977200699788469</v>
      </c>
      <c r="AL4" s="84" t="n">
        <f aca="false">AL3-$A$3</f>
        <v>-0.00170087993624594</v>
      </c>
      <c r="AM4" s="84" t="n">
        <f aca="false">AM3-$A$3</f>
        <v>-0.0105122669078326</v>
      </c>
      <c r="AN4" s="84" t="n">
        <f aca="false">AN3-$A$3</f>
        <v>-0.0393485104004546</v>
      </c>
      <c r="AO4" s="84" t="n">
        <f aca="false">AO3-$A$3</f>
        <v>0.0127001964483562</v>
      </c>
      <c r="AP4" s="84" t="n">
        <f aca="false">AP3-$A$3</f>
        <v>-0.00234564252074896</v>
      </c>
      <c r="AQ4" s="84" t="n">
        <f aca="false">AQ3-$A$3</f>
        <v>0.0015275301402534</v>
      </c>
      <c r="AR4" s="84" t="n">
        <f aca="false">AR3-$A$3</f>
        <v>0.00962025782587388</v>
      </c>
      <c r="AS4" s="84" t="n">
        <f aca="false">AS3-$A$3</f>
        <v>0.0187201279989961</v>
      </c>
      <c r="AT4" s="84" t="n">
        <f aca="false">AT3-$A$3</f>
        <v>-6.16769598013921E-007</v>
      </c>
    </row>
    <row r="5" customFormat="false" ht="12.75" hidden="false" customHeight="false" outlineLevel="0" collapsed="false">
      <c r="A5" s="37"/>
      <c r="B5" s="37"/>
      <c r="C5" s="37"/>
      <c r="D5" s="37"/>
      <c r="E5" s="37"/>
      <c r="F5" s="37"/>
      <c r="G5" s="37"/>
      <c r="H5" s="37"/>
      <c r="I5" s="37"/>
      <c r="J5" s="37"/>
      <c r="K5" s="84"/>
      <c r="L5" s="84"/>
      <c r="M5" s="84"/>
      <c r="N5" s="84" t="n">
        <f aca="false">N4*N4</f>
        <v>1.82592564431409E-005</v>
      </c>
      <c r="O5" s="84" t="n">
        <f aca="false">O4*O4</f>
        <v>9.42909474961952E-007</v>
      </c>
      <c r="P5" s="84" t="n">
        <f aca="false">P4*P4</f>
        <v>3.1469837491764E-005</v>
      </c>
      <c r="Q5" s="84" t="n">
        <f aca="false">Q4*Q4</f>
        <v>7.27215080984541E-006</v>
      </c>
      <c r="R5" s="84" t="n">
        <f aca="false">R4*R4</f>
        <v>3.16542415943311E-005</v>
      </c>
      <c r="S5" s="84" t="n">
        <f aca="false">S4*S4</f>
        <v>7.35455422846446E-006</v>
      </c>
      <c r="T5" s="84" t="n">
        <f aca="false">T4*T4</f>
        <v>1.11263947233837E-005</v>
      </c>
      <c r="U5" s="84" t="n">
        <f aca="false">U4*U4</f>
        <v>7.50254843918548E-006</v>
      </c>
      <c r="V5" s="84" t="n">
        <f aca="false">V4*V4</f>
        <v>0</v>
      </c>
      <c r="W5" s="84" t="n">
        <f aca="false">W4*W4</f>
        <v>7.17367114124104E-005</v>
      </c>
      <c r="X5" s="84" t="n">
        <f aca="false">X4*X4</f>
        <v>5.11508596669934E-005</v>
      </c>
      <c r="Y5" s="84" t="n">
        <f aca="false">Y4*Y4</f>
        <v>2.9233967307509E-007</v>
      </c>
      <c r="Z5" s="84" t="n">
        <f aca="false">Z4*Z4</f>
        <v>0.000297348259106218</v>
      </c>
      <c r="AA5" s="84" t="n">
        <f aca="false">AA4*AA4</f>
        <v>0.000959263502694629</v>
      </c>
      <c r="AB5" s="84" t="n">
        <f aca="false">AB4*AB4</f>
        <v>0.000120760793003211</v>
      </c>
      <c r="AC5" s="84" t="n">
        <f aca="false">AC4*AC4</f>
        <v>1.7319105994775E-005</v>
      </c>
      <c r="AD5" s="84" t="n">
        <f aca="false">AD4*AD4</f>
        <v>1.88558544878036E-005</v>
      </c>
      <c r="AE5" s="84" t="n">
        <f aca="false">AE4*AE4</f>
        <v>0.000146420561776357</v>
      </c>
      <c r="AF5" s="84" t="n">
        <f aca="false">AF4*AF4</f>
        <v>4.5112093039092E-005</v>
      </c>
      <c r="AG5" s="84" t="n">
        <f aca="false">AG4*AG4</f>
        <v>3.74610010567493E-005</v>
      </c>
      <c r="AH5" s="84" t="n">
        <f aca="false">AH4*AH4</f>
        <v>0.00192532799748792</v>
      </c>
      <c r="AI5" s="84" t="n">
        <f aca="false">AI4*AI4</f>
        <v>0.0058704510652882</v>
      </c>
      <c r="AJ5" s="84" t="n">
        <f aca="false">AJ4*AJ4</f>
        <v>2.24673240098635E-006</v>
      </c>
      <c r="AK5" s="84" t="n">
        <f aca="false">AK4*AK4</f>
        <v>9.54921207667073E-005</v>
      </c>
      <c r="AL5" s="84" t="n">
        <f aca="false">AL4*AL4</f>
        <v>2.89299255752401E-006</v>
      </c>
      <c r="AM5" s="84" t="n">
        <f aca="false">AM4*AM4</f>
        <v>0.000110507755541513</v>
      </c>
      <c r="AN5" s="84" t="n">
        <f aca="false">AN4*AN4</f>
        <v>0.00154830527073468</v>
      </c>
      <c r="AO5" s="84" t="n">
        <f aca="false">AO4*AO4</f>
        <v>0.000161294989826838</v>
      </c>
      <c r="AP5" s="84" t="n">
        <f aca="false">AP4*AP4</f>
        <v>5.50203883514554E-006</v>
      </c>
      <c r="AQ5" s="84" t="n">
        <f aca="false">AQ4*AQ4</f>
        <v>2.33334832938256E-006</v>
      </c>
      <c r="AR5" s="84" t="n">
        <f aca="false">AR4*AR4</f>
        <v>9.25493606362876E-005</v>
      </c>
      <c r="AS5" s="84" t="n">
        <f aca="false">AS4*AS4</f>
        <v>0.000350443192298798</v>
      </c>
      <c r="AT5" s="84" t="n">
        <f aca="false">AT4*AT4</f>
        <v>3.80404737034253E-013</v>
      </c>
    </row>
    <row r="6" customFormat="false" ht="12.75" hidden="false" customHeight="false" outlineLevel="0" collapsed="false">
      <c r="A6" s="37"/>
      <c r="B6" s="37"/>
      <c r="C6" s="37"/>
      <c r="D6" s="37"/>
      <c r="E6" s="37"/>
      <c r="F6" s="37"/>
      <c r="G6" s="37"/>
      <c r="H6" s="37"/>
      <c r="I6" s="37"/>
      <c r="J6" s="37"/>
      <c r="K6" s="84"/>
      <c r="L6" s="85"/>
      <c r="M6" s="86"/>
    </row>
    <row r="7" customFormat="false" ht="12.75" hidden="false" customHeight="false" outlineLevel="0" collapsed="false">
      <c r="A7" s="37"/>
      <c r="B7" s="37"/>
      <c r="C7" s="37"/>
      <c r="D7" s="37"/>
      <c r="E7" s="37"/>
      <c r="F7" s="37"/>
      <c r="G7" s="37"/>
      <c r="H7" s="37"/>
      <c r="I7" s="37"/>
      <c r="J7" s="37"/>
      <c r="K7" s="84"/>
      <c r="L7" s="85"/>
      <c r="M7" s="86"/>
    </row>
    <row r="8" customFormat="false" ht="12.75" hidden="false" customHeight="false" outlineLevel="0" collapsed="false">
      <c r="A8" s="37"/>
      <c r="B8" s="37"/>
      <c r="C8" s="37"/>
      <c r="D8" s="37"/>
      <c r="E8" s="37"/>
      <c r="F8" s="37"/>
      <c r="G8" s="37"/>
      <c r="H8" s="37"/>
      <c r="I8" s="37"/>
      <c r="J8" s="37"/>
      <c r="K8" s="84"/>
      <c r="L8" s="87"/>
      <c r="M8" s="86"/>
    </row>
    <row r="9" customFormat="false" ht="12.75" hidden="false" customHeight="false" outlineLevel="0" collapsed="false">
      <c r="A9" s="37"/>
      <c r="B9" s="37"/>
      <c r="C9" s="37"/>
      <c r="D9" s="37"/>
      <c r="E9" s="37"/>
      <c r="F9" s="37"/>
      <c r="G9" s="37"/>
      <c r="H9" s="37"/>
      <c r="I9" s="37"/>
      <c r="J9" s="37"/>
      <c r="K9" s="84"/>
      <c r="L9" s="87"/>
      <c r="M9" s="88"/>
    </row>
    <row r="10" customFormat="false" ht="15.75" hidden="false" customHeight="false" outlineLevel="0" collapsed="false">
      <c r="A10" s="37"/>
      <c r="B10" s="37"/>
      <c r="C10" s="37"/>
      <c r="D10" s="37"/>
      <c r="E10" s="37"/>
      <c r="F10" s="37"/>
      <c r="G10" s="37"/>
      <c r="H10" s="37"/>
      <c r="I10" s="37"/>
      <c r="J10" s="37"/>
      <c r="L10" s="89"/>
      <c r="M10" s="90"/>
    </row>
    <row r="11" customFormat="false" ht="12.75" hidden="false" customHeight="false" outlineLevel="0" collapsed="false">
      <c r="A11" s="84"/>
      <c r="B11" s="84"/>
      <c r="D11" s="84"/>
      <c r="E11" s="84"/>
      <c r="G11" s="84"/>
      <c r="H11" s="84"/>
    </row>
    <row r="12" customFormat="false" ht="12.75" hidden="false" customHeight="false" outlineLevel="0" collapsed="false">
      <c r="A12" s="84"/>
      <c r="B12" s="84"/>
      <c r="D12" s="84"/>
      <c r="E12" s="84"/>
      <c r="G12" s="84"/>
      <c r="H12" s="84"/>
    </row>
    <row r="13" customFormat="false" ht="12.75" hidden="false" customHeight="false" outlineLevel="0" collapsed="false">
      <c r="A13" s="84"/>
      <c r="B13" s="84"/>
      <c r="D13" s="84"/>
      <c r="E13" s="84"/>
      <c r="G13" s="84"/>
      <c r="H13" s="84"/>
    </row>
    <row r="14" customFormat="false" ht="12.75" hidden="false" customHeight="false" outlineLevel="0" collapsed="false">
      <c r="A14" s="3"/>
      <c r="B14" s="37"/>
      <c r="C14" s="37"/>
      <c r="D14" s="37"/>
      <c r="E14" s="37"/>
      <c r="F14" s="37"/>
      <c r="G14" s="37"/>
      <c r="H14" s="37"/>
      <c r="I14" s="37"/>
      <c r="J14" s="37"/>
      <c r="K14" s="37"/>
      <c r="L14" s="37"/>
      <c r="M14" s="37"/>
      <c r="N14" s="37" t="n">
        <v>0.515625</v>
      </c>
      <c r="O14" s="37" t="n">
        <v>0.515625</v>
      </c>
      <c r="P14" s="37" t="n">
        <v>0.515625</v>
      </c>
      <c r="Q14" s="37" t="n">
        <v>0.484375</v>
      </c>
      <c r="R14" s="37" t="n">
        <v>0.5</v>
      </c>
      <c r="S14" s="37" t="n">
        <v>0.453125</v>
      </c>
      <c r="T14" s="37" t="n">
        <v>0.484375</v>
      </c>
      <c r="U14" s="37" t="n">
        <v>0.46875</v>
      </c>
      <c r="V14" s="37" t="n">
        <v>0.5</v>
      </c>
      <c r="W14" s="37" t="n">
        <v>0.484375</v>
      </c>
      <c r="X14" s="37" t="n">
        <v>0.4375</v>
      </c>
      <c r="Y14" s="37" t="n">
        <v>0.484375</v>
      </c>
      <c r="Z14" s="37" t="n">
        <v>0.484375</v>
      </c>
      <c r="AA14" s="37" t="n">
        <v>0.484375</v>
      </c>
      <c r="AB14" s="37" t="n">
        <v>0.453125</v>
      </c>
      <c r="AC14" s="37" t="n">
        <v>0.484375</v>
      </c>
      <c r="AD14" s="37" t="n">
        <v>0.4375</v>
      </c>
      <c r="AE14" s="37" t="n">
        <v>0.4375</v>
      </c>
      <c r="AF14" s="37" t="n">
        <v>0.421875</v>
      </c>
      <c r="AG14" s="37" t="n">
        <v>0.4375</v>
      </c>
      <c r="AH14" s="37" t="n">
        <v>0.453125</v>
      </c>
      <c r="AI14" s="37" t="n">
        <v>0.453125</v>
      </c>
      <c r="AJ14" s="37" t="n">
        <v>0.4375</v>
      </c>
      <c r="AK14" s="37" t="n">
        <v>0.453125</v>
      </c>
      <c r="AL14" s="37" t="n">
        <v>0.421875</v>
      </c>
      <c r="AM14" s="37" t="n">
        <v>0.453125</v>
      </c>
      <c r="AN14" s="37" t="n">
        <v>0.40625</v>
      </c>
      <c r="AO14" s="37" t="n">
        <v>0.421875</v>
      </c>
      <c r="AP14" s="37" t="n">
        <v>0.40625</v>
      </c>
      <c r="AQ14" s="37" t="n">
        <v>0.421875</v>
      </c>
      <c r="AR14" s="37" t="n">
        <v>0.375</v>
      </c>
      <c r="AS14" s="37" t="n">
        <v>0.375</v>
      </c>
      <c r="AT14" s="37" t="n">
        <v>1</v>
      </c>
    </row>
    <row r="15" customFormat="false" ht="12.75" hidden="false" customHeight="false" outlineLevel="0" collapsed="false">
      <c r="A15" s="84"/>
      <c r="B15" s="84"/>
      <c r="C15" s="84"/>
      <c r="D15" s="84"/>
      <c r="E15" s="84"/>
      <c r="F15" s="84"/>
      <c r="G15" s="84"/>
      <c r="H15" s="84"/>
      <c r="I15" s="84"/>
      <c r="J15" s="84"/>
      <c r="K15" s="84"/>
      <c r="L15" s="84"/>
      <c r="M15" s="84"/>
      <c r="N15" s="84" t="n">
        <v>13</v>
      </c>
      <c r="O15" s="84" t="n">
        <v>14</v>
      </c>
      <c r="P15" s="84" t="n">
        <v>15</v>
      </c>
      <c r="Q15" s="84" t="n">
        <v>16</v>
      </c>
      <c r="R15" s="84" t="n">
        <v>17</v>
      </c>
      <c r="S15" s="84" t="n">
        <v>18</v>
      </c>
      <c r="T15" s="84" t="n">
        <v>19</v>
      </c>
      <c r="U15" s="84" t="n">
        <v>20</v>
      </c>
      <c r="V15" s="84" t="n">
        <v>21</v>
      </c>
      <c r="W15" s="84" t="n">
        <v>22</v>
      </c>
      <c r="X15" s="84" t="n">
        <v>23</v>
      </c>
      <c r="Y15" s="84" t="n">
        <v>24</v>
      </c>
      <c r="Z15" s="84" t="n">
        <v>25</v>
      </c>
      <c r="AA15" s="84" t="n">
        <v>26</v>
      </c>
      <c r="AB15" s="84" t="n">
        <v>27</v>
      </c>
      <c r="AC15" s="84" t="n">
        <v>28</v>
      </c>
      <c r="AD15" s="84" t="n">
        <v>29</v>
      </c>
      <c r="AE15" s="84" t="n">
        <v>30</v>
      </c>
      <c r="AF15" s="84" t="n">
        <v>31</v>
      </c>
      <c r="AG15" s="84" t="n">
        <v>32</v>
      </c>
      <c r="AH15" s="84" t="n">
        <v>33</v>
      </c>
      <c r="AI15" s="84" t="n">
        <v>34</v>
      </c>
      <c r="AJ15" s="84" t="n">
        <v>35</v>
      </c>
      <c r="AK15" s="84" t="n">
        <v>36</v>
      </c>
      <c r="AL15" s="84" t="n">
        <v>37</v>
      </c>
      <c r="AM15" s="84" t="n">
        <v>38</v>
      </c>
      <c r="AN15" s="84" t="n">
        <v>39</v>
      </c>
      <c r="AO15" s="84" t="n">
        <v>40</v>
      </c>
      <c r="AP15" s="84" t="n">
        <v>41</v>
      </c>
      <c r="AQ15" s="84" t="n">
        <v>42</v>
      </c>
      <c r="AR15" s="84" t="n">
        <v>43</v>
      </c>
      <c r="AS15" s="84" t="n">
        <v>44</v>
      </c>
      <c r="AT15" s="84" t="n">
        <v>45</v>
      </c>
      <c r="AU15" s="84" t="n">
        <v>46</v>
      </c>
      <c r="AV15" s="84"/>
      <c r="AW15" s="84"/>
      <c r="AX15" s="84"/>
      <c r="AY15" s="84"/>
      <c r="AZ15" s="84" t="n">
        <v>51</v>
      </c>
      <c r="BA15" s="84" t="n">
        <v>52</v>
      </c>
      <c r="BB15" s="84" t="n">
        <v>53</v>
      </c>
      <c r="BC15" s="84" t="n">
        <v>54</v>
      </c>
      <c r="BD15" s="84" t="n">
        <v>55</v>
      </c>
      <c r="BE15" s="84" t="n">
        <v>56</v>
      </c>
      <c r="BF15" s="84" t="n">
        <v>57</v>
      </c>
      <c r="BG15" s="84" t="n">
        <v>58</v>
      </c>
      <c r="BH15" s="84" t="n">
        <v>59</v>
      </c>
      <c r="BI15" s="84" t="n">
        <v>60</v>
      </c>
      <c r="BJ15" s="84" t="n">
        <v>61</v>
      </c>
      <c r="BK15" s="84"/>
      <c r="BL15" s="84"/>
      <c r="BM15" s="84"/>
      <c r="BN15" s="84"/>
      <c r="BO15" s="84" t="n">
        <v>66</v>
      </c>
      <c r="BP15" s="84" t="n">
        <v>67</v>
      </c>
      <c r="BQ15" s="84" t="n">
        <v>68</v>
      </c>
      <c r="BR15" s="84" t="n">
        <v>69</v>
      </c>
      <c r="BS15" s="84" t="n">
        <v>70</v>
      </c>
      <c r="BT15" s="84" t="n">
        <v>71</v>
      </c>
      <c r="BU15" s="84" t="n">
        <v>72</v>
      </c>
      <c r="BV15" s="84" t="n">
        <v>73</v>
      </c>
      <c r="BW15" s="84" t="n">
        <v>74</v>
      </c>
      <c r="BX15" s="84" t="n">
        <v>75</v>
      </c>
      <c r="BY15" s="84" t="n">
        <v>76</v>
      </c>
      <c r="BZ15" s="84" t="n">
        <v>77</v>
      </c>
      <c r="CA15" s="84" t="n">
        <v>78</v>
      </c>
      <c r="CB15" s="84" t="n">
        <v>79</v>
      </c>
      <c r="CC15" s="84" t="n">
        <v>80</v>
      </c>
      <c r="CD15" s="84" t="n">
        <v>81</v>
      </c>
      <c r="CE15" s="84" t="n">
        <v>82</v>
      </c>
      <c r="CF15" s="84" t="n">
        <v>83</v>
      </c>
      <c r="CG15" s="84" t="n">
        <v>84</v>
      </c>
      <c r="CH15" s="84" t="n">
        <v>85</v>
      </c>
      <c r="CI15" s="84" t="n">
        <v>86</v>
      </c>
      <c r="CJ15" s="84" t="n">
        <v>87</v>
      </c>
      <c r="CK15" s="84" t="n">
        <v>88</v>
      </c>
      <c r="CL15" s="84" t="n">
        <v>89</v>
      </c>
      <c r="CM15" s="84" t="n">
        <v>90</v>
      </c>
      <c r="CN15" s="84" t="n">
        <v>91</v>
      </c>
      <c r="CO15" s="84" t="n">
        <v>92</v>
      </c>
      <c r="CP15" s="84" t="n">
        <v>93</v>
      </c>
      <c r="CQ15" s="84" t="n">
        <v>94</v>
      </c>
      <c r="CR15" s="84" t="n">
        <v>95</v>
      </c>
      <c r="CS15" s="84" t="n">
        <v>96</v>
      </c>
      <c r="CT15" s="84" t="n">
        <v>97</v>
      </c>
      <c r="CU15" s="84" t="n">
        <v>98</v>
      </c>
      <c r="CV15" s="84" t="n">
        <v>99</v>
      </c>
      <c r="CW15" s="84" t="n">
        <v>100</v>
      </c>
      <c r="CX15" s="84" t="n">
        <v>101</v>
      </c>
      <c r="CY15" s="84" t="n">
        <v>102</v>
      </c>
      <c r="CZ15" s="84" t="n">
        <v>103</v>
      </c>
      <c r="DA15" s="84" t="n">
        <v>104</v>
      </c>
      <c r="DB15" s="84" t="n">
        <v>105</v>
      </c>
      <c r="DC15" s="84" t="n">
        <v>106</v>
      </c>
      <c r="DD15" s="84" t="n">
        <v>107</v>
      </c>
      <c r="DE15" s="84" t="n">
        <v>108</v>
      </c>
      <c r="DF15" s="84" t="n">
        <v>109</v>
      </c>
      <c r="DG15" s="84" t="n">
        <v>110</v>
      </c>
      <c r="DH15" s="84" t="n">
        <v>111</v>
      </c>
      <c r="DI15" s="84" t="n">
        <v>112</v>
      </c>
      <c r="DJ15" s="84" t="n">
        <v>113</v>
      </c>
      <c r="DK15" s="84" t="n">
        <v>114</v>
      </c>
      <c r="DL15" s="84" t="n">
        <v>115</v>
      </c>
      <c r="DM15" s="84" t="n">
        <v>116</v>
      </c>
      <c r="DN15" s="84" t="n">
        <v>117</v>
      </c>
      <c r="DO15" s="84" t="n">
        <v>118</v>
      </c>
      <c r="DP15" s="84" t="n">
        <v>119</v>
      </c>
      <c r="DQ15" s="84" t="n">
        <v>120</v>
      </c>
      <c r="DR15" s="84" t="n">
        <v>121</v>
      </c>
      <c r="DS15" s="84" t="n">
        <v>122</v>
      </c>
      <c r="DT15" s="84" t="n">
        <v>123</v>
      </c>
      <c r="DU15" s="84" t="n">
        <v>124</v>
      </c>
      <c r="DV15" s="84" t="n">
        <v>125</v>
      </c>
      <c r="DW15" s="84" t="n">
        <v>126</v>
      </c>
      <c r="DX15" s="84" t="n">
        <v>127</v>
      </c>
      <c r="DY15" s="84" t="n">
        <v>128</v>
      </c>
      <c r="DZ15" s="84" t="n">
        <v>129</v>
      </c>
      <c r="EA15" s="84" t="n">
        <v>130</v>
      </c>
      <c r="EB15" s="84" t="n">
        <v>131</v>
      </c>
      <c r="EC15" s="84" t="n">
        <v>132</v>
      </c>
      <c r="ED15" s="84" t="n">
        <v>133</v>
      </c>
      <c r="EE15" s="84" t="n">
        <v>134</v>
      </c>
      <c r="EF15" s="84" t="n">
        <v>135</v>
      </c>
      <c r="EG15" s="84" t="n">
        <v>136</v>
      </c>
      <c r="EH15" s="84" t="n">
        <v>137</v>
      </c>
      <c r="EI15" s="84" t="n">
        <v>138</v>
      </c>
      <c r="EJ15" s="84" t="n">
        <v>139</v>
      </c>
      <c r="EK15" s="84" t="n">
        <v>140</v>
      </c>
      <c r="EL15" s="84" t="n">
        <v>141</v>
      </c>
      <c r="EM15" s="84" t="n">
        <v>142</v>
      </c>
      <c r="EN15" s="84" t="n">
        <v>143</v>
      </c>
      <c r="EO15" s="84" t="n">
        <v>144</v>
      </c>
      <c r="EP15" s="84" t="n">
        <v>145</v>
      </c>
    </row>
    <row r="16" customFormat="false" ht="12.75" hidden="false" customHeight="false" outlineLevel="0" collapsed="false">
      <c r="A16" s="84"/>
      <c r="B16" s="84"/>
      <c r="C16" s="84"/>
      <c r="D16" s="84"/>
      <c r="E16" s="84"/>
      <c r="F16" s="84"/>
      <c r="G16" s="84"/>
      <c r="H16" s="84"/>
      <c r="I16" s="84"/>
      <c r="J16" s="84"/>
      <c r="K16" s="84"/>
      <c r="L16" s="84"/>
      <c r="M16" s="84"/>
      <c r="N16" s="84" t="n">
        <f aca="false">LN(CleanPrices!O2/CleanPrices!N2)/(CleanPrices!O1-CleanPrices!N1)</f>
        <v>0.00427308512004394</v>
      </c>
      <c r="O16" s="84" t="n">
        <f aca="false">LN(CleanPrices!P2/CleanPrices!O2)/(CleanPrices!P1-CleanPrices!O1)</f>
        <v>0.000971035259381425</v>
      </c>
      <c r="P16" s="84" t="n">
        <f aca="false">LN(CleanPrices!Q2/CleanPrices!P2)/(CleanPrices!Q1-CleanPrices!P1)</f>
        <v>-0.00560979834680035</v>
      </c>
      <c r="Q16" s="84" t="n">
        <f aca="false">LN(CleanPrices!R2/CleanPrices!Q2)/(CleanPrices!R1-CleanPrices!Q1)</f>
        <v>0.00269669256865617</v>
      </c>
      <c r="R16" s="84" t="n">
        <f aca="false">LN(CleanPrices!S2/CleanPrices!R2)/(CleanPrices!S1-CleanPrices!R1)</f>
        <v>-0.00562621023374803</v>
      </c>
      <c r="S16" s="84" t="n">
        <f aca="false">LN(CleanPrices!T2/CleanPrices!S2)/(CleanPrices!T1-CleanPrices!S1)</f>
        <v>-0.00271192813851408</v>
      </c>
      <c r="T16" s="84" t="n">
        <f aca="false">LN(CleanPrices!U2/CleanPrices!T2)/(CleanPrices!U1-CleanPrices!T1)</f>
        <v>-0.00333562508735375</v>
      </c>
      <c r="U16" s="84" t="n">
        <f aca="false">LN(CleanPrices!V2/CleanPrices!U2)/(CleanPrices!V1-CleanPrices!U1)</f>
        <v>0.00273907802721746</v>
      </c>
      <c r="V16" s="84" t="n">
        <f aca="false">LN(CleanPrices!W2/CleanPrices!V2)/(CleanPrices!W1-CleanPrices!V1)</f>
        <v>0</v>
      </c>
      <c r="W16" s="84" t="n">
        <f aca="false">LN(CleanPrices!X2/CleanPrices!W2)/(CleanPrices!X1-CleanPrices!W1)</f>
        <v>-0.00846975273620254</v>
      </c>
      <c r="X16" s="84" t="n">
        <f aca="false">LN(CleanPrices!Y2/CleanPrices!X2)/(CleanPrices!Y1-CleanPrices!X1)</f>
        <v>-0.00715198291853339</v>
      </c>
      <c r="Y16" s="84" t="n">
        <f aca="false">LN(CleanPrices!Z2/CleanPrices!Y2)/(CleanPrices!Z1-CleanPrices!Y1)</f>
        <v>-0.000540684448708384</v>
      </c>
      <c r="Z16" s="84" t="n">
        <f aca="false">LN(CleanPrices!AA2/CleanPrices!Z2)/(CleanPrices!AA1-CleanPrices!Z1)</f>
        <v>0.0172437890008611</v>
      </c>
      <c r="AA16" s="84" t="n">
        <f aca="false">LN(CleanPrices!AB2/CleanPrices!AA2)/(CleanPrices!AB1-CleanPrices!AA1)</f>
        <v>0.0309719793150943</v>
      </c>
      <c r="AB16" s="84" t="n">
        <f aca="false">LN(CleanPrices!AC2/CleanPrices!AB2)/(CleanPrices!AC1-CleanPrices!AB1)</f>
        <v>0.0109891215755952</v>
      </c>
      <c r="AC16" s="84" t="n">
        <f aca="false">LN(CleanPrices!AD2/CleanPrices!AC2)/(CleanPrices!AD1-CleanPrices!AC1)</f>
        <v>-0.00416162300007762</v>
      </c>
      <c r="AD16" s="84" t="n">
        <f aca="false">LN(CleanPrices!AE2/CleanPrices!AD2)/(CleanPrices!AE1-CleanPrices!AD1)</f>
        <v>0.00434233283936223</v>
      </c>
      <c r="AE16" s="84" t="n">
        <f aca="false">LN(CleanPrices!AF2/CleanPrices!AE2)/(CleanPrices!AF1-CleanPrices!AE1)</f>
        <v>-0.0121004364291689</v>
      </c>
      <c r="AF16" s="84" t="n">
        <f aca="false">LN(CleanPrices!AG2/CleanPrices!AF2)/(CleanPrices!AG1-CleanPrices!AF1)</f>
        <v>0.00671655365787336</v>
      </c>
      <c r="AG16" s="84" t="n">
        <f aca="false">LN(CleanPrices!AH2/CleanPrices!AG2)/(CleanPrices!AH1-CleanPrices!AG1)</f>
        <v>-0.00612053927826211</v>
      </c>
      <c r="AH16" s="84" t="n">
        <f aca="false">LN(CleanPrices!AI2/CleanPrices!AH2)/(CleanPrices!AI1-CleanPrices!AH1)</f>
        <v>-0.0438785596560316</v>
      </c>
      <c r="AI16" s="84" t="n">
        <f aca="false">LN(CleanPrices!AJ2/CleanPrices!AI2)/(CleanPrices!AJ1-CleanPrices!AI1)</f>
        <v>-0.0766188688593626</v>
      </c>
      <c r="AJ16" s="84" t="n">
        <f aca="false">LN(CleanPrices!AK2/CleanPrices!AJ2)/(CleanPrices!AK1-CleanPrices!AJ1)</f>
        <v>-0.0014989104045894</v>
      </c>
      <c r="AK16" s="84" t="n">
        <f aca="false">LN(CleanPrices!AL2/CleanPrices!AK2)/(CleanPrices!AL1-CleanPrices!AK1)</f>
        <v>0.00977200699788469</v>
      </c>
      <c r="AL16" s="84" t="n">
        <f aca="false">LN(CleanPrices!AM2/CleanPrices!AL2)/(CleanPrices!AM1-CleanPrices!AL1)</f>
        <v>-0.00170087993624594</v>
      </c>
      <c r="AM16" s="84" t="n">
        <f aca="false">LN(CleanPrices!AN2/CleanPrices!AM2)/(CleanPrices!AN1-CleanPrices!AM1)</f>
        <v>-0.0105122669078326</v>
      </c>
      <c r="AN16" s="84" t="n">
        <f aca="false">LN(CleanPrices!AO2/CleanPrices!AN2)/(CleanPrices!AO1-CleanPrices!AN1)</f>
        <v>-0.0393485104004546</v>
      </c>
      <c r="AO16" s="84" t="n">
        <f aca="false">LN(CleanPrices!AP2/CleanPrices!AO2)/(CleanPrices!AP1-CleanPrices!AO1)</f>
        <v>0.0127001964483562</v>
      </c>
      <c r="AP16" s="84" t="n">
        <f aca="false">LN(CleanPrices!AQ2/CleanPrices!AP2)/(CleanPrices!AQ1-CleanPrices!AP1)</f>
        <v>-0.00234564252074896</v>
      </c>
      <c r="AQ16" s="84" t="n">
        <f aca="false">LN(CleanPrices!AR2/CleanPrices!AQ2)/(CleanPrices!AR1-CleanPrices!AQ1)</f>
        <v>0.0015275301402534</v>
      </c>
      <c r="AR16" s="84" t="n">
        <f aca="false">LN(CleanPrices!AS2/CleanPrices!AR2)/(CleanPrices!AS1-CleanPrices!AR1)</f>
        <v>0.00962025782587388</v>
      </c>
      <c r="AS16" s="84" t="n">
        <f aca="false">LN(CleanPrices!AT2/CleanPrices!AS2)/(CleanPrices!AT1-CleanPrices!AS1)</f>
        <v>0.0187201279989961</v>
      </c>
      <c r="AT16" s="84" t="n">
        <f aca="false">LN(CleanPrices!AU2/CleanPrices!AT2)/(CleanPrices!AU1-CleanPrices!AT1)</f>
        <v>0.00757886482039506</v>
      </c>
      <c r="AU16" s="84" t="n">
        <f aca="false">LN(CleanPrices!AV2/CleanPrices!AU2)/(CleanPrices!AV1-CleanPrices!AU1)</f>
        <v>-0.00606135948338149</v>
      </c>
      <c r="AV16" s="84" t="n">
        <f aca="false">LN(CleanPrices!AW2/CleanPrices!AV2)/(CleanPrices!AW1-CleanPrices!AV1)</f>
        <v>0.0166409830431229</v>
      </c>
      <c r="AW16" s="84" t="n">
        <f aca="false">LN(CleanPrices!AX2/CleanPrices!AW2)/(CleanPrices!AX1-CleanPrices!AW1)</f>
        <v>0.00143397630630889</v>
      </c>
      <c r="AX16" s="84" t="n">
        <f aca="false">LN(CleanPrices!AY2/CleanPrices!AX2)/(CleanPrices!AY1-CleanPrices!AX1)</f>
        <v>-0.00227926993031732</v>
      </c>
      <c r="AY16" s="84" t="n">
        <f aca="false">LN(CleanPrices!AZ2/CleanPrices!AY2)/(CleanPrices!AZ1-CleanPrices!AY1)</f>
        <v>-0.00580136201881687</v>
      </c>
      <c r="AZ16" s="84" t="n">
        <f aca="false">LN(CleanPrices!BA2/CleanPrices!AZ2)/(CleanPrices!BA1-CleanPrices!AZ1)</f>
        <v>-0.011459377568249</v>
      </c>
      <c r="BA16" s="84" t="n">
        <f aca="false">LN(CleanPrices!BB2/CleanPrices!BA2)/(CleanPrices!BB1-CleanPrices!BA1)</f>
        <v>-0.00343894696070775</v>
      </c>
      <c r="BB16" s="84" t="n">
        <f aca="false">LN(CleanPrices!BC2/CleanPrices!BB2)/(CleanPrices!BC1-CleanPrices!BB1)</f>
        <v>-0.0118813166677587</v>
      </c>
      <c r="BC16" s="84" t="n">
        <f aca="false">LN(CleanPrices!BD2/CleanPrices!BC2)/(CleanPrices!BD1-CleanPrices!BC1)</f>
        <v>0.000331847673198057</v>
      </c>
      <c r="BD16" s="84" t="n">
        <f aca="false">LN(CleanPrices!BE2/CleanPrices!BD2)/(CleanPrices!BE1-CleanPrices!BD1)</f>
        <v>-0.00498756048963221</v>
      </c>
      <c r="BE16" s="84" t="n">
        <f aca="false">LN(CleanPrices!BF2/CleanPrices!BE2)/(CleanPrices!BF1-CleanPrices!BE1)</f>
        <v>0.00871190278593885</v>
      </c>
      <c r="BF16" s="84" t="n">
        <f aca="false">LN(CleanPrices!BG2/CleanPrices!BF2)/(CleanPrices!BG1-CleanPrices!BF1)</f>
        <v>0.0159807098044327</v>
      </c>
      <c r="BG16" s="84" t="n">
        <f aca="false">LN(CleanPrices!BH2/CleanPrices!BG2)/(CleanPrices!BH1-CleanPrices!BG1)</f>
        <v>0.0138066792189878</v>
      </c>
      <c r="BH16" s="84" t="n">
        <f aca="false">LN(CleanPrices!BI2/CleanPrices!BH2)/(CleanPrices!BI1-CleanPrices!BH1)</f>
        <v>-0.000642090374596244</v>
      </c>
      <c r="BI16" s="84" t="n">
        <f aca="false">LN(CleanPrices!BJ2/CleanPrices!BI2)/(CleanPrices!BJ1-CleanPrices!BI1)</f>
        <v>0.00192627112378871</v>
      </c>
      <c r="BJ16" s="84" t="n">
        <f aca="false">LN(CleanPrices!BK2/CleanPrices!BJ2)/(CleanPrices!BK1-CleanPrices!BJ1)</f>
        <v>0.0028825130288716</v>
      </c>
      <c r="BK16" s="84" t="n">
        <f aca="false">LN(CleanPrices!BL2/CleanPrices!BK2)/(CleanPrices!BL1-CleanPrices!BK1)</f>
        <v>-0.00794701399494439</v>
      </c>
      <c r="BL16" s="84" t="n">
        <f aca="false">LN(CleanPrices!BM2/CleanPrices!BL2)/(CleanPrices!BM1-CleanPrices!BL1)</f>
        <v>0.0153553733261453</v>
      </c>
      <c r="BM16" s="84" t="n">
        <f aca="false">LN(CleanPrices!BN2/CleanPrices!BM2)/(CleanPrices!BN1-CleanPrices!BM1)</f>
        <v>0.00370417966560049</v>
      </c>
      <c r="BN16" s="84" t="n">
        <f aca="false">LN(CleanPrices!BO2/CleanPrices!BN2)/(CleanPrices!BO1-CleanPrices!BN1)</f>
        <v>-0.00794701399494439</v>
      </c>
      <c r="BO16" s="84" t="n">
        <f aca="false">LN(CleanPrices!BP2/CleanPrices!BO2)/(CleanPrices!BP1-CleanPrices!BO1)</f>
        <v>-0.000589273580381312</v>
      </c>
      <c r="BP16" s="84" t="n">
        <f aca="false">LN(CleanPrices!BQ2/CleanPrices!BP2)/(CleanPrices!BQ1-CleanPrices!BP1)</f>
        <v>0.0371149132589243</v>
      </c>
      <c r="BQ16" s="84" t="n">
        <f aca="false">LN(CleanPrices!BR2/CleanPrices!BQ2)/(CleanPrices!BR1-CleanPrices!BQ1)</f>
        <v>-0.139591406406323</v>
      </c>
      <c r="BR16" s="84" t="n">
        <f aca="false">LN(CleanPrices!BS2/CleanPrices!BR2)/(CleanPrices!BS1-CleanPrices!BR1)</f>
        <v>0.0109891215755952</v>
      </c>
      <c r="BS16" s="84" t="e">
        <f aca="false">LN(CleanPrices!BT2/CleanPrices!BS2)/(CleanPrices!BT1-CleanPrices!BS1)</f>
        <v>#VALUE!</v>
      </c>
      <c r="BT16" s="84" t="e">
        <f aca="false">LN(CleanPrices!BU2/CleanPrices!BT2)/(CleanPrices!BU1-CleanPrices!BT1)</f>
        <v>#VALUE!</v>
      </c>
      <c r="BU16" s="84" t="n">
        <f aca="false">LN(CleanPrices!BV2/CleanPrices!BU2)/(CleanPrices!BV1-CleanPrices!BU1)</f>
        <v>0.585630881946149</v>
      </c>
      <c r="BV16" s="84" t="n">
        <f aca="false">LN(CleanPrices!BW2/CleanPrices!BV2)/(CleanPrices!BW1-CleanPrices!BV1)</f>
        <v>-1.03617706687219</v>
      </c>
      <c r="BW16" s="84" t="e">
        <f aca="false">LN(CleanPrices!BX2/CleanPrices!BW2)/(CleanPrices!BX1-CleanPrices!BW1)</f>
        <v>#VALUE!</v>
      </c>
      <c r="BX16" s="84" t="e">
        <f aca="false">LN(CleanPrices!BY2/CleanPrices!BX2)/(CleanPrices!BY1-CleanPrices!BX1)</f>
        <v>#VALUE!</v>
      </c>
      <c r="BY16" s="84" t="e">
        <f aca="false">LN(CleanPrices!BZ2/CleanPrices!BY2)/(CleanPrices!BZ1-CleanPrices!BY1)</f>
        <v>#VALUE!</v>
      </c>
      <c r="BZ16" s="84" t="e">
        <f aca="false">LN(CleanPrices!CA2/CleanPrices!BZ2)/(CleanPrices!CA1-CleanPrices!BZ1)</f>
        <v>#VALUE!</v>
      </c>
      <c r="CA16" s="84" t="e">
        <f aca="false">LN(CleanPrices!CB2/CleanPrices!CA2)/(CleanPrices!CB1-CleanPrices!CA1)</f>
        <v>#VALUE!</v>
      </c>
      <c r="CB16" s="84" t="n">
        <f aca="false">LN(CleanPrices!CC2/CleanPrices!CB2)/(CleanPrices!CC1-CleanPrices!CB1)</f>
        <v>0.583481239131322</v>
      </c>
      <c r="CC16" s="84" t="n">
        <f aca="false">LN(CleanPrices!CD2/CleanPrices!CC2)/(CleanPrices!CD1-CleanPrices!CC1)</f>
        <v>0.557417565912614</v>
      </c>
      <c r="CD16" s="84" t="n">
        <f aca="false">LN(CleanPrices!CE2/CleanPrices!CD2)/(CleanPrices!CE1-CleanPrices!CD1)</f>
        <v>-3.93410492895537</v>
      </c>
      <c r="CE16" s="84" t="e">
        <f aca="false">LN(CleanPrices!CF2/CleanPrices!CE2)/(CleanPrices!CF1-CleanPrices!CE1)</f>
        <v>#VALUE!</v>
      </c>
      <c r="CF16" s="84" t="e">
        <f aca="false">LN(CleanPrices!CG2/CleanPrices!CF2)/(CleanPrices!CG1-CleanPrices!CF1)</f>
        <v>#VALUE!</v>
      </c>
      <c r="CG16" s="84" t="n">
        <f aca="false">LN(CleanPrices!CH2/CleanPrices!CG2)/(CleanPrices!CH1-CleanPrices!CG1)</f>
        <v>1.82139712549048</v>
      </c>
      <c r="CH16" s="84" t="n">
        <f aca="false">LN(CleanPrices!CI2/CleanPrices!CH2)/(CleanPrices!CI1-CleanPrices!CH1)</f>
        <v>1.31991526681685</v>
      </c>
      <c r="CI16" s="84" t="e">
        <f aca="false">LN(CleanPrices!CJ2/CleanPrices!CI2)/(CleanPrices!CJ1-CleanPrices!CI1)</f>
        <v>#VALUE!</v>
      </c>
      <c r="CJ16" s="84" t="e">
        <f aca="false">LN(CleanPrices!CK2/CleanPrices!CJ2)/(CleanPrices!CK1-CleanPrices!CJ1)</f>
        <v>#VALUE!</v>
      </c>
      <c r="CK16" s="84" t="e">
        <f aca="false">LN(CleanPrices!CL2/CleanPrices!CK2)/(CleanPrices!CL1-CleanPrices!CK1)</f>
        <v>#VALUE!</v>
      </c>
      <c r="CL16" s="84" t="n">
        <f aca="false">LN(CleanPrices!CM2/CleanPrices!CL2)/(CleanPrices!CM1-CleanPrices!CL1)</f>
        <v>1.84021892172247</v>
      </c>
      <c r="CM16" s="84" t="n">
        <f aca="false">LN(CleanPrices!CN2/CleanPrices!CM2)/(CleanPrices!CN1-CleanPrices!CM1)</f>
        <v>0.665728243234416</v>
      </c>
      <c r="CN16" s="84" t="n">
        <f aca="false">LN(CleanPrices!CO2/CleanPrices!CN2)/(CleanPrices!CO1-CleanPrices!CN1)</f>
        <v>0.194376408685644</v>
      </c>
      <c r="CO16" s="84" t="e">
        <f aca="false">LN(CleanPrices!CP2/CleanPrices!CO2)/(CleanPrices!CP1-CleanPrices!CO1)</f>
        <v>#VALUE!</v>
      </c>
      <c r="CP16" s="84" t="e">
        <f aca="false">LN(CleanPrices!CQ2/CleanPrices!CP2)/(CleanPrices!CQ1-CleanPrices!CP1)</f>
        <v>#DIV/0!</v>
      </c>
      <c r="CQ16" s="84" t="e">
        <f aca="false">LN(CleanPrices!CR2/CleanPrices!CQ2)/(CleanPrices!CR1-CleanPrices!CQ1)</f>
        <v>#DIV/0!</v>
      </c>
      <c r="CR16" s="84" t="e">
        <f aca="false">LN(CleanPrices!CS2/CleanPrices!CR2)/(CleanPrices!CS1-CleanPrices!CR1)</f>
        <v>#DIV/0!</v>
      </c>
      <c r="CS16" s="84" t="e">
        <f aca="false">LN(CleanPrices!CT2/CleanPrices!CS2)/(CleanPrices!CT1-CleanPrices!CS1)</f>
        <v>#DIV/0!</v>
      </c>
      <c r="CT16" s="84" t="n">
        <f aca="false">LN(CleanPrices!CU2/CleanPrices!CT2)/(CleanPrices!CU1-CleanPrices!CT1)</f>
        <v>0.680715675580823</v>
      </c>
      <c r="CU16" s="84" t="n">
        <f aca="false">LN(CleanPrices!CV2/CleanPrices!CU2)/(CleanPrices!CV1-CleanPrices!CU1)</f>
        <v>-1.20364308794636</v>
      </c>
      <c r="CV16" s="84" t="n">
        <f aca="false">LN(CleanPrices!CW2/CleanPrices!CV2)/(CleanPrices!CW1-CleanPrices!CV1)</f>
        <v>1.23980182996377</v>
      </c>
      <c r="CW16" s="84" t="e">
        <f aca="false">LN(CleanPrices!CX2/CleanPrices!CW2)/(CleanPrices!CX1-CleanPrices!CW1)</f>
        <v>#VALUE!</v>
      </c>
      <c r="CX16" s="84" t="e">
        <f aca="false">LN(CleanPrices!CY2/CleanPrices!CX2)/(CleanPrices!CY1-CleanPrices!CX1)</f>
        <v>#VALUE!</v>
      </c>
      <c r="CY16" s="84" t="e">
        <f aca="false">LN(CleanPrices!CZ2/CleanPrices!CY2)/(CleanPrices!CZ1-CleanPrices!CY1)</f>
        <v>#VALUE!</v>
      </c>
      <c r="CZ16" s="84" t="n">
        <f aca="false">LN(CleanPrices!DA2/CleanPrices!CZ2)/(CleanPrices!DA1-CleanPrices!CZ1)</f>
        <v>0.606692130721971</v>
      </c>
      <c r="DA16" s="84" t="n">
        <f aca="false">LN(CleanPrices!DB2/CleanPrices!DA2)/(CleanPrices!DB1-CleanPrices!DA1)</f>
        <v>-0.146229881203381</v>
      </c>
      <c r="DB16" s="84" t="e">
        <f aca="false">LN(CleanPrices!DC2/CleanPrices!DB2)/(CleanPrices!DC1-CleanPrices!DB1)</f>
        <v>#VALUE!</v>
      </c>
      <c r="DC16" s="84" t="e">
        <f aca="false">LN(CleanPrices!DD2/CleanPrices!DC2)/(CleanPrices!DD1-CleanPrices!DC1)</f>
        <v>#VALUE!</v>
      </c>
      <c r="DD16" s="84" t="n">
        <f aca="false">LN(CleanPrices!DE2/CleanPrices!DD2)/(CleanPrices!DE1-CleanPrices!DD1)</f>
        <v>0.403076419273177</v>
      </c>
      <c r="DE16" s="84" t="e">
        <f aca="false">LN(CleanPrices!DF2/CleanPrices!DE2)/(CleanPrices!DF1-CleanPrices!DE1)</f>
        <v>#VALUE!</v>
      </c>
      <c r="DF16" s="84" t="e">
        <f aca="false">LN(CleanPrices!DG2/CleanPrices!DF2)/(CleanPrices!DG1-CleanPrices!DF1)</f>
        <v>#VALUE!</v>
      </c>
      <c r="DG16" s="84" t="e">
        <f aca="false">LN(CleanPrices!DH2/CleanPrices!DG2)/(CleanPrices!DH1-CleanPrices!DG1)</f>
        <v>#VALUE!</v>
      </c>
      <c r="DH16" s="84" t="n">
        <f aca="false">LN(CleanPrices!DI2/CleanPrices!DH2)/(CleanPrices!DI1-CleanPrices!DH1)</f>
        <v>0.0701872579922224</v>
      </c>
      <c r="DI16" s="84" t="e">
        <f aca="false">LN(CleanPrices!DJ2/CleanPrices!DI2)/(CleanPrices!DJ1-CleanPrices!DI1)</f>
        <v>#VALUE!</v>
      </c>
      <c r="DJ16" s="84" t="e">
        <f aca="false">LN(CleanPrices!DK2/CleanPrices!DJ2)/(CleanPrices!DK1-CleanPrices!DJ1)</f>
        <v>#VALUE!</v>
      </c>
      <c r="DK16" s="84" t="e">
        <f aca="false">LN(CleanPrices!DL2/CleanPrices!DK2)/(CleanPrices!DL1-CleanPrices!DK1)</f>
        <v>#VALUE!</v>
      </c>
      <c r="DL16" s="84" t="n">
        <f aca="false">LN(CleanPrices!DM2/CleanPrices!DL2)/(CleanPrices!DM1-CleanPrices!DL1)</f>
        <v>-4.62125533562552</v>
      </c>
      <c r="DM16" s="84" t="e">
        <f aca="false">LN(CleanPrices!DN2/CleanPrices!DM2)/(CleanPrices!DN1-CleanPrices!DM1)</f>
        <v>#VALUE!</v>
      </c>
      <c r="DN16" s="84" t="e">
        <f aca="false">LN(CleanPrices!DO2/CleanPrices!DN2)/(CleanPrices!DO1-CleanPrices!DN1)</f>
        <v>#VALUE!</v>
      </c>
      <c r="DO16" s="84" t="e">
        <f aca="false">LN(CleanPrices!DP2/CleanPrices!DO2)/(CleanPrices!DP1-CleanPrices!DO1)</f>
        <v>#VALUE!</v>
      </c>
      <c r="DP16" s="84" t="e">
        <f aca="false">LN(CleanPrices!DQ2/CleanPrices!DP2)/(CleanPrices!DQ1-CleanPrices!DP1)</f>
        <v>#VALUE!</v>
      </c>
      <c r="DQ16" s="84" t="e">
        <f aca="false">LN(CleanPrices!DR2/CleanPrices!DQ2)/(CleanPrices!DR1-CleanPrices!DQ1)</f>
        <v>#VALUE!</v>
      </c>
      <c r="DR16" s="84" t="e">
        <f aca="false">LN(CleanPrices!DS2/CleanPrices!DR2)/(CleanPrices!DS1-CleanPrices!DR1)</f>
        <v>#VALUE!</v>
      </c>
      <c r="DS16" s="84" t="e">
        <f aca="false">LN(CleanPrices!DT2/CleanPrices!DS2)/(CleanPrices!DT1-CleanPrices!DS1)</f>
        <v>#VALUE!</v>
      </c>
      <c r="DT16" s="84" t="e">
        <f aca="false">LN(CleanPrices!DU2/CleanPrices!DT2)/(CleanPrices!DU1-CleanPrices!DT1)</f>
        <v>#VALUE!</v>
      </c>
      <c r="DU16" s="84" t="e">
        <f aca="false">LN(CleanPrices!DV2/CleanPrices!DU2)/(CleanPrices!DV1-CleanPrices!DU1)</f>
        <v>#VALUE!</v>
      </c>
      <c r="DV16" s="84" t="e">
        <f aca="false">LN(CleanPrices!DW2/CleanPrices!DV2)/(CleanPrices!DW1-CleanPrices!DV1)</f>
        <v>#VALUE!</v>
      </c>
      <c r="DW16" s="84" t="n">
        <f aca="false">LN(CleanPrices!DX2/CleanPrices!DW2)/(CleanPrices!DX1-CleanPrices!DW1)</f>
        <v>-0.0456976703394615</v>
      </c>
      <c r="DX16" s="84" t="e">
        <f aca="false">LN(CleanPrices!DY2/CleanPrices!DX2)/(CleanPrices!DY1-CleanPrices!DX1)</f>
        <v>#VALUE!</v>
      </c>
      <c r="DY16" s="84" t="e">
        <f aca="false">LN(CleanPrices!DZ2/CleanPrices!DY2)/(CleanPrices!DZ1-CleanPrices!DY1)</f>
        <v>#VALUE!</v>
      </c>
      <c r="DZ16" s="84" t="e">
        <f aca="false">LN(CleanPrices!EA2/CleanPrices!DZ2)/(CleanPrices!EA1-CleanPrices!DZ1)</f>
        <v>#DIV/0!</v>
      </c>
      <c r="EA16" s="84" t="e">
        <f aca="false">LN(CleanPrices!EB2/CleanPrices!EA2)/(CleanPrices!EB1-CleanPrices!EA1)</f>
        <v>#DIV/0!</v>
      </c>
      <c r="EB16" s="84" t="e">
        <f aca="false">LN(CleanPrices!EC2/CleanPrices!EB2)/(CleanPrices!EC1-CleanPrices!EB1)</f>
        <v>#DIV/0!</v>
      </c>
      <c r="EC16" s="84" t="e">
        <f aca="false">LN(CleanPrices!ED2/CleanPrices!EC2)/(CleanPrices!ED1-CleanPrices!EC1)</f>
        <v>#DIV/0!</v>
      </c>
      <c r="ED16" s="84" t="e">
        <f aca="false">LN(CleanPrices!EE2/CleanPrices!ED2)/(CleanPrices!EE1-CleanPrices!ED1)</f>
        <v>#DIV/0!</v>
      </c>
      <c r="EE16" s="84" t="e">
        <f aca="false">LN(CleanPrices!EF2/CleanPrices!EE2)/(CleanPrices!EF1-CleanPrices!EE1)</f>
        <v>#DIV/0!</v>
      </c>
      <c r="EF16" s="84" t="e">
        <f aca="false">LOG(CleanPrices!EG2/EF2)</f>
        <v>#DIV/0!</v>
      </c>
      <c r="EG16" s="84" t="e">
        <f aca="false">LOG(CleanPrices!EH2/EG2)</f>
        <v>#DIV/0!</v>
      </c>
      <c r="EH16" s="84" t="e">
        <f aca="false">LOG(CleanPrices!EI2/EH2)</f>
        <v>#DIV/0!</v>
      </c>
      <c r="EI16" s="84" t="e">
        <f aca="false">LOG(CleanPrices!EJ2/EI2)</f>
        <v>#DIV/0!</v>
      </c>
      <c r="EJ16" s="84" t="e">
        <f aca="false">LOG(CleanPrices!EK2/EJ2)</f>
        <v>#DIV/0!</v>
      </c>
      <c r="EK16" s="84" t="e">
        <f aca="false">LOG(CleanPrices!EL2/EK2)</f>
        <v>#DIV/0!</v>
      </c>
      <c r="EL16" s="84" t="e">
        <f aca="false">LOG(CleanPrices!EM2/EL2)</f>
        <v>#DIV/0!</v>
      </c>
      <c r="EM16" s="84" t="e">
        <f aca="false">LOG(CleanPrices!EN2/EM2)</f>
        <v>#DIV/0!</v>
      </c>
      <c r="EN16" s="84" t="e">
        <f aca="false">LOG(CleanPrices!EO2/EN2)</f>
        <v>#DIV/0!</v>
      </c>
      <c r="EO16" s="84" t="e">
        <f aca="false">LOG(CleanPrices!EP2/EO2)</f>
        <v>#DIV/0!</v>
      </c>
      <c r="EP16" s="84" t="e">
        <f aca="false">LOG(CleanPrices!EQ2/EP2)</f>
        <v>#DIV/0!</v>
      </c>
    </row>
    <row r="17" customFormat="false" ht="12.75" hidden="false" customHeight="false" outlineLevel="0" collapsed="false">
      <c r="A17" s="84"/>
      <c r="B17" s="84"/>
      <c r="C17" s="84"/>
      <c r="D17" s="84"/>
      <c r="E17" s="84"/>
      <c r="F17" s="84"/>
      <c r="G17" s="84"/>
      <c r="H17" s="84"/>
      <c r="I17" s="84"/>
      <c r="J17" s="91"/>
    </row>
    <row r="18" customFormat="false" ht="12.75" hidden="false" customHeight="false" outlineLevel="0" collapsed="false">
      <c r="A18" s="84"/>
      <c r="B18" s="84"/>
      <c r="D18" s="84"/>
      <c r="E18" s="84"/>
      <c r="G18" s="84"/>
      <c r="H18" s="84"/>
      <c r="J18" s="91"/>
    </row>
    <row r="19" customFormat="false" ht="12.75" hidden="false" customHeight="false" outlineLevel="0" collapsed="false">
      <c r="A19" s="84"/>
      <c r="B19" s="84"/>
      <c r="D19" s="84"/>
      <c r="E19" s="84"/>
      <c r="G19" s="84"/>
      <c r="H19" s="84"/>
    </row>
    <row r="20" customFormat="false" ht="12.75" hidden="false" customHeight="false" outlineLevel="0" collapsed="false">
      <c r="A20" s="84"/>
      <c r="B20" s="84"/>
      <c r="D20" s="84"/>
      <c r="E20" s="84"/>
      <c r="G20" s="84"/>
      <c r="H20" s="84"/>
    </row>
    <row r="21" customFormat="false" ht="12.75" hidden="false" customHeight="false" outlineLevel="0" collapsed="false">
      <c r="A21" s="84"/>
      <c r="B21" s="84"/>
      <c r="D21" s="84"/>
      <c r="E21" s="84"/>
      <c r="G21" s="84"/>
      <c r="H21" s="84"/>
    </row>
    <row r="22" customFormat="false" ht="12.75" hidden="false" customHeight="false" outlineLevel="0" collapsed="false">
      <c r="A22" s="84"/>
      <c r="B22" s="84"/>
      <c r="D22" s="84"/>
      <c r="E22" s="84"/>
      <c r="G22" s="84"/>
      <c r="H22" s="84"/>
    </row>
    <row r="23" customFormat="false" ht="12.75" hidden="false" customHeight="false" outlineLevel="0" collapsed="false">
      <c r="A23" s="84"/>
      <c r="B23" s="84"/>
      <c r="D23" s="84"/>
      <c r="E23" s="84"/>
      <c r="G23" s="84"/>
      <c r="H23" s="84"/>
    </row>
    <row r="24" customFormat="false" ht="12.75" hidden="false" customHeight="false" outlineLevel="0" collapsed="false">
      <c r="A24" s="84"/>
      <c r="B24" s="84"/>
      <c r="D24" s="84"/>
      <c r="E24" s="84"/>
      <c r="G24" s="84"/>
      <c r="H24" s="84"/>
    </row>
    <row r="25" customFormat="false" ht="12.75" hidden="false" customHeight="false" outlineLevel="0" collapsed="false">
      <c r="A25" s="84"/>
      <c r="B25" s="84"/>
      <c r="D25" s="84"/>
      <c r="E25" s="84"/>
      <c r="G25" s="84"/>
      <c r="H25" s="84"/>
    </row>
    <row r="26" customFormat="false" ht="12.75" hidden="false" customHeight="false" outlineLevel="0" collapsed="false">
      <c r="A26" s="84"/>
      <c r="B26" s="84"/>
      <c r="D26" s="84"/>
      <c r="E26" s="84"/>
      <c r="G26" s="84"/>
      <c r="H26" s="84"/>
    </row>
    <row r="27" customFormat="false" ht="12.75" hidden="false" customHeight="false" outlineLevel="0" collapsed="false">
      <c r="A27" s="84"/>
      <c r="B27" s="84"/>
      <c r="D27" s="84"/>
      <c r="E27" s="84"/>
      <c r="G27" s="84"/>
      <c r="H27" s="84"/>
    </row>
    <row r="28" customFormat="false" ht="12.75" hidden="false" customHeight="false" outlineLevel="0" collapsed="false">
      <c r="A28" s="84"/>
      <c r="B28" s="84"/>
      <c r="D28" s="84"/>
      <c r="E28" s="84"/>
      <c r="G28" s="84"/>
      <c r="H28" s="84"/>
    </row>
    <row r="29" customFormat="false" ht="12.75" hidden="false" customHeight="false" outlineLevel="0" collapsed="false">
      <c r="A29" s="84"/>
      <c r="B29" s="84"/>
      <c r="D29" s="84"/>
      <c r="E29" s="84"/>
      <c r="G29" s="84"/>
      <c r="H29" s="84"/>
    </row>
    <row r="30" customFormat="false" ht="12.75" hidden="false" customHeight="false" outlineLevel="0" collapsed="false">
      <c r="A30" s="84"/>
      <c r="B30" s="84"/>
      <c r="D30" s="84"/>
      <c r="E30" s="84"/>
      <c r="G30" s="84"/>
      <c r="H30" s="84"/>
    </row>
    <row r="31" customFormat="false" ht="12.75" hidden="false" customHeight="false" outlineLevel="0" collapsed="false">
      <c r="A31" s="84"/>
      <c r="B31" s="84"/>
      <c r="D31" s="84"/>
      <c r="E31" s="84"/>
      <c r="G31" s="84"/>
      <c r="H31" s="84"/>
    </row>
    <row r="32" customFormat="false" ht="12.75" hidden="false" customHeight="false" outlineLevel="0" collapsed="false">
      <c r="A32" s="84"/>
      <c r="B32" s="84" t="n">
        <f aca="false">VarianceCovarianceMatrix!B32</f>
        <v>8.25949268202886E-005</v>
      </c>
      <c r="D32" s="84"/>
      <c r="E32" s="84"/>
      <c r="G32" s="84"/>
      <c r="H32" s="84"/>
    </row>
    <row r="33" customFormat="false" ht="12.75" hidden="false" customHeight="false" outlineLevel="0" collapsed="false">
      <c r="A33" s="84"/>
      <c r="B33" s="84" t="n">
        <f aca="false">VarianceCovarianceMatrix!B33</f>
        <v>1.01987375355179E-005</v>
      </c>
      <c r="D33" s="84"/>
      <c r="E33" s="84"/>
      <c r="G33" s="84"/>
      <c r="H33" s="84"/>
    </row>
    <row r="34" customFormat="false" ht="12.75" hidden="false" customHeight="false" outlineLevel="0" collapsed="false">
      <c r="A34" s="84"/>
      <c r="B34" s="84" t="n">
        <f aca="false">VarianceCovarianceMatrix!B34</f>
        <v>-8.38383698484086E-005</v>
      </c>
      <c r="D34" s="84"/>
      <c r="E34" s="84"/>
      <c r="G34" s="84"/>
      <c r="H34" s="84"/>
    </row>
    <row r="35" customFormat="false" ht="12.75" hidden="false" customHeight="false" outlineLevel="0" collapsed="false">
      <c r="A35" s="84"/>
      <c r="B35" s="84" t="n">
        <f aca="false">VarianceCovarianceMatrix!B35</f>
        <v>-0.000115576891690766</v>
      </c>
      <c r="D35" s="84"/>
      <c r="E35" s="84"/>
      <c r="G35" s="84"/>
      <c r="H35" s="84"/>
    </row>
    <row r="36" customFormat="false" ht="12.75" hidden="false" customHeight="false" outlineLevel="0" collapsed="false">
      <c r="A36" s="84"/>
      <c r="B36" s="84" t="n">
        <f aca="false">VarianceCovarianceMatrix!B36</f>
        <v>1.09800312121634E-005</v>
      </c>
      <c r="D36" s="84"/>
      <c r="E36" s="84"/>
      <c r="G36" s="84"/>
      <c r="H36" s="84"/>
    </row>
    <row r="37" customFormat="false" ht="12.75" hidden="false" customHeight="false" outlineLevel="0" collapsed="false">
      <c r="A37" s="84"/>
      <c r="B37" s="84" t="n">
        <f aca="false">VarianceCovarianceMatrix!B37</f>
        <v>0.000298804351379802</v>
      </c>
      <c r="D37" s="84"/>
      <c r="E37" s="84"/>
      <c r="G37" s="84"/>
      <c r="H37" s="84"/>
    </row>
    <row r="38" customFormat="false" ht="12.75" hidden="false" customHeight="false" outlineLevel="0" collapsed="false">
      <c r="A38" s="84"/>
      <c r="B38" s="84" t="n">
        <f aca="false">VarianceCovarianceMatrix!B38</f>
        <v>0.000220476149679387</v>
      </c>
      <c r="D38" s="84"/>
      <c r="E38" s="84"/>
      <c r="G38" s="84"/>
      <c r="H38" s="84"/>
    </row>
    <row r="39" customFormat="false" ht="12.75" hidden="false" customHeight="false" outlineLevel="0" collapsed="false">
      <c r="A39" s="84"/>
      <c r="B39" s="84" t="n">
        <f aca="false">VarianceCovarianceMatrix!B39</f>
        <v>0.000167403954152794</v>
      </c>
      <c r="D39" s="84"/>
      <c r="E39" s="84"/>
      <c r="G39" s="84"/>
      <c r="H39" s="84"/>
    </row>
    <row r="40" customFormat="false" ht="12.75" hidden="false" customHeight="false" outlineLevel="0" collapsed="false">
      <c r="A40" s="84"/>
      <c r="B40" s="84" t="n">
        <f aca="false">VarianceCovarianceMatrix!B40</f>
        <v>0.000314397559546025</v>
      </c>
      <c r="D40" s="84"/>
      <c r="E40" s="84"/>
      <c r="G40" s="84"/>
      <c r="H40" s="84"/>
    </row>
    <row r="41" customFormat="false" ht="12.75" hidden="false" customHeight="false" outlineLevel="0" collapsed="false">
      <c r="A41" s="84"/>
      <c r="B41" s="84" t="n">
        <f aca="false">VarianceCovarianceMatrix!B41</f>
        <v>-0.000202910433282358</v>
      </c>
      <c r="D41" s="84"/>
      <c r="E41" s="84"/>
      <c r="G41" s="84"/>
      <c r="H41" s="84"/>
    </row>
    <row r="42" customFormat="false" ht="12.75" hidden="false" customHeight="false" outlineLevel="0" collapsed="false">
      <c r="A42" s="84"/>
      <c r="B42" s="84" t="n">
        <f aca="false">VarianceCovarianceMatrix!B42</f>
        <v>-0.000202910433282358</v>
      </c>
      <c r="D42" s="84"/>
      <c r="E42" s="84"/>
      <c r="G42" s="84"/>
      <c r="H42" s="84"/>
    </row>
    <row r="43" customFormat="false" ht="12.75" hidden="false" customHeight="false" outlineLevel="0" collapsed="false">
      <c r="A43" s="84"/>
      <c r="B43" s="84" t="n">
        <f aca="false">VarianceCovarianceMatrix!B43</f>
        <v>2.53505381802442E-005</v>
      </c>
      <c r="D43" s="84"/>
      <c r="E43" s="84"/>
      <c r="G43" s="84"/>
      <c r="H43" s="84"/>
    </row>
    <row r="44" customFormat="false" ht="12.75" hidden="false" customHeight="false" outlineLevel="0" collapsed="false">
      <c r="A44" s="84"/>
      <c r="B44" s="84" t="n">
        <f aca="false">VarianceCovarianceMatrix!B44</f>
        <v>2.53505381802442E-005</v>
      </c>
      <c r="D44" s="84"/>
      <c r="E44" s="84"/>
      <c r="G44" s="84"/>
      <c r="H44" s="84"/>
    </row>
    <row r="45" customFormat="false" ht="12.75" hidden="false" customHeight="false" outlineLevel="0" collapsed="false">
      <c r="A45" s="84"/>
      <c r="B45" s="84" t="n">
        <f aca="false">VarianceCovarianceMatrix!B45</f>
        <v>0.000244850888432786</v>
      </c>
      <c r="D45" s="84"/>
      <c r="E45" s="84"/>
      <c r="G45" s="84"/>
      <c r="H45" s="84"/>
    </row>
    <row r="46" customFormat="false" ht="12.75" hidden="false" customHeight="false" outlineLevel="0" collapsed="false">
      <c r="A46" s="84"/>
      <c r="B46" s="84" t="n">
        <f aca="false">VarianceCovarianceMatrix!B46</f>
        <v>4.51855117753588E-005</v>
      </c>
      <c r="D46" s="84"/>
      <c r="E46" s="84"/>
      <c r="G46" s="84"/>
      <c r="H46" s="84"/>
    </row>
    <row r="47" customFormat="false" ht="12.75" hidden="false" customHeight="false" outlineLevel="0" collapsed="false">
      <c r="A47" s="84"/>
      <c r="B47" s="84" t="n">
        <f aca="false">VarianceCovarianceMatrix!B47</f>
        <v>4.51855117753588E-005</v>
      </c>
      <c r="D47" s="84"/>
      <c r="E47" s="84"/>
      <c r="G47" s="84"/>
      <c r="H47" s="84"/>
    </row>
    <row r="48" customFormat="false" ht="12.75" hidden="false" customHeight="false" outlineLevel="0" collapsed="false">
      <c r="A48" s="84"/>
      <c r="B48" s="84" t="n">
        <f aca="false">VarianceCovarianceMatrix!B48</f>
        <v>-0.000140102654545563</v>
      </c>
      <c r="D48" s="84"/>
      <c r="E48" s="84"/>
      <c r="G48" s="84"/>
      <c r="H48" s="84"/>
    </row>
    <row r="49" customFormat="false" ht="12.75" hidden="false" customHeight="false" outlineLevel="0" collapsed="false">
      <c r="A49" s="84"/>
      <c r="B49" s="84" t="n">
        <f aca="false">VarianceCovarianceMatrix!B49</f>
        <v>0.000137834727111525</v>
      </c>
      <c r="D49" s="84"/>
      <c r="E49" s="84"/>
      <c r="G49" s="84"/>
      <c r="H49" s="84"/>
    </row>
    <row r="50" customFormat="false" ht="12.75" hidden="false" customHeight="false" outlineLevel="0" collapsed="false">
      <c r="A50" s="84"/>
      <c r="B50" s="84" t="n">
        <f aca="false">VarianceCovarianceMatrix!B50</f>
        <v>0.000147742328207963</v>
      </c>
      <c r="D50" s="84"/>
      <c r="E50" s="84"/>
      <c r="G50" s="84"/>
      <c r="H50" s="84"/>
    </row>
    <row r="51" customFormat="false" ht="12.75" hidden="false" customHeight="false" outlineLevel="0" collapsed="false">
      <c r="A51" s="84"/>
      <c r="B51" s="84" t="n">
        <f aca="false">VarianceCovarianceMatrix!B51</f>
        <v>6.24420237985671E-005</v>
      </c>
      <c r="D51" s="84"/>
      <c r="E51" s="84"/>
      <c r="G51" s="84"/>
      <c r="H51" s="84"/>
    </row>
    <row r="52" customFormat="false" ht="12.75" hidden="false" customHeight="false" outlineLevel="0" collapsed="false">
      <c r="A52" s="84"/>
      <c r="B52" s="84" t="n">
        <f aca="false">VarianceCovarianceMatrix!B52</f>
        <v>2.02914408235075E-005</v>
      </c>
      <c r="D52" s="84"/>
      <c r="E52" s="84"/>
      <c r="G52" s="84"/>
      <c r="H52" s="84"/>
    </row>
    <row r="53" customFormat="false" ht="12.75" hidden="false" customHeight="false" outlineLevel="0" collapsed="false">
      <c r="A53" s="84"/>
      <c r="B53" s="84" t="n">
        <f aca="false">VarianceCovarianceMatrix!B53</f>
        <v>-6.79721372917558E-005</v>
      </c>
      <c r="D53" s="84"/>
      <c r="E53" s="84"/>
      <c r="G53" s="84"/>
      <c r="H53" s="84"/>
    </row>
    <row r="54" customFormat="false" ht="12.75" hidden="false" customHeight="false" outlineLevel="0" collapsed="false">
      <c r="A54" s="84"/>
      <c r="B54" s="84" t="n">
        <f aca="false">VarianceCovarianceMatrix!B54</f>
        <v>8.62141847399876E-005</v>
      </c>
      <c r="D54" s="84"/>
      <c r="E54" s="84"/>
      <c r="G54" s="84"/>
      <c r="H54" s="84"/>
    </row>
    <row r="55" customFormat="false" ht="12.75" hidden="false" customHeight="false" outlineLevel="0" collapsed="false">
      <c r="A55" s="84"/>
      <c r="B55" s="84" t="n">
        <f aca="false">VarianceCovarianceMatrix!B55</f>
        <v>3.10574898567414E-005</v>
      </c>
      <c r="D55" s="84"/>
      <c r="E55" s="84"/>
      <c r="G55" s="84"/>
      <c r="H55" s="84"/>
    </row>
    <row r="56" customFormat="false" ht="12.75" hidden="false" customHeight="false" outlineLevel="0" collapsed="false">
      <c r="A56" s="84"/>
      <c r="B56" s="84" t="n">
        <f aca="false">VarianceCovarianceMatrix!B56</f>
        <v>0.000220879837914231</v>
      </c>
      <c r="D56" s="84"/>
      <c r="E56" s="84"/>
      <c r="G56" s="84"/>
      <c r="H56" s="84"/>
    </row>
    <row r="57" customFormat="false" ht="12.75" hidden="false" customHeight="false" outlineLevel="0" collapsed="false">
      <c r="A57" s="84"/>
      <c r="B57" s="84" t="n">
        <f aca="false">VarianceCovarianceMatrix!B57</f>
        <v>0.000207543569451723</v>
      </c>
      <c r="D57" s="84"/>
      <c r="E57" s="84"/>
      <c r="G57" s="84"/>
      <c r="H57" s="84"/>
    </row>
    <row r="58" customFormat="false" ht="12.75" hidden="false" customHeight="false" outlineLevel="0" collapsed="false">
      <c r="A58" s="84"/>
      <c r="B58" s="84" t="n">
        <f aca="false">VarianceCovarianceMatrix!B58</f>
        <v>0.000210170128423076</v>
      </c>
      <c r="D58" s="84"/>
      <c r="E58" s="84"/>
      <c r="G58" s="84"/>
      <c r="H58" s="84"/>
    </row>
    <row r="59" customFormat="false" ht="12.75" hidden="false" customHeight="false" outlineLevel="0" collapsed="false">
      <c r="A59" s="84"/>
      <c r="B59" s="84" t="n">
        <f aca="false">VarianceCovarianceMatrix!B59</f>
        <v>0.000210170128423076</v>
      </c>
      <c r="D59" s="84"/>
      <c r="E59" s="84"/>
      <c r="G59" s="84"/>
      <c r="H59" s="84"/>
    </row>
    <row r="60" customFormat="false" ht="12.75" hidden="false" customHeight="false" outlineLevel="0" collapsed="false">
      <c r="A60" s="84"/>
      <c r="B60" s="84" t="n">
        <f aca="false">VarianceCovarianceMatrix!B60</f>
        <v>0.000210170128423076</v>
      </c>
      <c r="D60" s="84"/>
      <c r="E60" s="84"/>
      <c r="G60" s="84"/>
      <c r="H60" s="84"/>
    </row>
    <row r="61" customFormat="false" ht="12.75" hidden="false" customHeight="false" outlineLevel="0" collapsed="false">
      <c r="A61" s="84"/>
      <c r="B61" s="84" t="n">
        <f aca="false">VarianceCovarianceMatrix!B61</f>
        <v>0.000210170128423076</v>
      </c>
      <c r="D61" s="84"/>
      <c r="E61" s="84"/>
      <c r="G61" s="84"/>
      <c r="H61" s="84"/>
    </row>
    <row r="62" customFormat="false" ht="12.75" hidden="false" customHeight="false" outlineLevel="0" collapsed="false">
      <c r="A62" s="84"/>
      <c r="B62" s="84" t="n">
        <f aca="false">VarianceCovarianceMatrix!B62</f>
        <v>0.000326748115561027</v>
      </c>
      <c r="D62" s="84"/>
      <c r="E62" s="84"/>
      <c r="G62" s="84"/>
      <c r="H62" s="84"/>
    </row>
    <row r="63" customFormat="false" ht="12.75" hidden="false" customHeight="false" outlineLevel="0" collapsed="false">
      <c r="A63" s="84"/>
      <c r="B63" s="84" t="n">
        <f aca="false">VarianceCovarianceMatrix!B63</f>
        <v>5.23406792170421E-005</v>
      </c>
      <c r="D63" s="84"/>
      <c r="E63" s="84"/>
      <c r="G63" s="84"/>
      <c r="H63" s="84"/>
    </row>
    <row r="64" customFormat="false" ht="12.75" hidden="false" customHeight="false" outlineLevel="0" collapsed="false">
      <c r="A64" s="84"/>
      <c r="B64" s="84" t="n">
        <f aca="false">VarianceCovarianceMatrix!B64</f>
        <v>-0.000196351109607337</v>
      </c>
      <c r="D64" s="84"/>
      <c r="E64" s="84"/>
      <c r="G64" s="84"/>
      <c r="H64" s="84"/>
    </row>
    <row r="65" customFormat="false" ht="12.75" hidden="false" customHeight="false" outlineLevel="0" collapsed="false">
      <c r="A65" s="84"/>
      <c r="B65" s="84" t="n">
        <f aca="false">VarianceCovarianceMatrix!B65</f>
        <v>0.000163766838829791</v>
      </c>
      <c r="D65" s="84"/>
      <c r="E65" s="84"/>
      <c r="G65" s="84"/>
      <c r="H65" s="84"/>
    </row>
    <row r="66" customFormat="false" ht="12.75" hidden="false" customHeight="false" outlineLevel="0" collapsed="false">
      <c r="A66" s="84"/>
      <c r="B66" s="84" t="n">
        <f aca="false">VarianceCovarianceMatrix!B66</f>
        <v>-5.71922998742423E-006</v>
      </c>
      <c r="D66" s="84"/>
      <c r="E66" s="84"/>
      <c r="G66" s="84"/>
      <c r="H66" s="84"/>
    </row>
    <row r="67" customFormat="false" ht="12.75" hidden="false" customHeight="false" outlineLevel="0" collapsed="false">
      <c r="A67" s="84"/>
      <c r="B67" s="84" t="n">
        <f aca="false">VarianceCovarianceMatrix!B67</f>
        <v>5.06020837029773E-005</v>
      </c>
      <c r="D67" s="84"/>
      <c r="E67" s="84"/>
      <c r="G67" s="84"/>
      <c r="H67" s="84"/>
    </row>
    <row r="68" customFormat="false" ht="12.75" hidden="false" customHeight="false" outlineLevel="0" collapsed="false">
      <c r="A68" s="84"/>
      <c r="B68" s="84" t="n">
        <f aca="false">VarianceCovarianceMatrix!B68</f>
        <v>5.06020837029773E-005</v>
      </c>
      <c r="D68" s="84"/>
      <c r="E68" s="84"/>
      <c r="G68" s="84"/>
      <c r="H68" s="84"/>
    </row>
    <row r="69" customFormat="false" ht="12.75" hidden="false" customHeight="false" outlineLevel="0" collapsed="false">
      <c r="A69" s="84"/>
      <c r="B69" s="84" t="n">
        <f aca="false">VarianceCovarianceMatrix!B69</f>
        <v>1.60566021735504E-005</v>
      </c>
      <c r="D69" s="84"/>
      <c r="E69" s="84"/>
      <c r="G69" s="84"/>
      <c r="H69" s="84"/>
    </row>
    <row r="70" customFormat="false" ht="12.75" hidden="false" customHeight="false" outlineLevel="0" collapsed="false">
      <c r="A70" s="84"/>
      <c r="B70" s="84" t="n">
        <f aca="false">VarianceCovarianceMatrix!B70</f>
        <v>1.60566021735504E-005</v>
      </c>
      <c r="D70" s="84"/>
      <c r="E70" s="84"/>
      <c r="G70" s="84"/>
      <c r="H70" s="84"/>
    </row>
    <row r="71" customFormat="false" ht="12.75" hidden="false" customHeight="false" outlineLevel="0" collapsed="false">
      <c r="A71" s="84"/>
      <c r="B71" s="84" t="n">
        <f aca="false">VarianceCovarianceMatrix!B71</f>
        <v>0</v>
      </c>
      <c r="D71" s="84"/>
      <c r="E71" s="84"/>
      <c r="G71" s="84"/>
      <c r="H71" s="84"/>
    </row>
    <row r="72" customFormat="false" ht="12.75" hidden="false" customHeight="false" outlineLevel="0" collapsed="false">
      <c r="A72" s="84"/>
      <c r="B72" s="84" t="n">
        <f aca="false">VarianceCovarianceMatrix!B72</f>
        <v>0</v>
      </c>
      <c r="D72" s="84"/>
      <c r="E72" s="84"/>
      <c r="G72" s="84"/>
      <c r="H72" s="84"/>
    </row>
    <row r="73" customFormat="false" ht="12.75" hidden="false" customHeight="false" outlineLevel="0" collapsed="false">
      <c r="A73" s="84"/>
      <c r="B73" s="84" t="n">
        <f aca="false">VarianceCovarianceMatrix!B73</f>
        <v>0</v>
      </c>
      <c r="D73" s="84"/>
      <c r="E73" s="84"/>
      <c r="G73" s="84"/>
      <c r="H73" s="84"/>
    </row>
    <row r="74" customFormat="false" ht="12.75" hidden="false" customHeight="false" outlineLevel="0" collapsed="false">
      <c r="A74" s="84"/>
      <c r="B74" s="84" t="n">
        <f aca="false">VarianceCovarianceMatrix!B74</f>
        <v>0</v>
      </c>
      <c r="D74" s="84"/>
      <c r="E74" s="84"/>
      <c r="G74" s="84"/>
      <c r="H74" s="84"/>
    </row>
    <row r="75" customFormat="false" ht="12.75" hidden="false" customHeight="false" outlineLevel="0" collapsed="false">
      <c r="A75" s="84"/>
      <c r="B75" s="84" t="n">
        <f aca="false">VarianceCovarianceMatrix!B75</f>
        <v>0</v>
      </c>
      <c r="D75" s="84"/>
      <c r="E75" s="84"/>
      <c r="G75" s="84"/>
      <c r="H75" s="84"/>
    </row>
    <row r="76" customFormat="false" ht="12.75" hidden="false" customHeight="false" outlineLevel="0" collapsed="false">
      <c r="A76" s="84"/>
      <c r="B76" s="84" t="n">
        <f aca="false">VarianceCovarianceMatrix!B76</f>
        <v>0</v>
      </c>
      <c r="D76" s="84"/>
      <c r="E76" s="84"/>
      <c r="G76" s="84"/>
      <c r="H76" s="84"/>
    </row>
    <row r="77" customFormat="false" ht="12.75" hidden="false" customHeight="false" outlineLevel="0" collapsed="false">
      <c r="A77" s="84"/>
      <c r="B77" s="84" t="n">
        <f aca="false">VarianceCovarianceMatrix!B77</f>
        <v>0</v>
      </c>
      <c r="D77" s="84"/>
      <c r="E77" s="84"/>
      <c r="G77" s="84"/>
      <c r="H77" s="84"/>
    </row>
    <row r="78" customFormat="false" ht="12.75" hidden="false" customHeight="false" outlineLevel="0" collapsed="false">
      <c r="A78" s="84"/>
      <c r="B78" s="84" t="n">
        <f aca="false">VarianceCovarianceMatrix!B78</f>
        <v>0</v>
      </c>
      <c r="D78" s="84"/>
      <c r="E78" s="84"/>
      <c r="G78" s="84"/>
      <c r="H78" s="84"/>
    </row>
    <row r="79" customFormat="false" ht="12.75" hidden="false" customHeight="false" outlineLevel="0" collapsed="false">
      <c r="A79" s="84"/>
      <c r="B79" s="84" t="n">
        <f aca="false">VarianceCovarianceMatrix!B79</f>
        <v>0</v>
      </c>
      <c r="D79" s="84"/>
      <c r="E79" s="84"/>
      <c r="G79" s="84"/>
      <c r="H79" s="84"/>
    </row>
    <row r="80" customFormat="false" ht="12.75" hidden="false" customHeight="false" outlineLevel="0" collapsed="false">
      <c r="A80" s="84"/>
      <c r="B80" s="84" t="n">
        <f aca="false">VarianceCovarianceMatrix!B80</f>
        <v>0</v>
      </c>
      <c r="D80" s="84"/>
      <c r="E80" s="84"/>
      <c r="G80" s="84"/>
      <c r="H80" s="84"/>
    </row>
    <row r="81" customFormat="false" ht="12.75" hidden="false" customHeight="false" outlineLevel="0" collapsed="false">
      <c r="A81" s="84"/>
      <c r="B81" s="84" t="n">
        <f aca="false">VarianceCovarianceMatrix!B81</f>
        <v>0</v>
      </c>
      <c r="D81" s="84"/>
      <c r="E81" s="84"/>
      <c r="G81" s="84"/>
      <c r="H81" s="84"/>
    </row>
    <row r="82" customFormat="false" ht="12.75" hidden="false" customHeight="false" outlineLevel="0" collapsed="false">
      <c r="A82" s="84"/>
      <c r="B82" s="84" t="n">
        <f aca="false">VarianceCovarianceMatrix!B82</f>
        <v>0</v>
      </c>
      <c r="D82" s="84"/>
      <c r="E82" s="84"/>
      <c r="G82" s="84"/>
      <c r="H82" s="84"/>
    </row>
    <row r="83" customFormat="false" ht="12.75" hidden="false" customHeight="false" outlineLevel="0" collapsed="false">
      <c r="A83" s="84"/>
      <c r="B83" s="84" t="n">
        <f aca="false">VarianceCovarianceMatrix!B83</f>
        <v>0</v>
      </c>
      <c r="D83" s="84"/>
      <c r="E83" s="84"/>
      <c r="G83" s="84"/>
      <c r="H83" s="84"/>
    </row>
    <row r="84" customFormat="false" ht="12.75" hidden="false" customHeight="false" outlineLevel="0" collapsed="false">
      <c r="A84" s="84"/>
      <c r="B84" s="84" t="n">
        <f aca="false">VarianceCovarianceMatrix!B84</f>
        <v>0</v>
      </c>
      <c r="D84" s="84"/>
      <c r="E84" s="84"/>
      <c r="G84" s="84"/>
      <c r="H84" s="84"/>
    </row>
    <row r="85" customFormat="false" ht="12.75" hidden="false" customHeight="false" outlineLevel="0" collapsed="false">
      <c r="A85" s="84"/>
      <c r="B85" s="84" t="n">
        <f aca="false">VarianceCovarianceMatrix!B85</f>
        <v>0</v>
      </c>
      <c r="D85" s="84"/>
      <c r="E85" s="84"/>
      <c r="G85" s="84"/>
      <c r="H85" s="84"/>
    </row>
    <row r="86" customFormat="false" ht="12.75" hidden="false" customHeight="false" outlineLevel="0" collapsed="false">
      <c r="A86" s="84"/>
      <c r="B86" s="84" t="n">
        <f aca="false">VarianceCovarianceMatrix!B86</f>
        <v>0</v>
      </c>
      <c r="D86" s="84"/>
      <c r="E86" s="84"/>
      <c r="G86" s="84"/>
      <c r="H86" s="84"/>
    </row>
    <row r="87" customFormat="false" ht="12.75" hidden="false" customHeight="false" outlineLevel="0" collapsed="false">
      <c r="A87" s="84"/>
      <c r="B87" s="84" t="n">
        <f aca="false">VarianceCovarianceMatrix!B87</f>
        <v>0</v>
      </c>
      <c r="D87" s="84"/>
      <c r="E87" s="84"/>
      <c r="G87" s="84"/>
      <c r="H87" s="84"/>
    </row>
    <row r="88" customFormat="false" ht="12.75" hidden="false" customHeight="false" outlineLevel="0" collapsed="false">
      <c r="A88" s="84"/>
      <c r="B88" s="84" t="n">
        <f aca="false">VarianceCovarianceMatrix!B88</f>
        <v>0</v>
      </c>
      <c r="D88" s="84"/>
      <c r="E88" s="84"/>
      <c r="G88" s="84"/>
      <c r="H88" s="84"/>
    </row>
    <row r="89" customFormat="false" ht="12.75" hidden="false" customHeight="false" outlineLevel="0" collapsed="false">
      <c r="A89" s="84"/>
      <c r="B89" s="84" t="n">
        <f aca="false">VarianceCovarianceMatrix!B89</f>
        <v>0</v>
      </c>
      <c r="D89" s="84"/>
      <c r="E89" s="84"/>
      <c r="G89" s="84"/>
      <c r="H89" s="84"/>
    </row>
    <row r="90" customFormat="false" ht="12.75" hidden="false" customHeight="false" outlineLevel="0" collapsed="false">
      <c r="A90" s="84"/>
      <c r="B90" s="84" t="n">
        <f aca="false">VarianceCovarianceMatrix!B90</f>
        <v>0</v>
      </c>
      <c r="D90" s="84"/>
      <c r="E90" s="84"/>
      <c r="G90" s="84"/>
      <c r="H90" s="84"/>
    </row>
    <row r="91" customFormat="false" ht="12.75" hidden="false" customHeight="false" outlineLevel="0" collapsed="false">
      <c r="A91" s="84"/>
      <c r="B91" s="84" t="n">
        <f aca="false">VarianceCovarianceMatrix!B91</f>
        <v>0</v>
      </c>
      <c r="D91" s="84"/>
      <c r="E91" s="84"/>
      <c r="G91" s="84"/>
      <c r="H91" s="84"/>
    </row>
    <row r="92" customFormat="false" ht="12.75" hidden="false" customHeight="false" outlineLevel="0" collapsed="false">
      <c r="A92" s="84"/>
      <c r="B92" s="84" t="n">
        <f aca="false">VarianceCovarianceMatrix!B92</f>
        <v>0</v>
      </c>
      <c r="D92" s="84"/>
      <c r="E92" s="84"/>
      <c r="G92" s="84"/>
      <c r="H92" s="84"/>
    </row>
    <row r="93" customFormat="false" ht="12.75" hidden="false" customHeight="false" outlineLevel="0" collapsed="false">
      <c r="A93" s="84"/>
      <c r="B93" s="84" t="n">
        <f aca="false">VarianceCovarianceMatrix!B93</f>
        <v>0</v>
      </c>
      <c r="D93" s="84"/>
      <c r="E93" s="84"/>
      <c r="G93" s="84"/>
      <c r="H93" s="84"/>
    </row>
    <row r="94" customFormat="false" ht="12.75" hidden="false" customHeight="false" outlineLevel="0" collapsed="false">
      <c r="A94" s="84"/>
      <c r="B94" s="84" t="n">
        <f aca="false">VarianceCovarianceMatrix!B94</f>
        <v>0</v>
      </c>
      <c r="D94" s="84"/>
      <c r="E94" s="84"/>
      <c r="G94" s="84"/>
      <c r="H94" s="84"/>
    </row>
    <row r="95" customFormat="false" ht="12.75" hidden="false" customHeight="false" outlineLevel="0" collapsed="false">
      <c r="A95" s="84"/>
      <c r="B95" s="84" t="n">
        <f aca="false">VarianceCovarianceMatrix!B95</f>
        <v>0</v>
      </c>
      <c r="D95" s="84"/>
      <c r="E95" s="84"/>
      <c r="G95" s="84"/>
      <c r="H95" s="84"/>
    </row>
    <row r="96" customFormat="false" ht="12.75" hidden="false" customHeight="false" outlineLevel="0" collapsed="false">
      <c r="A96" s="84"/>
      <c r="B96" s="84" t="n">
        <f aca="false">VarianceCovarianceMatrix!B96</f>
        <v>0</v>
      </c>
      <c r="D96" s="84"/>
      <c r="E96" s="84"/>
      <c r="G96" s="84"/>
      <c r="H96" s="84"/>
    </row>
    <row r="97" customFormat="false" ht="12.75" hidden="false" customHeight="false" outlineLevel="0" collapsed="false">
      <c r="A97" s="84"/>
      <c r="B97" s="84" t="n">
        <f aca="false">VarianceCovarianceMatrix!B97</f>
        <v>0</v>
      </c>
      <c r="D97" s="84"/>
      <c r="E97" s="84"/>
      <c r="G97" s="84"/>
      <c r="H97" s="84"/>
    </row>
    <row r="98" customFormat="false" ht="12.75" hidden="false" customHeight="false" outlineLevel="0" collapsed="false">
      <c r="A98" s="84"/>
      <c r="B98" s="84" t="n">
        <f aca="false">VarianceCovarianceMatrix!B98</f>
        <v>0</v>
      </c>
      <c r="D98" s="84"/>
      <c r="E98" s="84"/>
      <c r="G98" s="84"/>
      <c r="H98" s="84"/>
    </row>
    <row r="99" customFormat="false" ht="12.75" hidden="false" customHeight="false" outlineLevel="0" collapsed="false">
      <c r="A99" s="84"/>
      <c r="B99" s="84" t="n">
        <f aca="false">VarianceCovarianceMatrix!B99</f>
        <v>0</v>
      </c>
      <c r="D99" s="84"/>
      <c r="E99" s="84"/>
      <c r="G99" s="84"/>
      <c r="H99" s="84"/>
    </row>
    <row r="100" customFormat="false" ht="12.75" hidden="false" customHeight="false" outlineLevel="0" collapsed="false">
      <c r="A100" s="84"/>
      <c r="B100" s="84" t="n">
        <f aca="false">VarianceCovarianceMatrix!B100</f>
        <v>0</v>
      </c>
      <c r="D100" s="84"/>
      <c r="E100" s="84"/>
      <c r="G100" s="84"/>
      <c r="H100" s="84"/>
    </row>
    <row r="101" customFormat="false" ht="12.75" hidden="false" customHeight="false" outlineLevel="0" collapsed="false">
      <c r="A101" s="84"/>
      <c r="B101" s="84" t="n">
        <f aca="false">VarianceCovarianceMatrix!B101</f>
        <v>0</v>
      </c>
      <c r="D101" s="84"/>
      <c r="E101" s="84"/>
    </row>
    <row r="102" customFormat="false" ht="12.75" hidden="false" customHeight="false" outlineLevel="0" collapsed="false">
      <c r="A102" s="84"/>
      <c r="B102" s="84" t="n">
        <f aca="false">VarianceCovarianceMatrix!B102</f>
        <v>0</v>
      </c>
      <c r="D102" s="84"/>
      <c r="E102" s="84"/>
    </row>
    <row r="103" customFormat="false" ht="12.75" hidden="false" customHeight="false" outlineLevel="0" collapsed="false">
      <c r="A103" s="84"/>
      <c r="B103" s="84" t="n">
        <f aca="false">VarianceCovarianceMatrix!B103</f>
        <v>0</v>
      </c>
      <c r="D103" s="84"/>
      <c r="E103" s="84"/>
    </row>
    <row r="104" customFormat="false" ht="12.75" hidden="false" customHeight="false" outlineLevel="0" collapsed="false">
      <c r="A104" s="84"/>
      <c r="B104" s="84" t="n">
        <f aca="false">VarianceCovarianceMatrix!B104</f>
        <v>0</v>
      </c>
      <c r="D104" s="84"/>
      <c r="E104" s="84"/>
    </row>
    <row r="105" customFormat="false" ht="12.75" hidden="false" customHeight="false" outlineLevel="0" collapsed="false">
      <c r="A105" s="84"/>
      <c r="B105" s="84" t="n">
        <f aca="false">VarianceCovarianceMatrix!B105</f>
        <v>0</v>
      </c>
      <c r="D105" s="84"/>
      <c r="E105" s="84"/>
    </row>
    <row r="106" customFormat="false" ht="12.75" hidden="false" customHeight="false" outlineLevel="0" collapsed="false">
      <c r="A106" s="84"/>
      <c r="B106" s="84" t="n">
        <f aca="false">VarianceCovarianceMatrix!B106</f>
        <v>0</v>
      </c>
      <c r="D106" s="84"/>
      <c r="E106" s="84"/>
    </row>
    <row r="107" customFormat="false" ht="12.75" hidden="false" customHeight="false" outlineLevel="0" collapsed="false">
      <c r="A107" s="84"/>
      <c r="B107" s="84" t="n">
        <f aca="false">VarianceCovarianceMatrix!B107</f>
        <v>0</v>
      </c>
      <c r="D107" s="84"/>
      <c r="E107" s="84"/>
    </row>
    <row r="108" customFormat="false" ht="12.75" hidden="false" customHeight="false" outlineLevel="0" collapsed="false">
      <c r="A108" s="84"/>
      <c r="B108" s="84" t="n">
        <f aca="false">VarianceCovarianceMatrix!B108</f>
        <v>0</v>
      </c>
      <c r="D108" s="84"/>
      <c r="E108" s="84"/>
    </row>
    <row r="109" customFormat="false" ht="12.75" hidden="false" customHeight="false" outlineLevel="0" collapsed="false">
      <c r="A109" s="84"/>
      <c r="B109" s="84" t="n">
        <f aca="false">VarianceCovarianceMatrix!B109</f>
        <v>0</v>
      </c>
      <c r="D109" s="84"/>
      <c r="E109" s="84"/>
    </row>
    <row r="110" customFormat="false" ht="12.75" hidden="false" customHeight="false" outlineLevel="0" collapsed="false">
      <c r="A110" s="84"/>
      <c r="B110" s="84" t="n">
        <f aca="false">VarianceCovarianceMatrix!B110</f>
        <v>0</v>
      </c>
      <c r="D110" s="84"/>
      <c r="E110" s="84"/>
    </row>
    <row r="111" customFormat="false" ht="12.75" hidden="false" customHeight="false" outlineLevel="0" collapsed="false">
      <c r="A111" s="84"/>
      <c r="B111" s="84" t="n">
        <f aca="false">VarianceCovarianceMatrix!B111</f>
        <v>0</v>
      </c>
      <c r="D111" s="84"/>
      <c r="E111" s="84"/>
    </row>
    <row r="112" customFormat="false" ht="12.75" hidden="false" customHeight="false" outlineLevel="0" collapsed="false">
      <c r="A112" s="84"/>
      <c r="B112" s="84" t="n">
        <f aca="false">VarianceCovarianceMatrix!B112</f>
        <v>0</v>
      </c>
      <c r="D112" s="84"/>
      <c r="E112" s="84"/>
    </row>
    <row r="113" customFormat="false" ht="12.75" hidden="false" customHeight="false" outlineLevel="0" collapsed="false">
      <c r="A113" s="84"/>
      <c r="B113" s="84" t="n">
        <f aca="false">VarianceCovarianceMatrix!B113</f>
        <v>0</v>
      </c>
      <c r="D113" s="84"/>
      <c r="E113" s="84"/>
    </row>
    <row r="114" customFormat="false" ht="12.75" hidden="false" customHeight="false" outlineLevel="0" collapsed="false">
      <c r="A114" s="84"/>
      <c r="B114" s="84" t="n">
        <f aca="false">VarianceCovarianceMatrix!B114</f>
        <v>0</v>
      </c>
      <c r="D114" s="84"/>
      <c r="E114" s="84"/>
    </row>
    <row r="115" customFormat="false" ht="12.75" hidden="false" customHeight="false" outlineLevel="0" collapsed="false">
      <c r="A115" s="84"/>
      <c r="B115" s="84" t="n">
        <f aca="false">VarianceCovarianceMatrix!B115</f>
        <v>0</v>
      </c>
      <c r="D115" s="84"/>
      <c r="E115" s="84"/>
    </row>
    <row r="116" customFormat="false" ht="12.75" hidden="false" customHeight="false" outlineLevel="0" collapsed="false">
      <c r="A116" s="84"/>
      <c r="B116" s="84" t="n">
        <f aca="false">VarianceCovarianceMatrix!B116</f>
        <v>0</v>
      </c>
      <c r="D116" s="84"/>
      <c r="E116" s="84"/>
    </row>
    <row r="117" customFormat="false" ht="12.75" hidden="false" customHeight="false" outlineLevel="0" collapsed="false">
      <c r="A117" s="84"/>
      <c r="B117" s="84" t="n">
        <f aca="false">VarianceCovarianceMatrix!B117</f>
        <v>0</v>
      </c>
      <c r="D117" s="84"/>
      <c r="E117" s="84"/>
    </row>
    <row r="118" customFormat="false" ht="12.75" hidden="false" customHeight="false" outlineLevel="0" collapsed="false">
      <c r="A118" s="84"/>
      <c r="B118" s="84" t="n">
        <f aca="false">VarianceCovarianceMatrix!B118</f>
        <v>0</v>
      </c>
      <c r="D118" s="84"/>
      <c r="E118" s="84"/>
    </row>
    <row r="119" customFormat="false" ht="12.75" hidden="false" customHeight="false" outlineLevel="0" collapsed="false">
      <c r="A119" s="84"/>
      <c r="B119" s="84" t="n">
        <f aca="false">VarianceCovarianceMatrix!B119</f>
        <v>0</v>
      </c>
      <c r="D119" s="84"/>
      <c r="E119" s="84"/>
    </row>
    <row r="120" customFormat="false" ht="12.75" hidden="false" customHeight="false" outlineLevel="0" collapsed="false">
      <c r="A120" s="84"/>
      <c r="B120" s="84" t="n">
        <f aca="false">VarianceCovarianceMatrix!B120</f>
        <v>0</v>
      </c>
      <c r="D120" s="84"/>
      <c r="E120" s="84"/>
    </row>
    <row r="121" customFormat="false" ht="12.75" hidden="false" customHeight="false" outlineLevel="0" collapsed="false">
      <c r="A121" s="84"/>
      <c r="B121" s="84" t="n">
        <f aca="false">VarianceCovarianceMatrix!B121</f>
        <v>0</v>
      </c>
      <c r="D121" s="84"/>
      <c r="E121" s="84"/>
    </row>
    <row r="122" customFormat="false" ht="12.75" hidden="false" customHeight="false" outlineLevel="0" collapsed="false">
      <c r="A122" s="84"/>
      <c r="B122" s="84" t="n">
        <f aca="false">VarianceCovarianceMatrix!B122</f>
        <v>0</v>
      </c>
      <c r="D122" s="84"/>
      <c r="E122" s="84"/>
    </row>
    <row r="123" customFormat="false" ht="12.75" hidden="false" customHeight="false" outlineLevel="0" collapsed="false">
      <c r="A123" s="84"/>
      <c r="B123" s="84" t="n">
        <f aca="false">VarianceCovarianceMatrix!B123</f>
        <v>0</v>
      </c>
      <c r="D123" s="84"/>
      <c r="E123" s="84"/>
    </row>
    <row r="124" customFormat="false" ht="12.75" hidden="false" customHeight="false" outlineLevel="0" collapsed="false">
      <c r="A124" s="84"/>
      <c r="B124" s="84" t="n">
        <f aca="false">VarianceCovarianceMatrix!B124</f>
        <v>0</v>
      </c>
      <c r="D124" s="84"/>
      <c r="E124" s="84"/>
    </row>
    <row r="125" customFormat="false" ht="12.75" hidden="false" customHeight="false" outlineLevel="0" collapsed="false">
      <c r="A125" s="84"/>
      <c r="B125" s="84" t="n">
        <f aca="false">VarianceCovarianceMatrix!B125</f>
        <v>0</v>
      </c>
      <c r="D125" s="84"/>
      <c r="E125" s="84"/>
    </row>
    <row r="126" customFormat="false" ht="12.75" hidden="false" customHeight="false" outlineLevel="0" collapsed="false">
      <c r="A126" s="84"/>
      <c r="B126" s="84" t="n">
        <f aca="false">VarianceCovarianceMatrix!B126</f>
        <v>0</v>
      </c>
      <c r="D126" s="84"/>
      <c r="E126" s="84"/>
    </row>
    <row r="127" customFormat="false" ht="12.75" hidden="false" customHeight="false" outlineLevel="0" collapsed="false">
      <c r="A127" s="84"/>
      <c r="B127" s="84" t="n">
        <f aca="false">VarianceCovarianceMatrix!B127</f>
        <v>0</v>
      </c>
      <c r="D127" s="84"/>
      <c r="E127" s="84"/>
    </row>
    <row r="128" customFormat="false" ht="12.75" hidden="false" customHeight="false" outlineLevel="0" collapsed="false">
      <c r="A128" s="84"/>
      <c r="B128" s="84" t="n">
        <f aca="false">VarianceCovarianceMatrix!B128</f>
        <v>0</v>
      </c>
      <c r="D128" s="84"/>
      <c r="E128" s="84"/>
    </row>
    <row r="129" customFormat="false" ht="12.75" hidden="false" customHeight="false" outlineLevel="0" collapsed="false">
      <c r="A129" s="84"/>
      <c r="B129" s="84" t="n">
        <f aca="false">VarianceCovarianceMatrix!B129</f>
        <v>0</v>
      </c>
      <c r="D129" s="84"/>
      <c r="E129" s="84"/>
    </row>
    <row r="130" customFormat="false" ht="12.75" hidden="false" customHeight="false" outlineLevel="0" collapsed="false">
      <c r="A130" s="84"/>
      <c r="B130" s="84" t="n">
        <f aca="false">VarianceCovarianceMatrix!B130</f>
        <v>0</v>
      </c>
      <c r="D130" s="84"/>
      <c r="E130" s="84"/>
    </row>
    <row r="131" customFormat="false" ht="12.75" hidden="false" customHeight="false" outlineLevel="0" collapsed="false">
      <c r="A131" s="84"/>
      <c r="B131" s="84" t="n">
        <f aca="false">VarianceCovarianceMatrix!B131</f>
        <v>0</v>
      </c>
      <c r="D131" s="84"/>
      <c r="E131" s="84"/>
    </row>
    <row r="132" customFormat="false" ht="12.75" hidden="false" customHeight="false" outlineLevel="0" collapsed="false">
      <c r="A132" s="84"/>
      <c r="B132" s="84" t="n">
        <f aca="false">VarianceCovarianceMatrix!B132</f>
        <v>0</v>
      </c>
      <c r="D132" s="84"/>
      <c r="E132" s="84"/>
    </row>
    <row r="133" customFormat="false" ht="12.75" hidden="false" customHeight="false" outlineLevel="0" collapsed="false">
      <c r="A133" s="84"/>
      <c r="B133" s="84" t="n">
        <f aca="false">VarianceCovarianceMatrix!B133</f>
        <v>0</v>
      </c>
      <c r="D133" s="84"/>
      <c r="E133" s="84"/>
    </row>
    <row r="134" customFormat="false" ht="12.75" hidden="false" customHeight="false" outlineLevel="0" collapsed="false">
      <c r="A134" s="84"/>
      <c r="B134" s="84" t="n">
        <f aca="false">VarianceCovarianceMatrix!B134</f>
        <v>0</v>
      </c>
      <c r="D134" s="84"/>
      <c r="E134" s="84"/>
    </row>
    <row r="135" customFormat="false" ht="12.75" hidden="false" customHeight="false" outlineLevel="0" collapsed="false">
      <c r="A135" s="84"/>
      <c r="B135" s="84" t="n">
        <f aca="false">VarianceCovarianceMatrix!B135</f>
        <v>0</v>
      </c>
      <c r="D135" s="84"/>
      <c r="E135" s="84"/>
    </row>
    <row r="136" customFormat="false" ht="12.75" hidden="false" customHeight="false" outlineLevel="0" collapsed="false">
      <c r="A136" s="84"/>
      <c r="B136" s="84" t="n">
        <f aca="false">VarianceCovarianceMatrix!B136</f>
        <v>0</v>
      </c>
      <c r="D136" s="84"/>
      <c r="E136" s="84"/>
    </row>
    <row r="137" customFormat="false" ht="12.75" hidden="false" customHeight="false" outlineLevel="0" collapsed="false">
      <c r="A137" s="84"/>
      <c r="B137" s="84" t="n">
        <f aca="false">VarianceCovarianceMatrix!B137</f>
        <v>0</v>
      </c>
      <c r="D137" s="84"/>
      <c r="E137" s="84"/>
    </row>
    <row r="138" customFormat="false" ht="12.75" hidden="false" customHeight="false" outlineLevel="0" collapsed="false">
      <c r="A138" s="84"/>
      <c r="B138" s="84" t="n">
        <f aca="false">VarianceCovarianceMatrix!B138</f>
        <v>0</v>
      </c>
      <c r="D138" s="84"/>
      <c r="E138" s="84"/>
    </row>
    <row r="139" customFormat="false" ht="12.75" hidden="false" customHeight="false" outlineLevel="0" collapsed="false">
      <c r="A139" s="84"/>
      <c r="B139" s="84" t="n">
        <f aca="false">VarianceCovarianceMatrix!B139</f>
        <v>0</v>
      </c>
      <c r="D139" s="84"/>
      <c r="E139" s="84"/>
    </row>
    <row r="140" customFormat="false" ht="12.75" hidden="false" customHeight="false" outlineLevel="0" collapsed="false">
      <c r="A140" s="84"/>
      <c r="B140" s="84" t="n">
        <f aca="false">VarianceCovarianceMatrix!B140</f>
        <v>0</v>
      </c>
      <c r="D140" s="84"/>
      <c r="E140" s="84"/>
    </row>
    <row r="141" customFormat="false" ht="12.75" hidden="false" customHeight="false" outlineLevel="0" collapsed="false">
      <c r="A141" s="84"/>
      <c r="B141" s="84" t="n">
        <f aca="false">VarianceCovarianceMatrix!B141</f>
        <v>0</v>
      </c>
      <c r="D141" s="84"/>
      <c r="E141" s="84"/>
    </row>
    <row r="142" customFormat="false" ht="12.75" hidden="false" customHeight="false" outlineLevel="0" collapsed="false">
      <c r="A142" s="84"/>
      <c r="B142" s="84" t="n">
        <f aca="false">VarianceCovarianceMatrix!B142</f>
        <v>0</v>
      </c>
      <c r="D142" s="84"/>
      <c r="E142" s="84"/>
    </row>
    <row r="143" customFormat="false" ht="12.75" hidden="false" customHeight="false" outlineLevel="0" collapsed="false">
      <c r="A143" s="84"/>
      <c r="B143" s="84" t="n">
        <f aca="false">VarianceCovarianceMatrix!B143</f>
        <v>0</v>
      </c>
      <c r="D143" s="84"/>
      <c r="E143" s="84"/>
    </row>
    <row r="144" customFormat="false" ht="12.75" hidden="false" customHeight="false" outlineLevel="0" collapsed="false">
      <c r="A144" s="84"/>
      <c r="B144" s="84" t="n">
        <f aca="false">VarianceCovarianceMatrix!B144</f>
        <v>0</v>
      </c>
      <c r="D144" s="84"/>
      <c r="E144" s="84"/>
    </row>
    <row r="145" customFormat="false" ht="12.75" hidden="false" customHeight="false" outlineLevel="0" collapsed="false">
      <c r="A145" s="84"/>
      <c r="B145" s="84" t="n">
        <f aca="false">VarianceCovarianceMatrix!B145</f>
        <v>0</v>
      </c>
      <c r="D145" s="84"/>
      <c r="E145" s="84"/>
    </row>
    <row r="146" customFormat="false" ht="12.75" hidden="false" customHeight="false" outlineLevel="0" collapsed="false">
      <c r="A146" s="84"/>
      <c r="B146" s="84" t="n">
        <f aca="false">VarianceCovarianceMatrix!B146</f>
        <v>0</v>
      </c>
      <c r="D146" s="84"/>
      <c r="E146" s="84"/>
    </row>
    <row r="147" customFormat="false" ht="12.75" hidden="false" customHeight="false" outlineLevel="0" collapsed="false">
      <c r="A147" s="84"/>
      <c r="B147" s="84" t="n">
        <f aca="false">VarianceCovarianceMatrix!B147</f>
        <v>0</v>
      </c>
      <c r="D147" s="84"/>
      <c r="E147" s="84"/>
    </row>
    <row r="148" customFormat="false" ht="12.75" hidden="false" customHeight="false" outlineLevel="0" collapsed="false">
      <c r="A148" s="84"/>
      <c r="B148" s="84" t="n">
        <f aca="false">VarianceCovarianceMatrix!B148</f>
        <v>0</v>
      </c>
      <c r="D148" s="84"/>
      <c r="E148" s="84"/>
    </row>
    <row r="149" customFormat="false" ht="12.75" hidden="false" customHeight="false" outlineLevel="0" collapsed="false">
      <c r="A149" s="84"/>
      <c r="B149" s="84" t="n">
        <f aca="false">VarianceCovarianceMatrix!B149</f>
        <v>0</v>
      </c>
      <c r="D149" s="84"/>
      <c r="E149" s="84"/>
    </row>
    <row r="150" customFormat="false" ht="12.75" hidden="false" customHeight="false" outlineLevel="0" collapsed="false">
      <c r="A150" s="84"/>
      <c r="B150" s="84" t="n">
        <f aca="false">VarianceCovarianceMatrix!B150</f>
        <v>0</v>
      </c>
      <c r="D150" s="84"/>
      <c r="E150" s="84"/>
    </row>
    <row r="151" customFormat="false" ht="12.75" hidden="false" customHeight="false" outlineLevel="0" collapsed="false">
      <c r="A151" s="84"/>
      <c r="B151" s="84" t="n">
        <f aca="false">VarianceCovarianceMatrix!B151</f>
        <v>0</v>
      </c>
      <c r="D151" s="84"/>
      <c r="E151" s="84"/>
    </row>
    <row r="152" customFormat="false" ht="12.75" hidden="false" customHeight="false" outlineLevel="0" collapsed="false">
      <c r="A152" s="84"/>
      <c r="B152" s="84" t="n">
        <f aca="false">VarianceCovarianceMatrix!B152</f>
        <v>0</v>
      </c>
      <c r="D152" s="84"/>
      <c r="E152" s="84"/>
    </row>
    <row r="153" customFormat="false" ht="12.75" hidden="false" customHeight="false" outlineLevel="0" collapsed="false">
      <c r="A153" s="84"/>
      <c r="B153" s="84" t="n">
        <f aca="false">VarianceCovarianceMatrix!B153</f>
        <v>0</v>
      </c>
      <c r="D153" s="84"/>
      <c r="E153" s="84"/>
    </row>
    <row r="154" customFormat="false" ht="12.75" hidden="false" customHeight="false" outlineLevel="0" collapsed="false">
      <c r="A154" s="84"/>
      <c r="B154" s="84" t="n">
        <f aca="false">VarianceCovarianceMatrix!B154</f>
        <v>0</v>
      </c>
      <c r="D154" s="84"/>
      <c r="E154" s="84"/>
    </row>
    <row r="155" customFormat="false" ht="12.75" hidden="false" customHeight="false" outlineLevel="0" collapsed="false">
      <c r="A155" s="84"/>
      <c r="B155" s="84" t="n">
        <f aca="false">VarianceCovarianceMatrix!B155</f>
        <v>0</v>
      </c>
      <c r="D155" s="84"/>
      <c r="E155" s="84"/>
    </row>
    <row r="156" customFormat="false" ht="12.75" hidden="false" customHeight="false" outlineLevel="0" collapsed="false">
      <c r="A156" s="84"/>
      <c r="B156" s="84" t="n">
        <f aca="false">VarianceCovarianceMatrix!B156</f>
        <v>0</v>
      </c>
      <c r="D156" s="84"/>
      <c r="E156" s="84"/>
    </row>
    <row r="157" customFormat="false" ht="12.75" hidden="false" customHeight="false" outlineLevel="0" collapsed="false">
      <c r="A157" s="84"/>
      <c r="B157" s="84" t="n">
        <f aca="false">VarianceCovarianceMatrix!B157</f>
        <v>0</v>
      </c>
      <c r="D157" s="84"/>
      <c r="E157" s="84"/>
    </row>
    <row r="158" customFormat="false" ht="12.75" hidden="false" customHeight="false" outlineLevel="0" collapsed="false">
      <c r="A158" s="84"/>
      <c r="B158" s="84" t="n">
        <f aca="false">VarianceCovarianceMatrix!B158</f>
        <v>0</v>
      </c>
      <c r="D158" s="84"/>
      <c r="E158" s="84"/>
    </row>
    <row r="159" customFormat="false" ht="12.75" hidden="false" customHeight="false" outlineLevel="0" collapsed="false">
      <c r="A159" s="84"/>
      <c r="B159" s="84" t="n">
        <f aca="false">VarianceCovarianceMatrix!B159</f>
        <v>0</v>
      </c>
      <c r="D159" s="84"/>
      <c r="E159" s="84"/>
    </row>
    <row r="160" customFormat="false" ht="12.75" hidden="false" customHeight="false" outlineLevel="0" collapsed="false">
      <c r="A160" s="84"/>
      <c r="B160" s="84" t="n">
        <f aca="false">VarianceCovarianceMatrix!B160</f>
        <v>0</v>
      </c>
      <c r="D160" s="84"/>
      <c r="E160" s="84"/>
    </row>
    <row r="161" customFormat="false" ht="12.75" hidden="false" customHeight="false" outlineLevel="0" collapsed="false">
      <c r="A161" s="84"/>
      <c r="B161" s="84" t="n">
        <f aca="false">VarianceCovarianceMatrix!B161</f>
        <v>0</v>
      </c>
      <c r="D161" s="84"/>
      <c r="E161" s="84"/>
    </row>
    <row r="162" customFormat="false" ht="12.75" hidden="false" customHeight="false" outlineLevel="0" collapsed="false">
      <c r="A162" s="84"/>
      <c r="B162" s="84" t="n">
        <f aca="false">VarianceCovarianceMatrix!B162</f>
        <v>0</v>
      </c>
      <c r="D162" s="84"/>
      <c r="E162" s="84"/>
    </row>
    <row r="163" customFormat="false" ht="12.75" hidden="false" customHeight="false" outlineLevel="0" collapsed="false">
      <c r="A163" s="84"/>
      <c r="B163" s="84" t="n">
        <f aca="false">VarianceCovarianceMatrix!B163</f>
        <v>0</v>
      </c>
      <c r="D163" s="84"/>
      <c r="E163" s="84"/>
    </row>
    <row r="164" customFormat="false" ht="12.75" hidden="false" customHeight="false" outlineLevel="0" collapsed="false">
      <c r="A164" s="84"/>
      <c r="B164" s="84" t="n">
        <f aca="false">VarianceCovarianceMatrix!B164</f>
        <v>0</v>
      </c>
      <c r="D164" s="84"/>
      <c r="E164" s="84"/>
    </row>
    <row r="165" customFormat="false" ht="12.75" hidden="false" customHeight="false" outlineLevel="0" collapsed="false">
      <c r="A165" s="84"/>
      <c r="B165" s="84" t="n">
        <f aca="false">VarianceCovarianceMatrix!B165</f>
        <v>0</v>
      </c>
      <c r="D165" s="84"/>
      <c r="E165" s="84"/>
    </row>
    <row r="166" customFormat="false" ht="12.75" hidden="false" customHeight="false" outlineLevel="0" collapsed="false">
      <c r="A166" s="84"/>
      <c r="B166" s="84" t="n">
        <f aca="false">VarianceCovarianceMatrix!B166</f>
        <v>0</v>
      </c>
      <c r="D166" s="84"/>
      <c r="E166" s="84"/>
    </row>
    <row r="167" customFormat="false" ht="12.75" hidden="false" customHeight="false" outlineLevel="0" collapsed="false">
      <c r="A167" s="84"/>
      <c r="B167" s="84" t="n">
        <f aca="false">VarianceCovarianceMatrix!B167</f>
        <v>0</v>
      </c>
      <c r="D167" s="84"/>
      <c r="E167" s="84"/>
    </row>
    <row r="168" customFormat="false" ht="12.75" hidden="false" customHeight="false" outlineLevel="0" collapsed="false">
      <c r="A168" s="84"/>
      <c r="B168" s="84" t="n">
        <f aca="false">VarianceCovarianceMatrix!B168</f>
        <v>0</v>
      </c>
      <c r="D168" s="84"/>
      <c r="E168" s="84"/>
    </row>
    <row r="169" customFormat="false" ht="12.75" hidden="false" customHeight="false" outlineLevel="0" collapsed="false">
      <c r="A169" s="84"/>
      <c r="B169" s="84" t="n">
        <f aca="false">VarianceCovarianceMatrix!B169</f>
        <v>0</v>
      </c>
      <c r="D169" s="84"/>
      <c r="E169" s="84"/>
    </row>
    <row r="170" customFormat="false" ht="12.75" hidden="false" customHeight="false" outlineLevel="0" collapsed="false">
      <c r="A170" s="84"/>
      <c r="B170" s="84" t="n">
        <f aca="false">VarianceCovarianceMatrix!B170</f>
        <v>0</v>
      </c>
      <c r="D170" s="84"/>
      <c r="E170" s="84"/>
    </row>
    <row r="171" customFormat="false" ht="12.75" hidden="false" customHeight="false" outlineLevel="0" collapsed="false">
      <c r="A171" s="84"/>
      <c r="B171" s="84" t="n">
        <f aca="false">VarianceCovarianceMatrix!B171</f>
        <v>0</v>
      </c>
      <c r="D171" s="84"/>
      <c r="E171" s="84"/>
    </row>
    <row r="172" customFormat="false" ht="12.75" hidden="false" customHeight="false" outlineLevel="0" collapsed="false">
      <c r="A172" s="84"/>
      <c r="B172" s="84" t="n">
        <f aca="false">VarianceCovarianceMatrix!B172</f>
        <v>0</v>
      </c>
      <c r="D172" s="84"/>
      <c r="E172" s="84"/>
    </row>
    <row r="173" customFormat="false" ht="12.75" hidden="false" customHeight="false" outlineLevel="0" collapsed="false">
      <c r="A173" s="84"/>
      <c r="B173" s="84" t="n">
        <f aca="false">VarianceCovarianceMatrix!B173</f>
        <v>0</v>
      </c>
      <c r="D173" s="84"/>
      <c r="E173" s="84"/>
    </row>
    <row r="174" customFormat="false" ht="12.75" hidden="false" customHeight="false" outlineLevel="0" collapsed="false">
      <c r="A174" s="84"/>
      <c r="B174" s="84" t="n">
        <f aca="false">VarianceCovarianceMatrix!B174</f>
        <v>0</v>
      </c>
      <c r="D174" s="84"/>
      <c r="E174" s="84"/>
    </row>
    <row r="175" customFormat="false" ht="12.75" hidden="false" customHeight="false" outlineLevel="0" collapsed="false">
      <c r="A175" s="84"/>
      <c r="B175" s="84" t="n">
        <f aca="false">VarianceCovarianceMatrix!B175</f>
        <v>0</v>
      </c>
      <c r="D175" s="84"/>
      <c r="E175" s="84"/>
    </row>
    <row r="176" customFormat="false" ht="12.75" hidden="false" customHeight="false" outlineLevel="0" collapsed="false">
      <c r="A176" s="84"/>
      <c r="B176" s="84" t="n">
        <f aca="false">VarianceCovarianceMatrix!B176</f>
        <v>0</v>
      </c>
      <c r="D176" s="84"/>
      <c r="E176" s="84"/>
    </row>
    <row r="177" customFormat="false" ht="12.75" hidden="false" customHeight="false" outlineLevel="0" collapsed="false">
      <c r="A177" s="84"/>
      <c r="D177" s="84"/>
      <c r="E177" s="84"/>
    </row>
    <row r="178" customFormat="false" ht="12.75" hidden="false" customHeight="false" outlineLevel="0" collapsed="false">
      <c r="A178" s="84"/>
      <c r="D178" s="84"/>
      <c r="E178" s="84"/>
    </row>
    <row r="179" customFormat="false" ht="12.75" hidden="false" customHeight="false" outlineLevel="0" collapsed="false">
      <c r="A179" s="84"/>
      <c r="D179" s="84"/>
      <c r="E179" s="84"/>
    </row>
    <row r="180" customFormat="false" ht="12.75" hidden="false" customHeight="false" outlineLevel="0" collapsed="false">
      <c r="A180" s="84"/>
      <c r="D180" s="84"/>
      <c r="E180" s="84"/>
    </row>
    <row r="181" customFormat="false" ht="12.75" hidden="false" customHeight="false" outlineLevel="0" collapsed="false">
      <c r="A181" s="84"/>
      <c r="D181" s="84"/>
      <c r="E181" s="84"/>
    </row>
    <row r="182" customFormat="false" ht="12.75" hidden="false" customHeight="false" outlineLevel="0" collapsed="false">
      <c r="A182" s="84"/>
      <c r="D182" s="84"/>
      <c r="E182" s="84"/>
    </row>
    <row r="183" customFormat="false" ht="12.75" hidden="false" customHeight="false" outlineLevel="0" collapsed="false">
      <c r="A183" s="84"/>
      <c r="D183" s="84"/>
      <c r="E183" s="84"/>
    </row>
    <row r="184" customFormat="false" ht="12.75" hidden="false" customHeight="false" outlineLevel="0" collapsed="false">
      <c r="A184" s="84"/>
      <c r="D184" s="84"/>
      <c r="E184" s="84"/>
    </row>
    <row r="185" customFormat="false" ht="12.75" hidden="false" customHeight="false" outlineLevel="0" collapsed="false">
      <c r="A185" s="84"/>
      <c r="D185" s="84"/>
      <c r="E185" s="84"/>
    </row>
    <row r="186" customFormat="false" ht="12.75" hidden="false" customHeight="false" outlineLevel="0" collapsed="false">
      <c r="A186" s="84"/>
      <c r="D186" s="84"/>
      <c r="E186" s="84"/>
    </row>
    <row r="187" customFormat="false" ht="12.75" hidden="false" customHeight="false" outlineLevel="0" collapsed="false">
      <c r="A187" s="84"/>
      <c r="D187" s="84"/>
      <c r="E187" s="84"/>
    </row>
    <row r="188" customFormat="false" ht="12.75" hidden="false" customHeight="false" outlineLevel="0" collapsed="false">
      <c r="A188" s="84"/>
      <c r="D188" s="84"/>
      <c r="E188" s="84"/>
    </row>
    <row r="189" customFormat="false" ht="12.75" hidden="false" customHeight="false" outlineLevel="0" collapsed="false">
      <c r="A189" s="84"/>
      <c r="D189" s="84"/>
      <c r="E189" s="84"/>
    </row>
    <row r="190" customFormat="false" ht="12.75" hidden="false" customHeight="false" outlineLevel="0" collapsed="false">
      <c r="A190" s="84"/>
      <c r="D190" s="84"/>
      <c r="E190" s="84"/>
    </row>
    <row r="191" customFormat="false" ht="12.75" hidden="false" customHeight="false" outlineLevel="0" collapsed="false">
      <c r="A191" s="84"/>
      <c r="D191" s="84"/>
      <c r="E191" s="84"/>
    </row>
    <row r="192" customFormat="false" ht="12.75" hidden="false" customHeight="false" outlineLevel="0" collapsed="false">
      <c r="A192" s="84"/>
      <c r="D192" s="84"/>
      <c r="E192" s="84"/>
    </row>
    <row r="193" customFormat="false" ht="12.75" hidden="false" customHeight="false" outlineLevel="0" collapsed="false">
      <c r="A193" s="84"/>
      <c r="D193" s="84"/>
      <c r="E193" s="84"/>
    </row>
    <row r="194" customFormat="false" ht="12.75" hidden="false" customHeight="false" outlineLevel="0" collapsed="false">
      <c r="A194" s="84"/>
      <c r="D194" s="84"/>
      <c r="E194" s="84"/>
    </row>
    <row r="195" customFormat="false" ht="12.75" hidden="false" customHeight="false" outlineLevel="0" collapsed="false">
      <c r="A195" s="84"/>
      <c r="D195" s="84"/>
      <c r="E195" s="84"/>
    </row>
    <row r="196" customFormat="false" ht="12.75" hidden="false" customHeight="false" outlineLevel="0" collapsed="false">
      <c r="A196" s="84"/>
      <c r="D196" s="84"/>
      <c r="E196" s="84"/>
    </row>
    <row r="197" customFormat="false" ht="12.75" hidden="false" customHeight="false" outlineLevel="0" collapsed="false">
      <c r="A197" s="84"/>
      <c r="D197" s="84"/>
      <c r="E197" s="84"/>
    </row>
    <row r="198" customFormat="false" ht="12.75" hidden="false" customHeight="false" outlineLevel="0" collapsed="false">
      <c r="A198" s="84"/>
      <c r="D198" s="84"/>
      <c r="E198" s="84"/>
    </row>
    <row r="199" customFormat="false" ht="12.75" hidden="false" customHeight="false" outlineLevel="0" collapsed="false">
      <c r="A199" s="84"/>
      <c r="D199" s="84"/>
      <c r="E199" s="84"/>
    </row>
    <row r="200" customFormat="false" ht="12.75" hidden="false" customHeight="false" outlineLevel="0" collapsed="false">
      <c r="A200" s="84"/>
      <c r="D200" s="84"/>
      <c r="E200" s="84"/>
    </row>
    <row r="201" customFormat="false" ht="12.75" hidden="false" customHeight="false" outlineLevel="0" collapsed="false">
      <c r="A201" s="84"/>
    </row>
    <row r="202" customFormat="false" ht="12.75" hidden="false" customHeight="false" outlineLevel="0" collapsed="false">
      <c r="A202" s="84"/>
    </row>
    <row r="203" customFormat="false" ht="12.75" hidden="false" customHeight="false" outlineLevel="0" collapsed="false">
      <c r="A203" s="84"/>
    </row>
    <row r="204" customFormat="false" ht="12.75" hidden="false" customHeight="false" outlineLevel="0" collapsed="false">
      <c r="A204" s="84"/>
    </row>
    <row r="205" customFormat="false" ht="12.75" hidden="false" customHeight="false" outlineLevel="0" collapsed="false">
      <c r="A205" s="84"/>
    </row>
    <row r="206" customFormat="false" ht="12.75" hidden="false" customHeight="false" outlineLevel="0" collapsed="false">
      <c r="A206" s="84"/>
    </row>
    <row r="207" customFormat="false" ht="12.75" hidden="false" customHeight="false" outlineLevel="0" collapsed="false">
      <c r="A207" s="84"/>
    </row>
    <row r="208" customFormat="false" ht="12.75" hidden="false" customHeight="false" outlineLevel="0" collapsed="false">
      <c r="A208" s="84"/>
    </row>
    <row r="209" customFormat="false" ht="12.75" hidden="false" customHeight="false" outlineLevel="0" collapsed="false">
      <c r="A209" s="84"/>
    </row>
    <row r="210" customFormat="false" ht="12.75" hidden="false" customHeight="false" outlineLevel="0" collapsed="false">
      <c r="A210" s="84"/>
    </row>
    <row r="211" customFormat="false" ht="12.75" hidden="false" customHeight="false" outlineLevel="0" collapsed="false">
      <c r="A211" s="84"/>
    </row>
    <row r="212" customFormat="false" ht="12.75" hidden="false" customHeight="false" outlineLevel="0" collapsed="false">
      <c r="A212" s="84"/>
    </row>
    <row r="213" customFormat="false" ht="12.75" hidden="false" customHeight="false" outlineLevel="0" collapsed="false">
      <c r="A213" s="84"/>
    </row>
    <row r="214" customFormat="false" ht="12.75" hidden="false" customHeight="false" outlineLevel="0" collapsed="false">
      <c r="A214" s="84"/>
    </row>
    <row r="215" customFormat="false" ht="12.75" hidden="false" customHeight="false" outlineLevel="0" collapsed="false">
      <c r="A215" s="84"/>
    </row>
    <row r="216" customFormat="false" ht="12.75" hidden="false" customHeight="false" outlineLevel="0" collapsed="false">
      <c r="A216" s="84"/>
    </row>
    <row r="217" customFormat="false" ht="12.75" hidden="false" customHeight="false" outlineLevel="0" collapsed="false">
      <c r="A217" s="84"/>
    </row>
    <row r="218" customFormat="false" ht="12.75" hidden="false" customHeight="false" outlineLevel="0" collapsed="false">
      <c r="A218" s="84"/>
    </row>
    <row r="219" customFormat="false" ht="12.75" hidden="false" customHeight="false" outlineLevel="0" collapsed="false">
      <c r="A219" s="84"/>
    </row>
    <row r="220" customFormat="false" ht="12.75" hidden="false" customHeight="false" outlineLevel="0" collapsed="false">
      <c r="A220" s="84"/>
    </row>
    <row r="221" customFormat="false" ht="12.75" hidden="false" customHeight="false" outlineLevel="0" collapsed="false">
      <c r="A221" s="84"/>
    </row>
    <row r="222" customFormat="false" ht="12.75" hidden="false" customHeight="false" outlineLevel="0" collapsed="false">
      <c r="A222" s="84"/>
    </row>
    <row r="223" customFormat="false" ht="12.75" hidden="false" customHeight="false" outlineLevel="0" collapsed="false">
      <c r="A223" s="84"/>
    </row>
    <row r="224" customFormat="false" ht="12.75" hidden="false" customHeight="false" outlineLevel="0" collapsed="false">
      <c r="A224" s="84"/>
    </row>
    <row r="225" customFormat="false" ht="12.75" hidden="false" customHeight="false" outlineLevel="0" collapsed="false">
      <c r="A225" s="84"/>
    </row>
    <row r="226" customFormat="false" ht="12.75" hidden="false" customHeight="false" outlineLevel="0" collapsed="false">
      <c r="A226" s="84"/>
    </row>
    <row r="227" customFormat="false" ht="12.75" hidden="false" customHeight="false" outlineLevel="0" collapsed="false">
      <c r="A227" s="84"/>
    </row>
    <row r="228" customFormat="false" ht="12.75" hidden="false" customHeight="false" outlineLevel="0" collapsed="false">
      <c r="A228" s="84"/>
    </row>
    <row r="229" customFormat="false" ht="12.75" hidden="false" customHeight="false" outlineLevel="0" collapsed="false">
      <c r="A229" s="84"/>
    </row>
    <row r="230" customFormat="false" ht="12.75" hidden="false" customHeight="false" outlineLevel="0" collapsed="false">
      <c r="A230" s="84"/>
    </row>
    <row r="231" customFormat="false" ht="12.75" hidden="false" customHeight="false" outlineLevel="0" collapsed="false">
      <c r="A231" s="84"/>
    </row>
    <row r="232" customFormat="false" ht="12.75" hidden="false" customHeight="false" outlineLevel="0" collapsed="false">
      <c r="A232" s="84"/>
    </row>
    <row r="233" customFormat="false" ht="12.75" hidden="false" customHeight="false" outlineLevel="0" collapsed="false">
      <c r="A233" s="84"/>
    </row>
    <row r="234" customFormat="false" ht="12.75" hidden="false" customHeight="false" outlineLevel="0" collapsed="false">
      <c r="A234" s="84"/>
    </row>
    <row r="235" customFormat="false" ht="12.75" hidden="false" customHeight="false" outlineLevel="0" collapsed="false">
      <c r="A235" s="84"/>
    </row>
    <row r="236" customFormat="false" ht="12.75" hidden="false" customHeight="false" outlineLevel="0" collapsed="false">
      <c r="A236" s="84"/>
    </row>
    <row r="237" customFormat="false" ht="12.75" hidden="false" customHeight="false" outlineLevel="0" collapsed="false">
      <c r="A237" s="84"/>
    </row>
    <row r="238" customFormat="false" ht="12.75" hidden="false" customHeight="false" outlineLevel="0" collapsed="false">
      <c r="A238" s="84"/>
    </row>
    <row r="239" customFormat="false" ht="12.75" hidden="false" customHeight="false" outlineLevel="0" collapsed="false">
      <c r="A239" s="84"/>
    </row>
    <row r="240" customFormat="false" ht="12.75" hidden="false" customHeight="false" outlineLevel="0" collapsed="false">
      <c r="A240" s="84"/>
    </row>
    <row r="241" customFormat="false" ht="12.75" hidden="false" customHeight="false" outlineLevel="0" collapsed="false">
      <c r="A241" s="84"/>
    </row>
    <row r="242" customFormat="false" ht="12.75" hidden="false" customHeight="false" outlineLevel="0" collapsed="false">
      <c r="A242" s="84"/>
    </row>
    <row r="243" customFormat="false" ht="12.75" hidden="false" customHeight="false" outlineLevel="0" collapsed="false">
      <c r="A243" s="84"/>
    </row>
    <row r="244" customFormat="false" ht="12.75" hidden="false" customHeight="false" outlineLevel="0" collapsed="false">
      <c r="A244" s="84"/>
    </row>
    <row r="245" customFormat="false" ht="12.75" hidden="false" customHeight="false" outlineLevel="0" collapsed="false">
      <c r="A245" s="84"/>
    </row>
    <row r="246" customFormat="false" ht="12.75" hidden="false" customHeight="false" outlineLevel="0" collapsed="false">
      <c r="A246" s="84"/>
    </row>
    <row r="247" customFormat="false" ht="12.75" hidden="false" customHeight="false" outlineLevel="0" collapsed="false">
      <c r="A247" s="84"/>
    </row>
    <row r="248" customFormat="false" ht="12.75" hidden="false" customHeight="false" outlineLevel="0" collapsed="false">
      <c r="A248" s="84"/>
    </row>
    <row r="249" customFormat="false" ht="12.75" hidden="false" customHeight="false" outlineLevel="0" collapsed="false">
      <c r="A249" s="84"/>
    </row>
    <row r="250" customFormat="false" ht="12.75" hidden="false" customHeight="false" outlineLevel="0" collapsed="false">
      <c r="A250" s="84"/>
    </row>
    <row r="251" customFormat="false" ht="12.75" hidden="false" customHeight="false" outlineLevel="0" collapsed="false">
      <c r="A251" s="84"/>
    </row>
    <row r="252" customFormat="false" ht="12.75" hidden="false" customHeight="false" outlineLevel="0" collapsed="false">
      <c r="A252" s="84"/>
    </row>
    <row r="253" customFormat="false" ht="12.75" hidden="false" customHeight="false" outlineLevel="0" collapsed="false">
      <c r="A253" s="84"/>
    </row>
    <row r="254" customFormat="false" ht="12.75" hidden="false" customHeight="false" outlineLevel="0" collapsed="false">
      <c r="A254" s="84"/>
    </row>
    <row r="255" customFormat="false" ht="12.75" hidden="false" customHeight="false" outlineLevel="0" collapsed="false">
      <c r="A255" s="84"/>
    </row>
    <row r="256" customFormat="false" ht="12.75" hidden="false" customHeight="false" outlineLevel="0" collapsed="false">
      <c r="A256" s="84"/>
    </row>
    <row r="257" customFormat="false" ht="12.75" hidden="false" customHeight="false" outlineLevel="0" collapsed="false">
      <c r="A257" s="84"/>
    </row>
    <row r="258" customFormat="false" ht="12.75" hidden="false" customHeight="false" outlineLevel="0" collapsed="false">
      <c r="A258" s="84"/>
    </row>
    <row r="259" customFormat="false" ht="12.75" hidden="false" customHeight="false" outlineLevel="0" collapsed="false">
      <c r="A259" s="84"/>
    </row>
    <row r="260" customFormat="false" ht="12.75" hidden="false" customHeight="false" outlineLevel="0" collapsed="false">
      <c r="A260" s="84"/>
    </row>
    <row r="261" customFormat="false" ht="12.75" hidden="false" customHeight="false" outlineLevel="0" collapsed="false">
      <c r="A261" s="84"/>
    </row>
    <row r="262" customFormat="false" ht="12.75" hidden="false" customHeight="false" outlineLevel="0" collapsed="false">
      <c r="A262" s="84"/>
    </row>
    <row r="263" customFormat="false" ht="12.75" hidden="false" customHeight="false" outlineLevel="0" collapsed="false">
      <c r="A263" s="84"/>
    </row>
    <row r="264" customFormat="false" ht="12.75" hidden="false" customHeight="false" outlineLevel="0" collapsed="false">
      <c r="A264" s="84"/>
    </row>
    <row r="265" customFormat="false" ht="12.75" hidden="false" customHeight="false" outlineLevel="0" collapsed="false">
      <c r="A265" s="84"/>
    </row>
    <row r="266" customFormat="false" ht="12.75" hidden="false" customHeight="false" outlineLevel="0" collapsed="false">
      <c r="A266" s="84"/>
    </row>
    <row r="267" customFormat="false" ht="12.75" hidden="false" customHeight="false" outlineLevel="0" collapsed="false">
      <c r="A267" s="84"/>
    </row>
    <row r="268" customFormat="false" ht="12.75" hidden="false" customHeight="false" outlineLevel="0" collapsed="false">
      <c r="A268" s="84"/>
    </row>
    <row r="269" customFormat="false" ht="12.75" hidden="false" customHeight="false" outlineLevel="0" collapsed="false">
      <c r="A269" s="84"/>
    </row>
    <row r="270" customFormat="false" ht="12.75" hidden="false" customHeight="false" outlineLevel="0" collapsed="false">
      <c r="A270" s="84"/>
    </row>
    <row r="271" customFormat="false" ht="12.75" hidden="false" customHeight="false" outlineLevel="0" collapsed="false">
      <c r="A271" s="84"/>
    </row>
    <row r="272" customFormat="false" ht="12.75" hidden="false" customHeight="false" outlineLevel="0" collapsed="false">
      <c r="A272" s="84"/>
    </row>
    <row r="273" customFormat="false" ht="12.75" hidden="false" customHeight="false" outlineLevel="0" collapsed="false">
      <c r="A273" s="84"/>
    </row>
    <row r="274" customFormat="false" ht="12.75" hidden="false" customHeight="false" outlineLevel="0" collapsed="false">
      <c r="A274" s="84"/>
    </row>
    <row r="275" customFormat="false" ht="12.75" hidden="false" customHeight="false" outlineLevel="0" collapsed="false">
      <c r="A275" s="84"/>
    </row>
    <row r="276" customFormat="false" ht="12.75" hidden="false" customHeight="false" outlineLevel="0" collapsed="false">
      <c r="A276" s="84"/>
    </row>
    <row r="277" customFormat="false" ht="12.75" hidden="false" customHeight="false" outlineLevel="0" collapsed="false">
      <c r="A277" s="84"/>
    </row>
    <row r="278" customFormat="false" ht="12.75" hidden="false" customHeight="false" outlineLevel="0" collapsed="false">
      <c r="A278" s="84"/>
    </row>
    <row r="279" customFormat="false" ht="12.75" hidden="false" customHeight="false" outlineLevel="0" collapsed="false">
      <c r="A279" s="84"/>
    </row>
    <row r="280" customFormat="false" ht="12.75" hidden="false" customHeight="false" outlineLevel="0" collapsed="false">
      <c r="A280" s="84"/>
    </row>
    <row r="281" customFormat="false" ht="12.75" hidden="false" customHeight="false" outlineLevel="0" collapsed="false">
      <c r="A281" s="84"/>
    </row>
    <row r="282" customFormat="false" ht="12.75" hidden="false" customHeight="false" outlineLevel="0" collapsed="false">
      <c r="A282" s="84"/>
    </row>
    <row r="283" customFormat="false" ht="12.75" hidden="false" customHeight="false" outlineLevel="0" collapsed="false">
      <c r="A283" s="84"/>
    </row>
    <row r="284" customFormat="false" ht="12.75" hidden="false" customHeight="false" outlineLevel="0" collapsed="false">
      <c r="A284" s="84"/>
    </row>
    <row r="285" customFormat="false" ht="12.75" hidden="false" customHeight="false" outlineLevel="0" collapsed="false">
      <c r="A285" s="84"/>
    </row>
    <row r="286" customFormat="false" ht="12.75" hidden="false" customHeight="false" outlineLevel="0" collapsed="false">
      <c r="A286" s="84"/>
    </row>
    <row r="287" customFormat="false" ht="12.75" hidden="false" customHeight="false" outlineLevel="0" collapsed="false">
      <c r="A287" s="84"/>
    </row>
    <row r="288" customFormat="false" ht="12.75" hidden="false" customHeight="false" outlineLevel="0" collapsed="false">
      <c r="A288" s="84"/>
    </row>
    <row r="289" customFormat="false" ht="12.75" hidden="false" customHeight="false" outlineLevel="0" collapsed="false">
      <c r="A289" s="84"/>
    </row>
    <row r="290" customFormat="false" ht="12.75" hidden="false" customHeight="false" outlineLevel="0" collapsed="false">
      <c r="A290" s="84"/>
    </row>
    <row r="291" customFormat="false" ht="12.75" hidden="false" customHeight="false" outlineLevel="0" collapsed="false">
      <c r="A291" s="84"/>
    </row>
    <row r="292" customFormat="false" ht="12.75" hidden="false" customHeight="false" outlineLevel="0" collapsed="false">
      <c r="A292" s="84"/>
    </row>
    <row r="293" customFormat="false" ht="12.75" hidden="false" customHeight="false" outlineLevel="0" collapsed="false">
      <c r="A293" s="84"/>
    </row>
    <row r="294" customFormat="false" ht="12.75" hidden="false" customHeight="false" outlineLevel="0" collapsed="false">
      <c r="A294" s="84"/>
    </row>
    <row r="295" customFormat="false" ht="12.75" hidden="false" customHeight="false" outlineLevel="0" collapsed="false">
      <c r="A295" s="84"/>
    </row>
    <row r="296" customFormat="false" ht="12.75" hidden="false" customHeight="false" outlineLevel="0" collapsed="false">
      <c r="A296" s="84"/>
    </row>
    <row r="297" customFormat="false" ht="12.75" hidden="false" customHeight="false" outlineLevel="0" collapsed="false">
      <c r="A297" s="84"/>
    </row>
    <row r="298" customFormat="false" ht="12.75" hidden="false" customHeight="false" outlineLevel="0" collapsed="false">
      <c r="A298" s="84"/>
    </row>
    <row r="299" customFormat="false" ht="12.75" hidden="false" customHeight="false" outlineLevel="0" collapsed="false">
      <c r="A299" s="84"/>
    </row>
    <row r="300" customFormat="false" ht="12.75" hidden="false" customHeight="false" outlineLevel="0" collapsed="false">
      <c r="A300" s="84"/>
    </row>
    <row r="301" customFormat="false" ht="12.75" hidden="false" customHeight="false" outlineLevel="0" collapsed="false">
      <c r="A301" s="84"/>
    </row>
    <row r="302" customFormat="false" ht="12.75" hidden="false" customHeight="false" outlineLevel="0" collapsed="false">
      <c r="A302" s="84"/>
    </row>
    <row r="303" customFormat="false" ht="12.75" hidden="false" customHeight="false" outlineLevel="0" collapsed="false">
      <c r="A303" s="84"/>
    </row>
    <row r="304" customFormat="false" ht="12.75" hidden="false" customHeight="false" outlineLevel="0" collapsed="false">
      <c r="A304" s="84"/>
    </row>
    <row r="305" customFormat="false" ht="12.75" hidden="false" customHeight="false" outlineLevel="0" collapsed="false">
      <c r="A305" s="84"/>
    </row>
    <row r="306" customFormat="false" ht="12.75" hidden="false" customHeight="false" outlineLevel="0" collapsed="false">
      <c r="A306" s="84"/>
    </row>
    <row r="307" customFormat="false" ht="12.75" hidden="false" customHeight="false" outlineLevel="0" collapsed="false">
      <c r="A307" s="84"/>
    </row>
    <row r="308" customFormat="false" ht="12.75" hidden="false" customHeight="false" outlineLevel="0" collapsed="false">
      <c r="A308" s="84"/>
    </row>
    <row r="309" customFormat="false" ht="12.75" hidden="false" customHeight="false" outlineLevel="0" collapsed="false">
      <c r="A309" s="84"/>
    </row>
    <row r="310" customFormat="false" ht="12.75" hidden="false" customHeight="false" outlineLevel="0" collapsed="false">
      <c r="A310" s="84"/>
    </row>
    <row r="311" customFormat="false" ht="12.75" hidden="false" customHeight="false" outlineLevel="0" collapsed="false">
      <c r="A311" s="84"/>
    </row>
    <row r="312" customFormat="false" ht="12.75" hidden="false" customHeight="false" outlineLevel="0" collapsed="false">
      <c r="A312" s="84"/>
    </row>
    <row r="313" customFormat="false" ht="12.75" hidden="false" customHeight="false" outlineLevel="0" collapsed="false">
      <c r="A313" s="84"/>
    </row>
    <row r="314" customFormat="false" ht="12.75" hidden="false" customHeight="false" outlineLevel="0" collapsed="false">
      <c r="A314" s="84"/>
    </row>
    <row r="315" customFormat="false" ht="12.75" hidden="false" customHeight="false" outlineLevel="0" collapsed="false">
      <c r="A315" s="84"/>
    </row>
    <row r="316" customFormat="false" ht="12.75" hidden="false" customHeight="false" outlineLevel="0" collapsed="false">
      <c r="A316" s="84"/>
    </row>
    <row r="317" customFormat="false" ht="12.75" hidden="false" customHeight="false" outlineLevel="0" collapsed="false">
      <c r="A317" s="84"/>
    </row>
    <row r="318" customFormat="false" ht="12.75" hidden="false" customHeight="false" outlineLevel="0" collapsed="false">
      <c r="A318" s="84"/>
    </row>
    <row r="319" customFormat="false" ht="12.75" hidden="false" customHeight="false" outlineLevel="0" collapsed="false">
      <c r="A319" s="84"/>
    </row>
    <row r="320" customFormat="false" ht="12.75" hidden="false" customHeight="false" outlineLevel="0" collapsed="false">
      <c r="A320" s="84"/>
    </row>
    <row r="321" customFormat="false" ht="12.75" hidden="false" customHeight="false" outlineLevel="0" collapsed="false">
      <c r="A321" s="84"/>
    </row>
    <row r="322" customFormat="false" ht="12.75" hidden="false" customHeight="false" outlineLevel="0" collapsed="false">
      <c r="A322" s="84"/>
    </row>
    <row r="323" customFormat="false" ht="12.75" hidden="false" customHeight="false" outlineLevel="0" collapsed="false">
      <c r="A323" s="84"/>
    </row>
    <row r="324" customFormat="false" ht="12.75" hidden="false" customHeight="false" outlineLevel="0" collapsed="false">
      <c r="A324" s="84"/>
    </row>
    <row r="325" customFormat="false" ht="12.75" hidden="false" customHeight="false" outlineLevel="0" collapsed="false">
      <c r="A325" s="84"/>
    </row>
    <row r="326" customFormat="false" ht="12.75" hidden="false" customHeight="false" outlineLevel="0" collapsed="false">
      <c r="A326" s="84"/>
    </row>
    <row r="327" customFormat="false" ht="12.75" hidden="false" customHeight="false" outlineLevel="0" collapsed="false">
      <c r="A327" s="84"/>
    </row>
    <row r="328" customFormat="false" ht="12.75" hidden="false" customHeight="false" outlineLevel="0" collapsed="false">
      <c r="A328" s="84"/>
    </row>
    <row r="329" customFormat="false" ht="12.75" hidden="false" customHeight="false" outlineLevel="0" collapsed="false">
      <c r="A329" s="84"/>
    </row>
    <row r="330" customFormat="false" ht="12.75" hidden="false" customHeight="false" outlineLevel="0" collapsed="false">
      <c r="A330" s="84"/>
    </row>
    <row r="331" customFormat="false" ht="12.75" hidden="false" customHeight="false" outlineLevel="0" collapsed="false">
      <c r="A331" s="84"/>
    </row>
    <row r="332" customFormat="false" ht="12.75" hidden="false" customHeight="false" outlineLevel="0" collapsed="false">
      <c r="A332" s="84"/>
    </row>
    <row r="333" customFormat="false" ht="12.75" hidden="false" customHeight="false" outlineLevel="0" collapsed="false">
      <c r="A333" s="84"/>
    </row>
    <row r="334" customFormat="false" ht="12.75" hidden="false" customHeight="false" outlineLevel="0" collapsed="false">
      <c r="A334" s="84"/>
    </row>
    <row r="335" customFormat="false" ht="12.75" hidden="false" customHeight="false" outlineLevel="0" collapsed="false">
      <c r="A335" s="84"/>
    </row>
    <row r="336" customFormat="false" ht="12.75" hidden="false" customHeight="false" outlineLevel="0" collapsed="false">
      <c r="A336" s="84"/>
    </row>
    <row r="337" customFormat="false" ht="12.75" hidden="false" customHeight="false" outlineLevel="0" collapsed="false">
      <c r="A337" s="84"/>
    </row>
    <row r="338" customFormat="false" ht="12.75" hidden="false" customHeight="false" outlineLevel="0" collapsed="false">
      <c r="A338" s="84"/>
    </row>
    <row r="339" customFormat="false" ht="12.75" hidden="false" customHeight="false" outlineLevel="0" collapsed="false">
      <c r="A339" s="84"/>
    </row>
    <row r="340" customFormat="false" ht="12.75" hidden="false" customHeight="false" outlineLevel="0" collapsed="false">
      <c r="A340" s="84"/>
    </row>
    <row r="341" customFormat="false" ht="12.75" hidden="false" customHeight="false" outlineLevel="0" collapsed="false">
      <c r="A341" s="84"/>
    </row>
    <row r="342" customFormat="false" ht="12.75" hidden="false" customHeight="false" outlineLevel="0" collapsed="false">
      <c r="A342" s="84"/>
    </row>
    <row r="343" customFormat="false" ht="12.75" hidden="false" customHeight="false" outlineLevel="0" collapsed="false">
      <c r="A343" s="84"/>
    </row>
    <row r="344" customFormat="false" ht="12.75" hidden="false" customHeight="false" outlineLevel="0" collapsed="false">
      <c r="A344" s="84"/>
    </row>
    <row r="345" customFormat="false" ht="12.75" hidden="false" customHeight="false" outlineLevel="0" collapsed="false">
      <c r="A345" s="84"/>
    </row>
    <row r="346" customFormat="false" ht="12.75" hidden="false" customHeight="false" outlineLevel="0" collapsed="false">
      <c r="A346" s="84"/>
    </row>
    <row r="347" customFormat="false" ht="12.75" hidden="false" customHeight="false" outlineLevel="0" collapsed="false">
      <c r="A347" s="84"/>
    </row>
    <row r="348" customFormat="false" ht="12.75" hidden="false" customHeight="false" outlineLevel="0" collapsed="false">
      <c r="A348" s="84"/>
    </row>
    <row r="349" customFormat="false" ht="12.75" hidden="false" customHeight="false" outlineLevel="0" collapsed="false">
      <c r="A349" s="84"/>
    </row>
    <row r="350" customFormat="false" ht="12.75" hidden="false" customHeight="false" outlineLevel="0" collapsed="false">
      <c r="A350" s="84"/>
    </row>
    <row r="351" customFormat="false" ht="12.75" hidden="false" customHeight="false" outlineLevel="0" collapsed="false">
      <c r="A351" s="84"/>
    </row>
    <row r="352" customFormat="false" ht="12.75" hidden="false" customHeight="false" outlineLevel="0" collapsed="false">
      <c r="A352" s="84"/>
    </row>
    <row r="353" customFormat="false" ht="12.75" hidden="false" customHeight="false" outlineLevel="0" collapsed="false">
      <c r="A353" s="84"/>
    </row>
    <row r="354" customFormat="false" ht="12.75" hidden="false" customHeight="false" outlineLevel="0" collapsed="false">
      <c r="A354" s="84"/>
    </row>
    <row r="355" customFormat="false" ht="12.75" hidden="false" customHeight="false" outlineLevel="0" collapsed="false">
      <c r="A355" s="84"/>
    </row>
    <row r="356" customFormat="false" ht="12.75" hidden="false" customHeight="false" outlineLevel="0" collapsed="false">
      <c r="A356" s="84"/>
    </row>
    <row r="357" customFormat="false" ht="12.75" hidden="false" customHeight="false" outlineLevel="0" collapsed="false">
      <c r="A357" s="84"/>
    </row>
    <row r="358" customFormat="false" ht="12.75" hidden="false" customHeight="false" outlineLevel="0" collapsed="false">
      <c r="A358" s="84"/>
    </row>
    <row r="359" customFormat="false" ht="12.75" hidden="false" customHeight="false" outlineLevel="0" collapsed="false">
      <c r="A359" s="84"/>
    </row>
    <row r="360" customFormat="false" ht="12.75" hidden="false" customHeight="false" outlineLevel="0" collapsed="false">
      <c r="A360" s="84"/>
    </row>
    <row r="361" customFormat="false" ht="12.75" hidden="false" customHeight="false" outlineLevel="0" collapsed="false">
      <c r="A361" s="84"/>
    </row>
    <row r="362" customFormat="false" ht="12.75" hidden="false" customHeight="false" outlineLevel="0" collapsed="false">
      <c r="A362" s="84"/>
    </row>
    <row r="363" customFormat="false" ht="12.75" hidden="false" customHeight="false" outlineLevel="0" collapsed="false">
      <c r="A363" s="84"/>
    </row>
    <row r="364" customFormat="false" ht="12.75" hidden="false" customHeight="false" outlineLevel="0" collapsed="false">
      <c r="A364" s="84"/>
    </row>
    <row r="365" customFormat="false" ht="12.75" hidden="false" customHeight="false" outlineLevel="0" collapsed="false">
      <c r="A365" s="84"/>
    </row>
    <row r="366" customFormat="false" ht="12.75" hidden="false" customHeight="false" outlineLevel="0" collapsed="false">
      <c r="A366" s="84"/>
    </row>
    <row r="367" customFormat="false" ht="12.75" hidden="false" customHeight="false" outlineLevel="0" collapsed="false">
      <c r="A367" s="84"/>
    </row>
    <row r="368" customFormat="false" ht="12.75" hidden="false" customHeight="false" outlineLevel="0" collapsed="false">
      <c r="A368" s="84"/>
    </row>
    <row r="369" customFormat="false" ht="12.75" hidden="false" customHeight="false" outlineLevel="0" collapsed="false">
      <c r="A369" s="84"/>
    </row>
    <row r="370" customFormat="false" ht="12.75" hidden="false" customHeight="false" outlineLevel="0" collapsed="false">
      <c r="A370" s="84"/>
    </row>
    <row r="371" customFormat="false" ht="12.75" hidden="false" customHeight="false" outlineLevel="0" collapsed="false">
      <c r="A371" s="84"/>
    </row>
    <row r="372" customFormat="false" ht="12.75" hidden="false" customHeight="false" outlineLevel="0" collapsed="false">
      <c r="A372" s="84"/>
    </row>
    <row r="373" customFormat="false" ht="12.75" hidden="false" customHeight="false" outlineLevel="0" collapsed="false">
      <c r="A373" s="84"/>
    </row>
    <row r="374" customFormat="false" ht="12.75" hidden="false" customHeight="false" outlineLevel="0" collapsed="false">
      <c r="A374" s="84"/>
    </row>
    <row r="375" customFormat="false" ht="12.75" hidden="false" customHeight="false" outlineLevel="0" collapsed="false">
      <c r="A375" s="84"/>
    </row>
    <row r="376" customFormat="false" ht="12.75" hidden="false" customHeight="false" outlineLevel="0" collapsed="false">
      <c r="A376" s="84"/>
    </row>
    <row r="377" customFormat="false" ht="12.75" hidden="false" customHeight="false" outlineLevel="0" collapsed="false">
      <c r="A377" s="84"/>
    </row>
    <row r="378" customFormat="false" ht="12.75" hidden="false" customHeight="false" outlineLevel="0" collapsed="false">
      <c r="A378" s="84"/>
    </row>
    <row r="379" customFormat="false" ht="12.75" hidden="false" customHeight="false" outlineLevel="0" collapsed="false">
      <c r="A379" s="84"/>
    </row>
    <row r="380" customFormat="false" ht="12.75" hidden="false" customHeight="false" outlineLevel="0" collapsed="false">
      <c r="A380" s="84"/>
    </row>
    <row r="381" customFormat="false" ht="12.75" hidden="false" customHeight="false" outlineLevel="0" collapsed="false">
      <c r="A381" s="84"/>
    </row>
    <row r="382" customFormat="false" ht="12.75" hidden="false" customHeight="false" outlineLevel="0" collapsed="false">
      <c r="A382" s="84"/>
    </row>
    <row r="383" customFormat="false" ht="12.75" hidden="false" customHeight="false" outlineLevel="0" collapsed="false">
      <c r="A383" s="84"/>
    </row>
    <row r="384" customFormat="false" ht="12.75" hidden="false" customHeight="false" outlineLevel="0" collapsed="false">
      <c r="A384" s="84"/>
    </row>
    <row r="385" customFormat="false" ht="12.75" hidden="false" customHeight="false" outlineLevel="0" collapsed="false">
      <c r="A385" s="84"/>
    </row>
    <row r="386" customFormat="false" ht="12.75" hidden="false" customHeight="false" outlineLevel="0" collapsed="false">
      <c r="A386" s="84"/>
    </row>
    <row r="387" customFormat="false" ht="12.75" hidden="false" customHeight="false" outlineLevel="0" collapsed="false">
      <c r="A387" s="84"/>
    </row>
    <row r="388" customFormat="false" ht="12.75" hidden="false" customHeight="false" outlineLevel="0" collapsed="false">
      <c r="A388" s="84"/>
    </row>
    <row r="389" customFormat="false" ht="12.75" hidden="false" customHeight="false" outlineLevel="0" collapsed="false">
      <c r="A389" s="84"/>
    </row>
    <row r="390" customFormat="false" ht="12.75" hidden="false" customHeight="false" outlineLevel="0" collapsed="false">
      <c r="A390" s="84"/>
    </row>
    <row r="391" customFormat="false" ht="12.75" hidden="false" customHeight="false" outlineLevel="0" collapsed="false">
      <c r="A391" s="84"/>
    </row>
    <row r="392" customFormat="false" ht="12.75" hidden="false" customHeight="false" outlineLevel="0" collapsed="false">
      <c r="A392" s="84"/>
    </row>
    <row r="393" customFormat="false" ht="12.75" hidden="false" customHeight="false" outlineLevel="0" collapsed="false">
      <c r="A393" s="84"/>
    </row>
    <row r="394" customFormat="false" ht="12.75" hidden="false" customHeight="false" outlineLevel="0" collapsed="false">
      <c r="A394" s="84"/>
    </row>
    <row r="395" customFormat="false" ht="12.75" hidden="false" customHeight="false" outlineLevel="0" collapsed="false">
      <c r="A395" s="84"/>
    </row>
    <row r="396" customFormat="false" ht="12.75" hidden="false" customHeight="false" outlineLevel="0" collapsed="false">
      <c r="A396" s="84"/>
    </row>
    <row r="397" customFormat="false" ht="12.75" hidden="false" customHeight="false" outlineLevel="0" collapsed="false">
      <c r="A397" s="84"/>
    </row>
    <row r="398" customFormat="false" ht="12.75" hidden="false" customHeight="false" outlineLevel="0" collapsed="false">
      <c r="A398" s="84"/>
    </row>
    <row r="399" customFormat="false" ht="12.75" hidden="false" customHeight="false" outlineLevel="0" collapsed="false">
      <c r="A399" s="84"/>
    </row>
    <row r="400" customFormat="false" ht="12.75" hidden="false" customHeight="false" outlineLevel="0" collapsed="false">
      <c r="A400" s="84"/>
    </row>
    <row r="401" customFormat="false" ht="12.75" hidden="false" customHeight="false" outlineLevel="0" collapsed="false">
      <c r="A401" s="84"/>
    </row>
    <row r="402" customFormat="false" ht="12.75" hidden="false" customHeight="false" outlineLevel="0" collapsed="false">
      <c r="A402" s="84"/>
    </row>
    <row r="403" customFormat="false" ht="12.75" hidden="false" customHeight="false" outlineLevel="0" collapsed="false">
      <c r="A403" s="84"/>
    </row>
    <row r="404" customFormat="false" ht="12.75" hidden="false" customHeight="false" outlineLevel="0" collapsed="false">
      <c r="A404" s="84"/>
    </row>
    <row r="405" customFormat="false" ht="12.75" hidden="false" customHeight="false" outlineLevel="0" collapsed="false">
      <c r="A405" s="84"/>
    </row>
    <row r="406" customFormat="false" ht="12.75" hidden="false" customHeight="false" outlineLevel="0" collapsed="false">
      <c r="A406" s="84"/>
    </row>
    <row r="407" customFormat="false" ht="12.75" hidden="false" customHeight="false" outlineLevel="0" collapsed="false">
      <c r="A407" s="84"/>
    </row>
    <row r="408" customFormat="false" ht="12.75" hidden="false" customHeight="false" outlineLevel="0" collapsed="false">
      <c r="A408" s="84"/>
    </row>
    <row r="409" customFormat="false" ht="12.75" hidden="false" customHeight="false" outlineLevel="0" collapsed="false">
      <c r="A409" s="84"/>
    </row>
    <row r="410" customFormat="false" ht="12.75" hidden="false" customHeight="false" outlineLevel="0" collapsed="false">
      <c r="A410" s="84"/>
    </row>
    <row r="411" customFormat="false" ht="12.75" hidden="false" customHeight="false" outlineLevel="0" collapsed="false">
      <c r="A411" s="84"/>
    </row>
    <row r="412" customFormat="false" ht="12.75" hidden="false" customHeight="false" outlineLevel="0" collapsed="false">
      <c r="A412" s="84"/>
    </row>
    <row r="413" customFormat="false" ht="12.75" hidden="false" customHeight="false" outlineLevel="0" collapsed="false">
      <c r="A413" s="84"/>
    </row>
    <row r="414" customFormat="false" ht="12.75" hidden="false" customHeight="false" outlineLevel="0" collapsed="false">
      <c r="A414" s="84"/>
    </row>
    <row r="415" customFormat="false" ht="12.75" hidden="false" customHeight="false" outlineLevel="0" collapsed="false">
      <c r="A415" s="84"/>
    </row>
    <row r="416" customFormat="false" ht="12.75" hidden="false" customHeight="false" outlineLevel="0" collapsed="false">
      <c r="A416" s="84"/>
    </row>
    <row r="417" customFormat="false" ht="12.75" hidden="false" customHeight="false" outlineLevel="0" collapsed="false">
      <c r="A417" s="84"/>
    </row>
    <row r="418" customFormat="false" ht="12.75" hidden="false" customHeight="false" outlineLevel="0" collapsed="false">
      <c r="A418" s="84"/>
    </row>
    <row r="419" customFormat="false" ht="12.75" hidden="false" customHeight="false" outlineLevel="0" collapsed="false">
      <c r="A419" s="84"/>
    </row>
    <row r="420" customFormat="false" ht="12.75" hidden="false" customHeight="false" outlineLevel="0" collapsed="false">
      <c r="A420" s="84"/>
    </row>
    <row r="421" customFormat="false" ht="12.75" hidden="false" customHeight="false" outlineLevel="0" collapsed="false">
      <c r="A421" s="84"/>
    </row>
    <row r="422" customFormat="false" ht="12.75" hidden="false" customHeight="false" outlineLevel="0" collapsed="false">
      <c r="A422" s="84"/>
    </row>
    <row r="423" customFormat="false" ht="12.75" hidden="false" customHeight="false" outlineLevel="0" collapsed="false">
      <c r="A423" s="84"/>
    </row>
    <row r="424" customFormat="false" ht="12.75" hidden="false" customHeight="false" outlineLevel="0" collapsed="false">
      <c r="A424" s="84"/>
    </row>
    <row r="425" customFormat="false" ht="12.75" hidden="false" customHeight="false" outlineLevel="0" collapsed="false">
      <c r="A425" s="84"/>
    </row>
    <row r="426" customFormat="false" ht="12.75" hidden="false" customHeight="false" outlineLevel="0" collapsed="false">
      <c r="A426" s="84"/>
    </row>
    <row r="427" customFormat="false" ht="12.75" hidden="false" customHeight="false" outlineLevel="0" collapsed="false">
      <c r="A427" s="84"/>
    </row>
    <row r="428" customFormat="false" ht="12.75" hidden="false" customHeight="false" outlineLevel="0" collapsed="false">
      <c r="A428" s="84"/>
    </row>
    <row r="429" customFormat="false" ht="12.75" hidden="false" customHeight="false" outlineLevel="0" collapsed="false">
      <c r="A429" s="84"/>
    </row>
    <row r="430" customFormat="false" ht="12.75" hidden="false" customHeight="false" outlineLevel="0" collapsed="false">
      <c r="A430" s="84"/>
    </row>
    <row r="431" customFormat="false" ht="12.75" hidden="false" customHeight="false" outlineLevel="0" collapsed="false">
      <c r="A431" s="84"/>
    </row>
    <row r="432" customFormat="false" ht="12.75" hidden="false" customHeight="false" outlineLevel="0" collapsed="false">
      <c r="A432" s="84"/>
    </row>
    <row r="433" customFormat="false" ht="12.75" hidden="false" customHeight="false" outlineLevel="0" collapsed="false">
      <c r="A433" s="84"/>
    </row>
    <row r="434" customFormat="false" ht="12.75" hidden="false" customHeight="false" outlineLevel="0" collapsed="false">
      <c r="A434" s="84"/>
    </row>
    <row r="435" customFormat="false" ht="12.75" hidden="false" customHeight="false" outlineLevel="0" collapsed="false">
      <c r="A435" s="84"/>
    </row>
    <row r="436" customFormat="false" ht="12.75" hidden="false" customHeight="false" outlineLevel="0" collapsed="false">
      <c r="A436" s="84"/>
    </row>
    <row r="437" customFormat="false" ht="12.75" hidden="false" customHeight="false" outlineLevel="0" collapsed="false">
      <c r="A437" s="84"/>
    </row>
    <row r="438" customFormat="false" ht="12.75" hidden="false" customHeight="false" outlineLevel="0" collapsed="false">
      <c r="A438" s="84"/>
    </row>
    <row r="439" customFormat="false" ht="12.75" hidden="false" customHeight="false" outlineLevel="0" collapsed="false">
      <c r="A439" s="84"/>
    </row>
    <row r="440" customFormat="false" ht="12.75" hidden="false" customHeight="false" outlineLevel="0" collapsed="false">
      <c r="A440" s="84"/>
    </row>
    <row r="441" customFormat="false" ht="12.75" hidden="false" customHeight="false" outlineLevel="0" collapsed="false">
      <c r="A441" s="84"/>
    </row>
    <row r="442" customFormat="false" ht="12.75" hidden="false" customHeight="false" outlineLevel="0" collapsed="false">
      <c r="A442" s="84"/>
    </row>
    <row r="443" customFormat="false" ht="12.75" hidden="false" customHeight="false" outlineLevel="0" collapsed="false">
      <c r="A443" s="84"/>
    </row>
    <row r="444" customFormat="false" ht="12.75" hidden="false" customHeight="false" outlineLevel="0" collapsed="false">
      <c r="A444" s="84"/>
    </row>
    <row r="445" customFormat="false" ht="12.75" hidden="false" customHeight="false" outlineLevel="0" collapsed="false">
      <c r="A445" s="84"/>
    </row>
    <row r="446" customFormat="false" ht="12.75" hidden="false" customHeight="false" outlineLevel="0" collapsed="false">
      <c r="A446" s="84"/>
    </row>
    <row r="447" customFormat="false" ht="12.75" hidden="false" customHeight="false" outlineLevel="0" collapsed="false">
      <c r="A447" s="84"/>
    </row>
    <row r="448" customFormat="false" ht="12.75" hidden="false" customHeight="false" outlineLevel="0" collapsed="false">
      <c r="A448" s="84"/>
    </row>
    <row r="449" customFormat="false" ht="12.75" hidden="false" customHeight="false" outlineLevel="0" collapsed="false">
      <c r="A449" s="84"/>
    </row>
    <row r="450" customFormat="false" ht="12.75" hidden="false" customHeight="false" outlineLevel="0" collapsed="false">
      <c r="A450" s="84"/>
    </row>
    <row r="451" customFormat="false" ht="12.75" hidden="false" customHeight="false" outlineLevel="0" collapsed="false">
      <c r="A451" s="84"/>
    </row>
    <row r="452" customFormat="false" ht="12.75" hidden="false" customHeight="false" outlineLevel="0" collapsed="false">
      <c r="A452" s="84"/>
    </row>
    <row r="453" customFormat="false" ht="12.75" hidden="false" customHeight="false" outlineLevel="0" collapsed="false">
      <c r="A453" s="84"/>
    </row>
    <row r="454" customFormat="false" ht="12.75" hidden="false" customHeight="false" outlineLevel="0" collapsed="false">
      <c r="A454" s="84"/>
    </row>
    <row r="455" customFormat="false" ht="12.75" hidden="false" customHeight="false" outlineLevel="0" collapsed="false">
      <c r="A455" s="84"/>
    </row>
    <row r="456" customFormat="false" ht="12.75" hidden="false" customHeight="false" outlineLevel="0" collapsed="false">
      <c r="A456" s="84"/>
    </row>
    <row r="457" customFormat="false" ht="12.75" hidden="false" customHeight="false" outlineLevel="0" collapsed="false">
      <c r="A457" s="84"/>
    </row>
    <row r="458" customFormat="false" ht="12.75" hidden="false" customHeight="false" outlineLevel="0" collapsed="false">
      <c r="A458" s="84"/>
    </row>
    <row r="459" customFormat="false" ht="12.75" hidden="false" customHeight="false" outlineLevel="0" collapsed="false">
      <c r="A459" s="84"/>
    </row>
    <row r="460" customFormat="false" ht="12.75" hidden="false" customHeight="false" outlineLevel="0" collapsed="false">
      <c r="A460" s="84"/>
    </row>
    <row r="461" customFormat="false" ht="12.75" hidden="false" customHeight="false" outlineLevel="0" collapsed="false">
      <c r="A461" s="84"/>
    </row>
    <row r="462" customFormat="false" ht="12.75" hidden="false" customHeight="false" outlineLevel="0" collapsed="false">
      <c r="A462" s="84"/>
    </row>
    <row r="463" customFormat="false" ht="12.75" hidden="false" customHeight="false" outlineLevel="0" collapsed="false">
      <c r="A463" s="84"/>
    </row>
    <row r="464" customFormat="false" ht="12.75" hidden="false" customHeight="false" outlineLevel="0" collapsed="false">
      <c r="A464" s="84"/>
    </row>
    <row r="465" customFormat="false" ht="12.75" hidden="false" customHeight="false" outlineLevel="0" collapsed="false">
      <c r="A465" s="84"/>
    </row>
    <row r="466" customFormat="false" ht="12.75" hidden="false" customHeight="false" outlineLevel="0" collapsed="false">
      <c r="A466" s="84"/>
    </row>
    <row r="467" customFormat="false" ht="12.75" hidden="false" customHeight="false" outlineLevel="0" collapsed="false">
      <c r="A467" s="84"/>
    </row>
    <row r="468" customFormat="false" ht="12.75" hidden="false" customHeight="false" outlineLevel="0" collapsed="false">
      <c r="A468" s="84"/>
    </row>
    <row r="469" customFormat="false" ht="12.75" hidden="false" customHeight="false" outlineLevel="0" collapsed="false">
      <c r="A469" s="84"/>
    </row>
    <row r="470" customFormat="false" ht="12.75" hidden="false" customHeight="false" outlineLevel="0" collapsed="false">
      <c r="A470" s="84"/>
    </row>
    <row r="471" customFormat="false" ht="12.75" hidden="false" customHeight="false" outlineLevel="0" collapsed="false">
      <c r="A471" s="84"/>
    </row>
    <row r="472" customFormat="false" ht="12.75" hidden="false" customHeight="false" outlineLevel="0" collapsed="false">
      <c r="A472" s="84"/>
    </row>
    <row r="473" customFormat="false" ht="12.75" hidden="false" customHeight="false" outlineLevel="0" collapsed="false">
      <c r="A473" s="84"/>
    </row>
    <row r="474" customFormat="false" ht="12.75" hidden="false" customHeight="false" outlineLevel="0" collapsed="false">
      <c r="A474" s="84"/>
    </row>
    <row r="475" customFormat="false" ht="12.75" hidden="false" customHeight="false" outlineLevel="0" collapsed="false">
      <c r="A475" s="84"/>
    </row>
    <row r="476" customFormat="false" ht="12.75" hidden="false" customHeight="false" outlineLevel="0" collapsed="false">
      <c r="A476" s="84"/>
    </row>
    <row r="477" customFormat="false" ht="12.75" hidden="false" customHeight="false" outlineLevel="0" collapsed="false">
      <c r="A477" s="84"/>
    </row>
    <row r="478" customFormat="false" ht="12.75" hidden="false" customHeight="false" outlineLevel="0" collapsed="false">
      <c r="A478" s="84"/>
    </row>
    <row r="479" customFormat="false" ht="12.75" hidden="false" customHeight="false" outlineLevel="0" collapsed="false">
      <c r="A479" s="84"/>
    </row>
    <row r="480" customFormat="false" ht="12.75" hidden="false" customHeight="false" outlineLevel="0" collapsed="false">
      <c r="A480" s="84"/>
    </row>
    <row r="481" customFormat="false" ht="12.75" hidden="false" customHeight="false" outlineLevel="0" collapsed="false">
      <c r="A481" s="84"/>
    </row>
    <row r="482" customFormat="false" ht="12.75" hidden="false" customHeight="false" outlineLevel="0" collapsed="false">
      <c r="A482" s="84"/>
    </row>
    <row r="483" customFormat="false" ht="12.75" hidden="false" customHeight="false" outlineLevel="0" collapsed="false">
      <c r="A483" s="84"/>
    </row>
    <row r="484" customFormat="false" ht="12.75" hidden="false" customHeight="false" outlineLevel="0" collapsed="false">
      <c r="A484" s="84"/>
    </row>
    <row r="485" customFormat="false" ht="12.75" hidden="false" customHeight="false" outlineLevel="0" collapsed="false">
      <c r="A485" s="84"/>
    </row>
    <row r="486" customFormat="false" ht="12.75" hidden="false" customHeight="false" outlineLevel="0" collapsed="false">
      <c r="A486" s="84"/>
    </row>
    <row r="487" customFormat="false" ht="12.75" hidden="false" customHeight="false" outlineLevel="0" collapsed="false">
      <c r="A487" s="84"/>
    </row>
    <row r="488" customFormat="false" ht="12.75" hidden="false" customHeight="false" outlineLevel="0" collapsed="false">
      <c r="A488" s="84"/>
    </row>
    <row r="489" customFormat="false" ht="12.75" hidden="false" customHeight="false" outlineLevel="0" collapsed="false">
      <c r="A489" s="84"/>
    </row>
    <row r="490" customFormat="false" ht="12.75" hidden="false" customHeight="false" outlineLevel="0" collapsed="false">
      <c r="A490" s="84"/>
    </row>
    <row r="491" customFormat="false" ht="12.75" hidden="false" customHeight="false" outlineLevel="0" collapsed="false">
      <c r="A491" s="84"/>
    </row>
    <row r="492" customFormat="false" ht="12.75" hidden="false" customHeight="false" outlineLevel="0" collapsed="false">
      <c r="A492" s="84"/>
    </row>
    <row r="493" customFormat="false" ht="12.75" hidden="false" customHeight="false" outlineLevel="0" collapsed="false">
      <c r="A493" s="84"/>
    </row>
    <row r="494" customFormat="false" ht="12.75" hidden="false" customHeight="false" outlineLevel="0" collapsed="false">
      <c r="A494" s="84"/>
    </row>
    <row r="495" customFormat="false" ht="12.75" hidden="false" customHeight="false" outlineLevel="0" collapsed="false">
      <c r="A495" s="84"/>
    </row>
    <row r="496" customFormat="false" ht="12.75" hidden="false" customHeight="false" outlineLevel="0" collapsed="false">
      <c r="A496" s="84"/>
    </row>
    <row r="497" customFormat="false" ht="12.75" hidden="false" customHeight="false" outlineLevel="0" collapsed="false">
      <c r="A497" s="84"/>
    </row>
    <row r="498" customFormat="false" ht="12.75" hidden="false" customHeight="false" outlineLevel="0" collapsed="false">
      <c r="A498" s="84"/>
    </row>
    <row r="499" customFormat="false" ht="12.75" hidden="false" customHeight="false" outlineLevel="0" collapsed="false">
      <c r="A499" s="84"/>
    </row>
    <row r="500" customFormat="false" ht="12.75" hidden="false" customHeight="false" outlineLevel="0" collapsed="false">
      <c r="A500" s="84"/>
    </row>
    <row r="501" customFormat="false" ht="12.75" hidden="false" customHeight="false" outlineLevel="0" collapsed="false">
      <c r="A501" s="84"/>
    </row>
    <row r="502" customFormat="false" ht="12.75" hidden="false" customHeight="false" outlineLevel="0" collapsed="false">
      <c r="A502" s="84"/>
    </row>
    <row r="503" customFormat="false" ht="12.75" hidden="false" customHeight="false" outlineLevel="0" collapsed="false">
      <c r="A503" s="84"/>
    </row>
    <row r="504" customFormat="false" ht="12.75" hidden="false" customHeight="false" outlineLevel="0" collapsed="false">
      <c r="A504" s="84"/>
    </row>
    <row r="505" customFormat="false" ht="12.75" hidden="false" customHeight="false" outlineLevel="0" collapsed="false">
      <c r="A505" s="84"/>
    </row>
    <row r="506" customFormat="false" ht="12.75" hidden="false" customHeight="false" outlineLevel="0" collapsed="false">
      <c r="A506" s="84"/>
    </row>
    <row r="507" customFormat="false" ht="12.75" hidden="false" customHeight="false" outlineLevel="0" collapsed="false">
      <c r="A507" s="84"/>
    </row>
    <row r="508" customFormat="false" ht="12.75" hidden="false" customHeight="false" outlineLevel="0" collapsed="false">
      <c r="A508" s="84"/>
    </row>
    <row r="509" customFormat="false" ht="12.75" hidden="false" customHeight="false" outlineLevel="0" collapsed="false">
      <c r="A509" s="84"/>
    </row>
    <row r="510" customFormat="false" ht="12.75" hidden="false" customHeight="false" outlineLevel="0" collapsed="false">
      <c r="A510" s="84"/>
    </row>
    <row r="511" customFormat="false" ht="12.75" hidden="false" customHeight="false" outlineLevel="0" collapsed="false">
      <c r="A511" s="84"/>
    </row>
    <row r="512" customFormat="false" ht="12.75" hidden="false" customHeight="false" outlineLevel="0" collapsed="false">
      <c r="A512" s="84"/>
    </row>
    <row r="513" customFormat="false" ht="12.75" hidden="false" customHeight="false" outlineLevel="0" collapsed="false">
      <c r="A513" s="84"/>
    </row>
    <row r="514" customFormat="false" ht="12.75" hidden="false" customHeight="false" outlineLevel="0" collapsed="false">
      <c r="A514" s="84"/>
    </row>
    <row r="515" customFormat="false" ht="12.75" hidden="false" customHeight="false" outlineLevel="0" collapsed="false">
      <c r="A515" s="84"/>
    </row>
    <row r="516" customFormat="false" ht="12.75" hidden="false" customHeight="false" outlineLevel="0" collapsed="false">
      <c r="A516" s="84"/>
    </row>
    <row r="517" customFormat="false" ht="12.75" hidden="false" customHeight="false" outlineLevel="0" collapsed="false">
      <c r="A517" s="84"/>
    </row>
    <row r="518" customFormat="false" ht="12.75" hidden="false" customHeight="false" outlineLevel="0" collapsed="false">
      <c r="A518" s="84"/>
    </row>
    <row r="519" customFormat="false" ht="12.75" hidden="false" customHeight="false" outlineLevel="0" collapsed="false">
      <c r="A519" s="84"/>
    </row>
    <row r="520" customFormat="false" ht="12.75" hidden="false" customHeight="false" outlineLevel="0" collapsed="false">
      <c r="A520" s="84"/>
    </row>
    <row r="521" customFormat="false" ht="12.75" hidden="false" customHeight="false" outlineLevel="0" collapsed="false">
      <c r="A521" s="84"/>
    </row>
    <row r="522" customFormat="false" ht="12.75" hidden="false" customHeight="false" outlineLevel="0" collapsed="false">
      <c r="A522" s="84"/>
    </row>
    <row r="523" customFormat="false" ht="12.75" hidden="false" customHeight="false" outlineLevel="0" collapsed="false">
      <c r="A523" s="84"/>
    </row>
    <row r="524" customFormat="false" ht="12.75" hidden="false" customHeight="false" outlineLevel="0" collapsed="false">
      <c r="A524" s="84"/>
    </row>
    <row r="525" customFormat="false" ht="12.75" hidden="false" customHeight="false" outlineLevel="0" collapsed="false">
      <c r="A525" s="84"/>
    </row>
    <row r="526" customFormat="false" ht="12.75" hidden="false" customHeight="false" outlineLevel="0" collapsed="false">
      <c r="A526" s="84"/>
    </row>
    <row r="527" customFormat="false" ht="12.75" hidden="false" customHeight="false" outlineLevel="0" collapsed="false">
      <c r="A527" s="84"/>
    </row>
    <row r="528" customFormat="false" ht="12.75" hidden="false" customHeight="false" outlineLevel="0" collapsed="false">
      <c r="A528" s="84"/>
    </row>
    <row r="529" customFormat="false" ht="12.75" hidden="false" customHeight="false" outlineLevel="0" collapsed="false">
      <c r="A529" s="84"/>
    </row>
    <row r="530" customFormat="false" ht="12.75" hidden="false" customHeight="false" outlineLevel="0" collapsed="false">
      <c r="A530" s="84"/>
    </row>
    <row r="531" customFormat="false" ht="12.75" hidden="false" customHeight="false" outlineLevel="0" collapsed="false">
      <c r="A531" s="84"/>
    </row>
    <row r="532" customFormat="false" ht="12.75" hidden="false" customHeight="false" outlineLevel="0" collapsed="false">
      <c r="A532" s="84"/>
    </row>
    <row r="533" customFormat="false" ht="12.75" hidden="false" customHeight="false" outlineLevel="0" collapsed="false">
      <c r="A533" s="84"/>
    </row>
    <row r="534" customFormat="false" ht="12.75" hidden="false" customHeight="false" outlineLevel="0" collapsed="false">
      <c r="A534" s="84"/>
    </row>
    <row r="535" customFormat="false" ht="12.75" hidden="false" customHeight="false" outlineLevel="0" collapsed="false">
      <c r="A535" s="84"/>
    </row>
    <row r="536" customFormat="false" ht="12.75" hidden="false" customHeight="false" outlineLevel="0" collapsed="false">
      <c r="A536" s="84"/>
    </row>
    <row r="537" customFormat="false" ht="12.75" hidden="false" customHeight="false" outlineLevel="0" collapsed="false">
      <c r="A537" s="84"/>
    </row>
    <row r="538" customFormat="false" ht="12.75" hidden="false" customHeight="false" outlineLevel="0" collapsed="false">
      <c r="A538" s="84"/>
    </row>
    <row r="539" customFormat="false" ht="12.75" hidden="false" customHeight="false" outlineLevel="0" collapsed="false">
      <c r="A539" s="84"/>
    </row>
    <row r="540" customFormat="false" ht="12.75" hidden="false" customHeight="false" outlineLevel="0" collapsed="false">
      <c r="A540" s="84"/>
    </row>
    <row r="541" customFormat="false" ht="12.75" hidden="false" customHeight="false" outlineLevel="0" collapsed="false">
      <c r="A541" s="84"/>
    </row>
    <row r="542" customFormat="false" ht="12.75" hidden="false" customHeight="false" outlineLevel="0" collapsed="false">
      <c r="A542" s="84"/>
    </row>
    <row r="543" customFormat="false" ht="12.75" hidden="false" customHeight="false" outlineLevel="0" collapsed="false">
      <c r="A543" s="84"/>
    </row>
    <row r="544" customFormat="false" ht="12.75" hidden="false" customHeight="false" outlineLevel="0" collapsed="false">
      <c r="A544" s="84"/>
    </row>
    <row r="545" customFormat="false" ht="12.75" hidden="false" customHeight="false" outlineLevel="0" collapsed="false">
      <c r="A545" s="84"/>
    </row>
    <row r="546" customFormat="false" ht="12.75" hidden="false" customHeight="false" outlineLevel="0" collapsed="false">
      <c r="A546" s="84"/>
    </row>
    <row r="547" customFormat="false" ht="12.75" hidden="false" customHeight="false" outlineLevel="0" collapsed="false">
      <c r="A547" s="84"/>
    </row>
    <row r="548" customFormat="false" ht="12.75" hidden="false" customHeight="false" outlineLevel="0" collapsed="false">
      <c r="A548" s="84"/>
    </row>
    <row r="549" customFormat="false" ht="12.75" hidden="false" customHeight="false" outlineLevel="0" collapsed="false">
      <c r="A549" s="84"/>
    </row>
    <row r="550" customFormat="false" ht="12.75" hidden="false" customHeight="false" outlineLevel="0" collapsed="false">
      <c r="A550" s="84"/>
    </row>
    <row r="551" customFormat="false" ht="12.75" hidden="false" customHeight="false" outlineLevel="0" collapsed="false">
      <c r="A551" s="84"/>
    </row>
    <row r="552" customFormat="false" ht="12.75" hidden="false" customHeight="false" outlineLevel="0" collapsed="false">
      <c r="A552" s="84"/>
    </row>
    <row r="553" customFormat="false" ht="12.75" hidden="false" customHeight="false" outlineLevel="0" collapsed="false">
      <c r="A553" s="84"/>
    </row>
    <row r="554" customFormat="false" ht="12.75" hidden="false" customHeight="false" outlineLevel="0" collapsed="false">
      <c r="A554" s="84"/>
    </row>
    <row r="555" customFormat="false" ht="12.75" hidden="false" customHeight="false" outlineLevel="0" collapsed="false">
      <c r="A555" s="84"/>
    </row>
    <row r="556" customFormat="false" ht="12.75" hidden="false" customHeight="false" outlineLevel="0" collapsed="false">
      <c r="A556" s="84"/>
    </row>
    <row r="557" customFormat="false" ht="12.75" hidden="false" customHeight="false" outlineLevel="0" collapsed="false">
      <c r="A557" s="84"/>
    </row>
    <row r="558" customFormat="false" ht="12.75" hidden="false" customHeight="false" outlineLevel="0" collapsed="false">
      <c r="A558" s="84"/>
    </row>
    <row r="559" customFormat="false" ht="12.75" hidden="false" customHeight="false" outlineLevel="0" collapsed="false">
      <c r="A559" s="84"/>
    </row>
    <row r="560" customFormat="false" ht="12.75" hidden="false" customHeight="false" outlineLevel="0" collapsed="false">
      <c r="A560" s="84"/>
    </row>
    <row r="561" customFormat="false" ht="12.75" hidden="false" customHeight="false" outlineLevel="0" collapsed="false">
      <c r="A561" s="84"/>
    </row>
    <row r="562" customFormat="false" ht="12.75" hidden="false" customHeight="false" outlineLevel="0" collapsed="false">
      <c r="A562" s="84"/>
    </row>
    <row r="563" customFormat="false" ht="12.75" hidden="false" customHeight="false" outlineLevel="0" collapsed="false">
      <c r="A563" s="84"/>
    </row>
    <row r="564" customFormat="false" ht="12.75" hidden="false" customHeight="false" outlineLevel="0" collapsed="false">
      <c r="A564" s="84"/>
    </row>
    <row r="565" customFormat="false" ht="12.75" hidden="false" customHeight="false" outlineLevel="0" collapsed="false">
      <c r="A565" s="84"/>
    </row>
    <row r="566" customFormat="false" ht="12.75" hidden="false" customHeight="false" outlineLevel="0" collapsed="false">
      <c r="A566" s="84"/>
    </row>
    <row r="567" customFormat="false" ht="12.75" hidden="false" customHeight="false" outlineLevel="0" collapsed="false">
      <c r="A567" s="84"/>
    </row>
    <row r="568" customFormat="false" ht="12.75" hidden="false" customHeight="false" outlineLevel="0" collapsed="false">
      <c r="A568" s="84"/>
    </row>
    <row r="569" customFormat="false" ht="12.75" hidden="false" customHeight="false" outlineLevel="0" collapsed="false">
      <c r="A569" s="84"/>
    </row>
    <row r="570" customFormat="false" ht="12.75" hidden="false" customHeight="false" outlineLevel="0" collapsed="false">
      <c r="A570" s="84"/>
    </row>
    <row r="571" customFormat="false" ht="12.75" hidden="false" customHeight="false" outlineLevel="0" collapsed="false">
      <c r="A571" s="84"/>
    </row>
    <row r="572" customFormat="false" ht="12.75" hidden="false" customHeight="false" outlineLevel="0" collapsed="false">
      <c r="A572" s="84"/>
    </row>
    <row r="573" customFormat="false" ht="12.75" hidden="false" customHeight="false" outlineLevel="0" collapsed="false">
      <c r="A573" s="84"/>
    </row>
    <row r="574" customFormat="false" ht="12.75" hidden="false" customHeight="false" outlineLevel="0" collapsed="false">
      <c r="A574" s="84"/>
    </row>
    <row r="575" customFormat="false" ht="12.75" hidden="false" customHeight="false" outlineLevel="0" collapsed="false">
      <c r="A575" s="84"/>
    </row>
    <row r="576" customFormat="false" ht="12.75" hidden="false" customHeight="false" outlineLevel="0" collapsed="false">
      <c r="A576" s="84"/>
    </row>
    <row r="577" customFormat="false" ht="12.75" hidden="false" customHeight="false" outlineLevel="0" collapsed="false">
      <c r="A577" s="84"/>
    </row>
    <row r="578" customFormat="false" ht="12.75" hidden="false" customHeight="false" outlineLevel="0" collapsed="false">
      <c r="A578" s="84"/>
    </row>
    <row r="579" customFormat="false" ht="12.75" hidden="false" customHeight="false" outlineLevel="0" collapsed="false">
      <c r="A579" s="84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T1500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3" activeCellId="0" sqref="A13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7.99"/>
    <col collapsed="false" customWidth="true" hidden="false" outlineLevel="0" max="2" min="2" style="0" width="14.56"/>
    <col collapsed="false" customWidth="true" hidden="false" outlineLevel="0" max="3" min="3" style="92" width="7.28"/>
    <col collapsed="false" customWidth="true" hidden="false" outlineLevel="0" max="4" min="4" style="92" width="12.28"/>
    <col collapsed="false" customWidth="true" hidden="false" outlineLevel="0" max="5" min="5" style="92" width="8.14"/>
    <col collapsed="false" customWidth="true" hidden="false" outlineLevel="0" max="6" min="6" style="92" width="8.99"/>
    <col collapsed="false" customWidth="true" hidden="false" outlineLevel="0" max="7" min="7" style="0" width="11.42"/>
    <col collapsed="false" customWidth="true" hidden="false" outlineLevel="0" max="8" min="8" style="0" width="9.28"/>
    <col collapsed="false" customWidth="true" hidden="false" outlineLevel="0" max="9" min="9" style="0" width="8.99"/>
    <col collapsed="false" customWidth="true" hidden="false" outlineLevel="0" max="10" min="10" style="93" width="9.7"/>
    <col collapsed="false" customWidth="true" hidden="false" outlineLevel="0" max="11" min="11" style="93" width="8.56"/>
    <col collapsed="false" customWidth="true" hidden="false" outlineLevel="0" max="12" min="12" style="94" width="12.56"/>
    <col collapsed="false" customWidth="true" hidden="false" outlineLevel="0" max="13" min="13" style="0" width="10.56"/>
    <col collapsed="false" customWidth="true" hidden="false" outlineLevel="0" max="14" min="14" style="0" width="10.41"/>
    <col collapsed="false" customWidth="true" hidden="false" outlineLevel="0" max="15" min="15" style="0" width="6.7"/>
    <col collapsed="false" customWidth="true" hidden="false" outlineLevel="0" max="16" min="16" style="0" width="10.13"/>
    <col collapsed="false" customWidth="true" hidden="false" outlineLevel="0" max="17" min="17" style="0" width="6.7"/>
    <col collapsed="false" customWidth="true" hidden="false" outlineLevel="0" max="18" min="18" style="0" width="12.85"/>
    <col collapsed="false" customWidth="true" hidden="false" outlineLevel="0" max="19" min="19" style="64" width="10.99"/>
  </cols>
  <sheetData>
    <row r="1" customFormat="false" ht="25.5" hidden="false" customHeight="false" outlineLevel="0" collapsed="false">
      <c r="A1" s="95" t="s">
        <v>402</v>
      </c>
      <c r="B1" s="95" t="s">
        <v>403</v>
      </c>
      <c r="C1" s="95" t="s">
        <v>404</v>
      </c>
      <c r="D1" s="96" t="s">
        <v>18</v>
      </c>
      <c r="E1" s="96" t="s">
        <v>405</v>
      </c>
      <c r="F1" s="96" t="s">
        <v>406</v>
      </c>
      <c r="G1" s="96" t="s">
        <v>407</v>
      </c>
      <c r="H1" s="96" t="s">
        <v>408</v>
      </c>
      <c r="I1" s="96" t="s">
        <v>409</v>
      </c>
      <c r="J1" s="97" t="s">
        <v>410</v>
      </c>
      <c r="K1" s="98" t="s">
        <v>20</v>
      </c>
      <c r="L1" s="97" t="s">
        <v>411</v>
      </c>
      <c r="M1" s="99" t="s">
        <v>412</v>
      </c>
      <c r="N1" s="99" t="s">
        <v>413</v>
      </c>
      <c r="O1" s="99" t="s">
        <v>414</v>
      </c>
      <c r="P1" s="99" t="s">
        <v>415</v>
      </c>
      <c r="Q1" s="99" t="s">
        <v>416</v>
      </c>
      <c r="R1" s="99" t="s">
        <v>417</v>
      </c>
      <c r="S1" s="99" t="s">
        <v>418</v>
      </c>
      <c r="T1" s="99" t="s">
        <v>419</v>
      </c>
    </row>
    <row r="2" customFormat="false" ht="12.75" hidden="false" customHeight="false" outlineLevel="0" collapsed="false">
      <c r="A2" s="0" t="str">
        <f aca="false">IF(ISERROR(VLOOKUP(G2,BridgeCodes!$A$3:$E$65536,5,FALSE())),"Missing BB Code",VLOOKUP(G2,BridgeCodes!$A$3:$E$65536,5,FALSE()))</f>
        <v>US;AEE</v>
      </c>
      <c r="B2" s="0" t="s">
        <v>420</v>
      </c>
      <c r="C2" s="100" t="s">
        <v>34</v>
      </c>
      <c r="D2" s="100" t="s">
        <v>44</v>
      </c>
      <c r="E2" s="100" t="s">
        <v>421</v>
      </c>
      <c r="F2" s="100" t="n">
        <v>42.3</v>
      </c>
      <c r="G2" s="0" t="s">
        <v>44</v>
      </c>
      <c r="H2" s="0" t="n">
        <v>42.3</v>
      </c>
      <c r="I2" s="0" t="n">
        <v>0.0605</v>
      </c>
      <c r="J2" s="101" t="s">
        <v>422</v>
      </c>
      <c r="K2" s="101" t="n">
        <v>-2700</v>
      </c>
      <c r="L2" s="102" t="n">
        <v>0</v>
      </c>
      <c r="M2" s="103" t="n">
        <v>1</v>
      </c>
      <c r="N2" s="0" t="n">
        <v>0</v>
      </c>
      <c r="O2" s="102" t="n">
        <v>0</v>
      </c>
      <c r="Q2" s="102" t="n">
        <v>0</v>
      </c>
      <c r="S2" s="64" t="n">
        <v>1E-005</v>
      </c>
    </row>
    <row r="3" customFormat="false" ht="12.75" hidden="false" customHeight="false" outlineLevel="0" collapsed="false">
      <c r="A3" s="0" t="str">
        <f aca="false">IF(ISERROR(VLOOKUP(G3,BridgeCodes!$A$3:$E$65536,5,FALSE())),"Missing BB Code",VLOOKUP(G3,BridgeCodes!$A$3:$E$65536,5,FALSE()))</f>
        <v>US;AEP</v>
      </c>
      <c r="B3" s="0" t="s">
        <v>423</v>
      </c>
      <c r="C3" s="100" t="s">
        <v>34</v>
      </c>
      <c r="D3" s="100" t="s">
        <v>46</v>
      </c>
      <c r="E3" s="100" t="s">
        <v>421</v>
      </c>
      <c r="F3" s="100" t="n">
        <v>46.97</v>
      </c>
      <c r="G3" s="0" t="s">
        <v>46</v>
      </c>
      <c r="H3" s="0" t="n">
        <v>46.97</v>
      </c>
      <c r="I3" s="0" t="n">
        <v>0.0519</v>
      </c>
      <c r="J3" s="101" t="s">
        <v>422</v>
      </c>
      <c r="K3" s="101" t="n">
        <v>-26000</v>
      </c>
      <c r="L3" s="102" t="n">
        <v>0</v>
      </c>
      <c r="M3" s="103" t="n">
        <v>1</v>
      </c>
      <c r="N3" s="0" t="n">
        <v>0</v>
      </c>
      <c r="O3" s="102" t="n">
        <v>0</v>
      </c>
      <c r="Q3" s="102" t="n">
        <v>0</v>
      </c>
      <c r="S3" s="64" t="n">
        <v>1E-005</v>
      </c>
    </row>
    <row r="4" customFormat="false" ht="12.75" hidden="false" customHeight="false" outlineLevel="0" collapsed="false">
      <c r="A4" s="0" t="str">
        <f aca="false">IF(ISERROR(VLOOKUP(G4,BridgeCodes!$A$3:$E$65536,5,FALSE())),"Missing BB Code",VLOOKUP(G4,BridgeCodes!$A$3:$E$65536,5,FALSE()))</f>
        <v>AU;AGL</v>
      </c>
      <c r="B4" s="0" t="s">
        <v>424</v>
      </c>
      <c r="C4" s="100" t="s">
        <v>33</v>
      </c>
      <c r="D4" s="100" t="s">
        <v>48</v>
      </c>
      <c r="E4" s="100" t="s">
        <v>421</v>
      </c>
      <c r="F4" s="100" t="n">
        <v>11.7</v>
      </c>
      <c r="G4" s="0" t="s">
        <v>48</v>
      </c>
      <c r="H4" s="0" t="n">
        <v>11.7</v>
      </c>
      <c r="I4" s="0" t="n">
        <v>0.0437</v>
      </c>
      <c r="J4" s="101" t="s">
        <v>425</v>
      </c>
      <c r="K4" s="101" t="n">
        <v>-245000</v>
      </c>
      <c r="L4" s="102" t="n">
        <v>0</v>
      </c>
      <c r="M4" s="103" t="n">
        <v>1</v>
      </c>
      <c r="N4" s="0" t="n">
        <v>0</v>
      </c>
      <c r="O4" s="102" t="n">
        <v>0</v>
      </c>
      <c r="P4" s="104"/>
      <c r="Q4" s="102" t="n">
        <v>0</v>
      </c>
      <c r="S4" s="64" t="n">
        <v>1E-005</v>
      </c>
    </row>
    <row r="5" customFormat="false" ht="12.75" hidden="false" customHeight="false" outlineLevel="0" collapsed="false">
      <c r="A5" s="0" t="str">
        <f aca="false">IF(ISERROR(VLOOKUP(G5,BridgeCodes!$A$3:$E$65536,5,FALSE())),"Missing BB Code",VLOOKUP(G5,BridgeCodes!$A$3:$E$65536,5,FALSE()))</f>
        <v>US;AHC</v>
      </c>
      <c r="B5" s="0" t="s">
        <v>426</v>
      </c>
      <c r="C5" s="100" t="s">
        <v>33</v>
      </c>
      <c r="D5" s="100" t="s">
        <v>50</v>
      </c>
      <c r="E5" s="100" t="s">
        <v>421</v>
      </c>
      <c r="F5" s="100" t="n">
        <v>72.76</v>
      </c>
      <c r="G5" s="0" t="s">
        <v>50</v>
      </c>
      <c r="H5" s="0" t="n">
        <v>72.76</v>
      </c>
      <c r="I5" s="0" t="n">
        <v>0.0084</v>
      </c>
      <c r="J5" s="101" t="s">
        <v>422</v>
      </c>
      <c r="K5" s="101" t="n">
        <v>-40000</v>
      </c>
      <c r="L5" s="102" t="n">
        <v>0</v>
      </c>
      <c r="M5" s="103" t="n">
        <v>1</v>
      </c>
      <c r="N5" s="0" t="n">
        <v>0</v>
      </c>
      <c r="O5" s="102" t="n">
        <v>0</v>
      </c>
      <c r="P5" s="104"/>
      <c r="Q5" s="102" t="n">
        <v>0</v>
      </c>
      <c r="S5" s="64" t="n">
        <v>1E-005</v>
      </c>
    </row>
    <row r="6" customFormat="false" ht="12.75" hidden="false" customHeight="false" outlineLevel="0" collapsed="false">
      <c r="A6" s="0" t="str">
        <f aca="false">IF(ISERROR(VLOOKUP(G6,BridgeCodes!$A$3:$E$65536,5,FALSE())),"Missing BB Code",VLOOKUP(G6,BridgeCodes!$A$3:$E$65536,5,FALSE()))</f>
        <v>AU@AO01H</v>
      </c>
      <c r="B6" s="0" t="s">
        <v>427</v>
      </c>
      <c r="C6" s="100" t="s">
        <v>33</v>
      </c>
      <c r="D6" s="100" t="s">
        <v>52</v>
      </c>
      <c r="E6" s="100" t="s">
        <v>428</v>
      </c>
      <c r="F6" s="100" t="n">
        <v>3314</v>
      </c>
      <c r="G6" s="0" t="s">
        <v>53</v>
      </c>
      <c r="H6" s="0" t="n">
        <v>3250.8</v>
      </c>
      <c r="I6" s="0" t="n">
        <v>0</v>
      </c>
      <c r="J6" s="101" t="s">
        <v>425</v>
      </c>
      <c r="K6" s="101" t="n">
        <v>-2000</v>
      </c>
      <c r="L6" s="102" t="n">
        <v>25</v>
      </c>
      <c r="M6" s="103" t="n">
        <v>1</v>
      </c>
      <c r="N6" s="0" t="n">
        <v>0</v>
      </c>
      <c r="O6" s="102" t="n">
        <v>0</v>
      </c>
      <c r="P6" s="104" t="n">
        <v>36980</v>
      </c>
      <c r="Q6" s="102" t="n">
        <v>38</v>
      </c>
      <c r="R6" s="0" t="n">
        <v>0.0571334667774987</v>
      </c>
      <c r="S6" s="64" t="n">
        <v>1E-005</v>
      </c>
    </row>
    <row r="7" customFormat="false" ht="12.75" hidden="false" customHeight="false" outlineLevel="0" collapsed="false">
      <c r="A7" s="0" t="str">
        <f aca="false">IF(ISERROR(VLOOKUP(G7,BridgeCodes!$A$3:$E$65536,5,FALSE())),"Missing BB Code",VLOOKUP(G7,BridgeCodes!$A$3:$E$65536,5,FALSE()))</f>
        <v>US;APA</v>
      </c>
      <c r="B7" s="0" t="s">
        <v>429</v>
      </c>
      <c r="C7" s="100" t="s">
        <v>33</v>
      </c>
      <c r="D7" s="100" t="s">
        <v>55</v>
      </c>
      <c r="E7" s="100" t="s">
        <v>421</v>
      </c>
      <c r="F7" s="100" t="n">
        <v>62.6</v>
      </c>
      <c r="G7" s="0" t="s">
        <v>55</v>
      </c>
      <c r="H7" s="0" t="n">
        <v>62.6</v>
      </c>
      <c r="I7" s="0" t="n">
        <v>0.0091</v>
      </c>
      <c r="J7" s="101" t="s">
        <v>422</v>
      </c>
      <c r="K7" s="101" t="n">
        <v>106800</v>
      </c>
      <c r="L7" s="102" t="n">
        <v>0</v>
      </c>
      <c r="M7" s="103" t="n">
        <v>1</v>
      </c>
      <c r="N7" s="0" t="n">
        <v>0</v>
      </c>
      <c r="O7" s="102" t="n">
        <v>0</v>
      </c>
      <c r="P7" s="104"/>
      <c r="Q7" s="102" t="n">
        <v>0</v>
      </c>
      <c r="S7" s="64" t="n">
        <v>1E-005</v>
      </c>
    </row>
    <row r="8" customFormat="false" ht="12.75" hidden="false" customHeight="false" outlineLevel="0" collapsed="false">
      <c r="A8" s="0" t="str">
        <f aca="false">IF(ISERROR(VLOOKUP(G8,BridgeCodes!$A$3:$E$65536,5,FALSE())),"Missing BB Code",VLOOKUP(G8,BridgeCodes!$A$3:$E$65536,5,FALSE()))</f>
        <v>US;APC</v>
      </c>
      <c r="B8" s="0" t="s">
        <v>430</v>
      </c>
      <c r="C8" s="100" t="s">
        <v>33</v>
      </c>
      <c r="D8" s="100" t="s">
        <v>57</v>
      </c>
      <c r="E8" s="100" t="s">
        <v>421</v>
      </c>
      <c r="F8" s="100" t="n">
        <v>67.05</v>
      </c>
      <c r="G8" s="0" t="s">
        <v>57</v>
      </c>
      <c r="H8" s="0" t="n">
        <v>67.05</v>
      </c>
      <c r="I8" s="0" t="n">
        <v>0.0029</v>
      </c>
      <c r="J8" s="101" t="s">
        <v>422</v>
      </c>
      <c r="K8" s="101" t="n">
        <v>-96000</v>
      </c>
      <c r="L8" s="102" t="n">
        <v>0</v>
      </c>
      <c r="M8" s="103" t="n">
        <v>1</v>
      </c>
      <c r="N8" s="0" t="n">
        <v>0</v>
      </c>
      <c r="O8" s="102" t="n">
        <v>0</v>
      </c>
      <c r="P8" s="104"/>
      <c r="Q8" s="102" t="n">
        <v>0</v>
      </c>
      <c r="S8" s="64" t="n">
        <v>1E-005</v>
      </c>
    </row>
    <row r="9" customFormat="false" ht="12.75" hidden="false" customHeight="false" outlineLevel="0" collapsed="false">
      <c r="A9" s="0" t="str">
        <f aca="false">IF(ISERROR(VLOOKUP(G9,BridgeCodes!$A$3:$E$65536,5,FALSE())),"Missing BB Code",VLOOKUP(G9,BridgeCodes!$A$3:$E$65536,5,FALSE()))</f>
        <v>US;ASH</v>
      </c>
      <c r="B9" s="0" t="s">
        <v>431</v>
      </c>
      <c r="C9" s="100" t="s">
        <v>33</v>
      </c>
      <c r="D9" s="100" t="s">
        <v>59</v>
      </c>
      <c r="E9" s="100" t="s">
        <v>421</v>
      </c>
      <c r="F9" s="100" t="n">
        <v>39.42</v>
      </c>
      <c r="G9" s="0" t="s">
        <v>59</v>
      </c>
      <c r="H9" s="0" t="n">
        <v>39.42</v>
      </c>
      <c r="I9" s="0" t="n">
        <v>0.0279</v>
      </c>
      <c r="J9" s="101" t="s">
        <v>422</v>
      </c>
      <c r="K9" s="101" t="n">
        <v>-50000</v>
      </c>
      <c r="L9" s="102" t="n">
        <v>0</v>
      </c>
      <c r="M9" s="103" t="n">
        <v>1</v>
      </c>
      <c r="N9" s="0" t="n">
        <v>0</v>
      </c>
      <c r="O9" s="102" t="n">
        <v>0</v>
      </c>
      <c r="P9" s="104"/>
      <c r="Q9" s="102" t="n">
        <v>0</v>
      </c>
      <c r="S9" s="64" t="n">
        <v>1E-005</v>
      </c>
    </row>
    <row r="10" customFormat="false" ht="12.75" hidden="false" customHeight="false" outlineLevel="0" collapsed="false">
      <c r="A10" s="0" t="str">
        <f aca="false">IF(ISERROR(VLOOKUP(G10,BridgeCodes!$A$3:$E$65536,5,FALSE())),"Missing BB Code",VLOOKUP(G10,BridgeCodes!$A$3:$E$65536,5,FALSE()))</f>
        <v>US;AYE</v>
      </c>
      <c r="B10" s="0" t="s">
        <v>432</v>
      </c>
      <c r="C10" s="100" t="s">
        <v>34</v>
      </c>
      <c r="D10" s="100" t="s">
        <v>60</v>
      </c>
      <c r="E10" s="100" t="s">
        <v>421</v>
      </c>
      <c r="F10" s="100" t="n">
        <v>47.05</v>
      </c>
      <c r="G10" s="0" t="s">
        <v>60</v>
      </c>
      <c r="H10" s="0" t="n">
        <v>47.05</v>
      </c>
      <c r="I10" s="0" t="n">
        <v>0.0369</v>
      </c>
      <c r="J10" s="101" t="s">
        <v>422</v>
      </c>
      <c r="K10" s="101" t="n">
        <v>26100</v>
      </c>
      <c r="L10" s="102" t="n">
        <v>0</v>
      </c>
      <c r="M10" s="103" t="n">
        <v>1</v>
      </c>
      <c r="N10" s="0" t="n">
        <v>0</v>
      </c>
      <c r="O10" s="102" t="n">
        <v>0</v>
      </c>
      <c r="P10" s="104"/>
      <c r="Q10" s="102" t="n">
        <v>0</v>
      </c>
      <c r="S10" s="64" t="n">
        <v>1E-005</v>
      </c>
    </row>
    <row r="11" customFormat="false" ht="12.75" hidden="false" customHeight="false" outlineLevel="0" collapsed="false">
      <c r="A11" s="0" t="str">
        <f aca="false">IF(ISERROR(VLOOKUP(G11,BridgeCodes!$A$3:$E$65536,5,FALSE())),"Missing BB Code",VLOOKUP(G11,BridgeCodes!$A$3:$E$65536,5,FALSE()))</f>
        <v>US;BJS</v>
      </c>
      <c r="B11" s="0" t="s">
        <v>433</v>
      </c>
      <c r="C11" s="100" t="s">
        <v>33</v>
      </c>
      <c r="D11" s="100" t="s">
        <v>61</v>
      </c>
      <c r="E11" s="100" t="s">
        <v>421</v>
      </c>
      <c r="F11" s="100" t="n">
        <v>80.06</v>
      </c>
      <c r="G11" s="0" t="s">
        <v>61</v>
      </c>
      <c r="H11" s="0" t="n">
        <v>80.06</v>
      </c>
      <c r="I11" s="0" t="n">
        <v>0</v>
      </c>
      <c r="J11" s="105" t="s">
        <v>422</v>
      </c>
      <c r="K11" s="105" t="n">
        <v>-40000</v>
      </c>
      <c r="L11" s="106" t="n">
        <v>0</v>
      </c>
      <c r="M11" s="103" t="n">
        <v>1</v>
      </c>
      <c r="N11" s="0" t="n">
        <v>0</v>
      </c>
      <c r="O11" s="102" t="n">
        <v>0</v>
      </c>
      <c r="P11" s="104"/>
      <c r="Q11" s="102" t="n">
        <v>0</v>
      </c>
      <c r="S11" s="64" t="n">
        <v>1E-005</v>
      </c>
    </row>
    <row r="12" customFormat="false" ht="12.75" hidden="false" customHeight="false" outlineLevel="0" collapsed="false">
      <c r="A12" s="0" t="str">
        <f aca="false">IF(ISERROR(VLOOKUP(G12,BridgeCodes!$A$3:$E$65536,5,FALSE())),"Missing BB Code",VLOOKUP(G12,BridgeCodes!$A$3:$E$65536,5,FALSE()))</f>
        <v>US;BP</v>
      </c>
      <c r="B12" s="0" t="s">
        <v>434</v>
      </c>
      <c r="C12" s="100" t="s">
        <v>33</v>
      </c>
      <c r="D12" s="100" t="s">
        <v>62</v>
      </c>
      <c r="E12" s="100" t="s">
        <v>421</v>
      </c>
      <c r="F12" s="100" t="n">
        <v>49.55</v>
      </c>
      <c r="G12" s="0" t="s">
        <v>62</v>
      </c>
      <c r="H12" s="0" t="n">
        <v>49.55</v>
      </c>
      <c r="I12" s="0" t="n">
        <v>0.0282</v>
      </c>
      <c r="J12" s="105" t="s">
        <v>422</v>
      </c>
      <c r="K12" s="105" t="n">
        <v>50000</v>
      </c>
      <c r="L12" s="106" t="n">
        <v>0</v>
      </c>
      <c r="M12" s="103" t="n">
        <v>1</v>
      </c>
      <c r="N12" s="0" t="n">
        <v>0</v>
      </c>
      <c r="O12" s="102" t="n">
        <v>0</v>
      </c>
      <c r="P12" s="104"/>
      <c r="Q12" s="102" t="n">
        <v>0</v>
      </c>
      <c r="S12" s="64" t="n">
        <v>1E-005</v>
      </c>
    </row>
    <row r="13" customFormat="false" ht="12.75" hidden="false" customHeight="false" outlineLevel="0" collapsed="false">
      <c r="A13" s="0" t="str">
        <f aca="false">IF(ISERROR(VLOOKUP(G13,BridgeCodes!$A$3:$E$65536,5,FALSE())),"Missing BB Code",VLOOKUP(G13,BridgeCodes!$A$3:$E$65536,5,FALSE()))</f>
        <v>US;BP</v>
      </c>
      <c r="B13" s="0" t="s">
        <v>435</v>
      </c>
      <c r="C13" s="100" t="s">
        <v>38</v>
      </c>
      <c r="D13" s="100" t="s">
        <v>63</v>
      </c>
      <c r="E13" s="100" t="s">
        <v>421</v>
      </c>
      <c r="F13" s="100" t="n">
        <v>5.785</v>
      </c>
      <c r="G13" s="0" t="s">
        <v>63</v>
      </c>
      <c r="H13" s="0" t="n">
        <v>5.785</v>
      </c>
      <c r="I13" s="0" t="n">
        <v>0</v>
      </c>
      <c r="J13" s="105" t="s">
        <v>436</v>
      </c>
      <c r="K13" s="105" t="n">
        <v>27000</v>
      </c>
      <c r="L13" s="106" t="n">
        <v>0</v>
      </c>
      <c r="M13" s="103" t="n">
        <v>1</v>
      </c>
      <c r="N13" s="0" t="n">
        <v>0</v>
      </c>
      <c r="O13" s="102" t="n">
        <v>0</v>
      </c>
      <c r="P13" s="104"/>
      <c r="Q13" s="102" t="n">
        <v>0</v>
      </c>
      <c r="S13" s="64" t="n">
        <v>1E-005</v>
      </c>
    </row>
    <row r="14" customFormat="false" ht="12.75" hidden="false" customHeight="false" outlineLevel="0" collapsed="false">
      <c r="A14" s="0" t="str">
        <f aca="false">IF(ISERROR(VLOOKUP(G14,BridgeCodes!$A$3:$E$65536,5,FALSE())),"Missing BB Code",VLOOKUP(G14,BridgeCodes!$A$3:$E$65536,5,FALSE()))</f>
        <v>US;CHV</v>
      </c>
      <c r="B14" s="0" t="s">
        <v>437</v>
      </c>
      <c r="C14" s="100" t="s">
        <v>33</v>
      </c>
      <c r="D14" s="100" t="s">
        <v>64</v>
      </c>
      <c r="E14" s="100" t="s">
        <v>421</v>
      </c>
      <c r="F14" s="100" t="n">
        <v>86.5</v>
      </c>
      <c r="G14" s="0" t="s">
        <v>64</v>
      </c>
      <c r="H14" s="0" t="n">
        <v>86.5</v>
      </c>
      <c r="I14" s="0" t="n">
        <v>0.03</v>
      </c>
      <c r="J14" s="105" t="s">
        <v>422</v>
      </c>
      <c r="K14" s="105" t="n">
        <v>41800</v>
      </c>
      <c r="L14" s="106" t="n">
        <v>0</v>
      </c>
      <c r="M14" s="103" t="n">
        <v>1</v>
      </c>
      <c r="N14" s="0" t="n">
        <v>0</v>
      </c>
      <c r="O14" s="102" t="n">
        <v>0</v>
      </c>
      <c r="P14" s="104"/>
      <c r="Q14" s="102" t="n">
        <v>0</v>
      </c>
      <c r="S14" s="64" t="n">
        <v>1E-005</v>
      </c>
    </row>
    <row r="15" customFormat="false" ht="12.75" hidden="false" customHeight="false" outlineLevel="0" collapsed="false">
      <c r="A15" s="0" t="str">
        <f aca="false">IF(ISERROR(VLOOKUP(G15,BridgeCodes!$A$3:$E$65536,5,FALSE())),"Missing BB Code",VLOOKUP(G15,BridgeCodes!$A$3:$E$65536,5,FALSE()))</f>
        <v>US;CHV</v>
      </c>
      <c r="B15" s="0" t="s">
        <v>438</v>
      </c>
      <c r="C15" s="100" t="s">
        <v>32</v>
      </c>
      <c r="D15" s="100" t="s">
        <v>64</v>
      </c>
      <c r="E15" s="100" t="s">
        <v>421</v>
      </c>
      <c r="F15" s="100" t="n">
        <v>86.5</v>
      </c>
      <c r="G15" s="0" t="s">
        <v>64</v>
      </c>
      <c r="H15" s="0" t="n">
        <v>86.5</v>
      </c>
      <c r="I15" s="0" t="n">
        <v>0.03</v>
      </c>
      <c r="J15" s="105" t="s">
        <v>422</v>
      </c>
      <c r="K15" s="105" t="n">
        <v>164500</v>
      </c>
      <c r="L15" s="106" t="n">
        <v>0</v>
      </c>
      <c r="M15" s="103" t="n">
        <v>1</v>
      </c>
      <c r="N15" s="0" t="n">
        <v>0</v>
      </c>
      <c r="O15" s="102" t="n">
        <v>0</v>
      </c>
      <c r="P15" s="104"/>
      <c r="Q15" s="102" t="n">
        <v>0</v>
      </c>
      <c r="S15" s="64" t="n">
        <v>1E-005</v>
      </c>
    </row>
    <row r="16" customFormat="false" ht="12.75" hidden="false" customHeight="false" outlineLevel="0" collapsed="false">
      <c r="A16" s="0" t="str">
        <f aca="false">IF(ISERROR(VLOOKUP(G16,BridgeCodes!$A$3:$E$65536,5,FALSE())),"Missing BB Code",VLOOKUP(G16,BridgeCodes!$A$3:$E$65536,5,FALSE()))</f>
        <v>US;CIN</v>
      </c>
      <c r="B16" s="0" t="s">
        <v>439</v>
      </c>
      <c r="C16" s="100" t="s">
        <v>34</v>
      </c>
      <c r="D16" s="100" t="s">
        <v>65</v>
      </c>
      <c r="E16" s="100" t="s">
        <v>421</v>
      </c>
      <c r="F16" s="100" t="n">
        <v>31.85</v>
      </c>
      <c r="G16" s="0" t="s">
        <v>65</v>
      </c>
      <c r="H16" s="0" t="n">
        <v>31.85</v>
      </c>
      <c r="I16" s="0" t="n">
        <v>0.0564</v>
      </c>
      <c r="J16" s="105" t="s">
        <v>422</v>
      </c>
      <c r="K16" s="105" t="n">
        <v>-20000</v>
      </c>
      <c r="L16" s="106" t="n">
        <v>0</v>
      </c>
      <c r="M16" s="103" t="n">
        <v>1</v>
      </c>
      <c r="N16" s="0" t="n">
        <v>0</v>
      </c>
      <c r="O16" s="102" t="n">
        <v>0</v>
      </c>
      <c r="P16" s="104"/>
      <c r="Q16" s="102" t="n">
        <v>0</v>
      </c>
      <c r="S16" s="64" t="n">
        <v>1E-005</v>
      </c>
    </row>
    <row r="17" customFormat="false" ht="12.75" hidden="false" customHeight="false" outlineLevel="0" collapsed="false">
      <c r="A17" s="0" t="str">
        <f aca="false">IF(ISERROR(VLOOKUP(G17,BridgeCodes!$A$3:$E$65536,5,FALSE())),"Missing BB Code",VLOOKUP(G17,BridgeCodes!$A$3:$E$65536,5,FALSE()))</f>
        <v>US;CMS</v>
      </c>
      <c r="B17" s="0" t="s">
        <v>440</v>
      </c>
      <c r="C17" s="100" t="s">
        <v>34</v>
      </c>
      <c r="D17" s="100" t="s">
        <v>66</v>
      </c>
      <c r="E17" s="100" t="s">
        <v>421</v>
      </c>
      <c r="F17" s="100" t="n">
        <v>30.56</v>
      </c>
      <c r="G17" s="0" t="s">
        <v>66</v>
      </c>
      <c r="H17" s="0" t="n">
        <v>30.56</v>
      </c>
      <c r="I17" s="0" t="n">
        <v>0.0483</v>
      </c>
      <c r="J17" s="105" t="s">
        <v>422</v>
      </c>
      <c r="K17" s="105" t="n">
        <v>-15000</v>
      </c>
      <c r="L17" s="106" t="n">
        <v>0</v>
      </c>
      <c r="M17" s="103" t="n">
        <v>1</v>
      </c>
      <c r="N17" s="0" t="n">
        <v>0</v>
      </c>
      <c r="O17" s="102" t="n">
        <v>0</v>
      </c>
      <c r="P17" s="104"/>
      <c r="Q17" s="102" t="n">
        <v>0</v>
      </c>
      <c r="S17" s="64" t="n">
        <v>1E-005</v>
      </c>
    </row>
    <row r="18" customFormat="false" ht="12.75" hidden="false" customHeight="false" outlineLevel="0" collapsed="false">
      <c r="A18" s="0" t="str">
        <f aca="false">IF(ISERROR(VLOOKUP(G18,BridgeCodes!$A$3:$E$65536,5,FALSE())),"Missing BB Code",VLOOKUP(G18,BridgeCodes!$A$3:$E$65536,5,FALSE()))</f>
        <v>US;COC.A</v>
      </c>
      <c r="B18" s="0" t="s">
        <v>441</v>
      </c>
      <c r="C18" s="100" t="s">
        <v>32</v>
      </c>
      <c r="D18" s="100" t="s">
        <v>67</v>
      </c>
      <c r="E18" s="100" t="s">
        <v>421</v>
      </c>
      <c r="F18" s="100" t="n">
        <v>28.1</v>
      </c>
      <c r="G18" s="0" t="s">
        <v>67</v>
      </c>
      <c r="H18" s="0" t="n">
        <v>28.1</v>
      </c>
      <c r="I18" s="0" t="n">
        <v>0.0271</v>
      </c>
      <c r="J18" s="105" t="s">
        <v>422</v>
      </c>
      <c r="K18" s="105" t="n">
        <v>-280800</v>
      </c>
      <c r="L18" s="106" t="n">
        <v>0</v>
      </c>
      <c r="M18" s="103" t="n">
        <v>1</v>
      </c>
      <c r="N18" s="0" t="n">
        <v>0</v>
      </c>
      <c r="O18" s="102" t="n">
        <v>0</v>
      </c>
      <c r="P18" s="104"/>
      <c r="Q18" s="102" t="n">
        <v>0</v>
      </c>
      <c r="S18" s="64" t="n">
        <v>1E-005</v>
      </c>
    </row>
    <row r="19" customFormat="false" ht="12.75" hidden="false" customHeight="false" outlineLevel="0" collapsed="false">
      <c r="A19" s="0" t="str">
        <f aca="false">IF(ISERROR(VLOOKUP(G19,BridgeCodes!$A$3:$E$65536,5,FALSE())),"Missing BB Code",VLOOKUP(G19,BridgeCodes!$A$3:$E$65536,5,FALSE()))</f>
        <v>US;COC.B</v>
      </c>
      <c r="B19" s="0" t="s">
        <v>442</v>
      </c>
      <c r="C19" s="100" t="s">
        <v>32</v>
      </c>
      <c r="D19" s="100" t="s">
        <v>68</v>
      </c>
      <c r="E19" s="100" t="s">
        <v>421</v>
      </c>
      <c r="F19" s="100" t="n">
        <v>28.94</v>
      </c>
      <c r="G19" s="0" t="s">
        <v>68</v>
      </c>
      <c r="H19" s="0" t="n">
        <v>28.94</v>
      </c>
      <c r="I19" s="0" t="n">
        <v>0.0264</v>
      </c>
      <c r="J19" s="105" t="s">
        <v>422</v>
      </c>
      <c r="K19" s="105" t="n">
        <v>280800</v>
      </c>
      <c r="L19" s="106" t="n">
        <v>0</v>
      </c>
      <c r="M19" s="103" t="n">
        <v>1</v>
      </c>
      <c r="N19" s="0" t="n">
        <v>0</v>
      </c>
      <c r="O19" s="102" t="n">
        <v>0</v>
      </c>
      <c r="P19" s="104"/>
      <c r="Q19" s="102" t="n">
        <v>0</v>
      </c>
      <c r="S19" s="64" t="n">
        <v>1E-005</v>
      </c>
    </row>
    <row r="20" customFormat="false" ht="12.75" hidden="false" customHeight="false" outlineLevel="0" collapsed="false">
      <c r="A20" s="0" t="str">
        <f aca="false">IF(ISERROR(VLOOKUP(G20,BridgeCodes!$A$3:$E$65536,5,FALSE())),"Missing BB Code",VLOOKUP(G20,BridgeCodes!$A$3:$E$65536,5,FALSE()))</f>
        <v>US;DQE</v>
      </c>
      <c r="B20" s="0" t="s">
        <v>443</v>
      </c>
      <c r="C20" s="100" t="s">
        <v>34</v>
      </c>
      <c r="D20" s="100" t="s">
        <v>69</v>
      </c>
      <c r="E20" s="100" t="s">
        <v>421</v>
      </c>
      <c r="F20" s="100" t="n">
        <v>32.19</v>
      </c>
      <c r="G20" s="0" t="s">
        <v>69</v>
      </c>
      <c r="H20" s="0" t="n">
        <v>32.19</v>
      </c>
      <c r="I20" s="0" t="n">
        <v>0.0509</v>
      </c>
      <c r="J20" s="105" t="s">
        <v>422</v>
      </c>
      <c r="K20" s="105" t="n">
        <v>50000</v>
      </c>
      <c r="L20" s="106" t="n">
        <v>0</v>
      </c>
      <c r="M20" s="103" t="n">
        <v>1</v>
      </c>
      <c r="N20" s="0" t="n">
        <v>0</v>
      </c>
      <c r="O20" s="102" t="n">
        <v>0</v>
      </c>
      <c r="P20" s="104"/>
      <c r="Q20" s="102" t="n">
        <v>0</v>
      </c>
      <c r="S20" s="64" t="n">
        <v>1E-005</v>
      </c>
    </row>
    <row r="21" customFormat="false" ht="12.75" hidden="false" customHeight="false" outlineLevel="0" collapsed="false">
      <c r="A21" s="0" t="str">
        <f aca="false">IF(ISERROR(VLOOKUP(G21,BridgeCodes!$A$3:$E$65536,5,FALSE())),"Missing BB Code",VLOOKUP(G21,BridgeCodes!$A$3:$E$65536,5,FALSE()))</f>
        <v>US;DT</v>
      </c>
      <c r="B21" s="0" t="s">
        <v>444</v>
      </c>
      <c r="C21" s="100" t="s">
        <v>36</v>
      </c>
      <c r="D21" s="100" t="s">
        <v>70</v>
      </c>
      <c r="E21" s="100" t="s">
        <v>421</v>
      </c>
      <c r="F21" s="100" t="n">
        <v>24.01</v>
      </c>
      <c r="G21" s="0" t="s">
        <v>70</v>
      </c>
      <c r="H21" s="0" t="n">
        <v>24.01</v>
      </c>
      <c r="I21" s="0" t="n">
        <v>0.0227</v>
      </c>
      <c r="J21" s="105" t="s">
        <v>422</v>
      </c>
      <c r="K21" s="105" t="n">
        <v>-64000</v>
      </c>
      <c r="L21" s="106" t="n">
        <v>0</v>
      </c>
      <c r="M21" s="103" t="n">
        <v>1</v>
      </c>
      <c r="N21" s="0" t="n">
        <v>0</v>
      </c>
      <c r="O21" s="102" t="n">
        <v>0</v>
      </c>
      <c r="P21" s="104"/>
      <c r="Q21" s="102" t="n">
        <v>0</v>
      </c>
      <c r="S21" s="64" t="n">
        <v>1E-005</v>
      </c>
    </row>
    <row r="22" customFormat="false" ht="12.75" hidden="false" customHeight="false" outlineLevel="0" collapsed="false">
      <c r="A22" s="0" t="str">
        <f aca="false">IF(ISERROR(VLOOKUP(G22,BridgeCodes!$A$3:$E$65536,5,FALSE())),"Missing BB Code",VLOOKUP(G22,BridgeCodes!$A$3:$E$65536,5,FALSE()))</f>
        <v>US;DT</v>
      </c>
      <c r="B22" s="0" t="s">
        <v>445</v>
      </c>
      <c r="C22" s="100" t="s">
        <v>32</v>
      </c>
      <c r="D22" s="100" t="s">
        <v>70</v>
      </c>
      <c r="E22" s="100" t="s">
        <v>421</v>
      </c>
      <c r="F22" s="100" t="n">
        <v>24.01</v>
      </c>
      <c r="G22" s="0" t="s">
        <v>70</v>
      </c>
      <c r="H22" s="0" t="n">
        <v>24.01</v>
      </c>
      <c r="I22" s="0" t="n">
        <v>0.0227</v>
      </c>
      <c r="J22" s="105" t="s">
        <v>422</v>
      </c>
      <c r="K22" s="105" t="n">
        <v>-108600</v>
      </c>
      <c r="L22" s="106" t="n">
        <v>0</v>
      </c>
      <c r="M22" s="103" t="n">
        <v>1</v>
      </c>
      <c r="N22" s="0" t="n">
        <v>0</v>
      </c>
      <c r="O22" s="102" t="n">
        <v>0</v>
      </c>
      <c r="P22" s="104"/>
      <c r="Q22" s="102" t="n">
        <v>0</v>
      </c>
      <c r="S22" s="64" t="n">
        <v>1E-005</v>
      </c>
    </row>
    <row r="23" customFormat="false" ht="12.75" hidden="false" customHeight="false" outlineLevel="0" collapsed="false">
      <c r="A23" s="0" t="str">
        <f aca="false">IF(ISERROR(VLOOKUP(G23,BridgeCodes!$A$3:$E$65536,5,FALSE())),"Missing BB Code",VLOOKUP(G23,BridgeCodes!$A$3:$E$65536,5,FALSE()))</f>
        <v>US;ED</v>
      </c>
      <c r="B23" s="0" t="s">
        <v>446</v>
      </c>
      <c r="C23" s="100" t="s">
        <v>34</v>
      </c>
      <c r="D23" s="100" t="s">
        <v>71</v>
      </c>
      <c r="E23" s="100" t="s">
        <v>421</v>
      </c>
      <c r="F23" s="100" t="n">
        <v>36.24</v>
      </c>
      <c r="G23" s="0" t="s">
        <v>71</v>
      </c>
      <c r="H23" s="0" t="n">
        <v>36.24</v>
      </c>
      <c r="I23" s="0" t="n">
        <v>0.0609</v>
      </c>
      <c r="J23" s="105" t="s">
        <v>422</v>
      </c>
      <c r="K23" s="105" t="n">
        <v>-31600</v>
      </c>
      <c r="L23" s="106" t="n">
        <v>0</v>
      </c>
      <c r="M23" s="103" t="n">
        <v>1</v>
      </c>
      <c r="N23" s="0" t="n">
        <v>0</v>
      </c>
      <c r="O23" s="102" t="n">
        <v>0</v>
      </c>
      <c r="P23" s="104"/>
      <c r="Q23" s="102" t="n">
        <v>0</v>
      </c>
      <c r="S23" s="64" t="n">
        <v>1E-005</v>
      </c>
    </row>
    <row r="24" customFormat="false" ht="12.75" hidden="false" customHeight="false" outlineLevel="0" collapsed="false">
      <c r="A24" s="0" t="str">
        <f aca="false">IF(ISERROR(VLOOKUP(G24,BridgeCodes!$A$3:$E$65536,5,FALSE())),"Missing BB Code",VLOOKUP(G24,BridgeCodes!$A$3:$E$65536,5,FALSE()))</f>
        <v>CA;ESI</v>
      </c>
      <c r="B24" s="0" t="s">
        <v>447</v>
      </c>
      <c r="C24" s="100" t="s">
        <v>33</v>
      </c>
      <c r="D24" s="100" t="s">
        <v>72</v>
      </c>
      <c r="E24" s="100" t="s">
        <v>421</v>
      </c>
      <c r="F24" s="100" t="n">
        <v>54.85</v>
      </c>
      <c r="G24" s="0" t="s">
        <v>72</v>
      </c>
      <c r="H24" s="0" t="n">
        <v>54.85</v>
      </c>
      <c r="I24" s="0" t="n">
        <v>0.01</v>
      </c>
      <c r="J24" s="105" t="s">
        <v>448</v>
      </c>
      <c r="K24" s="105" t="n">
        <v>17600</v>
      </c>
      <c r="L24" s="106" t="n">
        <v>0</v>
      </c>
      <c r="M24" s="103" t="n">
        <v>1</v>
      </c>
      <c r="N24" s="0" t="n">
        <v>0</v>
      </c>
      <c r="O24" s="102" t="n">
        <v>0</v>
      </c>
      <c r="P24" s="104"/>
      <c r="Q24" s="102" t="n">
        <v>0</v>
      </c>
      <c r="S24" s="64" t="n">
        <v>1E-005</v>
      </c>
    </row>
    <row r="25" customFormat="false" ht="12.75" hidden="false" customHeight="false" outlineLevel="0" collapsed="false">
      <c r="A25" s="0" t="str">
        <f aca="false">IF(ISERROR(VLOOKUP(G25,BridgeCodes!$A$3:$E$65536,5,FALSE())),"Missing BB Code",VLOOKUP(G25,BridgeCodes!$A$3:$E$65536,5,FALSE()))</f>
        <v>US;ESPI</v>
      </c>
      <c r="B25" s="0" t="s">
        <v>449</v>
      </c>
      <c r="C25" s="100" t="s">
        <v>32</v>
      </c>
      <c r="D25" s="100" t="s">
        <v>73</v>
      </c>
      <c r="E25" s="100" t="s">
        <v>450</v>
      </c>
      <c r="F25" s="100" t="n">
        <v>1</v>
      </c>
      <c r="G25" s="0" t="s">
        <v>74</v>
      </c>
      <c r="H25" s="0" t="n">
        <v>1</v>
      </c>
      <c r="I25" s="0" t="n">
        <v>0</v>
      </c>
      <c r="J25" s="105" t="s">
        <v>422</v>
      </c>
      <c r="K25" s="105" t="n">
        <v>128000</v>
      </c>
      <c r="L25" s="106" t="n">
        <v>12.8</v>
      </c>
      <c r="M25" s="103" t="n">
        <v>6.93607E-005</v>
      </c>
      <c r="N25" s="0" t="n">
        <v>3</v>
      </c>
      <c r="O25" s="102" t="n">
        <v>7.15</v>
      </c>
      <c r="P25" s="104" t="n">
        <v>38657</v>
      </c>
      <c r="Q25" s="102" t="n">
        <v>1715</v>
      </c>
      <c r="R25" s="0" t="n">
        <v>0.0564232059595151</v>
      </c>
      <c r="S25" s="64" t="n">
        <v>0.2</v>
      </c>
    </row>
    <row r="26" customFormat="false" ht="12.75" hidden="false" customHeight="false" outlineLevel="0" collapsed="false">
      <c r="A26" s="0" t="str">
        <f aca="false">IF(ISERROR(VLOOKUP(G26,BridgeCodes!$A$3:$E$65536,5,FALSE())),"Missing BB Code",VLOOKUP(G26,BridgeCodes!$A$3:$E$65536,5,FALSE()))</f>
        <v>US;ETR</v>
      </c>
      <c r="B26" s="0" t="s">
        <v>451</v>
      </c>
      <c r="C26" s="100" t="s">
        <v>34</v>
      </c>
      <c r="D26" s="100" t="s">
        <v>75</v>
      </c>
      <c r="E26" s="100" t="s">
        <v>421</v>
      </c>
      <c r="F26" s="100" t="n">
        <v>37.78</v>
      </c>
      <c r="G26" s="0" t="s">
        <v>75</v>
      </c>
      <c r="H26" s="0" t="n">
        <v>37.78</v>
      </c>
      <c r="I26" s="0" t="n">
        <v>0.0336</v>
      </c>
      <c r="J26" s="105" t="s">
        <v>422</v>
      </c>
      <c r="K26" s="105" t="n">
        <v>42900</v>
      </c>
      <c r="L26" s="106" t="n">
        <v>0</v>
      </c>
      <c r="M26" s="103" t="n">
        <v>1</v>
      </c>
      <c r="N26" s="0" t="n">
        <v>0</v>
      </c>
      <c r="O26" s="102" t="n">
        <v>0</v>
      </c>
      <c r="P26" s="104"/>
      <c r="Q26" s="102" t="n">
        <v>0</v>
      </c>
      <c r="S26" s="64" t="n">
        <v>1E-005</v>
      </c>
    </row>
    <row r="27" customFormat="false" ht="12.75" hidden="false" customHeight="false" outlineLevel="0" collapsed="false">
      <c r="A27" s="0" t="str">
        <f aca="false">IF(ISERROR(VLOOKUP(G27,BridgeCodes!$A$3:$E$65536,5,FALSE())),"Missing BB Code",VLOOKUP(G27,BridgeCodes!$A$3:$E$65536,5,FALSE()))</f>
        <v>US;EXC</v>
      </c>
      <c r="B27" s="0" t="s">
        <v>452</v>
      </c>
      <c r="C27" s="100" t="s">
        <v>34</v>
      </c>
      <c r="D27" s="100" t="s">
        <v>76</v>
      </c>
      <c r="E27" s="100" t="s">
        <v>421</v>
      </c>
      <c r="F27" s="100" t="n">
        <v>64.86</v>
      </c>
      <c r="G27" s="0" t="s">
        <v>76</v>
      </c>
      <c r="H27" s="0" t="n">
        <v>64.86</v>
      </c>
      <c r="I27" s="0" t="n">
        <v>0.0345</v>
      </c>
      <c r="J27" s="105" t="s">
        <v>422</v>
      </c>
      <c r="K27" s="105" t="n">
        <v>-16500</v>
      </c>
      <c r="L27" s="106" t="n">
        <v>0</v>
      </c>
      <c r="M27" s="103" t="n">
        <v>1</v>
      </c>
      <c r="N27" s="0" t="n">
        <v>0</v>
      </c>
      <c r="O27" s="102" t="n">
        <v>0</v>
      </c>
      <c r="P27" s="104"/>
      <c r="Q27" s="102" t="n">
        <v>0</v>
      </c>
      <c r="S27" s="64" t="n">
        <v>1E-005</v>
      </c>
    </row>
    <row r="28" customFormat="false" ht="12.75" hidden="false" customHeight="false" outlineLevel="0" collapsed="false">
      <c r="A28" s="0" t="str">
        <f aca="false">IF(ISERROR(VLOOKUP(G28,BridgeCodes!$A$3:$E$65536,5,FALSE())),"Missing BB Code",VLOOKUP(G28,BridgeCodes!$A$3:$E$65536,5,FALSE()))</f>
        <v>US;FPL</v>
      </c>
      <c r="B28" s="0" t="s">
        <v>453</v>
      </c>
      <c r="C28" s="107" t="s">
        <v>34</v>
      </c>
      <c r="D28" s="107" t="s">
        <v>77</v>
      </c>
      <c r="E28" s="107" t="s">
        <v>421</v>
      </c>
      <c r="F28" s="107" t="n">
        <v>64.55</v>
      </c>
      <c r="G28" s="0" t="s">
        <v>77</v>
      </c>
      <c r="H28" s="0" t="n">
        <v>64.55</v>
      </c>
      <c r="I28" s="0" t="n">
        <v>0.0355</v>
      </c>
      <c r="J28" s="105" t="s">
        <v>422</v>
      </c>
      <c r="K28" s="105" t="n">
        <v>58400</v>
      </c>
      <c r="L28" s="106" t="n">
        <v>0</v>
      </c>
      <c r="M28" s="103" t="n">
        <v>1</v>
      </c>
      <c r="N28" s="0" t="n">
        <v>0</v>
      </c>
      <c r="O28" s="102" t="n">
        <v>0</v>
      </c>
      <c r="P28" s="104"/>
      <c r="Q28" s="102" t="n">
        <v>0</v>
      </c>
      <c r="S28" s="64" t="n">
        <v>1E-005</v>
      </c>
    </row>
    <row r="29" customFormat="false" ht="12.75" hidden="false" customHeight="false" outlineLevel="0" collapsed="false">
      <c r="A29" s="0" t="str">
        <f aca="false">IF(ISERROR(VLOOKUP(G29,BridgeCodes!$A$3:$E$65536,5,FALSE())),"Missing BB Code",VLOOKUP(G29,BridgeCodes!$A$3:$E$65536,5,FALSE()))</f>
        <v>US;FST</v>
      </c>
      <c r="B29" s="0" t="s">
        <v>454</v>
      </c>
      <c r="C29" s="107" t="s">
        <v>33</v>
      </c>
      <c r="D29" s="107" t="s">
        <v>78</v>
      </c>
      <c r="E29" s="107" t="s">
        <v>421</v>
      </c>
      <c r="F29" s="107" t="n">
        <v>34.09</v>
      </c>
      <c r="G29" s="0" t="s">
        <v>78</v>
      </c>
      <c r="H29" s="0" t="n">
        <v>34.09</v>
      </c>
      <c r="I29" s="0" t="n">
        <v>0</v>
      </c>
      <c r="J29" s="105" t="s">
        <v>422</v>
      </c>
      <c r="K29" s="105" t="n">
        <v>97000</v>
      </c>
      <c r="L29" s="106" t="n">
        <v>0</v>
      </c>
      <c r="M29" s="103" t="n">
        <v>1</v>
      </c>
      <c r="N29" s="0" t="n">
        <v>0</v>
      </c>
      <c r="O29" s="102" t="n">
        <v>0</v>
      </c>
      <c r="P29" s="104"/>
      <c r="Q29" s="102" t="n">
        <v>0</v>
      </c>
      <c r="S29" s="64" t="n">
        <v>1E-005</v>
      </c>
    </row>
    <row r="30" customFormat="false" ht="12.75" hidden="false" customHeight="false" outlineLevel="0" collapsed="false">
      <c r="A30" s="0" t="str">
        <f aca="false">IF(ISERROR(VLOOKUP(G30,BridgeCodes!$A$3:$E$65536,5,FALSE())),"Missing BB Code",VLOOKUP(G30,BridgeCodes!$A$3:$E$65536,5,FALSE()))</f>
        <v>US;GLM</v>
      </c>
      <c r="B30" s="0" t="s">
        <v>455</v>
      </c>
      <c r="C30" s="107" t="s">
        <v>33</v>
      </c>
      <c r="D30" s="107" t="s">
        <v>79</v>
      </c>
      <c r="E30" s="107" t="s">
        <v>421</v>
      </c>
      <c r="F30" s="107" t="n">
        <v>29.99</v>
      </c>
      <c r="G30" s="0" t="s">
        <v>79</v>
      </c>
      <c r="H30" s="0" t="n">
        <v>29.99</v>
      </c>
      <c r="I30" s="0" t="n">
        <v>0</v>
      </c>
      <c r="J30" s="105" t="s">
        <v>422</v>
      </c>
      <c r="K30" s="105" t="n">
        <v>80000</v>
      </c>
      <c r="L30" s="106" t="n">
        <v>0</v>
      </c>
      <c r="M30" s="103" t="n">
        <v>1</v>
      </c>
      <c r="N30" s="0" t="n">
        <v>0</v>
      </c>
      <c r="O30" s="102" t="n">
        <v>0</v>
      </c>
      <c r="P30" s="104"/>
      <c r="Q30" s="102" t="n">
        <v>0</v>
      </c>
      <c r="S30" s="64" t="n">
        <v>1E-005</v>
      </c>
    </row>
    <row r="31" customFormat="false" ht="12.75" hidden="false" customHeight="false" outlineLevel="0" collapsed="false">
      <c r="A31" s="0" t="str">
        <f aca="false">IF(ISERROR(VLOOKUP(G31,BridgeCodes!$A$3:$E$65536,5,FALSE())),"Missing BB Code",VLOOKUP(G31,BridgeCodes!$A$3:$E$65536,5,FALSE()))</f>
        <v>US;GPU</v>
      </c>
      <c r="B31" s="0" t="s">
        <v>456</v>
      </c>
      <c r="C31" s="107" t="s">
        <v>34</v>
      </c>
      <c r="D31" s="107" t="s">
        <v>80</v>
      </c>
      <c r="E31" s="107" t="s">
        <v>421</v>
      </c>
      <c r="F31" s="107" t="n">
        <v>31</v>
      </c>
      <c r="G31" s="0" t="s">
        <v>80</v>
      </c>
      <c r="H31" s="0" t="n">
        <v>31</v>
      </c>
      <c r="I31" s="0" t="n">
        <v>0.0695</v>
      </c>
      <c r="J31" s="105" t="s">
        <v>422</v>
      </c>
      <c r="K31" s="105" t="n">
        <v>-20000</v>
      </c>
      <c r="L31" s="106" t="n">
        <v>0</v>
      </c>
      <c r="M31" s="103" t="n">
        <v>1</v>
      </c>
      <c r="N31" s="0" t="n">
        <v>0</v>
      </c>
      <c r="O31" s="102" t="n">
        <v>0</v>
      </c>
      <c r="P31" s="104"/>
      <c r="Q31" s="102" t="n">
        <v>0</v>
      </c>
      <c r="S31" s="64" t="n">
        <v>1E-005</v>
      </c>
    </row>
    <row r="32" customFormat="false" ht="12.75" hidden="false" customHeight="false" outlineLevel="0" collapsed="false">
      <c r="A32" s="0" t="str">
        <f aca="false">IF(ISERROR(VLOOKUP(G32,BridgeCodes!$A$3:$E$65536,5,FALSE())),"Missing BB Code",VLOOKUP(G32,BridgeCodes!$A$3:$E$65536,5,FALSE()))</f>
        <v>US;MCN</v>
      </c>
      <c r="B32" s="0" t="s">
        <v>457</v>
      </c>
      <c r="C32" s="107" t="s">
        <v>33</v>
      </c>
      <c r="D32" s="107" t="s">
        <v>81</v>
      </c>
      <c r="E32" s="107" t="s">
        <v>421</v>
      </c>
      <c r="F32" s="107" t="n">
        <v>23.32</v>
      </c>
      <c r="G32" s="0" t="s">
        <v>81</v>
      </c>
      <c r="H32" s="0" t="n">
        <v>23.32</v>
      </c>
      <c r="I32" s="0" t="n">
        <v>0.0431</v>
      </c>
      <c r="J32" s="105" t="s">
        <v>422</v>
      </c>
      <c r="K32" s="105" t="n">
        <v>44000</v>
      </c>
      <c r="L32" s="106" t="n">
        <v>0</v>
      </c>
      <c r="M32" s="103" t="n">
        <v>1</v>
      </c>
      <c r="N32" s="0" t="n">
        <v>0</v>
      </c>
      <c r="O32" s="102" t="n">
        <v>0</v>
      </c>
      <c r="P32" s="104"/>
      <c r="Q32" s="102" t="n">
        <v>0</v>
      </c>
      <c r="S32" s="64" t="n">
        <v>1E-005</v>
      </c>
    </row>
    <row r="33" customFormat="false" ht="12.75" hidden="false" customHeight="false" outlineLevel="0" collapsed="false">
      <c r="A33" s="0" t="str">
        <f aca="false">IF(ISERROR(VLOOKUP(G33,BridgeCodes!$A$3:$E$65536,5,FALSE())),"Missing BB Code",VLOOKUP(G33,BridgeCodes!$A$3:$E$65536,5,FALSE()))</f>
        <v>US;NBL</v>
      </c>
      <c r="B33" s="0" t="s">
        <v>458</v>
      </c>
      <c r="C33" s="107" t="s">
        <v>33</v>
      </c>
      <c r="D33" s="107" t="s">
        <v>82</v>
      </c>
      <c r="E33" s="107" t="s">
        <v>421</v>
      </c>
      <c r="F33" s="107" t="n">
        <v>45.6</v>
      </c>
      <c r="G33" s="0" t="s">
        <v>82</v>
      </c>
      <c r="H33" s="0" t="n">
        <v>45.6</v>
      </c>
      <c r="I33" s="0" t="n">
        <v>0.0035</v>
      </c>
      <c r="J33" s="105" t="s">
        <v>422</v>
      </c>
      <c r="K33" s="105" t="n">
        <v>82400</v>
      </c>
      <c r="L33" s="106" t="n">
        <v>0</v>
      </c>
      <c r="M33" s="103" t="n">
        <v>1</v>
      </c>
      <c r="N33" s="0" t="n">
        <v>0</v>
      </c>
      <c r="O33" s="102" t="n">
        <v>0</v>
      </c>
      <c r="P33" s="104"/>
      <c r="Q33" s="102" t="n">
        <v>0</v>
      </c>
      <c r="S33" s="64" t="n">
        <v>1E-005</v>
      </c>
    </row>
    <row r="34" customFormat="false" ht="12.75" hidden="false" customHeight="false" outlineLevel="0" collapsed="false">
      <c r="A34" s="0" t="str">
        <f aca="false">IF(ISERROR(VLOOKUP(G34,BridgeCodes!$A$3:$E$65536,5,FALSE())),"Missing BB Code",VLOOKUP(G34,BridgeCodes!$A$3:$E$65536,5,FALSE()))</f>
        <v>US;NFX</v>
      </c>
      <c r="B34" s="0" t="s">
        <v>459</v>
      </c>
      <c r="C34" s="107" t="s">
        <v>33</v>
      </c>
      <c r="D34" s="107" t="s">
        <v>83</v>
      </c>
      <c r="E34" s="107" t="s">
        <v>421</v>
      </c>
      <c r="F34" s="107" t="n">
        <v>37.13</v>
      </c>
      <c r="G34" s="0" t="s">
        <v>83</v>
      </c>
      <c r="H34" s="0" t="n">
        <v>37.13</v>
      </c>
      <c r="I34" s="0" t="n">
        <v>0</v>
      </c>
      <c r="J34" s="105" t="s">
        <v>422</v>
      </c>
      <c r="K34" s="105" t="n">
        <v>99900</v>
      </c>
      <c r="L34" s="106" t="n">
        <v>0</v>
      </c>
      <c r="M34" s="103" t="n">
        <v>1</v>
      </c>
      <c r="N34" s="0" t="n">
        <v>0</v>
      </c>
      <c r="O34" s="102" t="n">
        <v>0</v>
      </c>
      <c r="P34" s="104"/>
      <c r="Q34" s="102" t="n">
        <v>0</v>
      </c>
      <c r="S34" s="64" t="n">
        <v>1E-005</v>
      </c>
    </row>
    <row r="35" customFormat="false" ht="12.75" hidden="false" customHeight="false" outlineLevel="0" collapsed="false">
      <c r="A35" s="0" t="str">
        <f aca="false">IF(ISERROR(VLOOKUP(G35,BridgeCodes!$A$3:$E$65536,5,FALSE())),"Missing BB Code",VLOOKUP(G35,BridgeCodes!$A$3:$E$65536,5,FALSE()))</f>
        <v>US;NMK</v>
      </c>
      <c r="B35" s="0" t="s">
        <v>460</v>
      </c>
      <c r="C35" s="107" t="s">
        <v>34</v>
      </c>
      <c r="D35" s="107" t="s">
        <v>84</v>
      </c>
      <c r="E35" s="107" t="s">
        <v>421</v>
      </c>
      <c r="F35" s="107" t="n">
        <v>17.43</v>
      </c>
      <c r="G35" s="0" t="s">
        <v>84</v>
      </c>
      <c r="H35" s="0" t="n">
        <v>17.43</v>
      </c>
      <c r="I35" s="0" t="n">
        <v>0</v>
      </c>
      <c r="J35" s="105" t="s">
        <v>422</v>
      </c>
      <c r="K35" s="105" t="n">
        <v>-26000</v>
      </c>
      <c r="L35" s="106" t="n">
        <v>0</v>
      </c>
      <c r="M35" s="103" t="n">
        <v>1</v>
      </c>
      <c r="N35" s="0" t="n">
        <v>0</v>
      </c>
      <c r="O35" s="102" t="n">
        <v>0</v>
      </c>
      <c r="P35" s="104"/>
      <c r="Q35" s="102" t="n">
        <v>0</v>
      </c>
      <c r="S35" s="64" t="n">
        <v>1E-005</v>
      </c>
    </row>
    <row r="36" customFormat="false" ht="12.75" hidden="false" customHeight="false" outlineLevel="0" collapsed="false">
      <c r="A36" s="0" t="str">
        <f aca="false">IF(ISERROR(VLOOKUP(G36,BridgeCodes!$A$3:$E$65536,5,FALSE())),"Missing BB Code",VLOOKUP(G36,BridgeCodes!$A$3:$E$65536,5,FALSE()))</f>
        <v>AU;NVS</v>
      </c>
      <c r="B36" s="0" t="s">
        <v>461</v>
      </c>
      <c r="C36" s="107" t="s">
        <v>33</v>
      </c>
      <c r="D36" s="107" t="s">
        <v>85</v>
      </c>
      <c r="E36" s="107" t="s">
        <v>421</v>
      </c>
      <c r="F36" s="107" t="n">
        <v>1.7</v>
      </c>
      <c r="G36" s="0" t="s">
        <v>85</v>
      </c>
      <c r="H36" s="0" t="n">
        <v>1.7</v>
      </c>
      <c r="I36" s="0" t="n">
        <v>0</v>
      </c>
      <c r="J36" s="105" t="s">
        <v>425</v>
      </c>
      <c r="K36" s="105" t="n">
        <v>2588194</v>
      </c>
      <c r="L36" s="106" t="n">
        <v>0</v>
      </c>
      <c r="M36" s="103" t="n">
        <v>1</v>
      </c>
      <c r="N36" s="0" t="n">
        <v>0</v>
      </c>
      <c r="O36" s="102" t="n">
        <v>0</v>
      </c>
      <c r="P36" s="104"/>
      <c r="Q36" s="102" t="n">
        <v>0</v>
      </c>
      <c r="S36" s="64" t="n">
        <v>1E-005</v>
      </c>
    </row>
    <row r="37" customFormat="false" ht="12.75" hidden="false" customHeight="false" outlineLevel="0" collapsed="false">
      <c r="A37" s="0" t="str">
        <f aca="false">IF(ISERROR(VLOOKUP(G37,BridgeCodes!$A$3:$E$65536,5,FALSE())),"Missing BB Code",VLOOKUP(G37,BridgeCodes!$A$3:$E$65536,5,FALSE()))</f>
        <v>AU;OSH</v>
      </c>
      <c r="B37" s="0" t="s">
        <v>462</v>
      </c>
      <c r="C37" s="107" t="s">
        <v>33</v>
      </c>
      <c r="D37" s="107" t="s">
        <v>86</v>
      </c>
      <c r="E37" s="107" t="s">
        <v>421</v>
      </c>
      <c r="F37" s="107" t="n">
        <v>1.51</v>
      </c>
      <c r="G37" s="0" t="s">
        <v>86</v>
      </c>
      <c r="H37" s="0" t="n">
        <v>1.51</v>
      </c>
      <c r="I37" s="0" t="n">
        <v>0</v>
      </c>
      <c r="J37" s="105" t="s">
        <v>425</v>
      </c>
      <c r="K37" s="105" t="n">
        <v>2999313</v>
      </c>
      <c r="L37" s="106" t="n">
        <v>0</v>
      </c>
      <c r="M37" s="103" t="n">
        <v>1</v>
      </c>
      <c r="N37" s="0" t="n">
        <v>0</v>
      </c>
      <c r="O37" s="102" t="n">
        <v>0</v>
      </c>
      <c r="P37" s="104"/>
      <c r="Q37" s="102" t="n">
        <v>0</v>
      </c>
      <c r="S37" s="64" t="n">
        <v>1E-005</v>
      </c>
    </row>
    <row r="38" customFormat="false" ht="12.75" hidden="false" customHeight="false" outlineLevel="0" collapsed="false">
      <c r="A38" s="0" t="str">
        <f aca="false">IF(ISERROR(VLOOKUP(G38,BridgeCodes!$A$3:$E$65536,5,FALSE())),"Missing BB Code",VLOOKUP(G38,BridgeCodes!$A$3:$E$65536,5,FALSE()))</f>
        <v>US;P</v>
      </c>
      <c r="B38" s="0" t="s">
        <v>463</v>
      </c>
      <c r="C38" s="107" t="s">
        <v>33</v>
      </c>
      <c r="D38" s="107" t="s">
        <v>87</v>
      </c>
      <c r="E38" s="107" t="s">
        <v>421</v>
      </c>
      <c r="F38" s="107" t="n">
        <v>55.99</v>
      </c>
      <c r="G38" s="0" t="s">
        <v>87</v>
      </c>
      <c r="H38" s="0" t="n">
        <v>55.99</v>
      </c>
      <c r="I38" s="0" t="n">
        <v>0.0243</v>
      </c>
      <c r="J38" s="105" t="s">
        <v>422</v>
      </c>
      <c r="K38" s="105" t="n">
        <v>153000</v>
      </c>
      <c r="L38" s="106" t="n">
        <v>0</v>
      </c>
      <c r="M38" s="103" t="n">
        <v>1</v>
      </c>
      <c r="N38" s="0" t="n">
        <v>0</v>
      </c>
      <c r="O38" s="102" t="n">
        <v>0</v>
      </c>
      <c r="P38" s="104"/>
      <c r="Q38" s="102" t="n">
        <v>0</v>
      </c>
      <c r="S38" s="64" t="n">
        <v>1E-005</v>
      </c>
    </row>
    <row r="39" customFormat="false" ht="12.75" hidden="false" customHeight="false" outlineLevel="0" collapsed="false">
      <c r="A39" s="0" t="str">
        <f aca="false">IF(ISERROR(VLOOKUP(G39,BridgeCodes!$A$3:$E$65536,5,FALSE())),"Missing BB Code",VLOOKUP(G39,BridgeCodes!$A$3:$E$65536,5,FALSE()))</f>
        <v>US;PEG</v>
      </c>
      <c r="B39" s="0" t="s">
        <v>464</v>
      </c>
      <c r="C39" s="107" t="s">
        <v>34</v>
      </c>
      <c r="D39" s="107" t="s">
        <v>88</v>
      </c>
      <c r="E39" s="107" t="s">
        <v>421</v>
      </c>
      <c r="F39" s="107" t="n">
        <v>44.68</v>
      </c>
      <c r="G39" s="0" t="s">
        <v>88</v>
      </c>
      <c r="H39" s="0" t="n">
        <v>44.68</v>
      </c>
      <c r="I39" s="0" t="n">
        <v>0.049</v>
      </c>
      <c r="J39" s="105" t="s">
        <v>422</v>
      </c>
      <c r="K39" s="105" t="n">
        <v>99300</v>
      </c>
      <c r="L39" s="106" t="n">
        <v>0</v>
      </c>
      <c r="M39" s="103" t="n">
        <v>1</v>
      </c>
      <c r="N39" s="0" t="n">
        <v>0</v>
      </c>
      <c r="O39" s="102" t="n">
        <v>0</v>
      </c>
      <c r="P39" s="104"/>
      <c r="Q39" s="102" t="n">
        <v>0</v>
      </c>
      <c r="S39" s="64" t="n">
        <v>1E-005</v>
      </c>
    </row>
    <row r="40" customFormat="false" ht="12.75" hidden="false" customHeight="false" outlineLevel="0" collapsed="false">
      <c r="A40" s="0" t="str">
        <f aca="false">IF(ISERROR(VLOOKUP(G40,BridgeCodes!$A$3:$E$65536,5,FALSE())),"Missing BB Code",VLOOKUP(G40,BridgeCodes!$A$3:$E$65536,5,FALSE()))</f>
        <v>US;PGN</v>
      </c>
      <c r="B40" s="0" t="s">
        <v>465</v>
      </c>
      <c r="C40" s="107" t="s">
        <v>34</v>
      </c>
      <c r="D40" s="107" t="s">
        <v>89</v>
      </c>
      <c r="E40" s="107" t="s">
        <v>421</v>
      </c>
      <c r="F40" s="107" t="n">
        <v>44</v>
      </c>
      <c r="G40" s="0" t="s">
        <v>89</v>
      </c>
      <c r="H40" s="0" t="n">
        <v>44</v>
      </c>
      <c r="I40" s="0" t="n">
        <v>0.0482</v>
      </c>
      <c r="J40" s="105" t="s">
        <v>422</v>
      </c>
      <c r="K40" s="105" t="n">
        <v>-10000</v>
      </c>
      <c r="L40" s="106" t="n">
        <v>0</v>
      </c>
      <c r="M40" s="103" t="n">
        <v>1</v>
      </c>
      <c r="N40" s="0" t="n">
        <v>0</v>
      </c>
      <c r="O40" s="102" t="n">
        <v>0</v>
      </c>
      <c r="P40" s="104"/>
      <c r="Q40" s="102" t="n">
        <v>0</v>
      </c>
      <c r="S40" s="64" t="n">
        <v>1E-005</v>
      </c>
    </row>
    <row r="41" customFormat="false" ht="12.75" hidden="false" customHeight="false" outlineLevel="0" collapsed="false">
      <c r="A41" s="0" t="str">
        <f aca="false">IF(ISERROR(VLOOKUP(G41,BridgeCodes!$A$3:$E$65536,5,FALSE())),"Missing BB Code",VLOOKUP(G41,BridgeCodes!$A$3:$E$65536,5,FALSE()))</f>
        <v>US;POM</v>
      </c>
      <c r="B41" s="0" t="s">
        <v>466</v>
      </c>
      <c r="C41" s="107" t="s">
        <v>34</v>
      </c>
      <c r="D41" s="107" t="s">
        <v>90</v>
      </c>
      <c r="E41" s="107" t="s">
        <v>421</v>
      </c>
      <c r="F41" s="107" t="n">
        <v>21.34</v>
      </c>
      <c r="G41" s="0" t="s">
        <v>90</v>
      </c>
      <c r="H41" s="0" t="n">
        <v>21.34</v>
      </c>
      <c r="I41" s="0" t="n">
        <v>0.0779</v>
      </c>
      <c r="J41" s="105" t="s">
        <v>422</v>
      </c>
      <c r="K41" s="105" t="n">
        <v>-30000</v>
      </c>
      <c r="L41" s="106" t="n">
        <v>0</v>
      </c>
      <c r="M41" s="103" t="n">
        <v>1</v>
      </c>
      <c r="N41" s="0" t="n">
        <v>0</v>
      </c>
      <c r="O41" s="102" t="n">
        <v>0</v>
      </c>
      <c r="P41" s="104"/>
      <c r="Q41" s="102" t="n">
        <v>0</v>
      </c>
      <c r="S41" s="64" t="n">
        <v>1E-005</v>
      </c>
    </row>
    <row r="42" customFormat="false" ht="12.75" hidden="false" customHeight="false" outlineLevel="0" collapsed="false">
      <c r="A42" s="0" t="str">
        <f aca="false">IF(ISERROR(VLOOKUP(G42,BridgeCodes!$A$3:$E$65536,5,FALSE())),"Missing BB Code",VLOOKUP(G42,BridgeCodes!$A$3:$E$65536,5,FALSE()))</f>
        <v>US;PPL</v>
      </c>
      <c r="B42" s="0" t="s">
        <v>467</v>
      </c>
      <c r="C42" s="107" t="s">
        <v>34</v>
      </c>
      <c r="D42" s="107" t="s">
        <v>91</v>
      </c>
      <c r="E42" s="107" t="s">
        <v>421</v>
      </c>
      <c r="F42" s="107" t="n">
        <v>45.12</v>
      </c>
      <c r="G42" s="0" t="s">
        <v>91</v>
      </c>
      <c r="H42" s="0" t="n">
        <v>45.12</v>
      </c>
      <c r="I42" s="0" t="n">
        <v>0.024</v>
      </c>
      <c r="J42" s="105" t="s">
        <v>422</v>
      </c>
      <c r="K42" s="105" t="n">
        <v>26500</v>
      </c>
      <c r="L42" s="106" t="n">
        <v>0</v>
      </c>
      <c r="M42" s="103" t="n">
        <v>1</v>
      </c>
      <c r="N42" s="0" t="n">
        <v>0</v>
      </c>
      <c r="O42" s="102" t="n">
        <v>0</v>
      </c>
      <c r="P42" s="104"/>
      <c r="Q42" s="102" t="n">
        <v>0</v>
      </c>
      <c r="S42" s="64" t="n">
        <v>1E-005</v>
      </c>
    </row>
    <row r="43" customFormat="false" ht="12.75" hidden="false" customHeight="false" outlineLevel="0" collapsed="false">
      <c r="A43" s="0" t="str">
        <f aca="false">IF(ISERROR(VLOOKUP(G43,BridgeCodes!$A$3:$E$65536,5,FALSE())),"Missing BB Code",VLOOKUP(G43,BridgeCodes!$A$3:$E$65536,5,FALSE()))</f>
        <v>US;QQQ</v>
      </c>
      <c r="B43" s="0" t="s">
        <v>468</v>
      </c>
      <c r="C43" s="107" t="s">
        <v>36</v>
      </c>
      <c r="D43" s="107" t="s">
        <v>92</v>
      </c>
      <c r="E43" s="107" t="s">
        <v>421</v>
      </c>
      <c r="F43" s="107" t="n">
        <v>52.99</v>
      </c>
      <c r="G43" s="0" t="s">
        <v>92</v>
      </c>
      <c r="H43" s="0" t="n">
        <v>52.99</v>
      </c>
      <c r="I43" s="0" t="n">
        <v>0</v>
      </c>
      <c r="J43" s="105" t="s">
        <v>422</v>
      </c>
      <c r="K43" s="105" t="n">
        <v>-7700</v>
      </c>
      <c r="L43" s="106" t="n">
        <v>0</v>
      </c>
      <c r="M43" s="103" t="n">
        <v>1</v>
      </c>
      <c r="N43" s="0" t="n">
        <v>0</v>
      </c>
      <c r="O43" s="102" t="n">
        <v>0</v>
      </c>
      <c r="P43" s="104"/>
      <c r="Q43" s="102" t="n">
        <v>0</v>
      </c>
      <c r="S43" s="64" t="n">
        <v>1E-005</v>
      </c>
    </row>
    <row r="44" customFormat="false" ht="12.75" hidden="false" customHeight="false" outlineLevel="0" collapsed="false">
      <c r="A44" s="0" t="str">
        <f aca="false">IF(ISERROR(VLOOKUP(G44,BridgeCodes!$A$3:$E$65536,5,FALSE())),"Missing BB Code",VLOOKUP(G44,BridgeCodes!$A$3:$E$65536,5,FALSE()))</f>
        <v>US;QQQ</v>
      </c>
      <c r="B44" s="0" t="s">
        <v>469</v>
      </c>
      <c r="C44" s="107" t="s">
        <v>36</v>
      </c>
      <c r="D44" s="107" t="s">
        <v>93</v>
      </c>
      <c r="E44" s="107" t="s">
        <v>450</v>
      </c>
      <c r="F44" s="107" t="n">
        <v>8.65</v>
      </c>
      <c r="G44" s="0" t="s">
        <v>92</v>
      </c>
      <c r="H44" s="0" t="n">
        <v>52.99</v>
      </c>
      <c r="I44" s="0" t="n">
        <v>0</v>
      </c>
      <c r="J44" s="105" t="s">
        <v>422</v>
      </c>
      <c r="K44" s="105" t="n">
        <v>-10000</v>
      </c>
      <c r="L44" s="106" t="n">
        <v>100</v>
      </c>
      <c r="M44" s="103" t="n">
        <v>-0.8100052428</v>
      </c>
      <c r="N44" s="0" t="n">
        <v>4</v>
      </c>
      <c r="O44" s="102" t="n">
        <v>61</v>
      </c>
      <c r="P44" s="104" t="n">
        <v>36967</v>
      </c>
      <c r="Q44" s="102" t="n">
        <v>25</v>
      </c>
      <c r="R44" s="0" t="n">
        <v>0.0564221088165233</v>
      </c>
      <c r="S44" s="64" t="n">
        <v>0.56885594496</v>
      </c>
    </row>
    <row r="45" customFormat="false" ht="12.75" hidden="false" customHeight="false" outlineLevel="0" collapsed="false">
      <c r="A45" s="0" t="str">
        <f aca="false">IF(ISERROR(VLOOKUP(G45,BridgeCodes!$A$3:$E$65536,5,FALSE())),"Missing BB Code",VLOOKUP(G45,BridgeCodes!$A$3:$E$65536,5,FALSE()))</f>
        <v>US;RD</v>
      </c>
      <c r="B45" s="0" t="s">
        <v>470</v>
      </c>
      <c r="C45" s="100" t="s">
        <v>33</v>
      </c>
      <c r="D45" s="100" t="s">
        <v>94</v>
      </c>
      <c r="E45" s="100" t="s">
        <v>421</v>
      </c>
      <c r="F45" s="100" t="n">
        <v>60</v>
      </c>
      <c r="G45" s="0" t="s">
        <v>94</v>
      </c>
      <c r="H45" s="0" t="n">
        <v>60</v>
      </c>
      <c r="I45" s="0" t="n">
        <v>0.0198</v>
      </c>
      <c r="J45" s="105" t="s">
        <v>422</v>
      </c>
      <c r="K45" s="105" t="n">
        <v>-89100</v>
      </c>
      <c r="L45" s="106" t="n">
        <v>0</v>
      </c>
      <c r="M45" s="103" t="n">
        <v>1</v>
      </c>
      <c r="N45" s="0" t="n">
        <v>0</v>
      </c>
      <c r="O45" s="102" t="n">
        <v>0</v>
      </c>
      <c r="P45" s="104"/>
      <c r="Q45" s="102" t="n">
        <v>0</v>
      </c>
      <c r="S45" s="64" t="n">
        <v>1E-005</v>
      </c>
    </row>
    <row r="46" customFormat="false" ht="12.75" hidden="false" customHeight="false" outlineLevel="0" collapsed="false">
      <c r="A46" s="0" t="str">
        <f aca="false">IF(ISERROR(VLOOKUP(G46,BridgeCodes!$A$3:$E$65536,5,FALSE())),"Missing BB Code",VLOOKUP(G46,BridgeCodes!$A$3:$E$65536,5,FALSE()))</f>
        <v>US;RD</v>
      </c>
      <c r="B46" s="0" t="s">
        <v>471</v>
      </c>
      <c r="C46" s="100" t="s">
        <v>38</v>
      </c>
      <c r="D46" s="100" t="s">
        <v>95</v>
      </c>
      <c r="E46" s="100" t="s">
        <v>421</v>
      </c>
      <c r="F46" s="100" t="n">
        <v>66.19</v>
      </c>
      <c r="G46" s="0" t="s">
        <v>95</v>
      </c>
      <c r="H46" s="0" t="n">
        <v>66.19</v>
      </c>
      <c r="I46" s="0" t="n">
        <v>0.02396</v>
      </c>
      <c r="J46" s="105" t="s">
        <v>472</v>
      </c>
      <c r="K46" s="105" t="n">
        <v>-4000</v>
      </c>
      <c r="L46" s="106" t="n">
        <v>0</v>
      </c>
      <c r="M46" s="103" t="n">
        <v>1</v>
      </c>
      <c r="N46" s="0" t="n">
        <v>0</v>
      </c>
      <c r="O46" s="102" t="n">
        <v>0</v>
      </c>
      <c r="P46" s="104"/>
      <c r="Q46" s="102" t="n">
        <v>0</v>
      </c>
      <c r="S46" s="64" t="n">
        <v>1E-005</v>
      </c>
    </row>
    <row r="47" customFormat="false" ht="12.75" hidden="false" customHeight="false" outlineLevel="0" collapsed="false">
      <c r="A47" s="0" t="str">
        <f aca="false">IF(ISERROR(VLOOKUP(G47,BridgeCodes!$A$3:$E$65536,5,FALSE())),"Missing BB Code",VLOOKUP(G47,BridgeCodes!$A$3:$E$65536,5,FALSE()))</f>
        <v>US;REI</v>
      </c>
      <c r="B47" s="0" t="s">
        <v>473</v>
      </c>
      <c r="C47" s="100" t="s">
        <v>34</v>
      </c>
      <c r="D47" s="100" t="s">
        <v>96</v>
      </c>
      <c r="E47" s="100" t="s">
        <v>421</v>
      </c>
      <c r="F47" s="100" t="n">
        <v>41.91</v>
      </c>
      <c r="G47" s="0" t="s">
        <v>96</v>
      </c>
      <c r="H47" s="0" t="n">
        <v>41.91</v>
      </c>
      <c r="I47" s="0" t="n">
        <v>0.0365</v>
      </c>
      <c r="J47" s="105" t="s">
        <v>422</v>
      </c>
      <c r="K47" s="105" t="n">
        <v>15000</v>
      </c>
      <c r="L47" s="106" t="n">
        <v>0</v>
      </c>
      <c r="M47" s="103" t="n">
        <v>1</v>
      </c>
      <c r="N47" s="0" t="n">
        <v>0</v>
      </c>
      <c r="O47" s="102" t="n">
        <v>0</v>
      </c>
      <c r="P47" s="104"/>
      <c r="Q47" s="102" t="n">
        <v>0</v>
      </c>
      <c r="S47" s="64" t="n">
        <v>1E-005</v>
      </c>
    </row>
    <row r="48" customFormat="false" ht="12.75" hidden="false" customHeight="false" outlineLevel="0" collapsed="false">
      <c r="A48" s="0" t="str">
        <f aca="false">IF(ISERROR(VLOOKUP(G48,BridgeCodes!$A$3:$E$65536,5,FALSE())),"Missing BB Code",VLOOKUP(G48,BridgeCodes!$A$3:$E$65536,5,FALSE()))</f>
        <v>US;RIG</v>
      </c>
      <c r="B48" s="0" t="s">
        <v>474</v>
      </c>
      <c r="C48" s="100" t="s">
        <v>32</v>
      </c>
      <c r="D48" s="100" t="s">
        <v>97</v>
      </c>
      <c r="E48" s="100" t="s">
        <v>421</v>
      </c>
      <c r="F48" s="100" t="n">
        <v>49.92</v>
      </c>
      <c r="G48" s="0" t="s">
        <v>97</v>
      </c>
      <c r="H48" s="0" t="n">
        <v>49.92</v>
      </c>
      <c r="I48" s="0" t="n">
        <v>0.0085</v>
      </c>
      <c r="J48" s="105" t="s">
        <v>422</v>
      </c>
      <c r="K48" s="105" t="n">
        <v>-115550</v>
      </c>
      <c r="L48" s="106" t="n">
        <v>0</v>
      </c>
      <c r="M48" s="103" t="n">
        <v>1</v>
      </c>
      <c r="N48" s="0" t="n">
        <v>0</v>
      </c>
      <c r="O48" s="102" t="n">
        <v>0</v>
      </c>
      <c r="P48" s="104"/>
      <c r="Q48" s="102" t="n">
        <v>0</v>
      </c>
      <c r="S48" s="64" t="n">
        <v>1E-005</v>
      </c>
    </row>
    <row r="49" customFormat="false" ht="12.75" hidden="false" customHeight="false" outlineLevel="0" collapsed="false">
      <c r="A49" s="0" t="str">
        <f aca="false">IF(ISERROR(VLOOKUP(G49,BridgeCodes!$A$3:$E$65536,5,FALSE())),"Missing BB Code",VLOOKUP(G49,BridgeCodes!$A$3:$E$65536,5,FALSE()))</f>
        <v>US;RIG</v>
      </c>
      <c r="B49" s="0" t="s">
        <v>475</v>
      </c>
      <c r="C49" s="100" t="s">
        <v>32</v>
      </c>
      <c r="D49" s="100" t="s">
        <v>98</v>
      </c>
      <c r="E49" s="100" t="s">
        <v>450</v>
      </c>
      <c r="F49" s="100" t="n">
        <v>0</v>
      </c>
      <c r="G49" s="0" t="s">
        <v>97</v>
      </c>
      <c r="H49" s="0" t="n">
        <v>49.92</v>
      </c>
      <c r="I49" s="0" t="n">
        <v>0.0085</v>
      </c>
      <c r="J49" s="105" t="s">
        <v>422</v>
      </c>
      <c r="K49" s="105" t="n">
        <v>131250</v>
      </c>
      <c r="L49" s="106" t="n">
        <v>17.5</v>
      </c>
      <c r="M49" s="103" t="n">
        <v>0.9329118388</v>
      </c>
      <c r="N49" s="0" t="n">
        <v>3</v>
      </c>
      <c r="O49" s="102" t="n">
        <v>19</v>
      </c>
      <c r="P49" s="104" t="n">
        <v>39955</v>
      </c>
      <c r="Q49" s="102" t="n">
        <v>3013</v>
      </c>
      <c r="R49" s="0" t="n">
        <v>0.0592400855836674</v>
      </c>
      <c r="S49" s="64" t="n">
        <v>0.05</v>
      </c>
    </row>
    <row r="50" customFormat="false" ht="12.75" hidden="false" customHeight="false" outlineLevel="0" collapsed="false">
      <c r="A50" s="0" t="str">
        <f aca="false">IF(ISERROR(VLOOKUP(G50,BridgeCodes!$A$3:$E$65536,5,FALSE())),"Missing BB Code",VLOOKUP(G50,BridgeCodes!$A$3:$E$65536,5,FALSE()))</f>
        <v>US;SBYN</v>
      </c>
      <c r="B50" s="0" t="s">
        <v>476</v>
      </c>
      <c r="C50" s="100" t="s">
        <v>31</v>
      </c>
      <c r="D50" s="100" t="s">
        <v>99</v>
      </c>
      <c r="E50" s="100" t="s">
        <v>421</v>
      </c>
      <c r="F50" s="100" t="n">
        <v>19.75</v>
      </c>
      <c r="G50" s="0" t="s">
        <v>99</v>
      </c>
      <c r="H50" s="0" t="n">
        <v>19.75</v>
      </c>
      <c r="I50" s="0" t="n">
        <v>0</v>
      </c>
      <c r="J50" s="105" t="s">
        <v>422</v>
      </c>
      <c r="K50" s="105" t="n">
        <v>-26000</v>
      </c>
      <c r="L50" s="106" t="n">
        <v>0</v>
      </c>
      <c r="M50" s="103" t="n">
        <v>1</v>
      </c>
      <c r="N50" s="0" t="n">
        <v>0</v>
      </c>
      <c r="O50" s="102" t="n">
        <v>0</v>
      </c>
      <c r="P50" s="104"/>
      <c r="Q50" s="102" t="n">
        <v>0</v>
      </c>
      <c r="S50" s="64" t="n">
        <v>1E-005</v>
      </c>
    </row>
    <row r="51" customFormat="false" ht="12.75" hidden="false" customHeight="false" outlineLevel="0" collapsed="false">
      <c r="A51" s="0" t="str">
        <f aca="false">IF(ISERROR(VLOOKUP(G51,BridgeCodes!$A$3:$E$65536,5,FALSE())),"Missing BB Code",VLOOKUP(G51,BridgeCodes!$A$3:$E$65536,5,FALSE()))</f>
        <v>US;SCG</v>
      </c>
      <c r="B51" s="0" t="s">
        <v>477</v>
      </c>
      <c r="C51" s="100" t="s">
        <v>34</v>
      </c>
      <c r="D51" s="100" t="s">
        <v>100</v>
      </c>
      <c r="E51" s="100" t="s">
        <v>421</v>
      </c>
      <c r="F51" s="100" t="n">
        <v>28.01</v>
      </c>
      <c r="G51" s="0" t="s">
        <v>100</v>
      </c>
      <c r="H51" s="0" t="n">
        <v>28.01</v>
      </c>
      <c r="I51" s="0" t="n">
        <v>0.0408</v>
      </c>
      <c r="J51" s="105" t="s">
        <v>422</v>
      </c>
      <c r="K51" s="105" t="n">
        <v>-15000</v>
      </c>
      <c r="L51" s="106" t="n">
        <v>0</v>
      </c>
      <c r="M51" s="103" t="n">
        <v>1</v>
      </c>
      <c r="N51" s="0" t="n">
        <v>0</v>
      </c>
      <c r="O51" s="102" t="n">
        <v>0</v>
      </c>
      <c r="P51" s="104"/>
      <c r="Q51" s="102" t="n">
        <v>0</v>
      </c>
      <c r="S51" s="64" t="n">
        <v>1E-005</v>
      </c>
    </row>
    <row r="52" customFormat="false" ht="12.75" hidden="false" customHeight="false" outlineLevel="0" collapsed="false">
      <c r="A52" s="0" t="str">
        <f aca="false">IF(ISERROR(VLOOKUP(G52,BridgeCodes!$A$3:$E$65536,5,FALSE())),"Missing BB Code",VLOOKUP(G52,BridgeCodes!$A$3:$E$65536,5,FALSE()))</f>
        <v>US;SRP</v>
      </c>
      <c r="B52" s="0" t="s">
        <v>478</v>
      </c>
      <c r="C52" s="100" t="s">
        <v>34</v>
      </c>
      <c r="D52" s="100" t="s">
        <v>101</v>
      </c>
      <c r="E52" s="100" t="s">
        <v>421</v>
      </c>
      <c r="F52" s="100" t="n">
        <v>11.8</v>
      </c>
      <c r="G52" s="0" t="s">
        <v>101</v>
      </c>
      <c r="H52" s="0" t="n">
        <v>11.8</v>
      </c>
      <c r="I52" s="0" t="n">
        <v>0.0845</v>
      </c>
      <c r="J52" s="105" t="s">
        <v>422</v>
      </c>
      <c r="K52" s="105" t="n">
        <v>-15000</v>
      </c>
      <c r="L52" s="106" t="n">
        <v>0</v>
      </c>
      <c r="M52" s="103" t="n">
        <v>1</v>
      </c>
      <c r="N52" s="0" t="n">
        <v>0</v>
      </c>
      <c r="O52" s="102" t="n">
        <v>0</v>
      </c>
      <c r="P52" s="104"/>
      <c r="Q52" s="102" t="n">
        <v>0</v>
      </c>
      <c r="S52" s="64" t="n">
        <v>1E-005</v>
      </c>
    </row>
    <row r="53" customFormat="false" ht="12.75" hidden="false" customHeight="false" outlineLevel="0" collapsed="false">
      <c r="A53" s="0" t="str">
        <f aca="false">IF(ISERROR(VLOOKUP(G53,BridgeCodes!$A$3:$E$65536,5,FALSE())),"Missing BB Code",VLOOKUP(G53,BridgeCodes!$A$3:$E$65536,5,FALSE()))</f>
        <v>US;SUN</v>
      </c>
      <c r="B53" s="0" t="s">
        <v>479</v>
      </c>
      <c r="C53" s="100" t="s">
        <v>33</v>
      </c>
      <c r="D53" s="100" t="s">
        <v>102</v>
      </c>
      <c r="E53" s="100" t="s">
        <v>421</v>
      </c>
      <c r="F53" s="100" t="n">
        <v>34.71</v>
      </c>
      <c r="G53" s="0" t="s">
        <v>102</v>
      </c>
      <c r="H53" s="0" t="n">
        <v>34.71</v>
      </c>
      <c r="I53" s="0" t="n">
        <v>0.0294</v>
      </c>
      <c r="J53" s="105" t="s">
        <v>422</v>
      </c>
      <c r="K53" s="105" t="n">
        <v>-55000</v>
      </c>
      <c r="L53" s="106" t="n">
        <v>0</v>
      </c>
      <c r="M53" s="103" t="n">
        <v>1</v>
      </c>
      <c r="N53" s="0" t="n">
        <v>0</v>
      </c>
      <c r="O53" s="102" t="n">
        <v>0</v>
      </c>
      <c r="P53" s="104"/>
      <c r="Q53" s="102" t="n">
        <v>0</v>
      </c>
      <c r="S53" s="64" t="n">
        <v>1E-005</v>
      </c>
    </row>
    <row r="54" customFormat="false" ht="12.75" hidden="false" customHeight="false" outlineLevel="0" collapsed="false">
      <c r="A54" s="0" t="str">
        <f aca="false">IF(ISERROR(VLOOKUP(G54,BridgeCodes!$A$3:$E$65536,5,FALSE())),"Missing BB Code",VLOOKUP(G54,BridgeCodes!$A$3:$E$65536,5,FALSE()))</f>
        <v>AU;TAP</v>
      </c>
      <c r="B54" s="0" t="s">
        <v>480</v>
      </c>
      <c r="C54" s="100" t="s">
        <v>33</v>
      </c>
      <c r="D54" s="100" t="s">
        <v>103</v>
      </c>
      <c r="E54" s="100" t="s">
        <v>421</v>
      </c>
      <c r="F54" s="100" t="n">
        <v>1</v>
      </c>
      <c r="G54" s="0" t="s">
        <v>103</v>
      </c>
      <c r="H54" s="0" t="n">
        <v>1</v>
      </c>
      <c r="I54" s="0" t="n">
        <v>0</v>
      </c>
      <c r="J54" s="105" t="s">
        <v>425</v>
      </c>
      <c r="K54" s="105" t="n">
        <v>3167366</v>
      </c>
      <c r="L54" s="106" t="n">
        <v>0</v>
      </c>
      <c r="M54" s="103" t="n">
        <v>1</v>
      </c>
      <c r="N54" s="0" t="n">
        <v>0</v>
      </c>
      <c r="O54" s="102" t="n">
        <v>0</v>
      </c>
      <c r="P54" s="104"/>
      <c r="Q54" s="102" t="n">
        <v>0</v>
      </c>
      <c r="S54" s="64" t="n">
        <v>1E-005</v>
      </c>
    </row>
    <row r="55" customFormat="false" ht="12.75" hidden="false" customHeight="false" outlineLevel="0" collapsed="false">
      <c r="A55" s="0" t="str">
        <f aca="false">IF(ISERROR(VLOOKUP(G55,BridgeCodes!$A$3:$E$65536,5,FALSE())),"Missing BB Code",VLOOKUP(G55,BridgeCodes!$A$3:$E$65536,5,FALSE()))</f>
        <v>US;TK</v>
      </c>
      <c r="B55" s="0" t="s">
        <v>481</v>
      </c>
      <c r="C55" s="100" t="s">
        <v>33</v>
      </c>
      <c r="D55" s="100" t="s">
        <v>104</v>
      </c>
      <c r="E55" s="100" t="s">
        <v>421</v>
      </c>
      <c r="F55" s="100" t="n">
        <v>41.95</v>
      </c>
      <c r="G55" s="0" t="s">
        <v>104</v>
      </c>
      <c r="H55" s="0" t="n">
        <v>41.95</v>
      </c>
      <c r="I55" s="0" t="n">
        <v>0.022</v>
      </c>
      <c r="J55" s="105" t="s">
        <v>422</v>
      </c>
      <c r="K55" s="105" t="n">
        <v>-18300</v>
      </c>
      <c r="L55" s="106" t="n">
        <v>0</v>
      </c>
      <c r="M55" s="103" t="n">
        <v>1</v>
      </c>
      <c r="N55" s="0" t="n">
        <v>0</v>
      </c>
      <c r="O55" s="102" t="n">
        <v>0</v>
      </c>
      <c r="P55" s="104"/>
      <c r="Q55" s="102" t="n">
        <v>0</v>
      </c>
      <c r="S55" s="64" t="n">
        <v>1E-005</v>
      </c>
    </row>
    <row r="56" customFormat="false" ht="12.75" hidden="false" customHeight="false" outlineLevel="0" collapsed="false">
      <c r="A56" s="0" t="str">
        <f aca="false">IF(ISERROR(VLOOKUP(G56,BridgeCodes!$A$3:$E$65536,5,FALSE())),"Missing BB Code",VLOOKUP(G56,BridgeCodes!$A$3:$E$65536,5,FALSE()))</f>
        <v>US;TOS</v>
      </c>
      <c r="B56" s="0" t="s">
        <v>482</v>
      </c>
      <c r="C56" s="100" t="s">
        <v>33</v>
      </c>
      <c r="D56" s="100" t="s">
        <v>105</v>
      </c>
      <c r="E56" s="100" t="s">
        <v>421</v>
      </c>
      <c r="F56" s="100" t="n">
        <v>41.8</v>
      </c>
      <c r="G56" s="0" t="s">
        <v>105</v>
      </c>
      <c r="H56" s="0" t="n">
        <v>41.8</v>
      </c>
      <c r="I56" s="0" t="n">
        <v>0.0076</v>
      </c>
      <c r="J56" s="105" t="s">
        <v>422</v>
      </c>
      <c r="K56" s="105" t="n">
        <v>-211250</v>
      </c>
      <c r="L56" s="106" t="n">
        <v>0</v>
      </c>
      <c r="M56" s="103" t="n">
        <v>1</v>
      </c>
      <c r="N56" s="0" t="n">
        <v>0</v>
      </c>
      <c r="O56" s="102" t="n">
        <v>0</v>
      </c>
      <c r="P56" s="104"/>
      <c r="Q56" s="102" t="n">
        <v>0</v>
      </c>
      <c r="S56" s="64" t="n">
        <v>1E-005</v>
      </c>
    </row>
    <row r="57" customFormat="false" ht="12.75" hidden="false" customHeight="false" outlineLevel="0" collapsed="false">
      <c r="A57" s="0" t="str">
        <f aca="false">IF(ISERROR(VLOOKUP(G57,BridgeCodes!$A$3:$E$65536,5,FALSE())),"Missing BB Code",VLOOKUP(G57,BridgeCodes!$A$3:$E$65536,5,FALSE()))</f>
        <v>US;TX</v>
      </c>
      <c r="B57" s="0" t="s">
        <v>483</v>
      </c>
      <c r="C57" s="100" t="s">
        <v>32</v>
      </c>
      <c r="D57" s="100" t="s">
        <v>106</v>
      </c>
      <c r="E57" s="100" t="s">
        <v>421</v>
      </c>
      <c r="F57" s="100" t="n">
        <v>64.76</v>
      </c>
      <c r="G57" s="0" t="s">
        <v>106</v>
      </c>
      <c r="H57" s="0" t="n">
        <v>64.76</v>
      </c>
      <c r="I57" s="0" t="n">
        <v>0.0277</v>
      </c>
      <c r="J57" s="105" t="s">
        <v>422</v>
      </c>
      <c r="K57" s="105" t="n">
        <v>-215700</v>
      </c>
      <c r="L57" s="106" t="n">
        <v>0</v>
      </c>
      <c r="M57" s="103" t="n">
        <v>1</v>
      </c>
      <c r="N57" s="0" t="n">
        <v>0</v>
      </c>
      <c r="O57" s="102" t="n">
        <v>0</v>
      </c>
      <c r="P57" s="104"/>
      <c r="Q57" s="102" t="n">
        <v>0</v>
      </c>
      <c r="S57" s="64" t="n">
        <v>1E-005</v>
      </c>
    </row>
    <row r="58" customFormat="false" ht="12.75" hidden="false" customHeight="false" outlineLevel="0" collapsed="false">
      <c r="A58" s="0" t="str">
        <f aca="false">IF(ISERROR(VLOOKUP(G58,BridgeCodes!$A$3:$E$65536,5,FALSE())),"Missing BB Code",VLOOKUP(G58,BridgeCodes!$A$3:$E$65536,5,FALSE()))</f>
        <v>US;TXU</v>
      </c>
      <c r="B58" s="0" t="s">
        <v>484</v>
      </c>
      <c r="C58" s="100" t="s">
        <v>34</v>
      </c>
      <c r="D58" s="100" t="s">
        <v>107</v>
      </c>
      <c r="E58" s="100" t="s">
        <v>421</v>
      </c>
      <c r="F58" s="100" t="n">
        <v>41.64</v>
      </c>
      <c r="G58" s="0" t="s">
        <v>107</v>
      </c>
      <c r="H58" s="0" t="n">
        <v>41.64</v>
      </c>
      <c r="I58" s="0" t="n">
        <v>0.058</v>
      </c>
      <c r="J58" s="105" t="s">
        <v>422</v>
      </c>
      <c r="K58" s="105" t="n">
        <v>-15000</v>
      </c>
      <c r="L58" s="106" t="n">
        <v>0</v>
      </c>
      <c r="M58" s="103" t="n">
        <v>1</v>
      </c>
      <c r="N58" s="0" t="n">
        <v>0</v>
      </c>
      <c r="O58" s="102" t="n">
        <v>0</v>
      </c>
      <c r="P58" s="104"/>
      <c r="Q58" s="102" t="n">
        <v>0</v>
      </c>
      <c r="S58" s="64" t="n">
        <v>1E-005</v>
      </c>
    </row>
    <row r="59" customFormat="false" ht="12.75" hidden="false" customHeight="false" outlineLevel="0" collapsed="false">
      <c r="A59" s="0" t="str">
        <f aca="false">IF(ISERROR(VLOOKUP(G59,BridgeCodes!$A$3:$E$65536,5,FALSE())),"Missing BB Code",VLOOKUP(G59,BridgeCodes!$A$3:$E$65536,5,FALSE()))</f>
        <v>US;UCU</v>
      </c>
      <c r="B59" s="0" t="s">
        <v>485</v>
      </c>
      <c r="C59" s="100" t="s">
        <v>34</v>
      </c>
      <c r="D59" s="100" t="s">
        <v>108</v>
      </c>
      <c r="E59" s="100" t="s">
        <v>421</v>
      </c>
      <c r="F59" s="100" t="n">
        <v>30.3</v>
      </c>
      <c r="G59" s="0" t="s">
        <v>108</v>
      </c>
      <c r="H59" s="0" t="n">
        <v>30.3</v>
      </c>
      <c r="I59" s="0" t="n">
        <v>0.0392</v>
      </c>
      <c r="J59" s="105" t="s">
        <v>422</v>
      </c>
      <c r="K59" s="105" t="n">
        <v>-30200</v>
      </c>
      <c r="L59" s="106" t="n">
        <v>0</v>
      </c>
      <c r="M59" s="103" t="n">
        <v>1</v>
      </c>
      <c r="N59" s="0" t="n">
        <v>0</v>
      </c>
      <c r="O59" s="102" t="n">
        <v>0</v>
      </c>
      <c r="P59" s="104"/>
      <c r="Q59" s="102" t="n">
        <v>0</v>
      </c>
      <c r="S59" s="64" t="n">
        <v>1E-005</v>
      </c>
    </row>
    <row r="60" customFormat="false" ht="12.75" hidden="false" customHeight="false" outlineLevel="0" collapsed="false">
      <c r="A60" s="0" t="str">
        <f aca="false">IF(ISERROR(VLOOKUP(G60,BridgeCodes!$A$3:$E$65536,5,FALSE())),"Missing BB Code",VLOOKUP(G60,BridgeCodes!$A$3:$E$65536,5,FALSE()))</f>
        <v>US;UTY</v>
      </c>
      <c r="B60" s="0" t="s">
        <v>486</v>
      </c>
      <c r="C60" s="107" t="s">
        <v>34</v>
      </c>
      <c r="D60" s="107" t="s">
        <v>109</v>
      </c>
      <c r="E60" s="107" t="s">
        <v>450</v>
      </c>
      <c r="F60" s="107" t="n">
        <v>16.7</v>
      </c>
      <c r="G60" s="0" t="s">
        <v>110</v>
      </c>
      <c r="H60" s="0" t="n">
        <v>371.6</v>
      </c>
      <c r="I60" s="0" t="n">
        <v>0.04297</v>
      </c>
      <c r="J60" s="105" t="s">
        <v>422</v>
      </c>
      <c r="K60" s="105" t="n">
        <v>-9500</v>
      </c>
      <c r="L60" s="106" t="n">
        <v>100</v>
      </c>
      <c r="M60" s="103" t="n">
        <v>0.6988210726</v>
      </c>
      <c r="N60" s="0" t="n">
        <v>1</v>
      </c>
      <c r="O60" s="102" t="n">
        <v>360</v>
      </c>
      <c r="P60" s="104" t="n">
        <v>36967</v>
      </c>
      <c r="Q60" s="102" t="n">
        <v>25</v>
      </c>
      <c r="R60" s="0" t="n">
        <v>0.0564221088165233</v>
      </c>
      <c r="S60" s="64" t="n">
        <v>0.25256430114</v>
      </c>
    </row>
    <row r="61" customFormat="false" ht="12.75" hidden="false" customHeight="false" outlineLevel="0" collapsed="false">
      <c r="A61" s="0" t="str">
        <f aca="false">IF(ISERROR(VLOOKUP(G61,BridgeCodes!$A$3:$E$65536,5,FALSE())),"Missing BB Code",VLOOKUP(G61,BridgeCodes!$A$3:$E$65536,5,FALSE()))</f>
        <v>US;UTY</v>
      </c>
      <c r="B61" s="0" t="s">
        <v>487</v>
      </c>
      <c r="C61" s="107" t="s">
        <v>34</v>
      </c>
      <c r="D61" s="107" t="s">
        <v>111</v>
      </c>
      <c r="E61" s="107" t="s">
        <v>450</v>
      </c>
      <c r="F61" s="107" t="n">
        <v>5.4</v>
      </c>
      <c r="G61" s="0" t="s">
        <v>110</v>
      </c>
      <c r="H61" s="0" t="n">
        <v>371.6</v>
      </c>
      <c r="I61" s="0" t="n">
        <v>0.04297</v>
      </c>
      <c r="J61" s="105" t="s">
        <v>422</v>
      </c>
      <c r="K61" s="105" t="n">
        <v>9500</v>
      </c>
      <c r="L61" s="106" t="n">
        <v>100</v>
      </c>
      <c r="M61" s="103" t="n">
        <v>-0.3018196173</v>
      </c>
      <c r="N61" s="0" t="n">
        <v>2</v>
      </c>
      <c r="O61" s="102" t="n">
        <v>360</v>
      </c>
      <c r="P61" s="104" t="n">
        <v>36967</v>
      </c>
      <c r="Q61" s="102" t="n">
        <v>25</v>
      </c>
      <c r="R61" s="0" t="n">
        <v>0.0564221088165233</v>
      </c>
      <c r="S61" s="64" t="n">
        <v>0.258350947696</v>
      </c>
    </row>
    <row r="62" customFormat="false" ht="12.75" hidden="false" customHeight="false" outlineLevel="0" collapsed="false">
      <c r="A62" s="0" t="str">
        <f aca="false">IF(ISERROR(VLOOKUP(G62,BridgeCodes!$A$3:$E$65536,5,FALSE())),"Missing BB Code",VLOOKUP(G62,BridgeCodes!$A$3:$E$65536,5,FALSE()))</f>
        <v>US;UTY</v>
      </c>
      <c r="B62" s="0" t="s">
        <v>488</v>
      </c>
      <c r="C62" s="107" t="s">
        <v>34</v>
      </c>
      <c r="D62" s="107" t="s">
        <v>112</v>
      </c>
      <c r="E62" s="107" t="s">
        <v>450</v>
      </c>
      <c r="F62" s="107" t="n">
        <v>11.2</v>
      </c>
      <c r="G62" s="0" t="s">
        <v>110</v>
      </c>
      <c r="H62" s="0" t="n">
        <v>371.6</v>
      </c>
      <c r="I62" s="0" t="n">
        <v>0.04297</v>
      </c>
      <c r="J62" s="105" t="s">
        <v>422</v>
      </c>
      <c r="K62" s="105" t="n">
        <v>-4500</v>
      </c>
      <c r="L62" s="106" t="n">
        <v>100</v>
      </c>
      <c r="M62" s="103" t="n">
        <v>0.5422979355</v>
      </c>
      <c r="N62" s="0" t="n">
        <v>1</v>
      </c>
      <c r="O62" s="102" t="n">
        <v>370</v>
      </c>
      <c r="P62" s="104" t="n">
        <v>36967</v>
      </c>
      <c r="Q62" s="102" t="n">
        <v>25</v>
      </c>
      <c r="R62" s="0" t="n">
        <v>0.0564221088165233</v>
      </c>
      <c r="S62" s="64" t="n">
        <v>0.26456256582</v>
      </c>
    </row>
    <row r="63" customFormat="false" ht="12.75" hidden="false" customHeight="false" outlineLevel="0" collapsed="false">
      <c r="A63" s="0" t="str">
        <f aca="false">IF(ISERROR(VLOOKUP(G63,BridgeCodes!$A$3:$E$65536,5,FALSE())),"Missing BB Code",VLOOKUP(G63,BridgeCodes!$A$3:$E$65536,5,FALSE()))</f>
        <v>US;UTY</v>
      </c>
      <c r="B63" s="0" t="s">
        <v>489</v>
      </c>
      <c r="C63" s="107" t="s">
        <v>34</v>
      </c>
      <c r="D63" s="107" t="s">
        <v>113</v>
      </c>
      <c r="E63" s="107" t="s">
        <v>450</v>
      </c>
      <c r="F63" s="107" t="n">
        <v>8.95</v>
      </c>
      <c r="G63" s="0" t="s">
        <v>110</v>
      </c>
      <c r="H63" s="0" t="n">
        <v>371.6</v>
      </c>
      <c r="I63" s="0" t="n">
        <v>0.04297</v>
      </c>
      <c r="J63" s="105" t="s">
        <v>422</v>
      </c>
      <c r="K63" s="105" t="n">
        <v>4500</v>
      </c>
      <c r="L63" s="106" t="n">
        <v>100</v>
      </c>
      <c r="M63" s="103" t="n">
        <v>-0.4542330001</v>
      </c>
      <c r="N63" s="0" t="n">
        <v>2</v>
      </c>
      <c r="O63" s="102" t="n">
        <v>370</v>
      </c>
      <c r="P63" s="104" t="n">
        <v>36967</v>
      </c>
      <c r="Q63" s="102" t="n">
        <v>25</v>
      </c>
      <c r="R63" s="0" t="n">
        <v>0.0564221088165233</v>
      </c>
      <c r="S63" s="64" t="n">
        <v>0.25636577985</v>
      </c>
    </row>
    <row r="64" customFormat="false" ht="12.75" hidden="false" customHeight="false" outlineLevel="0" collapsed="false">
      <c r="A64" s="0" t="str">
        <f aca="false">IF(ISERROR(VLOOKUP(G64,BridgeCodes!$A$3:$E$65536,5,FALSE())),"Missing BB Code",VLOOKUP(G64,BridgeCodes!$A$3:$E$65536,5,FALSE()))</f>
        <v>US;VITR</v>
      </c>
      <c r="B64" s="0" t="s">
        <v>490</v>
      </c>
      <c r="C64" s="107" t="s">
        <v>31</v>
      </c>
      <c r="D64" s="107" t="s">
        <v>114</v>
      </c>
      <c r="E64" s="107" t="s">
        <v>421</v>
      </c>
      <c r="F64" s="107" t="n">
        <v>5.375</v>
      </c>
      <c r="G64" s="0" t="s">
        <v>114</v>
      </c>
      <c r="H64" s="0" t="n">
        <v>5.375</v>
      </c>
      <c r="I64" s="0" t="n">
        <v>0</v>
      </c>
      <c r="J64" s="105" t="s">
        <v>422</v>
      </c>
      <c r="K64" s="105" t="n">
        <v>100000</v>
      </c>
      <c r="L64" s="106" t="n">
        <v>0</v>
      </c>
      <c r="M64" s="103" t="n">
        <v>1</v>
      </c>
      <c r="N64" s="0" t="n">
        <v>0</v>
      </c>
      <c r="O64" s="102" t="n">
        <v>0</v>
      </c>
      <c r="P64" s="104"/>
      <c r="Q64" s="102" t="n">
        <v>0</v>
      </c>
      <c r="S64" s="64" t="n">
        <v>1E-005</v>
      </c>
    </row>
    <row r="65" customFormat="false" ht="12.75" hidden="false" customHeight="false" outlineLevel="0" collapsed="false">
      <c r="A65" s="0" t="str">
        <f aca="false">IF(ISERROR(VLOOKUP(G65,BridgeCodes!$A$3:$E$65536,5,FALSE())),"Missing BB Code",VLOOKUP(G65,BridgeCodes!$A$3:$E$65536,5,FALSE()))</f>
        <v>US;VLO</v>
      </c>
      <c r="B65" s="0" t="s">
        <v>491</v>
      </c>
      <c r="C65" s="100" t="s">
        <v>33</v>
      </c>
      <c r="D65" s="100" t="s">
        <v>115</v>
      </c>
      <c r="E65" s="100" t="s">
        <v>421</v>
      </c>
      <c r="F65" s="100" t="n">
        <v>36.75</v>
      </c>
      <c r="G65" s="0" t="s">
        <v>115</v>
      </c>
      <c r="H65" s="0" t="n">
        <v>36.75</v>
      </c>
      <c r="I65" s="0" t="n">
        <v>0.0087</v>
      </c>
      <c r="J65" s="105" t="s">
        <v>422</v>
      </c>
      <c r="K65" s="105" t="n">
        <v>-40000</v>
      </c>
      <c r="L65" s="106" t="n">
        <v>0</v>
      </c>
      <c r="M65" s="103" t="n">
        <v>1</v>
      </c>
      <c r="N65" s="0" t="n">
        <v>0</v>
      </c>
      <c r="O65" s="102" t="n">
        <v>0</v>
      </c>
      <c r="P65" s="104"/>
      <c r="Q65" s="102" t="n">
        <v>0</v>
      </c>
      <c r="S65" s="64" t="n">
        <v>1E-005</v>
      </c>
    </row>
    <row r="66" customFormat="false" ht="12.75" hidden="false" customHeight="false" outlineLevel="0" collapsed="false">
      <c r="A66" s="0" t="str">
        <f aca="false">IF(ISERROR(VLOOKUP(G66,BridgeCodes!$A$3:$E$65536,5,FALSE())),"Missing BB Code",VLOOKUP(G66,BridgeCodes!$A$3:$E$65536,5,FALSE()))</f>
        <v>US;VSTR</v>
      </c>
      <c r="B66" s="0" t="s">
        <v>492</v>
      </c>
      <c r="C66" s="100" t="s">
        <v>36</v>
      </c>
      <c r="D66" s="100" t="s">
        <v>116</v>
      </c>
      <c r="E66" s="100" t="s">
        <v>421</v>
      </c>
      <c r="F66" s="100" t="n">
        <v>89</v>
      </c>
      <c r="G66" s="0" t="s">
        <v>116</v>
      </c>
      <c r="H66" s="0" t="n">
        <v>89</v>
      </c>
      <c r="I66" s="0" t="n">
        <v>0</v>
      </c>
      <c r="J66" s="105" t="s">
        <v>422</v>
      </c>
      <c r="K66" s="105" t="n">
        <v>20000</v>
      </c>
      <c r="L66" s="106" t="n">
        <v>0</v>
      </c>
      <c r="M66" s="103" t="n">
        <v>1</v>
      </c>
      <c r="N66" s="0" t="n">
        <v>0</v>
      </c>
      <c r="O66" s="102" t="n">
        <v>0</v>
      </c>
      <c r="P66" s="104"/>
      <c r="Q66" s="102" t="n">
        <v>0</v>
      </c>
      <c r="S66" s="64" t="n">
        <v>0.56885594496</v>
      </c>
    </row>
    <row r="67" customFormat="false" ht="12.75" hidden="false" customHeight="false" outlineLevel="0" collapsed="false">
      <c r="A67" s="0" t="str">
        <f aca="false">IF(ISERROR(VLOOKUP(G67,BridgeCodes!$A$3:$E$65536,5,FALSE())),"Missing BB Code",VLOOKUP(G67,BridgeCodes!$A$3:$E$65536,5,FALSE()))</f>
        <v>US;VSTR</v>
      </c>
      <c r="B67" s="0" t="s">
        <v>493</v>
      </c>
      <c r="C67" s="100" t="s">
        <v>32</v>
      </c>
      <c r="D67" s="100" t="s">
        <v>116</v>
      </c>
      <c r="E67" s="100" t="s">
        <v>421</v>
      </c>
      <c r="F67" s="100" t="n">
        <v>89</v>
      </c>
      <c r="G67" s="0" t="s">
        <v>116</v>
      </c>
      <c r="H67" s="0" t="n">
        <v>89</v>
      </c>
      <c r="I67" s="0" t="n">
        <v>0</v>
      </c>
      <c r="J67" s="105" t="s">
        <v>422</v>
      </c>
      <c r="K67" s="105" t="n">
        <v>34000</v>
      </c>
      <c r="L67" s="106" t="n">
        <v>0</v>
      </c>
      <c r="M67" s="103" t="n">
        <v>1</v>
      </c>
      <c r="N67" s="0" t="n">
        <v>0</v>
      </c>
      <c r="O67" s="102" t="n">
        <v>0</v>
      </c>
      <c r="P67" s="104"/>
      <c r="Q67" s="102" t="n">
        <v>0</v>
      </c>
      <c r="S67" s="64" t="n">
        <v>1E-005</v>
      </c>
    </row>
    <row r="68" customFormat="false" ht="12.75" hidden="false" customHeight="false" outlineLevel="0" collapsed="false">
      <c r="A68" s="0" t="str">
        <f aca="false">IF(ISERROR(VLOOKUP(G68,BridgeCodes!$A$3:$E$65536,5,FALSE())),"Missing BB Code",VLOOKUP(G68,BridgeCodes!$A$3:$E$65536,5,FALSE()))</f>
        <v>US;WEC</v>
      </c>
      <c r="B68" s="0" t="s">
        <v>494</v>
      </c>
      <c r="C68" s="100" t="s">
        <v>34</v>
      </c>
      <c r="D68" s="100" t="s">
        <v>117</v>
      </c>
      <c r="E68" s="100" t="s">
        <v>421</v>
      </c>
      <c r="F68" s="100" t="n">
        <v>21.35</v>
      </c>
      <c r="G68" s="0" t="s">
        <v>117</v>
      </c>
      <c r="H68" s="0" t="n">
        <v>21.35</v>
      </c>
      <c r="I68" s="0" t="n">
        <v>0.0376</v>
      </c>
      <c r="J68" s="105" t="s">
        <v>422</v>
      </c>
      <c r="K68" s="105" t="n">
        <v>-12500</v>
      </c>
      <c r="L68" s="106" t="n">
        <v>0</v>
      </c>
      <c r="M68" s="103" t="n">
        <v>1</v>
      </c>
      <c r="N68" s="0" t="n">
        <v>0</v>
      </c>
      <c r="O68" s="102" t="n">
        <v>0</v>
      </c>
      <c r="P68" s="104"/>
      <c r="Q68" s="102" t="n">
        <v>0</v>
      </c>
      <c r="S68" s="64" t="n">
        <v>0.25636577985</v>
      </c>
    </row>
    <row r="69" customFormat="false" ht="12.75" hidden="false" customHeight="false" outlineLevel="0" collapsed="false">
      <c r="A69" s="0" t="str">
        <f aca="false">IF(ISERROR(VLOOKUP(G69,BridgeCodes!$A$3:$E$65536,5,FALSE())),"Missing BB Code",VLOOKUP(G69,BridgeCodes!$A$3:$E$65536,5,FALSE()))</f>
        <v>AU;WPL</v>
      </c>
      <c r="B69" s="0" t="s">
        <v>495</v>
      </c>
      <c r="C69" s="100" t="s">
        <v>33</v>
      </c>
      <c r="D69" s="100" t="s">
        <v>118</v>
      </c>
      <c r="E69" s="100" t="s">
        <v>421</v>
      </c>
      <c r="F69" s="100" t="n">
        <v>14.09</v>
      </c>
      <c r="G69" s="0" t="s">
        <v>118</v>
      </c>
      <c r="H69" s="0" t="n">
        <v>14.09</v>
      </c>
      <c r="I69" s="0" t="n">
        <v>0.0214</v>
      </c>
      <c r="J69" s="105" t="s">
        <v>425</v>
      </c>
      <c r="K69" s="105" t="n">
        <v>-471000</v>
      </c>
      <c r="L69" s="106" t="n">
        <v>0</v>
      </c>
      <c r="M69" s="103" t="n">
        <v>1</v>
      </c>
      <c r="N69" s="0" t="n">
        <v>0</v>
      </c>
      <c r="O69" s="102" t="n">
        <v>0</v>
      </c>
      <c r="P69" s="104"/>
      <c r="Q69" s="102" t="n">
        <v>0</v>
      </c>
      <c r="S69" s="64" t="n">
        <v>1E-005</v>
      </c>
    </row>
    <row r="70" customFormat="false" ht="12.75" hidden="false" customHeight="false" outlineLevel="0" collapsed="false">
      <c r="A70" s="0" t="str">
        <f aca="false">IF(ISERROR(VLOOKUP(G70,BridgeCodes!$A$3:$E$65536,5,FALSE())),"Missing BB Code",VLOOKUP(G70,BridgeCodes!$A$3:$E$65536,5,FALSE()))</f>
        <v>US;XNG</v>
      </c>
      <c r="B70" s="0" t="s">
        <v>496</v>
      </c>
      <c r="C70" s="100" t="s">
        <v>33</v>
      </c>
      <c r="D70" s="100" t="s">
        <v>119</v>
      </c>
      <c r="E70" s="100" t="s">
        <v>450</v>
      </c>
      <c r="F70" s="100" t="n">
        <v>28.4</v>
      </c>
      <c r="G70" s="0" t="s">
        <v>120</v>
      </c>
      <c r="H70" s="0" t="n">
        <v>249.94</v>
      </c>
      <c r="I70" s="0" t="n">
        <v>0.00849</v>
      </c>
      <c r="J70" s="105" t="s">
        <v>422</v>
      </c>
      <c r="K70" s="105" t="n">
        <v>-20000</v>
      </c>
      <c r="L70" s="106" t="n">
        <v>100</v>
      </c>
      <c r="M70" s="103" t="n">
        <v>0.6467945669</v>
      </c>
      <c r="N70" s="0" t="n">
        <v>1</v>
      </c>
      <c r="O70" s="102" t="n">
        <v>240</v>
      </c>
      <c r="P70" s="104" t="n">
        <v>37093</v>
      </c>
      <c r="Q70" s="102" t="n">
        <v>151</v>
      </c>
      <c r="R70" s="0" t="n">
        <v>0.0526369712299854</v>
      </c>
      <c r="S70" s="64" t="n">
        <v>0.331085335347</v>
      </c>
    </row>
    <row r="71" customFormat="false" ht="12.75" hidden="false" customHeight="false" outlineLevel="0" collapsed="false">
      <c r="A71" s="0" t="str">
        <f aca="false">IF(ISERROR(VLOOKUP(G71,BridgeCodes!$A$3:$E$65536,5,FALSE())),"Missing BB Code",VLOOKUP(G71,BridgeCodes!$A$3:$E$65536,5,FALSE()))</f>
        <v>US;XNG</v>
      </c>
      <c r="B71" s="0" t="s">
        <v>497</v>
      </c>
      <c r="C71" s="100" t="s">
        <v>33</v>
      </c>
      <c r="D71" s="100" t="s">
        <v>121</v>
      </c>
      <c r="E71" s="100" t="s">
        <v>450</v>
      </c>
      <c r="F71" s="100" t="n">
        <v>13.7</v>
      </c>
      <c r="G71" s="0" t="s">
        <v>120</v>
      </c>
      <c r="H71" s="0" t="n">
        <v>249.94</v>
      </c>
      <c r="I71" s="0" t="n">
        <v>0.00849</v>
      </c>
      <c r="J71" s="105" t="s">
        <v>422</v>
      </c>
      <c r="K71" s="105" t="n">
        <v>20000</v>
      </c>
      <c r="L71" s="106" t="n">
        <v>100</v>
      </c>
      <c r="M71" s="103" t="n">
        <v>-0.3481407062</v>
      </c>
      <c r="N71" s="0" t="n">
        <v>2</v>
      </c>
      <c r="O71" s="102" t="n">
        <v>240</v>
      </c>
      <c r="P71" s="104" t="n">
        <v>37093</v>
      </c>
      <c r="Q71" s="102" t="n">
        <v>151</v>
      </c>
      <c r="R71" s="0" t="n">
        <v>0.0526369712299854</v>
      </c>
      <c r="S71" s="64" t="n">
        <v>0.323162524271</v>
      </c>
    </row>
    <row r="72" customFormat="false" ht="12.75" hidden="false" customHeight="false" outlineLevel="0" collapsed="false">
      <c r="A72" s="0" t="str">
        <f aca="false">IF(ISERROR(VLOOKUP(G72,BridgeCodes!$A$3:$E$65536,5,FALSE())),"Missing BB Code",VLOOKUP(G72,BridgeCodes!$A$3:$E$65536,5,FALSE()))</f>
        <v>US;XOI</v>
      </c>
      <c r="B72" s="0" t="s">
        <v>498</v>
      </c>
      <c r="C72" s="100" t="s">
        <v>33</v>
      </c>
      <c r="D72" s="100" t="s">
        <v>122</v>
      </c>
      <c r="E72" s="100" t="s">
        <v>450</v>
      </c>
      <c r="F72" s="100" t="n">
        <v>31.4</v>
      </c>
      <c r="G72" s="0" t="s">
        <v>123</v>
      </c>
      <c r="H72" s="0" t="n">
        <v>536.76</v>
      </c>
      <c r="I72" s="0" t="n">
        <v>0.02385</v>
      </c>
      <c r="J72" s="105" t="s">
        <v>422</v>
      </c>
      <c r="K72" s="105" t="n">
        <v>-8500</v>
      </c>
      <c r="L72" s="106" t="n">
        <v>100</v>
      </c>
      <c r="M72" s="103" t="n">
        <v>0.6640028725</v>
      </c>
      <c r="N72" s="0" t="n">
        <v>3</v>
      </c>
      <c r="O72" s="102" t="n">
        <v>520</v>
      </c>
      <c r="P72" s="104" t="n">
        <v>37002</v>
      </c>
      <c r="Q72" s="102" t="n">
        <v>60</v>
      </c>
      <c r="R72" s="0" t="n">
        <v>0.0554231995590762</v>
      </c>
      <c r="S72" s="64" t="n">
        <v>0.238025587869</v>
      </c>
    </row>
    <row r="73" customFormat="false" ht="12.75" hidden="false" customHeight="false" outlineLevel="0" collapsed="false">
      <c r="A73" s="0" t="str">
        <f aca="false">IF(ISERROR(VLOOKUP(G73,BridgeCodes!$A$3:$E$65536,5,FALSE())),"Missing BB Code",VLOOKUP(G73,BridgeCodes!$A$3:$E$65536,5,FALSE()))</f>
        <v>US;XOI</v>
      </c>
      <c r="B73" s="0" t="s">
        <v>499</v>
      </c>
      <c r="C73" s="100" t="s">
        <v>33</v>
      </c>
      <c r="D73" s="100" t="s">
        <v>124</v>
      </c>
      <c r="E73" s="100" t="s">
        <v>450</v>
      </c>
      <c r="F73" s="100" t="n">
        <v>11.5</v>
      </c>
      <c r="G73" s="0" t="s">
        <v>123</v>
      </c>
      <c r="H73" s="0" t="n">
        <v>536.76</v>
      </c>
      <c r="I73" s="0" t="n">
        <v>0.02385</v>
      </c>
      <c r="J73" s="105" t="s">
        <v>422</v>
      </c>
      <c r="K73" s="105" t="n">
        <v>8500</v>
      </c>
      <c r="L73" s="106" t="n">
        <v>100</v>
      </c>
      <c r="M73" s="103" t="n">
        <v>-0.3326677886</v>
      </c>
      <c r="N73" s="0" t="n">
        <v>4</v>
      </c>
      <c r="O73" s="102" t="n">
        <v>520</v>
      </c>
      <c r="P73" s="104" t="n">
        <v>37002</v>
      </c>
      <c r="Q73" s="102" t="n">
        <v>60</v>
      </c>
      <c r="R73" s="0" t="n">
        <v>0.0554231995590762</v>
      </c>
      <c r="S73" s="64" t="n">
        <v>0.230786958796</v>
      </c>
    </row>
    <row r="74" customFormat="false" ht="12.75" hidden="false" customHeight="false" outlineLevel="0" collapsed="false">
      <c r="A74" s="0" t="str">
        <f aca="false">IF(ISERROR(VLOOKUP(G74,BridgeCodes!$A$3:$E$65536,5,FALSE())),"Missing BB Code",VLOOKUP(G74,BridgeCodes!$A$3:$E$65536,5,FALSE()))</f>
        <v>Missing BB Code</v>
      </c>
      <c r="C74" s="100"/>
      <c r="D74" s="100"/>
      <c r="E74" s="100"/>
      <c r="F74" s="100"/>
      <c r="J74" s="105"/>
      <c r="K74" s="105"/>
      <c r="L74" s="106"/>
      <c r="M74" s="103"/>
      <c r="O74" s="102"/>
      <c r="P74" s="104"/>
      <c r="Q74" s="102"/>
    </row>
    <row r="75" customFormat="false" ht="12.75" hidden="false" customHeight="false" outlineLevel="0" collapsed="false">
      <c r="A75" s="0" t="str">
        <f aca="false">IF(ISERROR(VLOOKUP(G75,BridgeCodes!$A$3:$E$65536,5,FALSE())),"Missing BB Code",VLOOKUP(G75,BridgeCodes!$A$3:$E$65536,5,FALSE()))</f>
        <v>Missing BB Code</v>
      </c>
      <c r="C75" s="100"/>
      <c r="D75" s="100"/>
      <c r="E75" s="100"/>
      <c r="F75" s="100"/>
      <c r="J75" s="105"/>
      <c r="K75" s="105"/>
      <c r="L75" s="106"/>
      <c r="M75" s="103"/>
      <c r="O75" s="102"/>
      <c r="P75" s="104"/>
      <c r="Q75" s="102"/>
    </row>
    <row r="76" customFormat="false" ht="12.75" hidden="false" customHeight="false" outlineLevel="0" collapsed="false">
      <c r="A76" s="0" t="str">
        <f aca="false">IF(ISERROR(VLOOKUP(G76,BridgeCodes!$A$3:$E$65536,5,FALSE())),"Missing BB Code",VLOOKUP(G76,BridgeCodes!$A$3:$E$65536,5,FALSE()))</f>
        <v>Missing BB Code</v>
      </c>
      <c r="C76" s="107"/>
      <c r="D76" s="107"/>
      <c r="E76" s="107"/>
      <c r="F76" s="107"/>
      <c r="J76" s="105"/>
      <c r="K76" s="105"/>
      <c r="L76" s="106"/>
      <c r="M76" s="103"/>
      <c r="O76" s="102"/>
      <c r="P76" s="104"/>
      <c r="Q76" s="102"/>
    </row>
    <row r="77" customFormat="false" ht="12.75" hidden="false" customHeight="false" outlineLevel="0" collapsed="false">
      <c r="A77" s="0" t="str">
        <f aca="false">IF(ISERROR(VLOOKUP(G77,BridgeCodes!$A$3:$E$65536,5,FALSE())),"Missing BB Code",VLOOKUP(G77,BridgeCodes!$A$3:$E$65536,5,FALSE()))</f>
        <v>Missing BB Code</v>
      </c>
      <c r="C77" s="107"/>
      <c r="D77" s="107"/>
      <c r="E77" s="107"/>
      <c r="F77" s="107"/>
      <c r="J77" s="105"/>
      <c r="K77" s="105"/>
      <c r="L77" s="106"/>
      <c r="M77" s="103"/>
      <c r="O77" s="102"/>
      <c r="P77" s="104"/>
      <c r="Q77" s="102"/>
    </row>
    <row r="78" customFormat="false" ht="12.75" hidden="false" customHeight="false" outlineLevel="0" collapsed="false">
      <c r="A78" s="0" t="str">
        <f aca="false">IF(ISERROR(VLOOKUP(G78,BridgeCodes!$A$3:$E$65536,5,FALSE())),"Missing BB Code",VLOOKUP(G78,BridgeCodes!$A$3:$E$65536,5,FALSE()))</f>
        <v>Missing BB Code</v>
      </c>
      <c r="C78" s="107"/>
      <c r="D78" s="107"/>
      <c r="E78" s="107"/>
      <c r="F78" s="107"/>
      <c r="J78" s="105"/>
      <c r="K78" s="105"/>
      <c r="L78" s="106"/>
      <c r="M78" s="103"/>
      <c r="O78" s="102"/>
      <c r="P78" s="104"/>
      <c r="Q78" s="102"/>
    </row>
    <row r="79" customFormat="false" ht="12.75" hidden="false" customHeight="false" outlineLevel="0" collapsed="false">
      <c r="A79" s="0" t="str">
        <f aca="false">IF(ISERROR(VLOOKUP(G79,BridgeCodes!$A$3:$E$65536,5,FALSE())),"Missing BB Code",VLOOKUP(G79,BridgeCodes!$A$3:$E$65536,5,FALSE()))</f>
        <v>Missing BB Code</v>
      </c>
      <c r="C79" s="107"/>
      <c r="D79" s="107"/>
      <c r="E79" s="107"/>
      <c r="F79" s="107"/>
      <c r="J79" s="105"/>
      <c r="K79" s="105"/>
      <c r="L79" s="106"/>
      <c r="M79" s="103"/>
      <c r="O79" s="102"/>
      <c r="P79" s="104"/>
      <c r="Q79" s="102"/>
    </row>
    <row r="80" customFormat="false" ht="12.75" hidden="false" customHeight="false" outlineLevel="0" collapsed="false">
      <c r="A80" s="0" t="str">
        <f aca="false">IF(ISERROR(VLOOKUP(G80,BridgeCodes!$A$3:$E$65536,5,FALSE())),"Missing BB Code",VLOOKUP(G80,BridgeCodes!$A$3:$E$65536,5,FALSE()))</f>
        <v>Missing BB Code</v>
      </c>
      <c r="C80" s="107"/>
      <c r="D80" s="107"/>
      <c r="E80" s="107"/>
      <c r="F80" s="107"/>
      <c r="J80" s="105"/>
      <c r="K80" s="105"/>
      <c r="L80" s="106"/>
      <c r="M80" s="103"/>
      <c r="O80" s="102"/>
      <c r="P80" s="104"/>
      <c r="Q80" s="102"/>
    </row>
    <row r="81" customFormat="false" ht="12.75" hidden="false" customHeight="false" outlineLevel="0" collapsed="false">
      <c r="A81" s="0" t="str">
        <f aca="false">IF(ISERROR(VLOOKUP(G81,BridgeCodes!$A$3:$E$65536,5,FALSE())),"Missing BB Code",VLOOKUP(G81,BridgeCodes!$A$3:$E$65536,5,FALSE()))</f>
        <v>Missing BB Code</v>
      </c>
      <c r="C81" s="107"/>
      <c r="D81" s="107"/>
      <c r="E81" s="107"/>
      <c r="F81" s="107"/>
      <c r="J81" s="105"/>
      <c r="K81" s="105"/>
      <c r="L81" s="106"/>
      <c r="M81" s="103"/>
      <c r="O81" s="102"/>
      <c r="P81" s="104"/>
      <c r="Q81" s="102"/>
    </row>
    <row r="82" customFormat="false" ht="12.75" hidden="false" customHeight="false" outlineLevel="0" collapsed="false">
      <c r="A82" s="0" t="str">
        <f aca="false">IF(ISERROR(VLOOKUP(G82,BridgeCodes!$A$3:$E$65536,5,FALSE())),"Missing BB Code",VLOOKUP(G82,BridgeCodes!$A$3:$E$65536,5,FALSE()))</f>
        <v>Missing BB Code</v>
      </c>
      <c r="C82" s="107"/>
      <c r="D82" s="107"/>
      <c r="E82" s="107"/>
      <c r="F82" s="107"/>
      <c r="J82" s="105"/>
      <c r="K82" s="105"/>
      <c r="L82" s="106"/>
      <c r="M82" s="103"/>
      <c r="O82" s="102"/>
      <c r="P82" s="104"/>
      <c r="Q82" s="102"/>
    </row>
    <row r="83" customFormat="false" ht="12.75" hidden="false" customHeight="false" outlineLevel="0" collapsed="false">
      <c r="A83" s="0" t="str">
        <f aca="false">IF(ISERROR(VLOOKUP(G83,BridgeCodes!$A$3:$E$65536,5,FALSE())),"Missing BB Code",VLOOKUP(G83,BridgeCodes!$A$3:$E$65536,5,FALSE()))</f>
        <v>Missing BB Code</v>
      </c>
      <c r="C83" s="107"/>
      <c r="D83" s="107"/>
      <c r="E83" s="107"/>
      <c r="F83" s="107"/>
      <c r="J83" s="105"/>
      <c r="K83" s="105"/>
      <c r="L83" s="106"/>
      <c r="M83" s="103"/>
      <c r="O83" s="102"/>
      <c r="P83" s="104"/>
      <c r="Q83" s="102"/>
    </row>
    <row r="84" customFormat="false" ht="12.75" hidden="false" customHeight="false" outlineLevel="0" collapsed="false">
      <c r="A84" s="0" t="str">
        <f aca="false">IF(ISERROR(VLOOKUP(G84,BridgeCodes!$A$3:$E$65536,5,FALSE())),"Missing BB Code",VLOOKUP(G84,BridgeCodes!$A$3:$E$65536,5,FALSE()))</f>
        <v>Missing BB Code</v>
      </c>
      <c r="C84" s="107"/>
      <c r="D84" s="107"/>
      <c r="E84" s="107"/>
      <c r="F84" s="107"/>
      <c r="J84" s="105"/>
      <c r="K84" s="105"/>
      <c r="L84" s="106"/>
      <c r="M84" s="103"/>
      <c r="O84" s="102"/>
      <c r="P84" s="104"/>
      <c r="Q84" s="102"/>
    </row>
    <row r="85" customFormat="false" ht="12.75" hidden="false" customHeight="false" outlineLevel="0" collapsed="false">
      <c r="A85" s="0" t="str">
        <f aca="false">IF(ISERROR(VLOOKUP(G85,BridgeCodes!$A$3:$E$65536,5,FALSE())),"Missing BB Code",VLOOKUP(G85,BridgeCodes!$A$3:$E$65536,5,FALSE()))</f>
        <v>Missing BB Code</v>
      </c>
      <c r="C85" s="107"/>
      <c r="D85" s="107"/>
      <c r="E85" s="107"/>
      <c r="F85" s="107"/>
      <c r="J85" s="105"/>
      <c r="K85" s="105"/>
      <c r="L85" s="106"/>
      <c r="M85" s="103"/>
      <c r="O85" s="102"/>
      <c r="P85" s="104"/>
      <c r="Q85" s="102"/>
    </row>
    <row r="86" customFormat="false" ht="12.75" hidden="false" customHeight="false" outlineLevel="0" collapsed="false">
      <c r="A86" s="0" t="str">
        <f aca="false">IF(ISERROR(VLOOKUP(G86,BridgeCodes!$A$3:$E$65536,5,FALSE())),"Missing BB Code",VLOOKUP(G86,BridgeCodes!$A$3:$E$65536,5,FALSE()))</f>
        <v>Missing BB Code</v>
      </c>
      <c r="C86" s="100"/>
      <c r="D86" s="100"/>
      <c r="E86" s="100"/>
      <c r="F86" s="100"/>
      <c r="J86" s="105"/>
      <c r="K86" s="105"/>
      <c r="L86" s="106"/>
      <c r="M86" s="103"/>
      <c r="O86" s="102"/>
      <c r="P86" s="104"/>
      <c r="Q86" s="102"/>
    </row>
    <row r="87" customFormat="false" ht="12.75" hidden="false" customHeight="false" outlineLevel="0" collapsed="false">
      <c r="A87" s="0" t="str">
        <f aca="false">IF(ISERROR(VLOOKUP(G87,BridgeCodes!$A$3:$E$65536,5,FALSE())),"Missing BB Code",VLOOKUP(G87,BridgeCodes!$A$3:$E$65536,5,FALSE()))</f>
        <v>Missing BB Code</v>
      </c>
      <c r="C87" s="100"/>
      <c r="D87" s="100"/>
      <c r="E87" s="100"/>
      <c r="F87" s="100"/>
      <c r="J87" s="105"/>
      <c r="K87" s="105"/>
      <c r="L87" s="106"/>
      <c r="M87" s="103"/>
      <c r="O87" s="102"/>
      <c r="P87" s="104"/>
      <c r="Q87" s="102"/>
    </row>
    <row r="88" customFormat="false" ht="12.75" hidden="false" customHeight="false" outlineLevel="0" collapsed="false">
      <c r="A88" s="0" t="str">
        <f aca="false">IF(ISERROR(VLOOKUP(G88,BridgeCodes!$A$3:$E$65536,5,FALSE())),"Missing BB Code",VLOOKUP(G88,BridgeCodes!$A$3:$E$65536,5,FALSE()))</f>
        <v>Missing BB Code</v>
      </c>
      <c r="C88" s="100"/>
      <c r="D88" s="100"/>
      <c r="E88" s="100"/>
      <c r="F88" s="100"/>
      <c r="J88" s="105"/>
      <c r="K88" s="105"/>
      <c r="L88" s="106"/>
      <c r="M88" s="103"/>
      <c r="O88" s="102"/>
      <c r="P88" s="104"/>
      <c r="Q88" s="102"/>
    </row>
    <row r="89" customFormat="false" ht="12.75" hidden="false" customHeight="false" outlineLevel="0" collapsed="false">
      <c r="A89" s="0" t="str">
        <f aca="false">IF(ISERROR(VLOOKUP(G89,BridgeCodes!$A$3:$E$65536,5,FALSE())),"Missing BB Code",VLOOKUP(G89,BridgeCodes!$A$3:$E$65536,5,FALSE()))</f>
        <v>Missing BB Code</v>
      </c>
      <c r="C89" s="100"/>
      <c r="D89" s="100"/>
      <c r="E89" s="100"/>
      <c r="F89" s="100"/>
      <c r="J89" s="105"/>
      <c r="K89" s="105"/>
      <c r="L89" s="106"/>
      <c r="M89" s="103"/>
      <c r="O89" s="102"/>
      <c r="P89" s="104"/>
      <c r="Q89" s="102"/>
    </row>
    <row r="90" customFormat="false" ht="12.75" hidden="false" customHeight="false" outlineLevel="0" collapsed="false">
      <c r="A90" s="0" t="str">
        <f aca="false">IF(ISERROR(VLOOKUP(G90,BridgeCodes!$A$3:$E$65536,5,FALSE())),"Missing BB Code",VLOOKUP(G90,BridgeCodes!$A$3:$E$65536,5,FALSE()))</f>
        <v>Missing BB Code</v>
      </c>
      <c r="C90" s="107"/>
      <c r="D90" s="107"/>
      <c r="E90" s="107"/>
      <c r="F90" s="107"/>
      <c r="J90" s="105"/>
      <c r="K90" s="105"/>
      <c r="L90" s="106"/>
      <c r="M90" s="103"/>
      <c r="O90" s="102"/>
      <c r="P90" s="104"/>
      <c r="Q90" s="102"/>
    </row>
    <row r="91" customFormat="false" ht="12.75" hidden="false" customHeight="false" outlineLevel="0" collapsed="false">
      <c r="A91" s="0" t="str">
        <f aca="false">IF(ISERROR(VLOOKUP(G91,BridgeCodes!$A$3:$E$65536,5,FALSE())),"Missing BB Code",VLOOKUP(G91,BridgeCodes!$A$3:$E$65536,5,FALSE()))</f>
        <v>Missing BB Code</v>
      </c>
      <c r="C91" s="107"/>
      <c r="D91" s="107"/>
      <c r="E91" s="107"/>
      <c r="F91" s="107"/>
      <c r="J91" s="105"/>
      <c r="K91" s="105"/>
      <c r="L91" s="106"/>
      <c r="M91" s="103"/>
      <c r="O91" s="102"/>
      <c r="P91" s="104"/>
      <c r="Q91" s="102"/>
    </row>
    <row r="92" customFormat="false" ht="12.75" hidden="false" customHeight="false" outlineLevel="0" collapsed="false">
      <c r="A92" s="0" t="str">
        <f aca="false">IF(ISERROR(VLOOKUP(G92,BridgeCodes!$A$3:$E$65536,5,FALSE())),"Missing BB Code",VLOOKUP(G92,BridgeCodes!$A$3:$E$65536,5,FALSE()))</f>
        <v>Missing BB Code</v>
      </c>
      <c r="C92" s="107"/>
      <c r="D92" s="107"/>
      <c r="E92" s="107"/>
      <c r="F92" s="107"/>
      <c r="J92" s="105"/>
      <c r="K92" s="105"/>
      <c r="L92" s="106"/>
      <c r="M92" s="103"/>
      <c r="O92" s="102"/>
      <c r="P92" s="104"/>
      <c r="Q92" s="102"/>
    </row>
    <row r="93" customFormat="false" ht="12.75" hidden="false" customHeight="false" outlineLevel="0" collapsed="false">
      <c r="A93" s="0" t="str">
        <f aca="false">IF(ISERROR(VLOOKUP(G93,BridgeCodes!$A$3:$E$65536,5,FALSE())),"Missing BB Code",VLOOKUP(G93,BridgeCodes!$A$3:$E$65536,5,FALSE()))</f>
        <v>Missing BB Code</v>
      </c>
      <c r="C93" s="107"/>
      <c r="D93" s="107"/>
      <c r="E93" s="107"/>
      <c r="F93" s="107"/>
      <c r="J93" s="105"/>
      <c r="K93" s="105"/>
      <c r="L93" s="106"/>
      <c r="M93" s="103"/>
      <c r="O93" s="102"/>
      <c r="P93" s="104"/>
      <c r="Q93" s="102"/>
    </row>
    <row r="94" customFormat="false" ht="12.75" hidden="false" customHeight="false" outlineLevel="0" collapsed="false">
      <c r="A94" s="0" t="str">
        <f aca="false">IF(ISERROR(VLOOKUP(G94,BridgeCodes!$A$3:$E$65536,5,FALSE())),"Missing BB Code",VLOOKUP(G94,BridgeCodes!$A$3:$E$65536,5,FALSE()))</f>
        <v>Missing BB Code</v>
      </c>
      <c r="C94" s="100"/>
      <c r="D94" s="100"/>
      <c r="E94" s="100"/>
      <c r="F94" s="100"/>
      <c r="L94" s="106"/>
      <c r="M94" s="103"/>
      <c r="O94" s="102"/>
      <c r="P94" s="104"/>
      <c r="Q94" s="102"/>
    </row>
    <row r="95" customFormat="false" ht="12.75" hidden="false" customHeight="false" outlineLevel="0" collapsed="false">
      <c r="A95" s="0" t="str">
        <f aca="false">IF(ISERROR(VLOOKUP(G95,BridgeCodes!$A$3:$E$65536,5,FALSE())),"Missing BB Code",VLOOKUP(G95,BridgeCodes!$A$3:$E$65536,5,FALSE()))</f>
        <v>Missing BB Code</v>
      </c>
      <c r="C95" s="100"/>
      <c r="D95" s="100"/>
      <c r="E95" s="100"/>
      <c r="F95" s="100"/>
      <c r="L95" s="106"/>
      <c r="M95" s="103"/>
      <c r="O95" s="102"/>
      <c r="P95" s="104"/>
      <c r="Q95" s="102"/>
    </row>
    <row r="96" customFormat="false" ht="12.75" hidden="false" customHeight="false" outlineLevel="0" collapsed="false">
      <c r="A96" s="0" t="str">
        <f aca="false">IF(ISERROR(VLOOKUP(G96,BridgeCodes!$A$3:$E$65536,5,FALSE())),"Missing BB Code",VLOOKUP(G96,BridgeCodes!$A$3:$E$65536,5,FALSE()))</f>
        <v>Missing BB Code</v>
      </c>
      <c r="C96" s="107"/>
      <c r="D96" s="107"/>
      <c r="E96" s="107"/>
      <c r="F96" s="107"/>
      <c r="L96" s="106"/>
      <c r="M96" s="103"/>
      <c r="O96" s="102"/>
      <c r="P96" s="104"/>
      <c r="Q96" s="102"/>
    </row>
    <row r="97" customFormat="false" ht="12.75" hidden="false" customHeight="false" outlineLevel="0" collapsed="false">
      <c r="A97" s="0" t="str">
        <f aca="false">IF(ISERROR(VLOOKUP(G97,BridgeCodes!$A$3:$E$65536,5,FALSE())),"Missing BB Code",VLOOKUP(G97,BridgeCodes!$A$3:$E$65536,5,FALSE()))</f>
        <v>Missing BB Code</v>
      </c>
      <c r="C97" s="107"/>
      <c r="D97" s="107"/>
      <c r="E97" s="107"/>
      <c r="F97" s="107"/>
      <c r="L97" s="106"/>
      <c r="M97" s="103"/>
      <c r="O97" s="102"/>
      <c r="P97" s="104"/>
      <c r="Q97" s="102"/>
    </row>
    <row r="98" customFormat="false" ht="12.75" hidden="false" customHeight="false" outlineLevel="0" collapsed="false">
      <c r="A98" s="0" t="str">
        <f aca="false">IF(ISERROR(VLOOKUP(G98,BridgeCodes!$A$3:$E$65536,5,FALSE())),"Missing BB Code",VLOOKUP(G98,BridgeCodes!$A$3:$E$65536,5,FALSE()))</f>
        <v>Missing BB Code</v>
      </c>
      <c r="C98" s="107"/>
      <c r="D98" s="107"/>
      <c r="E98" s="107"/>
      <c r="F98" s="107"/>
      <c r="L98" s="106"/>
      <c r="M98" s="103"/>
      <c r="O98" s="102"/>
      <c r="P98" s="104"/>
      <c r="Q98" s="102"/>
    </row>
    <row r="99" customFormat="false" ht="12.75" hidden="false" customHeight="false" outlineLevel="0" collapsed="false">
      <c r="A99" s="0" t="str">
        <f aca="false">IF(ISERROR(VLOOKUP(G99,BridgeCodes!$A$3:$E$65536,5,FALSE())),"Missing BB Code",VLOOKUP(G99,BridgeCodes!$A$3:$E$65536,5,FALSE()))</f>
        <v>Missing BB Code</v>
      </c>
      <c r="C99" s="107"/>
      <c r="D99" s="107"/>
      <c r="E99" s="107"/>
      <c r="F99" s="107"/>
      <c r="L99" s="106"/>
      <c r="M99" s="103"/>
      <c r="O99" s="102"/>
      <c r="P99" s="104"/>
      <c r="Q99" s="102"/>
    </row>
    <row r="100" customFormat="false" ht="12.75" hidden="false" customHeight="false" outlineLevel="0" collapsed="false">
      <c r="A100" s="0" t="str">
        <f aca="false">IF(ISERROR(VLOOKUP(G100,BridgeCodes!$A$3:$E$65536,5,FALSE())),"Missing BB Code",VLOOKUP(G100,BridgeCodes!$A$3:$E$65536,5,FALSE()))</f>
        <v>Missing BB Code</v>
      </c>
      <c r="C100" s="107"/>
      <c r="D100" s="107"/>
      <c r="E100" s="107"/>
      <c r="F100" s="107"/>
      <c r="L100" s="106"/>
      <c r="M100" s="103"/>
      <c r="O100" s="102"/>
      <c r="P100" s="104"/>
      <c r="Q100" s="102"/>
    </row>
    <row r="101" customFormat="false" ht="12.75" hidden="false" customHeight="false" outlineLevel="0" collapsed="false">
      <c r="A101" s="0" t="str">
        <f aca="false">IF(ISERROR(VLOOKUP(G101,BridgeCodes!$A$3:$E$65536,5,FALSE())),"Missing BB Code",VLOOKUP(G101,BridgeCodes!$A$3:$E$65536,5,FALSE()))</f>
        <v>Missing BB Code</v>
      </c>
      <c r="C101" s="107"/>
      <c r="D101" s="107"/>
      <c r="E101" s="107"/>
      <c r="F101" s="107"/>
      <c r="L101" s="106"/>
      <c r="M101" s="103"/>
      <c r="O101" s="102"/>
      <c r="P101" s="104"/>
      <c r="Q101" s="102"/>
    </row>
    <row r="102" customFormat="false" ht="12.75" hidden="false" customHeight="false" outlineLevel="0" collapsed="false">
      <c r="A102" s="0" t="str">
        <f aca="false">IF(ISERROR(VLOOKUP(G102,BridgeCodes!$A$3:$E$65536,5,FALSE())),"Missing BB Code",VLOOKUP(G102,BridgeCodes!$A$3:$E$65536,5,FALSE()))</f>
        <v>Missing BB Code</v>
      </c>
      <c r="C102" s="107"/>
      <c r="D102" s="107"/>
      <c r="E102" s="107"/>
      <c r="F102" s="107"/>
      <c r="L102" s="106"/>
      <c r="M102" s="103"/>
      <c r="O102" s="102"/>
      <c r="P102" s="104"/>
      <c r="Q102" s="102"/>
    </row>
    <row r="103" customFormat="false" ht="12.75" hidden="false" customHeight="false" outlineLevel="0" collapsed="false">
      <c r="A103" s="0" t="str">
        <f aca="false">IF(ISERROR(VLOOKUP(G103,BridgeCodes!$A$3:$E$65536,5,FALSE())),"Missing BB Code",VLOOKUP(G103,BridgeCodes!$A$3:$E$65536,5,FALSE()))</f>
        <v>Missing BB Code</v>
      </c>
      <c r="C103" s="107"/>
      <c r="D103" s="107"/>
      <c r="E103" s="107"/>
      <c r="F103" s="107"/>
      <c r="L103" s="106"/>
      <c r="M103" s="103"/>
      <c r="O103" s="102"/>
      <c r="P103" s="104"/>
      <c r="Q103" s="102"/>
    </row>
    <row r="104" customFormat="false" ht="12.75" hidden="false" customHeight="false" outlineLevel="0" collapsed="false">
      <c r="A104" s="0" t="str">
        <f aca="false">IF(ISERROR(VLOOKUP(G104,BridgeCodes!$A$3:$E$65536,5,FALSE())),"Missing BB Code",VLOOKUP(G104,BridgeCodes!$A$3:$E$65536,5,FALSE()))</f>
        <v>Missing BB Code</v>
      </c>
      <c r="C104" s="107"/>
      <c r="D104" s="107"/>
      <c r="E104" s="107"/>
      <c r="F104" s="107"/>
      <c r="L104" s="106"/>
      <c r="M104" s="103"/>
      <c r="O104" s="102"/>
      <c r="P104" s="104"/>
      <c r="Q104" s="102"/>
    </row>
    <row r="105" customFormat="false" ht="12.75" hidden="false" customHeight="false" outlineLevel="0" collapsed="false">
      <c r="A105" s="0" t="str">
        <f aca="false">IF(ISERROR(VLOOKUP(G105,BridgeCodes!$A$3:$E$65536,5,FALSE())),"Missing BB Code",VLOOKUP(G105,BridgeCodes!$A$3:$E$65536,5,FALSE()))</f>
        <v>Missing BB Code</v>
      </c>
      <c r="C105" s="107"/>
      <c r="D105" s="107"/>
      <c r="E105" s="107"/>
      <c r="F105" s="107"/>
      <c r="L105" s="106"/>
      <c r="M105" s="103"/>
      <c r="O105" s="102"/>
      <c r="P105" s="104"/>
      <c r="Q105" s="102"/>
    </row>
    <row r="106" customFormat="false" ht="12.75" hidden="false" customHeight="false" outlineLevel="0" collapsed="false">
      <c r="A106" s="0" t="str">
        <f aca="false">IF(ISERROR(VLOOKUP(G106,BridgeCodes!$A$3:$E$65536,5,FALSE())),"Missing BB Code",VLOOKUP(G106,BridgeCodes!$A$3:$E$65536,5,FALSE()))</f>
        <v>Missing BB Code</v>
      </c>
      <c r="C106" s="107"/>
      <c r="D106" s="107"/>
      <c r="E106" s="107"/>
      <c r="F106" s="107"/>
      <c r="L106" s="106"/>
      <c r="M106" s="103"/>
      <c r="O106" s="102"/>
      <c r="P106" s="104"/>
      <c r="Q106" s="102"/>
    </row>
    <row r="107" customFormat="false" ht="12.75" hidden="false" customHeight="false" outlineLevel="0" collapsed="false">
      <c r="A107" s="0" t="str">
        <f aca="false">IF(ISERROR(VLOOKUP(G107,BridgeCodes!$A$3:$E$65536,5,FALSE())),"Missing BB Code",VLOOKUP(G107,BridgeCodes!$A$3:$E$65536,5,FALSE()))</f>
        <v>Missing BB Code</v>
      </c>
      <c r="C107" s="107"/>
      <c r="D107" s="107"/>
      <c r="E107" s="107"/>
      <c r="F107" s="107"/>
      <c r="L107" s="106"/>
      <c r="M107" s="103"/>
      <c r="O107" s="102"/>
      <c r="P107" s="104"/>
      <c r="Q107" s="102"/>
    </row>
    <row r="108" customFormat="false" ht="12.75" hidden="false" customHeight="false" outlineLevel="0" collapsed="false">
      <c r="A108" s="0" t="str">
        <f aca="false">IF(ISERROR(VLOOKUP(G108,BridgeCodes!$A$3:$E$65536,5,FALSE())),"Missing BB Code",VLOOKUP(G108,BridgeCodes!$A$3:$E$65536,5,FALSE()))</f>
        <v>Missing BB Code</v>
      </c>
      <c r="C108" s="107"/>
      <c r="D108" s="107"/>
      <c r="E108" s="107"/>
      <c r="F108" s="107"/>
      <c r="L108" s="106"/>
      <c r="M108" s="103"/>
      <c r="O108" s="102"/>
      <c r="P108" s="104"/>
      <c r="Q108" s="102"/>
    </row>
    <row r="109" customFormat="false" ht="12.75" hidden="false" customHeight="false" outlineLevel="0" collapsed="false">
      <c r="A109" s="0" t="str">
        <f aca="false">IF(ISERROR(VLOOKUP(G109,BridgeCodes!$A$3:$E$65536,5,FALSE())),"Missing BB Code",VLOOKUP(G109,BridgeCodes!$A$3:$E$65536,5,FALSE()))</f>
        <v>Missing BB Code</v>
      </c>
      <c r="C109" s="107"/>
      <c r="D109" s="107"/>
      <c r="E109" s="107"/>
      <c r="F109" s="107"/>
      <c r="L109" s="106"/>
      <c r="M109" s="103"/>
      <c r="O109" s="102"/>
      <c r="P109" s="104"/>
      <c r="Q109" s="102"/>
    </row>
    <row r="110" customFormat="false" ht="12.75" hidden="false" customHeight="false" outlineLevel="0" collapsed="false">
      <c r="A110" s="0" t="str">
        <f aca="false">IF(ISERROR(VLOOKUP(G110,BridgeCodes!$A$3:$E$65536,5,FALSE())),"Missing BB Code",VLOOKUP(G110,BridgeCodes!$A$3:$E$65536,5,FALSE()))</f>
        <v>Missing BB Code</v>
      </c>
      <c r="C110" s="107"/>
      <c r="D110" s="107"/>
      <c r="E110" s="107"/>
      <c r="F110" s="107"/>
      <c r="L110" s="106"/>
      <c r="M110" s="103"/>
      <c r="O110" s="102"/>
      <c r="P110" s="104"/>
      <c r="Q110" s="102"/>
    </row>
    <row r="111" customFormat="false" ht="12.75" hidden="false" customHeight="false" outlineLevel="0" collapsed="false">
      <c r="A111" s="0" t="str">
        <f aca="false">IF(ISERROR(VLOOKUP(G111,BridgeCodes!$A$3:$E$65536,5,FALSE())),"Missing BB Code",VLOOKUP(G111,BridgeCodes!$A$3:$E$65536,5,FALSE()))</f>
        <v>Missing BB Code</v>
      </c>
      <c r="C111" s="107"/>
      <c r="D111" s="107"/>
      <c r="E111" s="107"/>
      <c r="F111" s="107"/>
      <c r="L111" s="106"/>
      <c r="M111" s="103"/>
      <c r="O111" s="102"/>
      <c r="P111" s="104"/>
      <c r="Q111" s="102"/>
    </row>
    <row r="112" customFormat="false" ht="12.75" hidden="false" customHeight="false" outlineLevel="0" collapsed="false">
      <c r="A112" s="0" t="str">
        <f aca="false">IF(ISERROR(VLOOKUP(G112,BridgeCodes!$A$3:$E$65536,5,FALSE())),"Missing BB Code",VLOOKUP(G112,BridgeCodes!$A$3:$E$65536,5,FALSE()))</f>
        <v>Missing BB Code</v>
      </c>
      <c r="C112" s="107"/>
      <c r="D112" s="107"/>
      <c r="E112" s="107"/>
      <c r="F112" s="107"/>
      <c r="L112" s="106"/>
      <c r="M112" s="103"/>
      <c r="O112" s="102"/>
      <c r="P112" s="104"/>
      <c r="Q112" s="102"/>
    </row>
    <row r="113" customFormat="false" ht="12.75" hidden="false" customHeight="false" outlineLevel="0" collapsed="false">
      <c r="A113" s="0" t="str">
        <f aca="false">IF(ISERROR(VLOOKUP(G113,BridgeCodes!$A$3:$E$65536,5,FALSE())),"Missing BB Code",VLOOKUP(G113,BridgeCodes!$A$3:$E$65536,5,FALSE()))</f>
        <v>Missing BB Code</v>
      </c>
      <c r="C113" s="100"/>
      <c r="D113" s="100"/>
      <c r="E113" s="100"/>
      <c r="F113" s="100"/>
      <c r="L113" s="106"/>
      <c r="M113" s="103"/>
      <c r="O113" s="102"/>
      <c r="P113" s="104"/>
      <c r="Q113" s="102"/>
    </row>
    <row r="114" customFormat="false" ht="12.75" hidden="false" customHeight="false" outlineLevel="0" collapsed="false">
      <c r="A114" s="0" t="str">
        <f aca="false">IF(ISERROR(VLOOKUP(G114,BridgeCodes!$A$3:$E$65536,5,FALSE())),"Missing BB Code",VLOOKUP(G114,BridgeCodes!$A$3:$E$65536,5,FALSE()))</f>
        <v>Missing BB Code</v>
      </c>
      <c r="L114" s="106"/>
      <c r="M114" s="103"/>
      <c r="O114" s="102"/>
      <c r="P114" s="104"/>
      <c r="Q114" s="102"/>
    </row>
    <row r="115" customFormat="false" ht="12.75" hidden="false" customHeight="false" outlineLevel="0" collapsed="false">
      <c r="A115" s="0" t="str">
        <f aca="false">IF(ISERROR(VLOOKUP(G115,BridgeCodes!$A$3:$E$65536,5,FALSE())),"Missing BB Code",VLOOKUP(G115,BridgeCodes!$A$3:$E$65536,5,FALSE()))</f>
        <v>Missing BB Code</v>
      </c>
      <c r="L115" s="106"/>
      <c r="M115" s="103"/>
      <c r="O115" s="102"/>
      <c r="P115" s="104"/>
      <c r="Q115" s="102"/>
    </row>
    <row r="116" customFormat="false" ht="12.75" hidden="false" customHeight="false" outlineLevel="0" collapsed="false">
      <c r="A116" s="0" t="str">
        <f aca="false">IF(ISERROR(VLOOKUP(G116,BridgeCodes!$A$3:$E$65536,5,FALSE())),"Missing BB Code",VLOOKUP(G116,BridgeCodes!$A$3:$E$65536,5,FALSE()))</f>
        <v>Missing BB Code</v>
      </c>
      <c r="L116" s="106"/>
      <c r="M116" s="103"/>
      <c r="O116" s="102"/>
      <c r="P116" s="104"/>
      <c r="Q116" s="102"/>
    </row>
    <row r="117" customFormat="false" ht="12.75" hidden="false" customHeight="false" outlineLevel="0" collapsed="false">
      <c r="A117" s="0" t="str">
        <f aca="false">IF(ISERROR(VLOOKUP(G117,BridgeCodes!$A$3:$E$65536,5,FALSE())),"Missing BB Code",VLOOKUP(G117,BridgeCodes!$A$3:$E$65536,5,FALSE()))</f>
        <v>Missing BB Code</v>
      </c>
      <c r="L117" s="106"/>
      <c r="M117" s="103"/>
      <c r="O117" s="102"/>
      <c r="P117" s="104"/>
      <c r="Q117" s="102"/>
    </row>
    <row r="118" customFormat="false" ht="12.75" hidden="false" customHeight="false" outlineLevel="0" collapsed="false">
      <c r="A118" s="0" t="str">
        <f aca="false">IF(ISERROR(VLOOKUP(G118,BridgeCodes!$A$3:$E$65536,5,FALSE())),"Missing BB Code",VLOOKUP(G118,BridgeCodes!$A$3:$E$65536,5,FALSE()))</f>
        <v>Missing BB Code</v>
      </c>
      <c r="L118" s="106"/>
      <c r="M118" s="103"/>
      <c r="O118" s="102"/>
      <c r="P118" s="104"/>
      <c r="Q118" s="102"/>
    </row>
    <row r="119" customFormat="false" ht="12.75" hidden="false" customHeight="false" outlineLevel="0" collapsed="false">
      <c r="A119" s="0" t="str">
        <f aca="false">IF(ISERROR(VLOOKUP(G119,BridgeCodes!$A$3:$E$65536,5,FALSE())),"Missing BB Code",VLOOKUP(G119,BridgeCodes!$A$3:$E$65536,5,FALSE()))</f>
        <v>Missing BB Code</v>
      </c>
      <c r="L119" s="106"/>
      <c r="M119" s="103"/>
      <c r="O119" s="102"/>
      <c r="P119" s="104"/>
      <c r="Q119" s="102"/>
    </row>
    <row r="120" customFormat="false" ht="12.75" hidden="false" customHeight="false" outlineLevel="0" collapsed="false">
      <c r="A120" s="0" t="str">
        <f aca="false">IF(ISERROR(VLOOKUP(G120,BridgeCodes!$A$3:$E$65536,5,FALSE())),"Missing BB Code",VLOOKUP(G120,BridgeCodes!$A$3:$E$65536,5,FALSE()))</f>
        <v>Missing BB Code</v>
      </c>
      <c r="L120" s="106"/>
      <c r="M120" s="103"/>
      <c r="O120" s="102"/>
      <c r="P120" s="104"/>
      <c r="Q120" s="102"/>
    </row>
    <row r="121" customFormat="false" ht="12.75" hidden="false" customHeight="false" outlineLevel="0" collapsed="false">
      <c r="A121" s="0" t="str">
        <f aca="false">IF(ISERROR(VLOOKUP(G121,BridgeCodes!$A$3:$E$65536,5,FALSE())),"Missing BB Code",VLOOKUP(G121,BridgeCodes!$A$3:$E$65536,5,FALSE()))</f>
        <v>Missing BB Code</v>
      </c>
      <c r="L121" s="106"/>
      <c r="M121" s="103"/>
      <c r="O121" s="102"/>
      <c r="P121" s="104"/>
      <c r="Q121" s="102"/>
    </row>
    <row r="122" customFormat="false" ht="12.75" hidden="false" customHeight="false" outlineLevel="0" collapsed="false">
      <c r="A122" s="0" t="str">
        <f aca="false">IF(ISERROR(VLOOKUP(G122,BridgeCodes!$A$3:$E$65536,5,FALSE())),"Missing BB Code",VLOOKUP(G122,BridgeCodes!$A$3:$E$65536,5,FALSE()))</f>
        <v>Missing BB Code</v>
      </c>
      <c r="L122" s="106"/>
      <c r="M122" s="103"/>
      <c r="O122" s="102"/>
      <c r="P122" s="104"/>
      <c r="Q122" s="102"/>
    </row>
    <row r="123" customFormat="false" ht="12.75" hidden="false" customHeight="false" outlineLevel="0" collapsed="false">
      <c r="A123" s="0" t="str">
        <f aca="false">IF(ISERROR(VLOOKUP(G123,BridgeCodes!$A$3:$E$65536,5,FALSE())),"Missing BB Code",VLOOKUP(G123,BridgeCodes!$A$3:$E$65536,5,FALSE()))</f>
        <v>Missing BB Code</v>
      </c>
      <c r="L123" s="106"/>
      <c r="M123" s="103"/>
      <c r="O123" s="102"/>
      <c r="P123" s="104"/>
      <c r="Q123" s="102"/>
    </row>
    <row r="124" customFormat="false" ht="12.75" hidden="false" customHeight="false" outlineLevel="0" collapsed="false">
      <c r="A124" s="0" t="str">
        <f aca="false">IF(ISERROR(VLOOKUP(G124,BridgeCodes!$A$3:$E$65536,5,FALSE())),"Missing BB Code",VLOOKUP(G124,BridgeCodes!$A$3:$E$65536,5,FALSE()))</f>
        <v>Missing BB Code</v>
      </c>
      <c r="L124" s="106"/>
      <c r="M124" s="103"/>
      <c r="O124" s="102"/>
      <c r="P124" s="104"/>
      <c r="Q124" s="102"/>
    </row>
    <row r="125" customFormat="false" ht="12.75" hidden="false" customHeight="false" outlineLevel="0" collapsed="false">
      <c r="A125" s="0" t="str">
        <f aca="false">IF(ISERROR(VLOOKUP(G125,BridgeCodes!$A$3:$E$65536,5,FALSE())),"Missing BB Code",VLOOKUP(G125,BridgeCodes!$A$3:$E$65536,5,FALSE()))</f>
        <v>Missing BB Code</v>
      </c>
      <c r="L125" s="106"/>
      <c r="M125" s="103"/>
      <c r="O125" s="102"/>
      <c r="P125" s="104"/>
      <c r="Q125" s="102"/>
    </row>
    <row r="126" customFormat="false" ht="12.75" hidden="false" customHeight="false" outlineLevel="0" collapsed="false">
      <c r="A126" s="0" t="str">
        <f aca="false">IF(ISERROR(VLOOKUP(G126,BridgeCodes!$A$3:$E$65536,5,FALSE())),"Missing BB Code",VLOOKUP(G126,BridgeCodes!$A$3:$E$65536,5,FALSE()))</f>
        <v>Missing BB Code</v>
      </c>
      <c r="L126" s="106"/>
      <c r="M126" s="103"/>
      <c r="O126" s="102"/>
      <c r="P126" s="104"/>
      <c r="Q126" s="102"/>
    </row>
    <row r="127" customFormat="false" ht="12.75" hidden="false" customHeight="false" outlineLevel="0" collapsed="false">
      <c r="A127" s="0" t="str">
        <f aca="false">IF(ISERROR(VLOOKUP(G127,BridgeCodes!$A$3:$E$65536,5,FALSE())),"Missing BB Code",VLOOKUP(G127,BridgeCodes!$A$3:$E$65536,5,FALSE()))</f>
        <v>Missing BB Code</v>
      </c>
      <c r="L127" s="106"/>
      <c r="M127" s="103"/>
      <c r="O127" s="102"/>
      <c r="P127" s="104"/>
      <c r="Q127" s="102"/>
    </row>
    <row r="128" customFormat="false" ht="12.75" hidden="false" customHeight="false" outlineLevel="0" collapsed="false">
      <c r="A128" s="0" t="str">
        <f aca="false">IF(ISERROR(VLOOKUP(G128,BridgeCodes!$A$3:$E$65536,5,FALSE())),"Missing BB Code",VLOOKUP(G128,BridgeCodes!$A$3:$E$65536,5,FALSE()))</f>
        <v>Missing BB Code</v>
      </c>
      <c r="L128" s="106"/>
      <c r="M128" s="103"/>
      <c r="O128" s="102"/>
      <c r="P128" s="104"/>
      <c r="Q128" s="102"/>
    </row>
    <row r="129" customFormat="false" ht="12.75" hidden="false" customHeight="false" outlineLevel="0" collapsed="false">
      <c r="A129" s="0" t="str">
        <f aca="false">IF(ISERROR(VLOOKUP(G129,BridgeCodes!$A$3:$E$65536,5,FALSE())),"Missing BB Code",VLOOKUP(G129,BridgeCodes!$A$3:$E$65536,5,FALSE()))</f>
        <v>Missing BB Code</v>
      </c>
      <c r="L129" s="106"/>
      <c r="M129" s="103"/>
      <c r="O129" s="102"/>
      <c r="P129" s="104"/>
      <c r="Q129" s="102"/>
    </row>
    <row r="130" customFormat="false" ht="12.75" hidden="false" customHeight="false" outlineLevel="0" collapsed="false">
      <c r="A130" s="0" t="str">
        <f aca="false">IF(ISERROR(VLOOKUP(G130,BridgeCodes!$A$3:$E$65536,5,FALSE())),"Missing BB Code",VLOOKUP(G130,BridgeCodes!$A$3:$E$65536,5,FALSE()))</f>
        <v>Missing BB Code</v>
      </c>
      <c r="L130" s="106"/>
      <c r="M130" s="103"/>
      <c r="O130" s="102"/>
      <c r="P130" s="104"/>
      <c r="Q130" s="102"/>
    </row>
    <row r="131" customFormat="false" ht="12.75" hidden="false" customHeight="false" outlineLevel="0" collapsed="false">
      <c r="A131" s="0" t="str">
        <f aca="false">IF(ISERROR(VLOOKUP(G131,BridgeCodes!$A$3:$E$65536,5,FALSE())),"Missing BB Code",VLOOKUP(G131,BridgeCodes!$A$3:$E$65536,5,FALSE()))</f>
        <v>Missing BB Code</v>
      </c>
      <c r="L131" s="106"/>
      <c r="M131" s="103"/>
      <c r="O131" s="102"/>
      <c r="P131" s="104"/>
      <c r="Q131" s="102"/>
    </row>
    <row r="132" customFormat="false" ht="12.75" hidden="false" customHeight="false" outlineLevel="0" collapsed="false">
      <c r="A132" s="0" t="str">
        <f aca="false">IF(ISERROR(VLOOKUP(G132,BridgeCodes!$A$3:$E$65536,5,FALSE())),"Missing BB Code",VLOOKUP(G132,BridgeCodes!$A$3:$E$65536,5,FALSE()))</f>
        <v>Missing BB Code</v>
      </c>
      <c r="L132" s="106"/>
      <c r="M132" s="103"/>
      <c r="O132" s="102"/>
      <c r="P132" s="104"/>
      <c r="Q132" s="102"/>
    </row>
    <row r="133" customFormat="false" ht="12.75" hidden="false" customHeight="false" outlineLevel="0" collapsed="false">
      <c r="A133" s="0" t="str">
        <f aca="false">IF(ISERROR(VLOOKUP(G133,BridgeCodes!$A$3:$E$65536,5,FALSE())),"Missing BB Code",VLOOKUP(G133,BridgeCodes!$A$3:$E$65536,5,FALSE()))</f>
        <v>Missing BB Code</v>
      </c>
      <c r="L133" s="106"/>
      <c r="M133" s="103"/>
      <c r="O133" s="102"/>
      <c r="P133" s="104"/>
      <c r="Q133" s="102"/>
    </row>
    <row r="134" customFormat="false" ht="12.75" hidden="false" customHeight="false" outlineLevel="0" collapsed="false">
      <c r="A134" s="0" t="str">
        <f aca="false">IF(ISERROR(VLOOKUP(G134,BridgeCodes!$A$3:$E$65536,5,FALSE())),"Missing BB Code",VLOOKUP(G134,BridgeCodes!$A$3:$E$65536,5,FALSE()))</f>
        <v>Missing BB Code</v>
      </c>
      <c r="L134" s="106"/>
      <c r="M134" s="103"/>
      <c r="O134" s="102"/>
      <c r="P134" s="104"/>
      <c r="Q134" s="102"/>
    </row>
    <row r="135" customFormat="false" ht="12.75" hidden="false" customHeight="false" outlineLevel="0" collapsed="false">
      <c r="A135" s="0" t="str">
        <f aca="false">IF(ISERROR(VLOOKUP(G135,BridgeCodes!$A$3:$E$65536,5,FALSE())),"Missing BB Code",VLOOKUP(G135,BridgeCodes!$A$3:$E$65536,5,FALSE()))</f>
        <v>Missing BB Code</v>
      </c>
      <c r="L135" s="106"/>
      <c r="M135" s="103"/>
      <c r="O135" s="102"/>
      <c r="P135" s="104"/>
      <c r="Q135" s="102"/>
    </row>
    <row r="136" customFormat="false" ht="12.75" hidden="false" customHeight="false" outlineLevel="0" collapsed="false">
      <c r="A136" s="0" t="str">
        <f aca="false">IF(ISERROR(VLOOKUP(G136,BridgeCodes!$A$3:$E$65536,5,FALSE())),"Missing BB Code",VLOOKUP(G136,BridgeCodes!$A$3:$E$65536,5,FALSE()))</f>
        <v>Missing BB Code</v>
      </c>
      <c r="L136" s="106"/>
      <c r="M136" s="103"/>
      <c r="O136" s="102"/>
      <c r="P136" s="104"/>
      <c r="Q136" s="102"/>
    </row>
    <row r="137" customFormat="false" ht="12.75" hidden="false" customHeight="false" outlineLevel="0" collapsed="false">
      <c r="A137" s="0" t="str">
        <f aca="false">IF(ISERROR(VLOOKUP(G137,BridgeCodes!$A$3:$E$65536,5,FALSE())),"Missing BB Code",VLOOKUP(G137,BridgeCodes!$A$3:$E$65536,5,FALSE()))</f>
        <v>Missing BB Code</v>
      </c>
      <c r="L137" s="106"/>
      <c r="M137" s="103"/>
      <c r="O137" s="102"/>
      <c r="P137" s="104"/>
      <c r="Q137" s="102"/>
    </row>
    <row r="138" customFormat="false" ht="12.75" hidden="false" customHeight="false" outlineLevel="0" collapsed="false">
      <c r="A138" s="0" t="str">
        <f aca="false">IF(ISERROR(VLOOKUP(G138,BridgeCodes!$A$3:$E$65536,5,FALSE())),"Missing BB Code",VLOOKUP(G138,BridgeCodes!$A$3:$E$65536,5,FALSE()))</f>
        <v>Missing BB Code</v>
      </c>
      <c r="L138" s="106"/>
      <c r="M138" s="103"/>
      <c r="O138" s="102"/>
      <c r="P138" s="104"/>
      <c r="Q138" s="102"/>
    </row>
    <row r="139" customFormat="false" ht="12.75" hidden="false" customHeight="false" outlineLevel="0" collapsed="false">
      <c r="A139" s="0" t="str">
        <f aca="false">IF(ISERROR(VLOOKUP(G139,BridgeCodes!$A$3:$E$65536,5,FALSE())),"Missing BB Code",VLOOKUP(G139,BridgeCodes!$A$3:$E$65536,5,FALSE()))</f>
        <v>Missing BB Code</v>
      </c>
      <c r="L139" s="106"/>
      <c r="M139" s="103"/>
      <c r="O139" s="102"/>
      <c r="P139" s="104"/>
      <c r="Q139" s="102"/>
    </row>
    <row r="140" customFormat="false" ht="12.75" hidden="false" customHeight="false" outlineLevel="0" collapsed="false">
      <c r="A140" s="0" t="str">
        <f aca="false">IF(ISERROR(VLOOKUP(G140,BridgeCodes!$A$3:$E$65536,5,FALSE())),"Missing BB Code",VLOOKUP(G140,BridgeCodes!$A$3:$E$65536,5,FALSE()))</f>
        <v>Missing BB Code</v>
      </c>
      <c r="L140" s="106"/>
      <c r="M140" s="103"/>
      <c r="O140" s="102"/>
      <c r="P140" s="104"/>
      <c r="Q140" s="102"/>
    </row>
    <row r="141" customFormat="false" ht="12.75" hidden="false" customHeight="false" outlineLevel="0" collapsed="false">
      <c r="A141" s="0" t="str">
        <f aca="false">IF(ISERROR(VLOOKUP(G141,BridgeCodes!$A$3:$E$65536,5,FALSE())),"Missing BB Code",VLOOKUP(G141,BridgeCodes!$A$3:$E$65536,5,FALSE()))</f>
        <v>Missing BB Code</v>
      </c>
      <c r="L141" s="106"/>
      <c r="M141" s="103"/>
      <c r="O141" s="102"/>
      <c r="P141" s="104"/>
      <c r="Q141" s="102"/>
    </row>
    <row r="142" customFormat="false" ht="12.75" hidden="false" customHeight="false" outlineLevel="0" collapsed="false">
      <c r="A142" s="0" t="str">
        <f aca="false">IF(ISERROR(VLOOKUP(G142,BridgeCodes!$A$3:$E$65536,5,FALSE())),"Missing BB Code",VLOOKUP(G142,BridgeCodes!$A$3:$E$65536,5,FALSE()))</f>
        <v>Missing BB Code</v>
      </c>
      <c r="L142" s="106"/>
      <c r="M142" s="103"/>
      <c r="O142" s="102"/>
      <c r="P142" s="104"/>
      <c r="Q142" s="102"/>
    </row>
    <row r="143" customFormat="false" ht="12.75" hidden="false" customHeight="false" outlineLevel="0" collapsed="false">
      <c r="A143" s="0" t="str">
        <f aca="false">IF(ISERROR(VLOOKUP(G143,BridgeCodes!$A$3:$E$65536,5,FALSE())),"Missing BB Code",VLOOKUP(G143,BridgeCodes!$A$3:$E$65536,5,FALSE()))</f>
        <v>Missing BB Code</v>
      </c>
      <c r="L143" s="106"/>
      <c r="M143" s="103"/>
      <c r="O143" s="102"/>
      <c r="P143" s="104"/>
      <c r="Q143" s="102"/>
    </row>
    <row r="144" customFormat="false" ht="12.75" hidden="false" customHeight="false" outlineLevel="0" collapsed="false">
      <c r="A144" s="0" t="str">
        <f aca="false">IF(ISERROR(VLOOKUP(G144,BridgeCodes!$A$3:$E$65536,5,FALSE())),"Missing BB Code",VLOOKUP(G144,BridgeCodes!$A$3:$E$65536,5,FALSE()))</f>
        <v>Missing BB Code</v>
      </c>
      <c r="L144" s="106"/>
      <c r="M144" s="103"/>
      <c r="O144" s="102"/>
      <c r="P144" s="104"/>
      <c r="Q144" s="102"/>
    </row>
    <row r="145" customFormat="false" ht="12.75" hidden="false" customHeight="false" outlineLevel="0" collapsed="false">
      <c r="A145" s="0" t="str">
        <f aca="false">IF(ISERROR(VLOOKUP(G145,BridgeCodes!$A$3:$E$65536,5,FALSE())),"Missing BB Code",VLOOKUP(G145,BridgeCodes!$A$3:$E$65536,5,FALSE()))</f>
        <v>Missing BB Code</v>
      </c>
      <c r="L145" s="106"/>
      <c r="M145" s="103"/>
      <c r="O145" s="102"/>
      <c r="P145" s="104"/>
      <c r="Q145" s="102"/>
    </row>
    <row r="146" customFormat="false" ht="12.75" hidden="false" customHeight="false" outlineLevel="0" collapsed="false">
      <c r="A146" s="0" t="str">
        <f aca="false">IF(ISERROR(VLOOKUP(G146,BridgeCodes!$A$3:$E$65536,5,FALSE())),"Missing BB Code",VLOOKUP(G146,BridgeCodes!$A$3:$E$65536,5,FALSE()))</f>
        <v>Missing BB Code</v>
      </c>
      <c r="L146" s="106"/>
      <c r="M146" s="103"/>
      <c r="O146" s="102"/>
      <c r="P146" s="104"/>
      <c r="Q146" s="102"/>
    </row>
    <row r="147" customFormat="false" ht="12.75" hidden="false" customHeight="false" outlineLevel="0" collapsed="false">
      <c r="A147" s="0" t="str">
        <f aca="false">IF(ISERROR(VLOOKUP(G147,BridgeCodes!$A$3:$E$65536,5,FALSE())),"Missing BB Code",VLOOKUP(G147,BridgeCodes!$A$3:$E$65536,5,FALSE()))</f>
        <v>Missing BB Code</v>
      </c>
      <c r="L147" s="106"/>
      <c r="M147" s="103"/>
      <c r="O147" s="102"/>
      <c r="P147" s="104"/>
      <c r="Q147" s="102"/>
    </row>
    <row r="148" customFormat="false" ht="12.75" hidden="false" customHeight="false" outlineLevel="0" collapsed="false">
      <c r="A148" s="0" t="str">
        <f aca="false">IF(ISERROR(VLOOKUP(G148,BridgeCodes!$A$3:$E$65536,5,FALSE())),"Missing BB Code",VLOOKUP(G148,BridgeCodes!$A$3:$E$65536,5,FALSE()))</f>
        <v>Missing BB Code</v>
      </c>
      <c r="L148" s="106"/>
      <c r="M148" s="103"/>
      <c r="O148" s="102"/>
      <c r="P148" s="104"/>
      <c r="Q148" s="102"/>
    </row>
    <row r="149" customFormat="false" ht="12.75" hidden="false" customHeight="false" outlineLevel="0" collapsed="false">
      <c r="A149" s="0" t="str">
        <f aca="false">IF(ISERROR(VLOOKUP(G149,BridgeCodes!$A$3:$E$65536,5,FALSE())),"Missing BB Code",VLOOKUP(G149,BridgeCodes!$A$3:$E$65536,5,FALSE()))</f>
        <v>Missing BB Code</v>
      </c>
      <c r="L149" s="106"/>
      <c r="M149" s="103"/>
      <c r="O149" s="102"/>
      <c r="P149" s="104"/>
      <c r="Q149" s="102"/>
    </row>
    <row r="150" customFormat="false" ht="12.75" hidden="false" customHeight="false" outlineLevel="0" collapsed="false">
      <c r="A150" s="0" t="str">
        <f aca="false">IF(ISERROR(VLOOKUP(G150,BridgeCodes!$A$3:$E$65536,5,FALSE())),"Missing BB Code",VLOOKUP(G150,BridgeCodes!$A$3:$E$65536,5,FALSE()))</f>
        <v>Missing BB Code</v>
      </c>
      <c r="L150" s="106"/>
      <c r="M150" s="103"/>
      <c r="O150" s="102"/>
      <c r="P150" s="104"/>
      <c r="Q150" s="102"/>
    </row>
    <row r="151" customFormat="false" ht="12.75" hidden="false" customHeight="false" outlineLevel="0" collapsed="false">
      <c r="A151" s="0" t="str">
        <f aca="false">IF(ISERROR(VLOOKUP(G151,BridgeCodes!$A$3:$E$65536,5,FALSE())),"Missing BB Code",VLOOKUP(G151,BridgeCodes!$A$3:$E$65536,5,FALSE()))</f>
        <v>Missing BB Code</v>
      </c>
      <c r="L151" s="106"/>
      <c r="M151" s="103"/>
      <c r="O151" s="102"/>
      <c r="P151" s="104"/>
      <c r="Q151" s="102"/>
    </row>
    <row r="152" customFormat="false" ht="12.75" hidden="false" customHeight="false" outlineLevel="0" collapsed="false">
      <c r="A152" s="0" t="str">
        <f aca="false">IF(ISERROR(VLOOKUP(G152,BridgeCodes!$A$3:$E$65536,5,FALSE())),"Missing BB Code",VLOOKUP(G152,BridgeCodes!$A$3:$E$65536,5,FALSE()))</f>
        <v>Missing BB Code</v>
      </c>
      <c r="L152" s="106"/>
      <c r="M152" s="103"/>
      <c r="O152" s="102"/>
      <c r="P152" s="104"/>
      <c r="Q152" s="102"/>
    </row>
    <row r="153" customFormat="false" ht="12.75" hidden="false" customHeight="false" outlineLevel="0" collapsed="false">
      <c r="A153" s="0" t="str">
        <f aca="false">IF(ISERROR(VLOOKUP(G153,BridgeCodes!$A$3:$E$65536,5,FALSE())),"Missing BB Code",VLOOKUP(G153,BridgeCodes!$A$3:$E$65536,5,FALSE()))</f>
        <v>Missing BB Code</v>
      </c>
      <c r="L153" s="106"/>
      <c r="M153" s="103"/>
      <c r="O153" s="102"/>
      <c r="P153" s="104"/>
      <c r="Q153" s="102"/>
    </row>
    <row r="154" customFormat="false" ht="12.75" hidden="false" customHeight="false" outlineLevel="0" collapsed="false">
      <c r="A154" s="0" t="str">
        <f aca="false">IF(ISERROR(VLOOKUP(G154,BridgeCodes!$A$3:$E$65536,5,FALSE())),"Missing BB Code",VLOOKUP(G154,BridgeCodes!$A$3:$E$65536,5,FALSE()))</f>
        <v>Missing BB Code</v>
      </c>
      <c r="L154" s="106"/>
      <c r="M154" s="103"/>
      <c r="O154" s="102"/>
      <c r="P154" s="104"/>
      <c r="Q154" s="102"/>
    </row>
    <row r="155" customFormat="false" ht="12.75" hidden="false" customHeight="false" outlineLevel="0" collapsed="false">
      <c r="A155" s="0" t="str">
        <f aca="false">IF(ISERROR(VLOOKUP(G155,BridgeCodes!$A$3:$E$65536,5,FALSE())),"Missing BB Code",VLOOKUP(G155,BridgeCodes!$A$3:$E$65536,5,FALSE()))</f>
        <v>Missing BB Code</v>
      </c>
      <c r="L155" s="106"/>
      <c r="M155" s="103"/>
      <c r="O155" s="102"/>
      <c r="P155" s="104"/>
      <c r="Q155" s="102"/>
    </row>
    <row r="156" customFormat="false" ht="12.75" hidden="false" customHeight="false" outlineLevel="0" collapsed="false">
      <c r="A156" s="0" t="str">
        <f aca="false">IF(ISERROR(VLOOKUP(G156,BridgeCodes!$A$3:$E$65536,5,FALSE())),"Missing BB Code",VLOOKUP(G156,BridgeCodes!$A$3:$E$65536,5,FALSE()))</f>
        <v>Missing BB Code</v>
      </c>
      <c r="L156" s="106"/>
      <c r="M156" s="103"/>
      <c r="O156" s="102"/>
      <c r="P156" s="104"/>
      <c r="Q156" s="102"/>
    </row>
    <row r="157" customFormat="false" ht="12.75" hidden="false" customHeight="false" outlineLevel="0" collapsed="false">
      <c r="A157" s="0" t="str">
        <f aca="false">IF(ISERROR(VLOOKUP(G157,BridgeCodes!$A$3:$E$65536,5,FALSE())),"Missing BB Code",VLOOKUP(G157,BridgeCodes!$A$3:$E$65536,5,FALSE()))</f>
        <v>Missing BB Code</v>
      </c>
      <c r="L157" s="106"/>
      <c r="M157" s="103"/>
      <c r="O157" s="102"/>
      <c r="P157" s="104"/>
      <c r="Q157" s="102"/>
    </row>
    <row r="158" customFormat="false" ht="12.75" hidden="false" customHeight="false" outlineLevel="0" collapsed="false">
      <c r="A158" s="0" t="str">
        <f aca="false">IF(ISERROR(VLOOKUP(G158,BridgeCodes!$A$3:$E$65536,5,FALSE())),"Missing BB Code",VLOOKUP(G158,BridgeCodes!$A$3:$E$65536,5,FALSE()))</f>
        <v>Missing BB Code</v>
      </c>
      <c r="L158" s="106"/>
      <c r="M158" s="103"/>
      <c r="O158" s="102"/>
      <c r="P158" s="104"/>
      <c r="Q158" s="102"/>
    </row>
    <row r="159" customFormat="false" ht="12.75" hidden="false" customHeight="false" outlineLevel="0" collapsed="false">
      <c r="A159" s="0" t="str">
        <f aca="false">IF(ISERROR(VLOOKUP(G159,BridgeCodes!$A$3:$E$65536,5,FALSE())),"Missing BB Code",VLOOKUP(G159,BridgeCodes!$A$3:$E$65536,5,FALSE()))</f>
        <v>Missing BB Code</v>
      </c>
      <c r="L159" s="106"/>
      <c r="M159" s="103"/>
      <c r="O159" s="102"/>
      <c r="P159" s="104"/>
      <c r="Q159" s="102"/>
    </row>
    <row r="160" customFormat="false" ht="12.75" hidden="false" customHeight="false" outlineLevel="0" collapsed="false">
      <c r="A160" s="0" t="str">
        <f aca="false">IF(ISERROR(VLOOKUP(G160,BridgeCodes!$A$3:$E$65536,5,FALSE())),"Missing BB Code",VLOOKUP(G160,BridgeCodes!$A$3:$E$65536,5,FALSE()))</f>
        <v>Missing BB Code</v>
      </c>
      <c r="L160" s="106"/>
      <c r="M160" s="103"/>
      <c r="O160" s="102"/>
      <c r="P160" s="104"/>
      <c r="Q160" s="102"/>
    </row>
    <row r="161" customFormat="false" ht="12.75" hidden="false" customHeight="false" outlineLevel="0" collapsed="false">
      <c r="A161" s="0" t="str">
        <f aca="false">IF(ISERROR(VLOOKUP(G161,BridgeCodes!$A$3:$E$65536,5,FALSE())),"Missing BB Code",VLOOKUP(G161,BridgeCodes!$A$3:$E$65536,5,FALSE()))</f>
        <v>Missing BB Code</v>
      </c>
      <c r="L161" s="106"/>
      <c r="M161" s="103"/>
      <c r="O161" s="102"/>
      <c r="P161" s="104"/>
      <c r="Q161" s="102"/>
    </row>
    <row r="162" customFormat="false" ht="12.75" hidden="false" customHeight="false" outlineLevel="0" collapsed="false">
      <c r="A162" s="0" t="str">
        <f aca="false">IF(ISERROR(VLOOKUP(G162,BridgeCodes!$A$3:$E$65536,5,FALSE())),"Missing BB Code",VLOOKUP(G162,BridgeCodes!$A$3:$E$65536,5,FALSE()))</f>
        <v>Missing BB Code</v>
      </c>
      <c r="L162" s="106"/>
      <c r="M162" s="103"/>
      <c r="O162" s="102"/>
      <c r="P162" s="104"/>
      <c r="Q162" s="102"/>
    </row>
    <row r="163" customFormat="false" ht="12.75" hidden="false" customHeight="false" outlineLevel="0" collapsed="false">
      <c r="A163" s="0" t="str">
        <f aca="false">IF(ISERROR(VLOOKUP(G163,BridgeCodes!$A$3:$E$65536,5,FALSE())),"Missing BB Code",VLOOKUP(G163,BridgeCodes!$A$3:$E$65536,5,FALSE()))</f>
        <v>Missing BB Code</v>
      </c>
      <c r="L163" s="106"/>
      <c r="M163" s="103"/>
      <c r="O163" s="102"/>
      <c r="P163" s="104"/>
      <c r="Q163" s="102"/>
    </row>
    <row r="164" customFormat="false" ht="12.75" hidden="false" customHeight="false" outlineLevel="0" collapsed="false">
      <c r="A164" s="0" t="str">
        <f aca="false">IF(ISERROR(VLOOKUP(G164,BridgeCodes!$A$3:$E$65536,5,FALSE())),"Missing BB Code",VLOOKUP(G164,BridgeCodes!$A$3:$E$65536,5,FALSE()))</f>
        <v>Missing BB Code</v>
      </c>
      <c r="L164" s="106"/>
      <c r="M164" s="103"/>
      <c r="O164" s="102"/>
      <c r="P164" s="104"/>
      <c r="Q164" s="102"/>
    </row>
    <row r="165" customFormat="false" ht="12.75" hidden="false" customHeight="false" outlineLevel="0" collapsed="false">
      <c r="A165" s="0" t="str">
        <f aca="false">IF(ISERROR(VLOOKUP(G165,BridgeCodes!$A$3:$E$65536,5,FALSE())),"Missing BB Code",VLOOKUP(G165,BridgeCodes!$A$3:$E$65536,5,FALSE()))</f>
        <v>Missing BB Code</v>
      </c>
      <c r="L165" s="106"/>
      <c r="M165" s="103"/>
      <c r="O165" s="102"/>
      <c r="P165" s="104"/>
      <c r="Q165" s="102"/>
    </row>
    <row r="166" customFormat="false" ht="12.75" hidden="false" customHeight="false" outlineLevel="0" collapsed="false">
      <c r="A166" s="0" t="str">
        <f aca="false">IF(ISERROR(VLOOKUP(G166,BridgeCodes!$A$3:$E$65536,5,FALSE())),"Missing BB Code",VLOOKUP(G166,BridgeCodes!$A$3:$E$65536,5,FALSE()))</f>
        <v>Missing BB Code</v>
      </c>
      <c r="L166" s="106"/>
      <c r="M166" s="103"/>
      <c r="O166" s="102"/>
      <c r="P166" s="104"/>
      <c r="Q166" s="102"/>
    </row>
    <row r="167" customFormat="false" ht="12.75" hidden="false" customHeight="false" outlineLevel="0" collapsed="false">
      <c r="A167" s="0" t="str">
        <f aca="false">IF(ISERROR(VLOOKUP(G167,BridgeCodes!$A$3:$E$65536,5,FALSE())),"Missing BB Code",VLOOKUP(G167,BridgeCodes!$A$3:$E$65536,5,FALSE()))</f>
        <v>Missing BB Code</v>
      </c>
      <c r="L167" s="106"/>
      <c r="M167" s="103"/>
      <c r="O167" s="102"/>
      <c r="P167" s="104"/>
      <c r="Q167" s="102"/>
    </row>
    <row r="168" customFormat="false" ht="12.75" hidden="false" customHeight="false" outlineLevel="0" collapsed="false">
      <c r="A168" s="0" t="str">
        <f aca="false">IF(ISERROR(VLOOKUP(G168,BridgeCodes!$A$3:$E$65536,5,FALSE())),"Missing BB Code",VLOOKUP(G168,BridgeCodes!$A$3:$E$65536,5,FALSE()))</f>
        <v>Missing BB Code</v>
      </c>
      <c r="L168" s="106"/>
      <c r="M168" s="103"/>
      <c r="O168" s="102"/>
      <c r="P168" s="104"/>
      <c r="Q168" s="102"/>
    </row>
    <row r="169" customFormat="false" ht="12.75" hidden="false" customHeight="false" outlineLevel="0" collapsed="false">
      <c r="A169" s="0" t="str">
        <f aca="false">IF(ISERROR(VLOOKUP(G169,BridgeCodes!$A$3:$E$65536,5,FALSE())),"Missing BB Code",VLOOKUP(G169,BridgeCodes!$A$3:$E$65536,5,FALSE()))</f>
        <v>Missing BB Code</v>
      </c>
      <c r="L169" s="106"/>
      <c r="M169" s="103"/>
      <c r="O169" s="102"/>
      <c r="P169" s="104"/>
      <c r="Q169" s="102"/>
    </row>
    <row r="170" customFormat="false" ht="12.75" hidden="false" customHeight="false" outlineLevel="0" collapsed="false">
      <c r="A170" s="0" t="str">
        <f aca="false">IF(ISERROR(VLOOKUP(G170,BridgeCodes!$A$3:$E$65536,5,FALSE())),"Missing BB Code",VLOOKUP(G170,BridgeCodes!$A$3:$E$65536,5,FALSE()))</f>
        <v>Missing BB Code</v>
      </c>
      <c r="L170" s="106"/>
      <c r="M170" s="103"/>
      <c r="O170" s="102"/>
      <c r="P170" s="104"/>
      <c r="Q170" s="102"/>
    </row>
    <row r="171" customFormat="false" ht="12.75" hidden="false" customHeight="false" outlineLevel="0" collapsed="false">
      <c r="A171" s="0" t="str">
        <f aca="false">IF(ISERROR(VLOOKUP(G171,BridgeCodes!$A$3:$E$65536,5,FALSE())),"Missing BB Code",VLOOKUP(G171,BridgeCodes!$A$3:$E$65536,5,FALSE()))</f>
        <v>Missing BB Code</v>
      </c>
      <c r="L171" s="106"/>
      <c r="M171" s="103"/>
      <c r="O171" s="102"/>
      <c r="P171" s="104"/>
      <c r="Q171" s="102"/>
    </row>
    <row r="172" customFormat="false" ht="12.75" hidden="false" customHeight="false" outlineLevel="0" collapsed="false">
      <c r="A172" s="0" t="str">
        <f aca="false">IF(ISERROR(VLOOKUP(G172,BridgeCodes!$A$3:$E$65536,5,FALSE())),"Missing BB Code",VLOOKUP(G172,BridgeCodes!$A$3:$E$65536,5,FALSE()))</f>
        <v>Missing BB Code</v>
      </c>
      <c r="L172" s="106"/>
      <c r="M172" s="103"/>
      <c r="O172" s="102"/>
      <c r="P172" s="104"/>
      <c r="Q172" s="102"/>
    </row>
    <row r="173" customFormat="false" ht="12.75" hidden="false" customHeight="false" outlineLevel="0" collapsed="false">
      <c r="A173" s="0" t="str">
        <f aca="false">IF(ISERROR(VLOOKUP(G173,BridgeCodes!$A$3:$E$65536,5,FALSE())),"Missing BB Code",VLOOKUP(G173,BridgeCodes!$A$3:$E$65536,5,FALSE()))</f>
        <v>Missing BB Code</v>
      </c>
      <c r="L173" s="106"/>
      <c r="M173" s="103"/>
      <c r="O173" s="102"/>
      <c r="P173" s="104"/>
      <c r="Q173" s="102"/>
    </row>
    <row r="174" customFormat="false" ht="12.75" hidden="false" customHeight="false" outlineLevel="0" collapsed="false">
      <c r="A174" s="0" t="str">
        <f aca="false">IF(ISERROR(VLOOKUP(G174,BridgeCodes!$A$3:$E$65536,5,FALSE())),"Missing BB Code",VLOOKUP(G174,BridgeCodes!$A$3:$E$65536,5,FALSE()))</f>
        <v>Missing BB Code</v>
      </c>
      <c r="L174" s="106"/>
      <c r="M174" s="103"/>
      <c r="O174" s="102"/>
      <c r="P174" s="104"/>
      <c r="Q174" s="102"/>
    </row>
    <row r="175" customFormat="false" ht="12.75" hidden="false" customHeight="false" outlineLevel="0" collapsed="false">
      <c r="A175" s="0" t="str">
        <f aca="false">IF(ISERROR(VLOOKUP(G175,BridgeCodes!$A$3:$E$65536,5,FALSE())),"Missing BB Code",VLOOKUP(G175,BridgeCodes!$A$3:$E$65536,5,FALSE()))</f>
        <v>Missing BB Code</v>
      </c>
      <c r="L175" s="106"/>
      <c r="M175" s="103"/>
      <c r="O175" s="102"/>
      <c r="P175" s="104"/>
      <c r="Q175" s="102"/>
    </row>
    <row r="176" customFormat="false" ht="12.75" hidden="false" customHeight="false" outlineLevel="0" collapsed="false">
      <c r="A176" s="0" t="str">
        <f aca="false">IF(ISERROR(VLOOKUP(G176,BridgeCodes!$A$3:$E$65536,5,FALSE())),"Missing BB Code",VLOOKUP(G176,BridgeCodes!$A$3:$E$65536,5,FALSE()))</f>
        <v>Missing BB Code</v>
      </c>
      <c r="L176" s="106"/>
      <c r="M176" s="103"/>
      <c r="O176" s="102"/>
      <c r="P176" s="104"/>
      <c r="Q176" s="102"/>
    </row>
    <row r="177" customFormat="false" ht="12.75" hidden="false" customHeight="false" outlineLevel="0" collapsed="false">
      <c r="A177" s="0" t="str">
        <f aca="false">IF(ISERROR(VLOOKUP(G177,BridgeCodes!$A$3:$E$65536,5,FALSE())),"Missing BB Code",VLOOKUP(G177,BridgeCodes!$A$3:$E$65536,5,FALSE()))</f>
        <v>Missing BB Code</v>
      </c>
      <c r="L177" s="106"/>
      <c r="M177" s="103"/>
      <c r="O177" s="102"/>
      <c r="P177" s="104"/>
      <c r="Q177" s="102"/>
    </row>
    <row r="178" customFormat="false" ht="12.75" hidden="false" customHeight="false" outlineLevel="0" collapsed="false">
      <c r="A178" s="0" t="str">
        <f aca="false">IF(ISERROR(VLOOKUP(G178,BridgeCodes!$A$3:$E$65536,5,FALSE())),"Missing BB Code",VLOOKUP(G178,BridgeCodes!$A$3:$E$65536,5,FALSE()))</f>
        <v>Missing BB Code</v>
      </c>
      <c r="L178" s="106"/>
      <c r="M178" s="103"/>
      <c r="O178" s="102"/>
      <c r="P178" s="104"/>
      <c r="Q178" s="102"/>
    </row>
    <row r="179" customFormat="false" ht="12.75" hidden="false" customHeight="false" outlineLevel="0" collapsed="false">
      <c r="A179" s="0" t="str">
        <f aca="false">IF(ISERROR(VLOOKUP(G179,BridgeCodes!$A$3:$E$65536,5,FALSE())),"Missing BB Code",VLOOKUP(G179,BridgeCodes!$A$3:$E$65536,5,FALSE()))</f>
        <v>Missing BB Code</v>
      </c>
      <c r="L179" s="106"/>
      <c r="M179" s="103"/>
      <c r="O179" s="102"/>
      <c r="P179" s="104"/>
      <c r="Q179" s="102"/>
    </row>
    <row r="180" customFormat="false" ht="12.75" hidden="false" customHeight="false" outlineLevel="0" collapsed="false">
      <c r="A180" s="0" t="str">
        <f aca="false">IF(ISERROR(VLOOKUP(G180,BridgeCodes!$A$3:$E$65536,5,FALSE())),"Missing BB Code",VLOOKUP(G180,BridgeCodes!$A$3:$E$65536,5,FALSE()))</f>
        <v>Missing BB Code</v>
      </c>
      <c r="L180" s="106"/>
      <c r="M180" s="103"/>
      <c r="O180" s="102"/>
      <c r="P180" s="104"/>
      <c r="Q180" s="102"/>
    </row>
    <row r="181" customFormat="false" ht="12.75" hidden="false" customHeight="false" outlineLevel="0" collapsed="false">
      <c r="A181" s="0" t="str">
        <f aca="false">IF(ISERROR(VLOOKUP(G181,BridgeCodes!$A$3:$E$65536,5,FALSE())),"Missing BB Code",VLOOKUP(G181,BridgeCodes!$A$3:$E$65536,5,FALSE()))</f>
        <v>Missing BB Code</v>
      </c>
      <c r="L181" s="106"/>
      <c r="M181" s="103"/>
      <c r="O181" s="102"/>
      <c r="P181" s="104"/>
      <c r="Q181" s="102"/>
    </row>
    <row r="182" customFormat="false" ht="12.75" hidden="false" customHeight="false" outlineLevel="0" collapsed="false">
      <c r="A182" s="0" t="str">
        <f aca="false">IF(ISERROR(VLOOKUP(G182,BridgeCodes!$A$3:$E$65536,5,FALSE())),"Missing BB Code",VLOOKUP(G182,BridgeCodes!$A$3:$E$65536,5,FALSE()))</f>
        <v>Missing BB Code</v>
      </c>
      <c r="L182" s="106"/>
      <c r="M182" s="103"/>
      <c r="O182" s="102"/>
      <c r="P182" s="104"/>
      <c r="Q182" s="102"/>
    </row>
    <row r="183" customFormat="false" ht="12.75" hidden="false" customHeight="false" outlineLevel="0" collapsed="false">
      <c r="A183" s="0" t="str">
        <f aca="false">IF(ISERROR(VLOOKUP(G183,BridgeCodes!$A$3:$E$65536,5,FALSE())),"Missing BB Code",VLOOKUP(G183,BridgeCodes!$A$3:$E$65536,5,FALSE()))</f>
        <v>Missing BB Code</v>
      </c>
      <c r="L183" s="106"/>
      <c r="M183" s="103"/>
      <c r="O183" s="102"/>
      <c r="P183" s="104"/>
      <c r="Q183" s="102"/>
    </row>
    <row r="184" customFormat="false" ht="12.75" hidden="false" customHeight="false" outlineLevel="0" collapsed="false">
      <c r="A184" s="0" t="str">
        <f aca="false">IF(ISERROR(VLOOKUP(G184,BridgeCodes!$A$3:$E$65536,5,FALSE())),"Missing BB Code",VLOOKUP(G184,BridgeCodes!$A$3:$E$65536,5,FALSE()))</f>
        <v>Missing BB Code</v>
      </c>
      <c r="L184" s="106"/>
      <c r="M184" s="103"/>
      <c r="O184" s="102"/>
      <c r="P184" s="104"/>
      <c r="Q184" s="102"/>
    </row>
    <row r="185" customFormat="false" ht="12.75" hidden="false" customHeight="false" outlineLevel="0" collapsed="false">
      <c r="A185" s="0" t="str">
        <f aca="false">IF(ISERROR(VLOOKUP(G185,BridgeCodes!$A$3:$E$65536,5,FALSE())),"Missing BB Code",VLOOKUP(G185,BridgeCodes!$A$3:$E$65536,5,FALSE()))</f>
        <v>Missing BB Code</v>
      </c>
      <c r="L185" s="106"/>
      <c r="M185" s="103"/>
      <c r="O185" s="102"/>
      <c r="P185" s="104"/>
      <c r="Q185" s="102"/>
    </row>
    <row r="186" customFormat="false" ht="12.75" hidden="false" customHeight="false" outlineLevel="0" collapsed="false">
      <c r="A186" s="0" t="str">
        <f aca="false">IF(ISERROR(VLOOKUP(G186,BridgeCodes!$A$3:$E$65536,5,FALSE())),"Missing BB Code",VLOOKUP(G186,BridgeCodes!$A$3:$E$65536,5,FALSE()))</f>
        <v>Missing BB Code</v>
      </c>
      <c r="L186" s="106"/>
      <c r="M186" s="103"/>
      <c r="O186" s="102"/>
      <c r="P186" s="104"/>
      <c r="Q186" s="102"/>
    </row>
    <row r="187" customFormat="false" ht="12.75" hidden="false" customHeight="false" outlineLevel="0" collapsed="false">
      <c r="A187" s="0" t="str">
        <f aca="false">IF(ISERROR(VLOOKUP(G187,BridgeCodes!$A$3:$E$65536,5,FALSE())),"Missing BB Code",VLOOKUP(G187,BridgeCodes!$A$3:$E$65536,5,FALSE()))</f>
        <v>Missing BB Code</v>
      </c>
      <c r="L187" s="106"/>
      <c r="M187" s="103"/>
      <c r="O187" s="102"/>
      <c r="P187" s="104"/>
      <c r="Q187" s="102"/>
    </row>
    <row r="188" customFormat="false" ht="12.75" hidden="false" customHeight="false" outlineLevel="0" collapsed="false">
      <c r="A188" s="0" t="str">
        <f aca="false">IF(ISERROR(VLOOKUP(G188,BridgeCodes!$A$3:$E$65536,5,FALSE())),"Missing BB Code",VLOOKUP(G188,BridgeCodes!$A$3:$E$65536,5,FALSE()))</f>
        <v>Missing BB Code</v>
      </c>
      <c r="L188" s="106"/>
      <c r="M188" s="103"/>
      <c r="O188" s="102"/>
      <c r="P188" s="104"/>
      <c r="Q188" s="102"/>
    </row>
    <row r="189" customFormat="false" ht="12.75" hidden="false" customHeight="false" outlineLevel="0" collapsed="false">
      <c r="A189" s="0" t="str">
        <f aca="false">IF(ISERROR(VLOOKUP(G189,BridgeCodes!$A$3:$E$65536,5,FALSE())),"Missing BB Code",VLOOKUP(G189,BridgeCodes!$A$3:$E$65536,5,FALSE()))</f>
        <v>Missing BB Code</v>
      </c>
      <c r="L189" s="106"/>
      <c r="M189" s="103"/>
      <c r="O189" s="102"/>
      <c r="P189" s="104"/>
      <c r="Q189" s="102"/>
    </row>
    <row r="190" customFormat="false" ht="12.75" hidden="false" customHeight="false" outlineLevel="0" collapsed="false">
      <c r="A190" s="0" t="str">
        <f aca="false">IF(ISERROR(VLOOKUP(G190,BridgeCodes!$A$3:$E$65536,5,FALSE())),"Missing BB Code",VLOOKUP(G190,BridgeCodes!$A$3:$E$65536,5,FALSE()))</f>
        <v>Missing BB Code</v>
      </c>
      <c r="L190" s="106"/>
      <c r="M190" s="103"/>
      <c r="O190" s="102"/>
      <c r="P190" s="104"/>
      <c r="Q190" s="102"/>
    </row>
    <row r="191" customFormat="false" ht="12.75" hidden="false" customHeight="false" outlineLevel="0" collapsed="false">
      <c r="A191" s="0" t="str">
        <f aca="false">IF(ISERROR(VLOOKUP(G191,BridgeCodes!$A$3:$E$65536,5,FALSE())),"Missing BB Code",VLOOKUP(G191,BridgeCodes!$A$3:$E$65536,5,FALSE()))</f>
        <v>Missing BB Code</v>
      </c>
      <c r="L191" s="106"/>
      <c r="M191" s="103"/>
      <c r="O191" s="102"/>
      <c r="P191" s="104"/>
      <c r="Q191" s="102"/>
    </row>
    <row r="192" customFormat="false" ht="12.75" hidden="false" customHeight="false" outlineLevel="0" collapsed="false">
      <c r="A192" s="0" t="str">
        <f aca="false">IF(ISERROR(VLOOKUP(G192,BridgeCodes!$A$3:$E$65536,5,FALSE())),"Missing BB Code",VLOOKUP(G192,BridgeCodes!$A$3:$E$65536,5,FALSE()))</f>
        <v>Missing BB Code</v>
      </c>
      <c r="L192" s="106"/>
      <c r="M192" s="103"/>
      <c r="O192" s="102"/>
      <c r="P192" s="104"/>
      <c r="Q192" s="102"/>
    </row>
    <row r="193" customFormat="false" ht="12.75" hidden="false" customHeight="false" outlineLevel="0" collapsed="false">
      <c r="A193" s="0" t="str">
        <f aca="false">IF(ISERROR(VLOOKUP(G193,BridgeCodes!$A$3:$E$65536,5,FALSE())),"Missing BB Code",VLOOKUP(G193,BridgeCodes!$A$3:$E$65536,5,FALSE()))</f>
        <v>Missing BB Code</v>
      </c>
      <c r="L193" s="106"/>
      <c r="M193" s="103"/>
      <c r="O193" s="102"/>
      <c r="P193" s="104"/>
      <c r="Q193" s="102"/>
    </row>
    <row r="194" customFormat="false" ht="12.75" hidden="false" customHeight="false" outlineLevel="0" collapsed="false">
      <c r="A194" s="0" t="str">
        <f aca="false">IF(ISERROR(VLOOKUP(G194,BridgeCodes!$A$3:$E$65536,5,FALSE())),"Missing BB Code",VLOOKUP(G194,BridgeCodes!$A$3:$E$65536,5,FALSE()))</f>
        <v>Missing BB Code</v>
      </c>
      <c r="L194" s="106"/>
      <c r="M194" s="103"/>
      <c r="O194" s="102"/>
      <c r="P194" s="104"/>
      <c r="Q194" s="102"/>
    </row>
    <row r="195" customFormat="false" ht="12.75" hidden="false" customHeight="false" outlineLevel="0" collapsed="false">
      <c r="A195" s="0" t="str">
        <f aca="false">IF(ISERROR(VLOOKUP(G195,BridgeCodes!$A$3:$E$65536,5,FALSE())),"Missing BB Code",VLOOKUP(G195,BridgeCodes!$A$3:$E$65536,5,FALSE()))</f>
        <v>Missing BB Code</v>
      </c>
      <c r="L195" s="106"/>
      <c r="M195" s="103"/>
      <c r="O195" s="102"/>
      <c r="P195" s="104"/>
      <c r="Q195" s="102"/>
    </row>
    <row r="196" customFormat="false" ht="12.75" hidden="false" customHeight="false" outlineLevel="0" collapsed="false">
      <c r="A196" s="0" t="str">
        <f aca="false">IF(ISERROR(VLOOKUP(G196,BridgeCodes!$A$3:$E$65536,5,FALSE())),"Missing BB Code",VLOOKUP(G196,BridgeCodes!$A$3:$E$65536,5,FALSE()))</f>
        <v>Missing BB Code</v>
      </c>
      <c r="L196" s="106"/>
      <c r="M196" s="103"/>
      <c r="O196" s="102"/>
      <c r="P196" s="104"/>
      <c r="Q196" s="102"/>
    </row>
    <row r="197" customFormat="false" ht="12.75" hidden="false" customHeight="false" outlineLevel="0" collapsed="false">
      <c r="A197" s="0" t="str">
        <f aca="false">IF(ISERROR(VLOOKUP(G197,BridgeCodes!$A$3:$E$65536,5,FALSE())),"Missing BB Code",VLOOKUP(G197,BridgeCodes!$A$3:$E$65536,5,FALSE()))</f>
        <v>Missing BB Code</v>
      </c>
      <c r="L197" s="106"/>
      <c r="M197" s="103"/>
      <c r="O197" s="102"/>
      <c r="P197" s="104"/>
      <c r="Q197" s="102"/>
    </row>
    <row r="198" customFormat="false" ht="12.75" hidden="false" customHeight="false" outlineLevel="0" collapsed="false">
      <c r="A198" s="0" t="str">
        <f aca="false">IF(ISERROR(VLOOKUP(G198,BridgeCodes!$A$3:$E$65536,5,FALSE())),"Missing BB Code",VLOOKUP(G198,BridgeCodes!$A$3:$E$65536,5,FALSE()))</f>
        <v>Missing BB Code</v>
      </c>
      <c r="L198" s="106"/>
      <c r="M198" s="103"/>
      <c r="O198" s="102"/>
      <c r="P198" s="104"/>
      <c r="Q198" s="102"/>
    </row>
    <row r="199" customFormat="false" ht="12.75" hidden="false" customHeight="false" outlineLevel="0" collapsed="false">
      <c r="A199" s="0" t="str">
        <f aca="false">IF(ISERROR(VLOOKUP(G199,BridgeCodes!$A$3:$E$65536,5,FALSE())),"Missing BB Code",VLOOKUP(G199,BridgeCodes!$A$3:$E$65536,5,FALSE()))</f>
        <v>Missing BB Code</v>
      </c>
      <c r="L199" s="106"/>
      <c r="M199" s="103"/>
      <c r="O199" s="102"/>
      <c r="P199" s="104"/>
      <c r="Q199" s="102"/>
    </row>
    <row r="200" customFormat="false" ht="12.75" hidden="false" customHeight="false" outlineLevel="0" collapsed="false">
      <c r="A200" s="0" t="str">
        <f aca="false">IF(ISERROR(VLOOKUP(G200,BridgeCodes!$A$3:$E$65536,5,FALSE())),"Missing BB Code",VLOOKUP(G200,BridgeCodes!$A$3:$E$65536,5,FALSE()))</f>
        <v>Missing BB Code</v>
      </c>
      <c r="L200" s="106"/>
      <c r="M200" s="103"/>
      <c r="O200" s="102"/>
      <c r="P200" s="104"/>
      <c r="Q200" s="102"/>
    </row>
    <row r="201" customFormat="false" ht="12.75" hidden="false" customHeight="false" outlineLevel="0" collapsed="false">
      <c r="A201" s="0" t="str">
        <f aca="false">IF(ISERROR(VLOOKUP(G201,BridgeCodes!$A$3:$E$65536,5,FALSE())),"Missing BB Code",VLOOKUP(G201,BridgeCodes!$A$3:$E$65536,5,FALSE()))</f>
        <v>Missing BB Code</v>
      </c>
      <c r="L201" s="106"/>
      <c r="M201" s="103"/>
      <c r="O201" s="102"/>
      <c r="P201" s="104"/>
      <c r="Q201" s="102"/>
    </row>
    <row r="202" customFormat="false" ht="12.75" hidden="false" customHeight="false" outlineLevel="0" collapsed="false">
      <c r="A202" s="0" t="str">
        <f aca="false">IF(ISERROR(VLOOKUP(G202,BridgeCodes!$A$3:$E$65536,5,FALSE())),"Missing BB Code",VLOOKUP(G202,BridgeCodes!$A$3:$E$65536,5,FALSE()))</f>
        <v>Missing BB Code</v>
      </c>
      <c r="L202" s="106"/>
      <c r="M202" s="103"/>
      <c r="O202" s="102"/>
      <c r="P202" s="104"/>
      <c r="Q202" s="102"/>
    </row>
    <row r="203" customFormat="false" ht="12.75" hidden="false" customHeight="false" outlineLevel="0" collapsed="false">
      <c r="A203" s="0" t="str">
        <f aca="false">IF(ISERROR(VLOOKUP(G203,BridgeCodes!$A$3:$E$65536,5,FALSE())),"Missing BB Code",VLOOKUP(G203,BridgeCodes!$A$3:$E$65536,5,FALSE()))</f>
        <v>Missing BB Code</v>
      </c>
      <c r="L203" s="106"/>
      <c r="M203" s="103"/>
      <c r="O203" s="102"/>
      <c r="P203" s="104"/>
      <c r="Q203" s="102"/>
    </row>
    <row r="204" customFormat="false" ht="12.75" hidden="false" customHeight="false" outlineLevel="0" collapsed="false">
      <c r="A204" s="0" t="str">
        <f aca="false">IF(ISERROR(VLOOKUP(G204,BridgeCodes!$A$3:$E$65536,5,FALSE())),"Missing BB Code",VLOOKUP(G204,BridgeCodes!$A$3:$E$65536,5,FALSE()))</f>
        <v>Missing BB Code</v>
      </c>
      <c r="L204" s="106"/>
      <c r="M204" s="103"/>
      <c r="O204" s="102"/>
      <c r="P204" s="104"/>
      <c r="Q204" s="102"/>
    </row>
    <row r="205" customFormat="false" ht="12.75" hidden="false" customHeight="false" outlineLevel="0" collapsed="false">
      <c r="A205" s="0" t="str">
        <f aca="false">IF(ISERROR(VLOOKUP(G205,BridgeCodes!$A$3:$E$65536,5,FALSE())),"Missing BB Code",VLOOKUP(G205,BridgeCodes!$A$3:$E$65536,5,FALSE()))</f>
        <v>Missing BB Code</v>
      </c>
      <c r="L205" s="106"/>
      <c r="M205" s="103"/>
      <c r="O205" s="102"/>
      <c r="P205" s="104"/>
      <c r="Q205" s="102"/>
    </row>
    <row r="206" customFormat="false" ht="12.75" hidden="false" customHeight="false" outlineLevel="0" collapsed="false">
      <c r="A206" s="0" t="str">
        <f aca="false">IF(ISERROR(VLOOKUP(G206,BridgeCodes!$A$3:$E$65536,5,FALSE())),"Missing BB Code",VLOOKUP(G206,BridgeCodes!$A$3:$E$65536,5,FALSE()))</f>
        <v>Missing BB Code</v>
      </c>
      <c r="L206" s="106"/>
      <c r="M206" s="103"/>
      <c r="O206" s="102"/>
      <c r="P206" s="104"/>
      <c r="Q206" s="102"/>
    </row>
    <row r="207" customFormat="false" ht="12.75" hidden="false" customHeight="false" outlineLevel="0" collapsed="false">
      <c r="A207" s="0" t="str">
        <f aca="false">IF(ISERROR(VLOOKUP(G207,BridgeCodes!$A$3:$E$65536,5,FALSE())),"Missing BB Code",VLOOKUP(G207,BridgeCodes!$A$3:$E$65536,5,FALSE()))</f>
        <v>Missing BB Code</v>
      </c>
      <c r="L207" s="106"/>
      <c r="M207" s="103"/>
      <c r="O207" s="102"/>
      <c r="P207" s="104"/>
      <c r="Q207" s="102"/>
    </row>
    <row r="208" customFormat="false" ht="12.75" hidden="false" customHeight="false" outlineLevel="0" collapsed="false">
      <c r="A208" s="0" t="str">
        <f aca="false">IF(ISERROR(VLOOKUP(G208,BridgeCodes!$A$3:$E$65536,5,FALSE())),"Missing BB Code",VLOOKUP(G208,BridgeCodes!$A$3:$E$65536,5,FALSE()))</f>
        <v>Missing BB Code</v>
      </c>
      <c r="L208" s="106"/>
      <c r="M208" s="103"/>
      <c r="O208" s="102"/>
      <c r="P208" s="104"/>
      <c r="Q208" s="102"/>
    </row>
    <row r="209" customFormat="false" ht="12.75" hidden="false" customHeight="false" outlineLevel="0" collapsed="false">
      <c r="A209" s="0" t="str">
        <f aca="false">IF(ISERROR(VLOOKUP(G209,BridgeCodes!$A$3:$E$65536,5,FALSE())),"Missing BB Code",VLOOKUP(G209,BridgeCodes!$A$3:$E$65536,5,FALSE()))</f>
        <v>Missing BB Code</v>
      </c>
      <c r="L209" s="106"/>
      <c r="M209" s="103"/>
      <c r="O209" s="102"/>
      <c r="P209" s="104"/>
      <c r="Q209" s="102"/>
    </row>
    <row r="210" customFormat="false" ht="12.75" hidden="false" customHeight="false" outlineLevel="0" collapsed="false">
      <c r="A210" s="0" t="str">
        <f aca="false">IF(ISERROR(VLOOKUP(G210,BridgeCodes!$A$3:$E$65536,5,FALSE())),"Missing BB Code",VLOOKUP(G210,BridgeCodes!$A$3:$E$65536,5,FALSE()))</f>
        <v>Missing BB Code</v>
      </c>
      <c r="L210" s="106"/>
      <c r="M210" s="103"/>
      <c r="O210" s="102"/>
      <c r="P210" s="104"/>
      <c r="Q210" s="102"/>
    </row>
    <row r="211" customFormat="false" ht="12.75" hidden="false" customHeight="false" outlineLevel="0" collapsed="false">
      <c r="A211" s="0" t="str">
        <f aca="false">IF(ISERROR(VLOOKUP(G211,BridgeCodes!$A$3:$E$65536,5,FALSE())),"Missing BB Code",VLOOKUP(G211,BridgeCodes!$A$3:$E$65536,5,FALSE()))</f>
        <v>Missing BB Code</v>
      </c>
      <c r="L211" s="106"/>
      <c r="M211" s="103"/>
      <c r="O211" s="102"/>
      <c r="P211" s="104"/>
      <c r="Q211" s="102"/>
    </row>
    <row r="212" customFormat="false" ht="12.75" hidden="false" customHeight="false" outlineLevel="0" collapsed="false">
      <c r="A212" s="0" t="str">
        <f aca="false">IF(ISERROR(VLOOKUP(G212,BridgeCodes!$A$3:$E$65536,5,FALSE())),"Missing BB Code",VLOOKUP(G212,BridgeCodes!$A$3:$E$65536,5,FALSE()))</f>
        <v>Missing BB Code</v>
      </c>
      <c r="L212" s="106"/>
      <c r="M212" s="103"/>
      <c r="O212" s="102"/>
      <c r="P212" s="104"/>
      <c r="Q212" s="102"/>
    </row>
    <row r="213" customFormat="false" ht="12.75" hidden="false" customHeight="false" outlineLevel="0" collapsed="false">
      <c r="A213" s="0" t="str">
        <f aca="false">IF(ISERROR(VLOOKUP(G213,BridgeCodes!$A$3:$E$65536,5,FALSE())),"Missing BB Code",VLOOKUP(G213,BridgeCodes!$A$3:$E$65536,5,FALSE()))</f>
        <v>Missing BB Code</v>
      </c>
      <c r="L213" s="106"/>
      <c r="M213" s="103"/>
      <c r="O213" s="102"/>
      <c r="P213" s="104"/>
      <c r="Q213" s="102"/>
    </row>
    <row r="214" customFormat="false" ht="12.75" hidden="false" customHeight="false" outlineLevel="0" collapsed="false">
      <c r="A214" s="0" t="str">
        <f aca="false">IF(ISERROR(VLOOKUP(G214,BridgeCodes!$A$3:$E$65536,5,FALSE())),"Missing BB Code",VLOOKUP(G214,BridgeCodes!$A$3:$E$65536,5,FALSE()))</f>
        <v>Missing BB Code</v>
      </c>
      <c r="L214" s="106"/>
      <c r="M214" s="103"/>
      <c r="O214" s="102"/>
      <c r="P214" s="104"/>
      <c r="Q214" s="102"/>
    </row>
    <row r="215" customFormat="false" ht="12.75" hidden="false" customHeight="false" outlineLevel="0" collapsed="false">
      <c r="A215" s="0" t="str">
        <f aca="false">IF(ISERROR(VLOOKUP(G215,BridgeCodes!$A$3:$E$65536,5,FALSE())),"Missing BB Code",VLOOKUP(G215,BridgeCodes!$A$3:$E$65536,5,FALSE()))</f>
        <v>Missing BB Code</v>
      </c>
      <c r="L215" s="106"/>
      <c r="M215" s="103"/>
      <c r="O215" s="102"/>
      <c r="P215" s="104"/>
      <c r="Q215" s="102"/>
    </row>
    <row r="216" customFormat="false" ht="12.75" hidden="false" customHeight="false" outlineLevel="0" collapsed="false">
      <c r="A216" s="0" t="str">
        <f aca="false">IF(ISERROR(VLOOKUP(G216,BridgeCodes!$A$3:$E$65536,5,FALSE())),"Missing BB Code",VLOOKUP(G216,BridgeCodes!$A$3:$E$65536,5,FALSE()))</f>
        <v>Missing BB Code</v>
      </c>
      <c r="L216" s="106"/>
      <c r="M216" s="103"/>
      <c r="O216" s="102"/>
      <c r="P216" s="104"/>
      <c r="Q216" s="102"/>
    </row>
    <row r="217" customFormat="false" ht="12.75" hidden="false" customHeight="false" outlineLevel="0" collapsed="false">
      <c r="A217" s="0" t="str">
        <f aca="false">IF(ISERROR(VLOOKUP(G217,BridgeCodes!$A$3:$E$65536,5,FALSE())),"Missing BB Code",VLOOKUP(G217,BridgeCodes!$A$3:$E$65536,5,FALSE()))</f>
        <v>Missing BB Code</v>
      </c>
      <c r="L217" s="106"/>
      <c r="M217" s="103"/>
      <c r="O217" s="102"/>
      <c r="P217" s="104"/>
      <c r="Q217" s="102"/>
    </row>
    <row r="218" customFormat="false" ht="12.75" hidden="false" customHeight="false" outlineLevel="0" collapsed="false">
      <c r="A218" s="0" t="str">
        <f aca="false">IF(ISERROR(VLOOKUP(G218,BridgeCodes!$A$3:$E$65536,5,FALSE())),"Missing BB Code",VLOOKUP(G218,BridgeCodes!$A$3:$E$65536,5,FALSE()))</f>
        <v>Missing BB Code</v>
      </c>
      <c r="L218" s="106"/>
      <c r="M218" s="103"/>
      <c r="O218" s="102"/>
      <c r="P218" s="104"/>
      <c r="Q218" s="102"/>
    </row>
    <row r="219" customFormat="false" ht="12.75" hidden="false" customHeight="false" outlineLevel="0" collapsed="false">
      <c r="A219" s="0" t="str">
        <f aca="false">IF(ISERROR(VLOOKUP(G219,BridgeCodes!$A$3:$E$65536,5,FALSE())),"Missing BB Code",VLOOKUP(G219,BridgeCodes!$A$3:$E$65536,5,FALSE()))</f>
        <v>Missing BB Code</v>
      </c>
      <c r="L219" s="106"/>
      <c r="M219" s="103"/>
      <c r="O219" s="102"/>
      <c r="P219" s="104"/>
      <c r="Q219" s="102"/>
    </row>
    <row r="220" customFormat="false" ht="12.75" hidden="false" customHeight="false" outlineLevel="0" collapsed="false">
      <c r="A220" s="0" t="str">
        <f aca="false">IF(ISERROR(VLOOKUP(G220,BridgeCodes!$A$3:$E$65536,5,FALSE())),"Missing BB Code",VLOOKUP(G220,BridgeCodes!$A$3:$E$65536,5,FALSE()))</f>
        <v>Missing BB Code</v>
      </c>
      <c r="L220" s="106"/>
      <c r="M220" s="103"/>
      <c r="O220" s="102"/>
      <c r="P220" s="104"/>
      <c r="Q220" s="102"/>
    </row>
    <row r="221" customFormat="false" ht="12.75" hidden="false" customHeight="false" outlineLevel="0" collapsed="false">
      <c r="A221" s="0" t="str">
        <f aca="false">IF(ISERROR(VLOOKUP(G221,BridgeCodes!$A$3:$E$65536,5,FALSE())),"Missing BB Code",VLOOKUP(G221,BridgeCodes!$A$3:$E$65536,5,FALSE()))</f>
        <v>Missing BB Code</v>
      </c>
      <c r="L221" s="106"/>
      <c r="M221" s="103"/>
      <c r="O221" s="102"/>
      <c r="P221" s="104"/>
      <c r="Q221" s="102"/>
    </row>
    <row r="222" customFormat="false" ht="12.75" hidden="false" customHeight="false" outlineLevel="0" collapsed="false">
      <c r="A222" s="0" t="str">
        <f aca="false">IF(ISERROR(VLOOKUP(G222,BridgeCodes!$A$3:$E$65536,5,FALSE())),"Missing BB Code",VLOOKUP(G222,BridgeCodes!$A$3:$E$65536,5,FALSE()))</f>
        <v>Missing BB Code</v>
      </c>
      <c r="L222" s="106"/>
      <c r="M222" s="103"/>
      <c r="O222" s="102"/>
      <c r="P222" s="104"/>
      <c r="Q222" s="102"/>
    </row>
    <row r="223" customFormat="false" ht="12.75" hidden="false" customHeight="false" outlineLevel="0" collapsed="false">
      <c r="A223" s="0" t="str">
        <f aca="false">IF(ISERROR(VLOOKUP(G223,BridgeCodes!$A$3:$E$65536,5,FALSE())),"Missing BB Code",VLOOKUP(G223,BridgeCodes!$A$3:$E$65536,5,FALSE()))</f>
        <v>Missing BB Code</v>
      </c>
      <c r="L223" s="106"/>
      <c r="M223" s="103"/>
      <c r="O223" s="102"/>
      <c r="P223" s="104"/>
      <c r="Q223" s="102"/>
    </row>
    <row r="224" customFormat="false" ht="12.75" hidden="false" customHeight="false" outlineLevel="0" collapsed="false">
      <c r="A224" s="0" t="str">
        <f aca="false">IF(ISERROR(VLOOKUP(G224,BridgeCodes!$A$3:$E$65536,5,FALSE())),"Missing BB Code",VLOOKUP(G224,BridgeCodes!$A$3:$E$65536,5,FALSE()))</f>
        <v>Missing BB Code</v>
      </c>
      <c r="L224" s="106"/>
      <c r="M224" s="103"/>
      <c r="O224" s="102"/>
      <c r="P224" s="104"/>
      <c r="Q224" s="102"/>
    </row>
    <row r="225" customFormat="false" ht="12.75" hidden="false" customHeight="false" outlineLevel="0" collapsed="false">
      <c r="A225" s="0" t="str">
        <f aca="false">IF(ISERROR(VLOOKUP(G225,BridgeCodes!$A$3:$E$65536,5,FALSE())),"Missing BB Code",VLOOKUP(G225,BridgeCodes!$A$3:$E$65536,5,FALSE()))</f>
        <v>Missing BB Code</v>
      </c>
      <c r="L225" s="106"/>
      <c r="M225" s="103"/>
      <c r="O225" s="102"/>
      <c r="P225" s="104"/>
      <c r="Q225" s="102"/>
    </row>
    <row r="226" customFormat="false" ht="12.75" hidden="false" customHeight="false" outlineLevel="0" collapsed="false">
      <c r="A226" s="0" t="str">
        <f aca="false">IF(ISERROR(VLOOKUP(G226,BridgeCodes!$A$3:$E$65536,5,FALSE())),"Missing BB Code",VLOOKUP(G226,BridgeCodes!$A$3:$E$65536,5,FALSE()))</f>
        <v>Missing BB Code</v>
      </c>
      <c r="L226" s="106"/>
      <c r="M226" s="103"/>
      <c r="O226" s="102"/>
      <c r="P226" s="104"/>
      <c r="Q226" s="102"/>
    </row>
    <row r="227" customFormat="false" ht="12.75" hidden="false" customHeight="false" outlineLevel="0" collapsed="false">
      <c r="A227" s="0" t="str">
        <f aca="false">IF(ISERROR(VLOOKUP(G227,BridgeCodes!$A$3:$E$65536,5,FALSE())),"Missing BB Code",VLOOKUP(G227,BridgeCodes!$A$3:$E$65536,5,FALSE()))</f>
        <v>Missing BB Code</v>
      </c>
      <c r="L227" s="106"/>
      <c r="M227" s="103"/>
      <c r="O227" s="102"/>
      <c r="P227" s="104"/>
      <c r="Q227" s="102"/>
    </row>
    <row r="228" customFormat="false" ht="12.75" hidden="false" customHeight="false" outlineLevel="0" collapsed="false">
      <c r="A228" s="0" t="str">
        <f aca="false">IF(ISERROR(VLOOKUP(G228,BridgeCodes!$A$3:$E$65536,5,FALSE())),"Missing BB Code",VLOOKUP(G228,BridgeCodes!$A$3:$E$65536,5,FALSE()))</f>
        <v>Missing BB Code</v>
      </c>
      <c r="L228" s="106"/>
      <c r="M228" s="103"/>
      <c r="O228" s="102"/>
      <c r="P228" s="104"/>
      <c r="Q228" s="102"/>
    </row>
    <row r="229" customFormat="false" ht="12.75" hidden="false" customHeight="false" outlineLevel="0" collapsed="false">
      <c r="A229" s="0" t="str">
        <f aca="false">IF(ISERROR(VLOOKUP(G229,BridgeCodes!$A$3:$E$65536,5,FALSE())),"Missing BB Code",VLOOKUP(G229,BridgeCodes!$A$3:$E$65536,5,FALSE()))</f>
        <v>Missing BB Code</v>
      </c>
      <c r="L229" s="106"/>
      <c r="M229" s="103"/>
      <c r="O229" s="102"/>
      <c r="P229" s="104"/>
      <c r="Q229" s="102"/>
    </row>
    <row r="230" customFormat="false" ht="12.75" hidden="false" customHeight="false" outlineLevel="0" collapsed="false">
      <c r="A230" s="0" t="str">
        <f aca="false">IF(ISERROR(VLOOKUP(G230,BridgeCodes!$A$3:$E$65536,5,FALSE())),"Missing BB Code",VLOOKUP(G230,BridgeCodes!$A$3:$E$65536,5,FALSE()))</f>
        <v>Missing BB Code</v>
      </c>
      <c r="L230" s="106"/>
      <c r="M230" s="103"/>
      <c r="O230" s="102"/>
      <c r="P230" s="104"/>
      <c r="Q230" s="102"/>
    </row>
    <row r="231" customFormat="false" ht="12.75" hidden="false" customHeight="false" outlineLevel="0" collapsed="false">
      <c r="A231" s="0" t="str">
        <f aca="false">IF(ISERROR(VLOOKUP(G231,BridgeCodes!$A$3:$E$65536,5,FALSE())),"Missing BB Code",VLOOKUP(G231,BridgeCodes!$A$3:$E$65536,5,FALSE()))</f>
        <v>Missing BB Code</v>
      </c>
      <c r="L231" s="106"/>
      <c r="M231" s="103"/>
      <c r="O231" s="102"/>
      <c r="P231" s="104"/>
      <c r="Q231" s="102"/>
    </row>
    <row r="232" customFormat="false" ht="12.75" hidden="false" customHeight="false" outlineLevel="0" collapsed="false">
      <c r="A232" s="0" t="str">
        <f aca="false">IF(ISERROR(VLOOKUP(G232,BridgeCodes!$A$3:$E$65536,5,FALSE())),"Missing BB Code",VLOOKUP(G232,BridgeCodes!$A$3:$E$65536,5,FALSE()))</f>
        <v>Missing BB Code</v>
      </c>
      <c r="L232" s="106"/>
      <c r="M232" s="103"/>
      <c r="O232" s="102"/>
      <c r="P232" s="104"/>
      <c r="Q232" s="102"/>
    </row>
    <row r="233" customFormat="false" ht="12.75" hidden="false" customHeight="false" outlineLevel="0" collapsed="false">
      <c r="A233" s="0" t="str">
        <f aca="false">IF(ISERROR(VLOOKUP(G233,BridgeCodes!$A$3:$E$65536,5,FALSE())),"Missing BB Code",VLOOKUP(G233,BridgeCodes!$A$3:$E$65536,5,FALSE()))</f>
        <v>Missing BB Code</v>
      </c>
      <c r="L233" s="106"/>
      <c r="M233" s="103"/>
      <c r="O233" s="102"/>
      <c r="P233" s="104"/>
      <c r="Q233" s="102"/>
    </row>
    <row r="234" customFormat="false" ht="12.75" hidden="false" customHeight="false" outlineLevel="0" collapsed="false">
      <c r="A234" s="0" t="str">
        <f aca="false">IF(ISERROR(VLOOKUP(G234,BridgeCodes!$A$3:$E$65536,5,FALSE())),"Missing BB Code",VLOOKUP(G234,BridgeCodes!$A$3:$E$65536,5,FALSE()))</f>
        <v>Missing BB Code</v>
      </c>
      <c r="L234" s="106"/>
      <c r="M234" s="103"/>
      <c r="O234" s="102"/>
      <c r="Q234" s="102"/>
    </row>
    <row r="235" customFormat="false" ht="12.75" hidden="false" customHeight="false" outlineLevel="0" collapsed="false">
      <c r="A235" s="0" t="str">
        <f aca="false">IF(ISERROR(VLOOKUP(G235,BridgeCodes!$A$3:$E$65536,5,FALSE())),"Missing BB Code",VLOOKUP(G235,BridgeCodes!$A$3:$E$65536,5,FALSE()))</f>
        <v>Missing BB Code</v>
      </c>
      <c r="L235" s="106"/>
      <c r="M235" s="103"/>
      <c r="O235" s="102"/>
      <c r="P235" s="104"/>
      <c r="Q235" s="102"/>
    </row>
    <row r="236" customFormat="false" ht="12.75" hidden="false" customHeight="false" outlineLevel="0" collapsed="false">
      <c r="A236" s="0" t="str">
        <f aca="false">IF(ISERROR(VLOOKUP(G236,BridgeCodes!$A$3:$E$65536,5,FALSE())),"Missing BB Code",VLOOKUP(G236,BridgeCodes!$A$3:$E$65536,5,FALSE()))</f>
        <v>Missing BB Code</v>
      </c>
      <c r="L236" s="106"/>
      <c r="M236" s="103"/>
      <c r="O236" s="102"/>
      <c r="P236" s="104"/>
      <c r="Q236" s="102"/>
    </row>
    <row r="237" customFormat="false" ht="12.75" hidden="false" customHeight="false" outlineLevel="0" collapsed="false">
      <c r="A237" s="0" t="str">
        <f aca="false">IF(ISERROR(VLOOKUP(G237,BridgeCodes!$A$3:$E$65536,5,FALSE())),"Missing BB Code",VLOOKUP(G237,BridgeCodes!$A$3:$E$65536,5,FALSE()))</f>
        <v>Missing BB Code</v>
      </c>
      <c r="L237" s="106"/>
      <c r="M237" s="103"/>
      <c r="O237" s="102"/>
      <c r="P237" s="104"/>
      <c r="Q237" s="102"/>
    </row>
    <row r="238" customFormat="false" ht="12.75" hidden="false" customHeight="false" outlineLevel="0" collapsed="false">
      <c r="A238" s="0" t="str">
        <f aca="false">IF(ISERROR(VLOOKUP(G238,BridgeCodes!$A$3:$E$65536,5,FALSE())),"Missing BB Code",VLOOKUP(G238,BridgeCodes!$A$3:$E$65536,5,FALSE()))</f>
        <v>Missing BB Code</v>
      </c>
      <c r="L238" s="106"/>
      <c r="M238" s="103"/>
      <c r="O238" s="102"/>
      <c r="P238" s="104"/>
      <c r="Q238" s="102"/>
    </row>
    <row r="239" customFormat="false" ht="12.75" hidden="false" customHeight="false" outlineLevel="0" collapsed="false">
      <c r="A239" s="0" t="str">
        <f aca="false">IF(ISERROR(VLOOKUP(G239,BridgeCodes!$A$3:$E$65536,5,FALSE())),"Missing BB Code",VLOOKUP(G239,BridgeCodes!$A$3:$E$65536,5,FALSE()))</f>
        <v>Missing BB Code</v>
      </c>
      <c r="L239" s="106"/>
      <c r="M239" s="103"/>
      <c r="O239" s="102"/>
      <c r="P239" s="104"/>
      <c r="Q239" s="102"/>
    </row>
    <row r="240" customFormat="false" ht="12.75" hidden="false" customHeight="false" outlineLevel="0" collapsed="false">
      <c r="A240" s="0" t="str">
        <f aca="false">IF(ISERROR(VLOOKUP(G240,BridgeCodes!$A$3:$E$65536,5,FALSE())),"Missing BB Code",VLOOKUP(G240,BridgeCodes!$A$3:$E$65536,5,FALSE()))</f>
        <v>Missing BB Code</v>
      </c>
      <c r="L240" s="106"/>
      <c r="M240" s="103"/>
      <c r="O240" s="102"/>
      <c r="P240" s="104"/>
      <c r="Q240" s="102"/>
    </row>
    <row r="241" customFormat="false" ht="12.75" hidden="false" customHeight="false" outlineLevel="0" collapsed="false">
      <c r="A241" s="0" t="str">
        <f aca="false">IF(ISERROR(VLOOKUP(G241,BridgeCodes!$A$3:$E$65536,5,FALSE())),"Missing BB Code",VLOOKUP(G241,BridgeCodes!$A$3:$E$65536,5,FALSE()))</f>
        <v>Missing BB Code</v>
      </c>
      <c r="L241" s="106"/>
      <c r="M241" s="103"/>
      <c r="O241" s="102"/>
      <c r="Q241" s="102"/>
    </row>
    <row r="242" customFormat="false" ht="12.75" hidden="false" customHeight="false" outlineLevel="0" collapsed="false">
      <c r="A242" s="0" t="str">
        <f aca="false">IF(ISERROR(VLOOKUP(G242,BridgeCodes!$A$3:$E$65536,5,FALSE())),"Missing BB Code",VLOOKUP(G242,BridgeCodes!$A$3:$E$65536,5,FALSE()))</f>
        <v>Missing BB Code</v>
      </c>
      <c r="L242" s="106"/>
      <c r="M242" s="103"/>
      <c r="O242" s="102"/>
      <c r="Q242" s="102"/>
    </row>
    <row r="243" customFormat="false" ht="12.75" hidden="false" customHeight="false" outlineLevel="0" collapsed="false">
      <c r="A243" s="0" t="str">
        <f aca="false">IF(ISERROR(VLOOKUP(G243,BridgeCodes!$A$3:$E$65536,5,FALSE())),"Missing BB Code",VLOOKUP(G243,BridgeCodes!$A$3:$E$65536,5,FALSE()))</f>
        <v>Missing BB Code</v>
      </c>
      <c r="L243" s="106"/>
      <c r="M243" s="103"/>
      <c r="O243" s="102"/>
      <c r="Q243" s="102"/>
    </row>
    <row r="244" customFormat="false" ht="12.75" hidden="false" customHeight="false" outlineLevel="0" collapsed="false">
      <c r="A244" s="0" t="str">
        <f aca="false">IF(ISERROR(VLOOKUP(G244,BridgeCodes!$A$3:$E$65536,5,FALSE())),"Missing BB Code",VLOOKUP(G244,BridgeCodes!$A$3:$E$65536,5,FALSE()))</f>
        <v>Missing BB Code</v>
      </c>
      <c r="L244" s="106"/>
      <c r="M244" s="103"/>
      <c r="O244" s="102"/>
      <c r="Q244" s="102"/>
    </row>
    <row r="245" customFormat="false" ht="12.75" hidden="false" customHeight="false" outlineLevel="0" collapsed="false">
      <c r="A245" s="0" t="str">
        <f aca="false">IF(ISERROR(VLOOKUP(G245,BridgeCodes!$A$3:$E$65536,5,FALSE())),"Missing BB Code",VLOOKUP(G245,BridgeCodes!$A$3:$E$65536,5,FALSE()))</f>
        <v>Missing BB Code</v>
      </c>
      <c r="L245" s="106"/>
      <c r="M245" s="103"/>
      <c r="O245" s="102"/>
      <c r="Q245" s="102"/>
    </row>
    <row r="246" customFormat="false" ht="12.75" hidden="false" customHeight="false" outlineLevel="0" collapsed="false">
      <c r="A246" s="0" t="str">
        <f aca="false">IF(ISERROR(VLOOKUP(G246,BridgeCodes!$A$3:$E$65536,5,FALSE())),"Missing BB Code",VLOOKUP(G246,BridgeCodes!$A$3:$E$65536,5,FALSE()))</f>
        <v>Missing BB Code</v>
      </c>
      <c r="L246" s="106"/>
      <c r="M246" s="103"/>
      <c r="O246" s="102"/>
      <c r="Q246" s="102"/>
    </row>
    <row r="247" customFormat="false" ht="12.75" hidden="false" customHeight="false" outlineLevel="0" collapsed="false">
      <c r="A247" s="0" t="str">
        <f aca="false">IF(ISERROR(VLOOKUP(G247,BridgeCodes!$A$3:$E$65536,5,FALSE())),"Missing BB Code",VLOOKUP(G247,BridgeCodes!$A$3:$E$65536,5,FALSE()))</f>
        <v>Missing BB Code</v>
      </c>
      <c r="L247" s="106"/>
      <c r="M247" s="103"/>
      <c r="O247" s="102"/>
      <c r="Q247" s="102"/>
    </row>
    <row r="248" customFormat="false" ht="12.75" hidden="false" customHeight="false" outlineLevel="0" collapsed="false">
      <c r="A248" s="0" t="str">
        <f aca="false">IF(ISERROR(VLOOKUP(G248,BridgeCodes!$A$3:$E$65536,5,FALSE())),"Missing BB Code",VLOOKUP(G248,BridgeCodes!$A$3:$E$65536,5,FALSE()))</f>
        <v>Missing BB Code</v>
      </c>
      <c r="L248" s="106"/>
      <c r="M248" s="103"/>
      <c r="O248" s="102"/>
      <c r="Q248" s="102"/>
    </row>
    <row r="249" customFormat="false" ht="12.75" hidden="false" customHeight="false" outlineLevel="0" collapsed="false">
      <c r="A249" s="0" t="str">
        <f aca="false">IF(ISERROR(VLOOKUP(G249,BridgeCodes!$A$3:$E$65536,5,FALSE())),"Missing BB Code",VLOOKUP(G249,BridgeCodes!$A$3:$E$65536,5,FALSE()))</f>
        <v>Missing BB Code</v>
      </c>
      <c r="L249" s="106"/>
      <c r="M249" s="103"/>
      <c r="O249" s="102"/>
      <c r="Q249" s="102"/>
    </row>
    <row r="250" customFormat="false" ht="12.75" hidden="false" customHeight="false" outlineLevel="0" collapsed="false">
      <c r="A250" s="0" t="str">
        <f aca="false">IF(ISERROR(VLOOKUP(G250,BridgeCodes!$A$3:$E$65536,5,FALSE())),"Missing BB Code",VLOOKUP(G250,BridgeCodes!$A$3:$E$65536,5,FALSE()))</f>
        <v>Missing BB Code</v>
      </c>
      <c r="L250" s="106"/>
      <c r="M250" s="103"/>
      <c r="O250" s="102"/>
      <c r="Q250" s="102"/>
    </row>
    <row r="251" customFormat="false" ht="12.75" hidden="false" customHeight="false" outlineLevel="0" collapsed="false">
      <c r="A251" s="0" t="str">
        <f aca="false">IF(ISERROR(VLOOKUP(G251,BridgeCodes!$A$3:$E$65536,5,FALSE())),"Missing BB Code",VLOOKUP(G251,BridgeCodes!$A$3:$E$65536,5,FALSE()))</f>
        <v>Missing BB Code</v>
      </c>
      <c r="L251" s="106"/>
      <c r="M251" s="103"/>
      <c r="O251" s="102"/>
      <c r="Q251" s="102"/>
    </row>
    <row r="252" customFormat="false" ht="12.75" hidden="false" customHeight="false" outlineLevel="0" collapsed="false">
      <c r="A252" s="0" t="str">
        <f aca="false">IF(ISERROR(VLOOKUP(G252,BridgeCodes!$A$3:$E$65536,5,FALSE())),"Missing BB Code",VLOOKUP(G252,BridgeCodes!$A$3:$E$65536,5,FALSE()))</f>
        <v>Missing BB Code</v>
      </c>
      <c r="L252" s="106"/>
      <c r="M252" s="103"/>
      <c r="O252" s="102"/>
      <c r="Q252" s="102"/>
    </row>
    <row r="253" customFormat="false" ht="12.75" hidden="false" customHeight="false" outlineLevel="0" collapsed="false">
      <c r="A253" s="0" t="str">
        <f aca="false">IF(ISERROR(VLOOKUP(G253,BridgeCodes!$A$3:$E$65536,5,FALSE())),"Missing BB Code",VLOOKUP(G253,BridgeCodes!$A$3:$E$65536,5,FALSE()))</f>
        <v>Missing BB Code</v>
      </c>
      <c r="L253" s="106"/>
      <c r="M253" s="103"/>
      <c r="O253" s="102"/>
      <c r="Q253" s="102"/>
    </row>
    <row r="254" customFormat="false" ht="12.75" hidden="false" customHeight="false" outlineLevel="0" collapsed="false">
      <c r="A254" s="0" t="str">
        <f aca="false">IF(ISERROR(VLOOKUP(G254,BridgeCodes!$A$3:$E$65536,5,FALSE())),"Missing BB Code",VLOOKUP(G254,BridgeCodes!$A$3:$E$65536,5,FALSE()))</f>
        <v>Missing BB Code</v>
      </c>
      <c r="L254" s="106"/>
      <c r="M254" s="103"/>
      <c r="O254" s="102"/>
      <c r="Q254" s="102"/>
    </row>
    <row r="255" customFormat="false" ht="12.75" hidden="false" customHeight="false" outlineLevel="0" collapsed="false">
      <c r="A255" s="0" t="str">
        <f aca="false">IF(ISERROR(VLOOKUP(G255,BridgeCodes!$A$3:$E$65536,5,FALSE())),"Missing BB Code",VLOOKUP(G255,BridgeCodes!$A$3:$E$65536,5,FALSE()))</f>
        <v>Missing BB Code</v>
      </c>
      <c r="L255" s="106"/>
      <c r="M255" s="103"/>
      <c r="O255" s="102"/>
      <c r="Q255" s="102"/>
    </row>
    <row r="256" customFormat="false" ht="12.75" hidden="false" customHeight="false" outlineLevel="0" collapsed="false">
      <c r="A256" s="0" t="str">
        <f aca="false">IF(ISERROR(VLOOKUP(G256,BridgeCodes!$A$3:$E$65536,5,FALSE())),"Missing BB Code",VLOOKUP(G256,BridgeCodes!$A$3:$E$65536,5,FALSE()))</f>
        <v>Missing BB Code</v>
      </c>
      <c r="L256" s="106"/>
      <c r="M256" s="103"/>
      <c r="O256" s="102"/>
      <c r="Q256" s="102"/>
    </row>
    <row r="257" customFormat="false" ht="12.75" hidden="false" customHeight="false" outlineLevel="0" collapsed="false">
      <c r="A257" s="0" t="str">
        <f aca="false">IF(ISERROR(VLOOKUP(G257,BridgeCodes!$A$3:$E$65536,5,FALSE())),"Missing BB Code",VLOOKUP(G257,BridgeCodes!$A$3:$E$65536,5,FALSE()))</f>
        <v>Missing BB Code</v>
      </c>
      <c r="L257" s="106"/>
      <c r="M257" s="103"/>
      <c r="O257" s="102"/>
      <c r="Q257" s="102"/>
    </row>
    <row r="258" customFormat="false" ht="12.75" hidden="false" customHeight="false" outlineLevel="0" collapsed="false">
      <c r="A258" s="0" t="str">
        <f aca="false">IF(ISERROR(VLOOKUP(G258,BridgeCodes!$A$3:$E$65536,5,FALSE())),"Missing BB Code",VLOOKUP(G258,BridgeCodes!$A$3:$E$65536,5,FALSE()))</f>
        <v>Missing BB Code</v>
      </c>
      <c r="L258" s="106"/>
      <c r="M258" s="103"/>
      <c r="O258" s="102"/>
      <c r="Q258" s="102"/>
    </row>
    <row r="259" customFormat="false" ht="12.75" hidden="false" customHeight="false" outlineLevel="0" collapsed="false">
      <c r="A259" s="0" t="str">
        <f aca="false">IF(ISERROR(VLOOKUP(G259,BridgeCodes!$A$3:$E$65536,5,FALSE())),"Missing BB Code",VLOOKUP(G259,BridgeCodes!$A$3:$E$65536,5,FALSE()))</f>
        <v>Missing BB Code</v>
      </c>
      <c r="L259" s="106"/>
      <c r="M259" s="103"/>
      <c r="O259" s="102"/>
      <c r="Q259" s="102"/>
    </row>
    <row r="260" customFormat="false" ht="12.75" hidden="false" customHeight="false" outlineLevel="0" collapsed="false">
      <c r="A260" s="0" t="str">
        <f aca="false">IF(ISERROR(VLOOKUP(G260,BridgeCodes!$A$3:$E$65536,5,FALSE())),"Missing BB Code",VLOOKUP(G260,BridgeCodes!$A$3:$E$65536,5,FALSE()))</f>
        <v>Missing BB Code</v>
      </c>
      <c r="L260" s="106"/>
      <c r="M260" s="103"/>
      <c r="O260" s="102"/>
      <c r="Q260" s="102"/>
    </row>
    <row r="261" customFormat="false" ht="12.75" hidden="false" customHeight="false" outlineLevel="0" collapsed="false">
      <c r="A261" s="0" t="str">
        <f aca="false">IF(ISERROR(VLOOKUP(G261,BridgeCodes!$A$3:$E$65536,5,FALSE())),"Missing BB Code",VLOOKUP(G261,BridgeCodes!$A$3:$E$65536,5,FALSE()))</f>
        <v>Missing BB Code</v>
      </c>
      <c r="L261" s="106"/>
      <c r="M261" s="103"/>
      <c r="O261" s="102"/>
      <c r="Q261" s="102"/>
    </row>
    <row r="262" customFormat="false" ht="12.75" hidden="false" customHeight="false" outlineLevel="0" collapsed="false">
      <c r="A262" s="0" t="str">
        <f aca="false">IF(ISERROR(VLOOKUP(G262,BridgeCodes!$A$3:$E$65536,5,FALSE())),"Missing BB Code",VLOOKUP(G262,BridgeCodes!$A$3:$E$65536,5,FALSE()))</f>
        <v>Missing BB Code</v>
      </c>
      <c r="L262" s="106"/>
      <c r="M262" s="103"/>
      <c r="O262" s="102"/>
      <c r="Q262" s="102"/>
    </row>
    <row r="263" customFormat="false" ht="12.75" hidden="false" customHeight="false" outlineLevel="0" collapsed="false">
      <c r="A263" s="0" t="str">
        <f aca="false">IF(ISERROR(VLOOKUP(G263,BridgeCodes!$A$3:$E$65536,5,FALSE())),"Missing BB Code",VLOOKUP(G263,BridgeCodes!$A$3:$E$65536,5,FALSE()))</f>
        <v>Missing BB Code</v>
      </c>
      <c r="L263" s="106"/>
      <c r="M263" s="103"/>
      <c r="O263" s="102"/>
      <c r="Q263" s="102"/>
    </row>
    <row r="264" customFormat="false" ht="12.75" hidden="false" customHeight="false" outlineLevel="0" collapsed="false">
      <c r="A264" s="0" t="str">
        <f aca="false">IF(ISERROR(VLOOKUP(G264,BridgeCodes!$A$3:$E$65536,5,FALSE())),"Missing BB Code",VLOOKUP(G264,BridgeCodes!$A$3:$E$65536,5,FALSE()))</f>
        <v>Missing BB Code</v>
      </c>
      <c r="L264" s="106"/>
      <c r="M264" s="103"/>
      <c r="O264" s="102"/>
      <c r="Q264" s="102"/>
    </row>
    <row r="265" customFormat="false" ht="12.75" hidden="false" customHeight="false" outlineLevel="0" collapsed="false">
      <c r="A265" s="0" t="str">
        <f aca="false">IF(ISERROR(VLOOKUP(G265,BridgeCodes!$A$3:$E$65536,5,FALSE())),"Missing BB Code",VLOOKUP(G265,BridgeCodes!$A$3:$E$65536,5,FALSE()))</f>
        <v>Missing BB Code</v>
      </c>
      <c r="O265" s="102"/>
      <c r="Q265" s="102"/>
    </row>
    <row r="266" customFormat="false" ht="12.75" hidden="false" customHeight="false" outlineLevel="0" collapsed="false">
      <c r="A266" s="0" t="str">
        <f aca="false">IF(ISERROR(VLOOKUP(G266,BridgeCodes!$A$3:$E$65536,5,FALSE())),"Missing BB Code",VLOOKUP(G266,BridgeCodes!$A$3:$E$65536,5,FALSE()))</f>
        <v>Missing BB Code</v>
      </c>
      <c r="O266" s="102"/>
      <c r="Q266" s="102"/>
    </row>
    <row r="267" customFormat="false" ht="12.75" hidden="false" customHeight="false" outlineLevel="0" collapsed="false">
      <c r="A267" s="0" t="str">
        <f aca="false">IF(ISERROR(VLOOKUP(G267,BridgeCodes!$A$3:$E$65536,5,FALSE())),"Missing BB Code",VLOOKUP(G267,BridgeCodes!$A$3:$E$65536,5,FALSE()))</f>
        <v>Missing BB Code</v>
      </c>
      <c r="O267" s="102"/>
      <c r="Q267" s="102"/>
    </row>
    <row r="268" customFormat="false" ht="12.75" hidden="false" customHeight="false" outlineLevel="0" collapsed="false">
      <c r="A268" s="0" t="str">
        <f aca="false">IF(ISERROR(VLOOKUP(G268,BridgeCodes!$A$3:$E$65536,5,FALSE())),"Missing BB Code",VLOOKUP(G268,BridgeCodes!$A$3:$E$65536,5,FALSE()))</f>
        <v>Missing BB Code</v>
      </c>
      <c r="O268" s="102"/>
      <c r="Q268" s="102"/>
    </row>
    <row r="269" customFormat="false" ht="12.75" hidden="false" customHeight="false" outlineLevel="0" collapsed="false">
      <c r="A269" s="0" t="str">
        <f aca="false">IF(ISERROR(VLOOKUP(G269,BridgeCodes!$A$3:$E$65536,5,FALSE())),"Missing BB Code",VLOOKUP(G269,BridgeCodes!$A$3:$E$65536,5,FALSE()))</f>
        <v>Missing BB Code</v>
      </c>
      <c r="O269" s="102"/>
      <c r="Q269" s="102"/>
    </row>
    <row r="270" customFormat="false" ht="12.75" hidden="false" customHeight="false" outlineLevel="0" collapsed="false">
      <c r="A270" s="0" t="str">
        <f aca="false">IF(ISERROR(VLOOKUP(G270,BridgeCodes!$A$3:$E$65536,5,FALSE())),"Missing BB Code",VLOOKUP(G270,BridgeCodes!$A$3:$E$65536,5,FALSE()))</f>
        <v>Missing BB Code</v>
      </c>
      <c r="O270" s="102"/>
      <c r="Q270" s="102"/>
    </row>
    <row r="271" customFormat="false" ht="12.75" hidden="false" customHeight="false" outlineLevel="0" collapsed="false">
      <c r="A271" s="0" t="str">
        <f aca="false">IF(ISERROR(VLOOKUP(G271,BridgeCodes!$A$3:$E$65536,5,FALSE())),"Missing BB Code",VLOOKUP(G271,BridgeCodes!$A$3:$E$65536,5,FALSE()))</f>
        <v>Missing BB Code</v>
      </c>
      <c r="O271" s="102"/>
      <c r="Q271" s="102"/>
    </row>
    <row r="272" customFormat="false" ht="12.75" hidden="false" customHeight="false" outlineLevel="0" collapsed="false">
      <c r="A272" s="0" t="str">
        <f aca="false">IF(ISERROR(VLOOKUP(G272,BridgeCodes!$A$3:$E$65536,5,FALSE())),"Missing BB Code",VLOOKUP(G272,BridgeCodes!$A$3:$E$65536,5,FALSE()))</f>
        <v>Missing BB Code</v>
      </c>
      <c r="O272" s="102"/>
      <c r="Q272" s="102"/>
    </row>
    <row r="273" customFormat="false" ht="12.75" hidden="false" customHeight="false" outlineLevel="0" collapsed="false">
      <c r="A273" s="0" t="str">
        <f aca="false">IF(ISERROR(VLOOKUP(G273,BridgeCodes!$A$3:$E$65536,5,FALSE())),"Missing BB Code",VLOOKUP(G273,BridgeCodes!$A$3:$E$65536,5,FALSE()))</f>
        <v>Missing BB Code</v>
      </c>
      <c r="O273" s="102"/>
      <c r="Q273" s="102"/>
    </row>
    <row r="274" customFormat="false" ht="12.75" hidden="false" customHeight="false" outlineLevel="0" collapsed="false">
      <c r="A274" s="0" t="str">
        <f aca="false">IF(ISERROR(VLOOKUP(G274,BridgeCodes!$A$3:$E$65536,5,FALSE())),"Missing BB Code",VLOOKUP(G274,BridgeCodes!$A$3:$E$65536,5,FALSE()))</f>
        <v>Missing BB Code</v>
      </c>
      <c r="O274" s="102"/>
      <c r="Q274" s="102"/>
    </row>
    <row r="275" customFormat="false" ht="12.75" hidden="false" customHeight="false" outlineLevel="0" collapsed="false">
      <c r="A275" s="0" t="str">
        <f aca="false">IF(ISERROR(VLOOKUP(G275,BridgeCodes!$A$3:$E$65536,5,FALSE())),"Missing BB Code",VLOOKUP(G275,BridgeCodes!$A$3:$E$65536,5,FALSE()))</f>
        <v>Missing BB Code</v>
      </c>
      <c r="O275" s="102"/>
      <c r="Q275" s="102"/>
    </row>
    <row r="276" customFormat="false" ht="12.75" hidden="false" customHeight="false" outlineLevel="0" collapsed="false">
      <c r="A276" s="0" t="str">
        <f aca="false">IF(ISERROR(VLOOKUP(G276,BridgeCodes!$A$3:$E$65536,5,FALSE())),"Missing BB Code",VLOOKUP(G276,BridgeCodes!$A$3:$E$65536,5,FALSE()))</f>
        <v>Missing BB Code</v>
      </c>
      <c r="O276" s="102"/>
      <c r="Q276" s="102"/>
    </row>
    <row r="277" customFormat="false" ht="12.75" hidden="false" customHeight="false" outlineLevel="0" collapsed="false">
      <c r="A277" s="0" t="str">
        <f aca="false">IF(ISERROR(VLOOKUP(G277,BridgeCodes!$A$3:$E$65536,5,FALSE())),"Missing BB Code",VLOOKUP(G277,BridgeCodes!$A$3:$E$65536,5,FALSE()))</f>
        <v>Missing BB Code</v>
      </c>
      <c r="O277" s="102"/>
      <c r="Q277" s="102"/>
    </row>
    <row r="278" customFormat="false" ht="12.75" hidden="false" customHeight="false" outlineLevel="0" collapsed="false">
      <c r="A278" s="0" t="str">
        <f aca="false">IF(ISERROR(VLOOKUP(G278,BridgeCodes!$A$3:$E$65536,5,FALSE())),"Missing BB Code",VLOOKUP(G278,BridgeCodes!$A$3:$E$65536,5,FALSE()))</f>
        <v>Missing BB Code</v>
      </c>
      <c r="O278" s="102"/>
      <c r="Q278" s="102"/>
    </row>
    <row r="279" customFormat="false" ht="12.75" hidden="false" customHeight="false" outlineLevel="0" collapsed="false">
      <c r="A279" s="0" t="str">
        <f aca="false">IF(ISERROR(VLOOKUP(G279,BridgeCodes!$A$3:$E$65536,5,FALSE())),"Missing BB Code",VLOOKUP(G279,BridgeCodes!$A$3:$E$65536,5,FALSE()))</f>
        <v>Missing BB Code</v>
      </c>
      <c r="O279" s="102"/>
      <c r="Q279" s="102"/>
    </row>
    <row r="280" customFormat="false" ht="12.75" hidden="false" customHeight="false" outlineLevel="0" collapsed="false">
      <c r="A280" s="0" t="str">
        <f aca="false">IF(ISERROR(VLOOKUP(G280,BridgeCodes!$A$3:$E$65536,5,FALSE())),"Missing BB Code",VLOOKUP(G280,BridgeCodes!$A$3:$E$65536,5,FALSE()))</f>
        <v>Missing BB Code</v>
      </c>
      <c r="O280" s="102"/>
      <c r="Q280" s="102"/>
    </row>
    <row r="281" customFormat="false" ht="12.75" hidden="false" customHeight="false" outlineLevel="0" collapsed="false">
      <c r="A281" s="0" t="str">
        <f aca="false">IF(ISERROR(VLOOKUP(G281,BridgeCodes!$A$3:$E$65536,5,FALSE())),"Missing BB Code",VLOOKUP(G281,BridgeCodes!$A$3:$E$65536,5,FALSE()))</f>
        <v>Missing BB Code</v>
      </c>
      <c r="O281" s="102"/>
      <c r="Q281" s="102"/>
    </row>
    <row r="282" customFormat="false" ht="12.75" hidden="false" customHeight="false" outlineLevel="0" collapsed="false">
      <c r="A282" s="0" t="str">
        <f aca="false">IF(ISERROR(VLOOKUP(G282,BridgeCodes!$A$3:$E$65536,5,FALSE())),"Missing BB Code",VLOOKUP(G282,BridgeCodes!$A$3:$E$65536,5,FALSE()))</f>
        <v>Missing BB Code</v>
      </c>
      <c r="O282" s="102"/>
      <c r="Q282" s="102"/>
    </row>
    <row r="283" customFormat="false" ht="12.75" hidden="false" customHeight="false" outlineLevel="0" collapsed="false">
      <c r="A283" s="0" t="str">
        <f aca="false">IF(ISERROR(VLOOKUP(G283,BridgeCodes!$A$3:$E$65536,5,FALSE())),"Missing BB Code",VLOOKUP(G283,BridgeCodes!$A$3:$E$65536,5,FALSE()))</f>
        <v>Missing BB Code</v>
      </c>
      <c r="O283" s="102"/>
      <c r="Q283" s="102"/>
    </row>
    <row r="284" customFormat="false" ht="12.75" hidden="false" customHeight="false" outlineLevel="0" collapsed="false">
      <c r="A284" s="0" t="str">
        <f aca="false">IF(ISERROR(VLOOKUP(G284,BridgeCodes!$A$3:$E$65536,5,FALSE())),"Missing BB Code",VLOOKUP(G284,BridgeCodes!$A$3:$E$65536,5,FALSE()))</f>
        <v>Missing BB Code</v>
      </c>
      <c r="O284" s="102"/>
      <c r="Q284" s="102"/>
    </row>
    <row r="285" customFormat="false" ht="12.75" hidden="false" customHeight="false" outlineLevel="0" collapsed="false">
      <c r="A285" s="0" t="str">
        <f aca="false">IF(ISERROR(VLOOKUP(G285,BridgeCodes!$A$3:$E$65536,5,FALSE())),"Missing BB Code",VLOOKUP(G285,BridgeCodes!$A$3:$E$65536,5,FALSE()))</f>
        <v>Missing BB Code</v>
      </c>
      <c r="O285" s="102"/>
      <c r="Q285" s="102"/>
    </row>
    <row r="286" customFormat="false" ht="12.75" hidden="false" customHeight="false" outlineLevel="0" collapsed="false">
      <c r="A286" s="0" t="str">
        <f aca="false">IF(ISERROR(VLOOKUP(G286,BridgeCodes!$A$3:$E$65536,5,FALSE())),"Missing BB Code",VLOOKUP(G286,BridgeCodes!$A$3:$E$65536,5,FALSE()))</f>
        <v>Missing BB Code</v>
      </c>
      <c r="O286" s="102"/>
      <c r="Q286" s="102"/>
    </row>
    <row r="287" customFormat="false" ht="12.75" hidden="false" customHeight="false" outlineLevel="0" collapsed="false">
      <c r="A287" s="0" t="str">
        <f aca="false">IF(ISERROR(VLOOKUP(G287,BridgeCodes!$A$3:$E$65536,5,FALSE())),"Missing BB Code",VLOOKUP(G287,BridgeCodes!$A$3:$E$65536,5,FALSE()))</f>
        <v>Missing BB Code</v>
      </c>
      <c r="O287" s="102"/>
      <c r="Q287" s="102"/>
    </row>
    <row r="288" customFormat="false" ht="12.75" hidden="false" customHeight="false" outlineLevel="0" collapsed="false">
      <c r="A288" s="0" t="str">
        <f aca="false">IF(ISERROR(VLOOKUP(G288,BridgeCodes!$A$3:$E$65536,5,FALSE())),"Missing BB Code",VLOOKUP(G288,BridgeCodes!$A$3:$E$65536,5,FALSE()))</f>
        <v>Missing BB Code</v>
      </c>
      <c r="O288" s="102"/>
      <c r="Q288" s="102"/>
    </row>
    <row r="289" customFormat="false" ht="12.75" hidden="false" customHeight="false" outlineLevel="0" collapsed="false">
      <c r="A289" s="0" t="str">
        <f aca="false">IF(ISERROR(VLOOKUP(G289,BridgeCodes!$A$3:$E$65536,5,FALSE())),"Missing BB Code",VLOOKUP(G289,BridgeCodes!$A$3:$E$65536,5,FALSE()))</f>
        <v>Missing BB Code</v>
      </c>
      <c r="O289" s="102"/>
      <c r="Q289" s="102"/>
    </row>
    <row r="290" customFormat="false" ht="12.75" hidden="false" customHeight="false" outlineLevel="0" collapsed="false">
      <c r="A290" s="0" t="str">
        <f aca="false">IF(ISERROR(VLOOKUP(G290,BridgeCodes!$A$3:$E$65536,5,FALSE())),"Missing BB Code",VLOOKUP(G290,BridgeCodes!$A$3:$E$65536,5,FALSE()))</f>
        <v>Missing BB Code</v>
      </c>
      <c r="O290" s="102"/>
      <c r="Q290" s="102"/>
    </row>
    <row r="291" customFormat="false" ht="12.75" hidden="false" customHeight="false" outlineLevel="0" collapsed="false">
      <c r="A291" s="0" t="str">
        <f aca="false">IF(ISERROR(VLOOKUP(G291,BridgeCodes!$A$3:$E$65536,5,FALSE())),"Missing BB Code",VLOOKUP(G291,BridgeCodes!$A$3:$E$65536,5,FALSE()))</f>
        <v>Missing BB Code</v>
      </c>
      <c r="O291" s="102"/>
      <c r="Q291" s="102"/>
    </row>
    <row r="292" customFormat="false" ht="12.75" hidden="false" customHeight="false" outlineLevel="0" collapsed="false">
      <c r="A292" s="0" t="str">
        <f aca="false">IF(ISERROR(VLOOKUP(G292,BridgeCodes!$A$3:$E$65536,5,FALSE())),"Missing BB Code",VLOOKUP(G292,BridgeCodes!$A$3:$E$65536,5,FALSE()))</f>
        <v>Missing BB Code</v>
      </c>
      <c r="O292" s="102"/>
      <c r="Q292" s="102"/>
    </row>
    <row r="293" customFormat="false" ht="12.75" hidden="false" customHeight="false" outlineLevel="0" collapsed="false">
      <c r="A293" s="0" t="str">
        <f aca="false">IF(ISERROR(VLOOKUP(G293,BridgeCodes!$A$3:$E$65536,5,FALSE())),"Missing BB Code",VLOOKUP(G293,BridgeCodes!$A$3:$E$65536,5,FALSE()))</f>
        <v>Missing BB Code</v>
      </c>
      <c r="O293" s="102"/>
      <c r="Q293" s="102"/>
    </row>
    <row r="294" customFormat="false" ht="12.75" hidden="false" customHeight="false" outlineLevel="0" collapsed="false">
      <c r="A294" s="0" t="str">
        <f aca="false">IF(ISERROR(VLOOKUP(G294,BridgeCodes!$A$3:$E$65536,5,FALSE())),"Missing BB Code",VLOOKUP(G294,BridgeCodes!$A$3:$E$65536,5,FALSE()))</f>
        <v>Missing BB Code</v>
      </c>
      <c r="O294" s="102"/>
      <c r="Q294" s="102"/>
    </row>
    <row r="295" customFormat="false" ht="12.75" hidden="false" customHeight="false" outlineLevel="0" collapsed="false">
      <c r="A295" s="0" t="str">
        <f aca="false">IF(ISERROR(VLOOKUP(G295,BridgeCodes!$A$3:$E$65536,5,FALSE())),"Missing BB Code",VLOOKUP(G295,BridgeCodes!$A$3:$E$65536,5,FALSE()))</f>
        <v>Missing BB Code</v>
      </c>
      <c r="O295" s="102"/>
      <c r="Q295" s="102"/>
    </row>
    <row r="296" customFormat="false" ht="12.75" hidden="false" customHeight="false" outlineLevel="0" collapsed="false">
      <c r="A296" s="0" t="str">
        <f aca="false">IF(ISERROR(VLOOKUP(G296,BridgeCodes!$A$3:$E$65536,5,FALSE())),"Missing BB Code",VLOOKUP(G296,BridgeCodes!$A$3:$E$65536,5,FALSE()))</f>
        <v>Missing BB Code</v>
      </c>
      <c r="O296" s="102"/>
      <c r="Q296" s="102"/>
    </row>
    <row r="297" customFormat="false" ht="12.75" hidden="false" customHeight="false" outlineLevel="0" collapsed="false">
      <c r="A297" s="0" t="str">
        <f aca="false">IF(ISERROR(VLOOKUP(G297,BridgeCodes!$A$3:$E$65536,5,FALSE())),"Missing BB Code",VLOOKUP(G297,BridgeCodes!$A$3:$E$65536,5,FALSE()))</f>
        <v>Missing BB Code</v>
      </c>
      <c r="O297" s="102"/>
      <c r="Q297" s="102"/>
    </row>
    <row r="298" customFormat="false" ht="12.75" hidden="false" customHeight="false" outlineLevel="0" collapsed="false">
      <c r="A298" s="0" t="str">
        <f aca="false">IF(ISERROR(VLOOKUP(G298,BridgeCodes!$A$3:$E$65536,5,FALSE())),"Missing BB Code",VLOOKUP(G298,BridgeCodes!$A$3:$E$65536,5,FALSE()))</f>
        <v>Missing BB Code</v>
      </c>
      <c r="O298" s="102"/>
      <c r="Q298" s="102"/>
    </row>
    <row r="299" customFormat="false" ht="12.75" hidden="false" customHeight="false" outlineLevel="0" collapsed="false">
      <c r="A299" s="0" t="str">
        <f aca="false">IF(ISERROR(VLOOKUP(G299,BridgeCodes!$A$3:$E$65536,5,FALSE())),"Missing BB Code",VLOOKUP(G299,BridgeCodes!$A$3:$E$65536,5,FALSE()))</f>
        <v>Missing BB Code</v>
      </c>
      <c r="O299" s="102"/>
      <c r="Q299" s="102"/>
    </row>
    <row r="300" customFormat="false" ht="12.75" hidden="false" customHeight="false" outlineLevel="0" collapsed="false">
      <c r="A300" s="0" t="str">
        <f aca="false">IF(ISERROR(VLOOKUP(G300,BridgeCodes!$A$3:$E$65536,5,FALSE())),"Missing BB Code",VLOOKUP(G300,BridgeCodes!$A$3:$E$65536,5,FALSE()))</f>
        <v>Missing BB Code</v>
      </c>
      <c r="O300" s="102"/>
      <c r="Q300" s="102"/>
    </row>
    <row r="301" customFormat="false" ht="12.75" hidden="false" customHeight="false" outlineLevel="0" collapsed="false">
      <c r="A301" s="0" t="str">
        <f aca="false">IF(ISERROR(VLOOKUP(G301,BridgeCodes!$A$3:$E$65536,5,FALSE())),"Missing BB Code",VLOOKUP(G301,BridgeCodes!$A$3:$E$65536,5,FALSE()))</f>
        <v>Missing BB Code</v>
      </c>
      <c r="O301" s="102"/>
      <c r="Q301" s="102"/>
    </row>
    <row r="302" customFormat="false" ht="12.75" hidden="false" customHeight="false" outlineLevel="0" collapsed="false">
      <c r="A302" s="0" t="str">
        <f aca="false">IF(ISERROR(VLOOKUP(G302,BridgeCodes!$A$3:$E$65536,5,FALSE())),"Missing BB Code",VLOOKUP(G302,BridgeCodes!$A$3:$E$65536,5,FALSE()))</f>
        <v>Missing BB Code</v>
      </c>
      <c r="O302" s="102"/>
      <c r="Q302" s="102"/>
    </row>
    <row r="303" customFormat="false" ht="12.75" hidden="false" customHeight="false" outlineLevel="0" collapsed="false">
      <c r="A303" s="0" t="str">
        <f aca="false">IF(ISERROR(VLOOKUP(G303,BridgeCodes!$A$3:$E$65536,5,FALSE())),"Missing BB Code",VLOOKUP(G303,BridgeCodes!$A$3:$E$65536,5,FALSE()))</f>
        <v>Missing BB Code</v>
      </c>
      <c r="O303" s="102"/>
      <c r="Q303" s="102"/>
    </row>
    <row r="304" customFormat="false" ht="12.75" hidden="false" customHeight="false" outlineLevel="0" collapsed="false">
      <c r="A304" s="0" t="str">
        <f aca="false">IF(ISERROR(VLOOKUP(G304,BridgeCodes!$A$3:$E$65536,5,FALSE())),"Missing BB Code",VLOOKUP(G304,BridgeCodes!$A$3:$E$65536,5,FALSE()))</f>
        <v>Missing BB Code</v>
      </c>
      <c r="O304" s="102"/>
      <c r="Q304" s="102"/>
    </row>
    <row r="305" customFormat="false" ht="12.75" hidden="false" customHeight="false" outlineLevel="0" collapsed="false">
      <c r="A305" s="0" t="str">
        <f aca="false">IF(ISERROR(VLOOKUP(G305,BridgeCodes!$A$3:$E$65536,5,FALSE())),"Missing BB Code",VLOOKUP(G305,BridgeCodes!$A$3:$E$65536,5,FALSE()))</f>
        <v>Missing BB Code</v>
      </c>
      <c r="O305" s="102"/>
      <c r="Q305" s="102"/>
    </row>
    <row r="306" customFormat="false" ht="12.75" hidden="false" customHeight="false" outlineLevel="0" collapsed="false">
      <c r="A306" s="0" t="str">
        <f aca="false">IF(ISERROR(VLOOKUP(G306,BridgeCodes!$A$3:$E$65536,5,FALSE())),"Missing BB Code",VLOOKUP(G306,BridgeCodes!$A$3:$E$65536,5,FALSE()))</f>
        <v>Missing BB Code</v>
      </c>
      <c r="O306" s="102"/>
      <c r="Q306" s="102"/>
    </row>
    <row r="307" customFormat="false" ht="12.75" hidden="false" customHeight="false" outlineLevel="0" collapsed="false">
      <c r="A307" s="0" t="str">
        <f aca="false">IF(ISERROR(VLOOKUP(G307,BridgeCodes!$A$3:$E$65536,5,FALSE())),"Missing BB Code",VLOOKUP(G307,BridgeCodes!$A$3:$E$65536,5,FALSE()))</f>
        <v>Missing BB Code</v>
      </c>
      <c r="O307" s="102"/>
      <c r="Q307" s="102"/>
    </row>
    <row r="308" customFormat="false" ht="12.75" hidden="false" customHeight="false" outlineLevel="0" collapsed="false">
      <c r="A308" s="0" t="str">
        <f aca="false">IF(ISERROR(VLOOKUP(G308,BridgeCodes!$A$3:$E$65536,5,FALSE())),"Missing BB Code",VLOOKUP(G308,BridgeCodes!$A$3:$E$65536,5,FALSE()))</f>
        <v>Missing BB Code</v>
      </c>
      <c r="O308" s="102"/>
      <c r="Q308" s="102"/>
    </row>
    <row r="309" customFormat="false" ht="12.75" hidden="false" customHeight="false" outlineLevel="0" collapsed="false">
      <c r="A309" s="0" t="str">
        <f aca="false">IF(ISERROR(VLOOKUP(G309,BridgeCodes!$A$3:$E$65536,5,FALSE())),"Missing BB Code",VLOOKUP(G309,BridgeCodes!$A$3:$E$65536,5,FALSE()))</f>
        <v>Missing BB Code</v>
      </c>
      <c r="O309" s="102"/>
      <c r="Q309" s="102"/>
    </row>
    <row r="310" customFormat="false" ht="12.75" hidden="false" customHeight="false" outlineLevel="0" collapsed="false">
      <c r="A310" s="0" t="str">
        <f aca="false">IF(ISERROR(VLOOKUP(G310,BridgeCodes!$A$3:$E$65536,5,FALSE())),"Missing BB Code",VLOOKUP(G310,BridgeCodes!$A$3:$E$65536,5,FALSE()))</f>
        <v>Missing BB Code</v>
      </c>
      <c r="O310" s="102"/>
      <c r="Q310" s="102"/>
    </row>
    <row r="311" customFormat="false" ht="12.75" hidden="false" customHeight="false" outlineLevel="0" collapsed="false">
      <c r="A311" s="0" t="str">
        <f aca="false">IF(ISERROR(VLOOKUP(G311,BridgeCodes!$A$3:$E$65536,5,FALSE())),"Missing BB Code",VLOOKUP(G311,BridgeCodes!$A$3:$E$65536,5,FALSE()))</f>
        <v>Missing BB Code</v>
      </c>
      <c r="O311" s="102"/>
      <c r="Q311" s="102"/>
    </row>
    <row r="312" customFormat="false" ht="12.75" hidden="false" customHeight="false" outlineLevel="0" collapsed="false">
      <c r="A312" s="0" t="str">
        <f aca="false">IF(ISERROR(VLOOKUP(G312,BridgeCodes!$A$3:$E$65536,5,FALSE())),"Missing BB Code",VLOOKUP(G312,BridgeCodes!$A$3:$E$65536,5,FALSE()))</f>
        <v>Missing BB Code</v>
      </c>
      <c r="O312" s="102"/>
      <c r="Q312" s="102"/>
    </row>
    <row r="313" customFormat="false" ht="12.75" hidden="false" customHeight="false" outlineLevel="0" collapsed="false">
      <c r="A313" s="0" t="str">
        <f aca="false">IF(ISERROR(VLOOKUP(G313,BridgeCodes!$A$3:$E$65536,5,FALSE())),"Missing BB Code",VLOOKUP(G313,BridgeCodes!$A$3:$E$65536,5,FALSE()))</f>
        <v>Missing BB Code</v>
      </c>
      <c r="O313" s="102"/>
      <c r="Q313" s="102"/>
    </row>
    <row r="314" customFormat="false" ht="12.75" hidden="false" customHeight="false" outlineLevel="0" collapsed="false">
      <c r="A314" s="0" t="str">
        <f aca="false">IF(ISERROR(VLOOKUP(G314,BridgeCodes!$A$3:$E$65536,5,FALSE())),"Missing BB Code",VLOOKUP(G314,BridgeCodes!$A$3:$E$65536,5,FALSE()))</f>
        <v>Missing BB Code</v>
      </c>
      <c r="O314" s="102"/>
      <c r="Q314" s="102"/>
    </row>
    <row r="315" customFormat="false" ht="12.75" hidden="false" customHeight="false" outlineLevel="0" collapsed="false">
      <c r="A315" s="0" t="str">
        <f aca="false">IF(ISERROR(VLOOKUP(G315,BridgeCodes!$A$3:$E$65536,5,FALSE())),"Missing BB Code",VLOOKUP(G315,BridgeCodes!$A$3:$E$65536,5,FALSE()))</f>
        <v>Missing BB Code</v>
      </c>
      <c r="O315" s="102"/>
      <c r="Q315" s="102"/>
    </row>
    <row r="316" customFormat="false" ht="12.75" hidden="false" customHeight="false" outlineLevel="0" collapsed="false">
      <c r="A316" s="0" t="str">
        <f aca="false">IF(ISERROR(VLOOKUP(G316,BridgeCodes!$A$3:$E$65536,5,FALSE())),"Missing BB Code",VLOOKUP(G316,BridgeCodes!$A$3:$E$65536,5,FALSE()))</f>
        <v>Missing BB Code</v>
      </c>
      <c r="O316" s="102"/>
      <c r="Q316" s="102"/>
    </row>
    <row r="317" customFormat="false" ht="12.75" hidden="false" customHeight="false" outlineLevel="0" collapsed="false">
      <c r="A317" s="0" t="str">
        <f aca="false">IF(ISERROR(VLOOKUP(G317,BridgeCodes!$A$3:$E$65536,5,FALSE())),"Missing BB Code",VLOOKUP(G317,BridgeCodes!$A$3:$E$65536,5,FALSE()))</f>
        <v>Missing BB Code</v>
      </c>
      <c r="O317" s="102"/>
      <c r="Q317" s="102"/>
    </row>
    <row r="318" customFormat="false" ht="12.75" hidden="false" customHeight="false" outlineLevel="0" collapsed="false">
      <c r="A318" s="0" t="str">
        <f aca="false">IF(ISERROR(VLOOKUP(G318,BridgeCodes!$A$3:$E$65536,5,FALSE())),"Missing BB Code",VLOOKUP(G318,BridgeCodes!$A$3:$E$65536,5,FALSE()))</f>
        <v>Missing BB Code</v>
      </c>
      <c r="O318" s="102"/>
      <c r="Q318" s="102"/>
    </row>
    <row r="319" customFormat="false" ht="12.75" hidden="false" customHeight="false" outlineLevel="0" collapsed="false">
      <c r="A319" s="0" t="str">
        <f aca="false">IF(ISERROR(VLOOKUP(G319,BridgeCodes!$A$3:$E$65536,5,FALSE())),"Missing BB Code",VLOOKUP(G319,BridgeCodes!$A$3:$E$65536,5,FALSE()))</f>
        <v>Missing BB Code</v>
      </c>
      <c r="O319" s="102"/>
      <c r="Q319" s="102"/>
    </row>
    <row r="320" customFormat="false" ht="12.75" hidden="false" customHeight="false" outlineLevel="0" collapsed="false">
      <c r="A320" s="0" t="str">
        <f aca="false">IF(ISERROR(VLOOKUP(G320,BridgeCodes!$A$3:$E$65536,5,FALSE())),"Missing BB Code",VLOOKUP(G320,BridgeCodes!$A$3:$E$65536,5,FALSE()))</f>
        <v>Missing BB Code</v>
      </c>
      <c r="O320" s="102"/>
      <c r="Q320" s="102"/>
    </row>
    <row r="321" customFormat="false" ht="12.75" hidden="false" customHeight="false" outlineLevel="0" collapsed="false">
      <c r="A321" s="0" t="str">
        <f aca="false">IF(ISERROR(VLOOKUP(G321,BridgeCodes!$A$3:$E$65536,5,FALSE())),"Missing BB Code",VLOOKUP(G321,BridgeCodes!$A$3:$E$65536,5,FALSE()))</f>
        <v>Missing BB Code</v>
      </c>
      <c r="O321" s="102"/>
      <c r="Q321" s="102"/>
    </row>
    <row r="322" customFormat="false" ht="12.75" hidden="false" customHeight="false" outlineLevel="0" collapsed="false">
      <c r="A322" s="0" t="str">
        <f aca="false">IF(ISERROR(VLOOKUP(G322,BridgeCodes!$A$3:$E$65536,5,FALSE())),"Missing BB Code",VLOOKUP(G322,BridgeCodes!$A$3:$E$65536,5,FALSE()))</f>
        <v>Missing BB Code</v>
      </c>
      <c r="O322" s="102"/>
      <c r="Q322" s="102"/>
    </row>
    <row r="323" customFormat="false" ht="12.75" hidden="false" customHeight="false" outlineLevel="0" collapsed="false">
      <c r="A323" s="0" t="str">
        <f aca="false">IF(ISERROR(VLOOKUP(G323,BridgeCodes!$A$3:$E$65536,5,FALSE())),"Missing BB Code",VLOOKUP(G323,BridgeCodes!$A$3:$E$65536,5,FALSE()))</f>
        <v>Missing BB Code</v>
      </c>
      <c r="O323" s="102"/>
      <c r="Q323" s="102"/>
    </row>
    <row r="324" customFormat="false" ht="12.75" hidden="false" customHeight="false" outlineLevel="0" collapsed="false">
      <c r="A324" s="0" t="str">
        <f aca="false">IF(ISERROR(VLOOKUP(G324,BridgeCodes!$A$3:$E$65536,5,FALSE())),"Missing BB Code",VLOOKUP(G324,BridgeCodes!$A$3:$E$65536,5,FALSE()))</f>
        <v>Missing BB Code</v>
      </c>
      <c r="O324" s="102"/>
      <c r="Q324" s="102"/>
    </row>
    <row r="325" customFormat="false" ht="12.75" hidden="false" customHeight="false" outlineLevel="0" collapsed="false">
      <c r="A325" s="0" t="str">
        <f aca="false">IF(ISERROR(VLOOKUP(G325,BridgeCodes!$A$3:$E$65536,5,FALSE())),"Missing BB Code",VLOOKUP(G325,BridgeCodes!$A$3:$E$65536,5,FALSE()))</f>
        <v>Missing BB Code</v>
      </c>
      <c r="O325" s="102"/>
      <c r="Q325" s="102"/>
    </row>
    <row r="326" customFormat="false" ht="12.75" hidden="false" customHeight="false" outlineLevel="0" collapsed="false">
      <c r="A326" s="0" t="str">
        <f aca="false">IF(ISERROR(VLOOKUP(G326,BridgeCodes!$A$3:$E$65536,5,FALSE())),"Missing BB Code",VLOOKUP(G326,BridgeCodes!$A$3:$E$65536,5,FALSE()))</f>
        <v>Missing BB Code</v>
      </c>
      <c r="O326" s="102"/>
      <c r="Q326" s="102"/>
    </row>
    <row r="327" customFormat="false" ht="12.75" hidden="false" customHeight="false" outlineLevel="0" collapsed="false">
      <c r="A327" s="0" t="str">
        <f aca="false">IF(ISERROR(VLOOKUP(G327,BridgeCodes!$A$3:$E$65536,5,FALSE())),"Missing BB Code",VLOOKUP(G327,BridgeCodes!$A$3:$E$65536,5,FALSE()))</f>
        <v>Missing BB Code</v>
      </c>
      <c r="O327" s="102"/>
      <c r="Q327" s="102"/>
    </row>
    <row r="328" customFormat="false" ht="12.75" hidden="false" customHeight="false" outlineLevel="0" collapsed="false">
      <c r="A328" s="0" t="str">
        <f aca="false">IF(ISERROR(VLOOKUP(G328,BridgeCodes!$A$3:$E$65536,5,FALSE())),"Missing BB Code",VLOOKUP(G328,BridgeCodes!$A$3:$E$65536,5,FALSE()))</f>
        <v>Missing BB Code</v>
      </c>
      <c r="O328" s="102"/>
      <c r="Q328" s="102"/>
    </row>
    <row r="329" customFormat="false" ht="12.75" hidden="false" customHeight="false" outlineLevel="0" collapsed="false">
      <c r="A329" s="0" t="str">
        <f aca="false">IF(ISERROR(VLOOKUP(G329,BridgeCodes!$A$3:$E$65536,5,FALSE())),"Missing BB Code",VLOOKUP(G329,BridgeCodes!$A$3:$E$65536,5,FALSE()))</f>
        <v>Missing BB Code</v>
      </c>
      <c r="O329" s="102"/>
      <c r="Q329" s="102"/>
    </row>
    <row r="330" customFormat="false" ht="12.75" hidden="false" customHeight="false" outlineLevel="0" collapsed="false">
      <c r="A330" s="0" t="str">
        <f aca="false">IF(ISERROR(VLOOKUP(G330,BridgeCodes!$A$3:$E$65536,5,FALSE())),"Missing BB Code",VLOOKUP(G330,BridgeCodes!$A$3:$E$65536,5,FALSE()))</f>
        <v>Missing BB Code</v>
      </c>
      <c r="O330" s="102"/>
      <c r="Q330" s="102"/>
    </row>
    <row r="331" customFormat="false" ht="12.75" hidden="false" customHeight="false" outlineLevel="0" collapsed="false">
      <c r="A331" s="0" t="str">
        <f aca="false">IF(ISERROR(VLOOKUP(G331,BridgeCodes!$A$3:$E$65536,5,FALSE())),"Missing BB Code",VLOOKUP(G331,BridgeCodes!$A$3:$E$65536,5,FALSE()))</f>
        <v>Missing BB Code</v>
      </c>
      <c r="O331" s="102"/>
      <c r="Q331" s="102"/>
    </row>
    <row r="332" customFormat="false" ht="12.75" hidden="false" customHeight="false" outlineLevel="0" collapsed="false">
      <c r="A332" s="0" t="str">
        <f aca="false">IF(ISERROR(VLOOKUP(G332,BridgeCodes!$A$3:$E$65536,5,FALSE())),"Missing BB Code",VLOOKUP(G332,BridgeCodes!$A$3:$E$65536,5,FALSE()))</f>
        <v>Missing BB Code</v>
      </c>
      <c r="O332" s="102"/>
      <c r="Q332" s="102"/>
    </row>
    <row r="333" customFormat="false" ht="12.75" hidden="false" customHeight="false" outlineLevel="0" collapsed="false">
      <c r="A333" s="0" t="str">
        <f aca="false">IF(ISERROR(VLOOKUP(G333,BridgeCodes!$A$3:$E$65536,5,FALSE())),"Missing BB Code",VLOOKUP(G333,BridgeCodes!$A$3:$E$65536,5,FALSE()))</f>
        <v>Missing BB Code</v>
      </c>
      <c r="O333" s="102"/>
      <c r="Q333" s="102"/>
    </row>
    <row r="334" customFormat="false" ht="12.75" hidden="false" customHeight="false" outlineLevel="0" collapsed="false">
      <c r="A334" s="0" t="str">
        <f aca="false">IF(ISERROR(VLOOKUP(G334,BridgeCodes!$A$3:$E$65536,5,FALSE())),"Missing BB Code",VLOOKUP(G334,BridgeCodes!$A$3:$E$65536,5,FALSE()))</f>
        <v>Missing BB Code</v>
      </c>
      <c r="O334" s="102"/>
      <c r="Q334" s="102"/>
    </row>
    <row r="335" customFormat="false" ht="12.75" hidden="false" customHeight="false" outlineLevel="0" collapsed="false">
      <c r="A335" s="0" t="str">
        <f aca="false">IF(ISERROR(VLOOKUP(G335,BridgeCodes!$A$3:$E$65536,5,FALSE())),"Missing BB Code",VLOOKUP(G335,BridgeCodes!$A$3:$E$65536,5,FALSE()))</f>
        <v>Missing BB Code</v>
      </c>
      <c r="O335" s="102"/>
      <c r="Q335" s="102"/>
    </row>
    <row r="336" customFormat="false" ht="12.75" hidden="false" customHeight="false" outlineLevel="0" collapsed="false">
      <c r="A336" s="0" t="str">
        <f aca="false">IF(ISERROR(VLOOKUP(G336,BridgeCodes!$A$3:$E$65536,5,FALSE())),"Missing BB Code",VLOOKUP(G336,BridgeCodes!$A$3:$E$65536,5,FALSE()))</f>
        <v>Missing BB Code</v>
      </c>
      <c r="O336" s="102"/>
      <c r="Q336" s="102"/>
    </row>
    <row r="337" customFormat="false" ht="12.75" hidden="false" customHeight="false" outlineLevel="0" collapsed="false">
      <c r="A337" s="0" t="str">
        <f aca="false">IF(ISERROR(VLOOKUP(G337,BridgeCodes!$A$3:$E$65536,5,FALSE())),"Missing BB Code",VLOOKUP(G337,BridgeCodes!$A$3:$E$65536,5,FALSE()))</f>
        <v>Missing BB Code</v>
      </c>
      <c r="O337" s="102"/>
      <c r="Q337" s="102"/>
    </row>
    <row r="338" customFormat="false" ht="12.75" hidden="false" customHeight="false" outlineLevel="0" collapsed="false">
      <c r="A338" s="0" t="str">
        <f aca="false">IF(ISERROR(VLOOKUP(G338,BridgeCodes!$A$3:$E$65536,5,FALSE())),"Missing BB Code",VLOOKUP(G338,BridgeCodes!$A$3:$E$65536,5,FALSE()))</f>
        <v>Missing BB Code</v>
      </c>
      <c r="O338" s="102"/>
      <c r="Q338" s="102"/>
    </row>
    <row r="339" customFormat="false" ht="12.75" hidden="false" customHeight="false" outlineLevel="0" collapsed="false">
      <c r="A339" s="0" t="str">
        <f aca="false">IF(ISERROR(VLOOKUP(G339,BridgeCodes!$A$3:$E$65536,5,FALSE())),"Missing BB Code",VLOOKUP(G339,BridgeCodes!$A$3:$E$65536,5,FALSE()))</f>
        <v>Missing BB Code</v>
      </c>
      <c r="O339" s="102"/>
      <c r="Q339" s="102"/>
    </row>
    <row r="340" customFormat="false" ht="12.75" hidden="false" customHeight="false" outlineLevel="0" collapsed="false">
      <c r="A340" s="0" t="str">
        <f aca="false">IF(ISERROR(VLOOKUP(G340,BridgeCodes!$A$3:$E$65536,5,FALSE())),"Missing BB Code",VLOOKUP(G340,BridgeCodes!$A$3:$E$65536,5,FALSE()))</f>
        <v>Missing BB Code</v>
      </c>
      <c r="O340" s="102"/>
      <c r="Q340" s="102"/>
    </row>
    <row r="341" customFormat="false" ht="12.75" hidden="false" customHeight="false" outlineLevel="0" collapsed="false">
      <c r="A341" s="0" t="str">
        <f aca="false">IF(ISERROR(VLOOKUP(G341,BridgeCodes!$A$3:$E$65536,5,FALSE())),"Missing BB Code",VLOOKUP(G341,BridgeCodes!$A$3:$E$65536,5,FALSE()))</f>
        <v>Missing BB Code</v>
      </c>
      <c r="O341" s="102"/>
      <c r="Q341" s="102"/>
    </row>
    <row r="342" customFormat="false" ht="12.75" hidden="false" customHeight="false" outlineLevel="0" collapsed="false">
      <c r="A342" s="0" t="str">
        <f aca="false">IF(ISERROR(VLOOKUP(G342,BridgeCodes!$A$3:$E$65536,5,FALSE())),"Missing BB Code",VLOOKUP(G342,BridgeCodes!$A$3:$E$65536,5,FALSE()))</f>
        <v>Missing BB Code</v>
      </c>
      <c r="O342" s="102"/>
      <c r="Q342" s="102"/>
    </row>
    <row r="343" customFormat="false" ht="12.75" hidden="false" customHeight="false" outlineLevel="0" collapsed="false">
      <c r="A343" s="0" t="str">
        <f aca="false">IF(ISERROR(VLOOKUP(G343,BridgeCodes!$A$3:$E$65536,5,FALSE())),"Missing BB Code",VLOOKUP(G343,BridgeCodes!$A$3:$E$65536,5,FALSE()))</f>
        <v>Missing BB Code</v>
      </c>
      <c r="O343" s="102"/>
      <c r="Q343" s="102"/>
    </row>
    <row r="344" customFormat="false" ht="12.75" hidden="false" customHeight="false" outlineLevel="0" collapsed="false">
      <c r="A344" s="0" t="str">
        <f aca="false">IF(ISERROR(VLOOKUP(G344,BridgeCodes!$A$3:$E$65536,5,FALSE())),"Missing BB Code",VLOOKUP(G344,BridgeCodes!$A$3:$E$65536,5,FALSE()))</f>
        <v>Missing BB Code</v>
      </c>
      <c r="O344" s="102"/>
      <c r="Q344" s="102"/>
    </row>
    <row r="345" customFormat="false" ht="12.75" hidden="false" customHeight="false" outlineLevel="0" collapsed="false">
      <c r="A345" s="0" t="str">
        <f aca="false">IF(ISERROR(VLOOKUP(G345,BridgeCodes!$A$3:$E$65536,5,FALSE())),"Missing BB Code",VLOOKUP(G345,BridgeCodes!$A$3:$E$65536,5,FALSE()))</f>
        <v>Missing BB Code</v>
      </c>
      <c r="O345" s="102"/>
      <c r="Q345" s="102"/>
    </row>
    <row r="346" customFormat="false" ht="12.75" hidden="false" customHeight="false" outlineLevel="0" collapsed="false">
      <c r="A346" s="0" t="str">
        <f aca="false">IF(ISERROR(VLOOKUP(G346,BridgeCodes!$A$3:$E$65536,5,FALSE())),"Missing BB Code",VLOOKUP(G346,BridgeCodes!$A$3:$E$65536,5,FALSE()))</f>
        <v>Missing BB Code</v>
      </c>
      <c r="O346" s="102"/>
      <c r="Q346" s="102"/>
    </row>
    <row r="347" customFormat="false" ht="12.75" hidden="false" customHeight="false" outlineLevel="0" collapsed="false">
      <c r="A347" s="0" t="str">
        <f aca="false">IF(ISERROR(VLOOKUP(G347,BridgeCodes!$A$3:$E$65536,5,FALSE())),"Missing BB Code",VLOOKUP(G347,BridgeCodes!$A$3:$E$65536,5,FALSE()))</f>
        <v>Missing BB Code</v>
      </c>
      <c r="O347" s="102"/>
      <c r="Q347" s="102"/>
    </row>
    <row r="348" customFormat="false" ht="12.75" hidden="false" customHeight="false" outlineLevel="0" collapsed="false">
      <c r="A348" s="0" t="str">
        <f aca="false">IF(ISERROR(VLOOKUP(G348,BridgeCodes!$A$3:$E$65536,5,FALSE())),"Missing BB Code",VLOOKUP(G348,BridgeCodes!$A$3:$E$65536,5,FALSE()))</f>
        <v>Missing BB Code</v>
      </c>
      <c r="O348" s="102"/>
      <c r="Q348" s="102"/>
    </row>
    <row r="349" customFormat="false" ht="12.75" hidden="false" customHeight="false" outlineLevel="0" collapsed="false">
      <c r="A349" s="0" t="str">
        <f aca="false">IF(ISERROR(VLOOKUP(G349,BridgeCodes!$A$3:$E$65536,5,FALSE())),"Missing BB Code",VLOOKUP(G349,BridgeCodes!$A$3:$E$65536,5,FALSE()))</f>
        <v>Missing BB Code</v>
      </c>
      <c r="O349" s="102"/>
      <c r="Q349" s="102"/>
    </row>
    <row r="350" customFormat="false" ht="12.75" hidden="false" customHeight="false" outlineLevel="0" collapsed="false">
      <c r="A350" s="0" t="str">
        <f aca="false">IF(ISERROR(VLOOKUP(G350,BridgeCodes!$A$3:$E$65536,5,FALSE())),"Missing BB Code",VLOOKUP(G350,BridgeCodes!$A$3:$E$65536,5,FALSE()))</f>
        <v>Missing BB Code</v>
      </c>
      <c r="O350" s="102"/>
      <c r="Q350" s="102"/>
    </row>
    <row r="351" customFormat="false" ht="12.75" hidden="false" customHeight="false" outlineLevel="0" collapsed="false">
      <c r="A351" s="0" t="str">
        <f aca="false">IF(ISERROR(VLOOKUP(G351,BridgeCodes!$A$3:$E$65536,5,FALSE())),"Missing BB Code",VLOOKUP(G351,BridgeCodes!$A$3:$E$65536,5,FALSE()))</f>
        <v>Missing BB Code</v>
      </c>
      <c r="O351" s="102"/>
      <c r="Q351" s="102"/>
    </row>
    <row r="352" customFormat="false" ht="12.75" hidden="false" customHeight="false" outlineLevel="0" collapsed="false">
      <c r="A352" s="0" t="str">
        <f aca="false">IF(ISERROR(VLOOKUP(G352,BridgeCodes!$A$3:$E$65536,5,FALSE())),"Missing BB Code",VLOOKUP(G352,BridgeCodes!$A$3:$E$65536,5,FALSE()))</f>
        <v>Missing BB Code</v>
      </c>
      <c r="O352" s="102"/>
      <c r="Q352" s="102"/>
    </row>
    <row r="353" customFormat="false" ht="12.75" hidden="false" customHeight="false" outlineLevel="0" collapsed="false">
      <c r="A353" s="0" t="str">
        <f aca="false">IF(ISERROR(VLOOKUP(G353,BridgeCodes!$A$3:$E$65536,5,FALSE())),"Missing BB Code",VLOOKUP(G353,BridgeCodes!$A$3:$E$65536,5,FALSE()))</f>
        <v>Missing BB Code</v>
      </c>
      <c r="O353" s="102"/>
      <c r="Q353" s="102"/>
    </row>
    <row r="354" customFormat="false" ht="12.75" hidden="false" customHeight="false" outlineLevel="0" collapsed="false">
      <c r="A354" s="0" t="str">
        <f aca="false">IF(ISERROR(VLOOKUP(G354,BridgeCodes!$A$3:$E$65536,5,FALSE())),"Missing BB Code",VLOOKUP(G354,BridgeCodes!$A$3:$E$65536,5,FALSE()))</f>
        <v>Missing BB Code</v>
      </c>
      <c r="O354" s="102"/>
      <c r="Q354" s="102"/>
    </row>
    <row r="355" customFormat="false" ht="12.75" hidden="false" customHeight="false" outlineLevel="0" collapsed="false">
      <c r="A355" s="0" t="str">
        <f aca="false">IF(ISERROR(VLOOKUP(G355,BridgeCodes!$A$3:$E$65536,5,FALSE())),"Missing BB Code",VLOOKUP(G355,BridgeCodes!$A$3:$E$65536,5,FALSE()))</f>
        <v>Missing BB Code</v>
      </c>
      <c r="O355" s="102"/>
      <c r="Q355" s="102"/>
    </row>
    <row r="356" customFormat="false" ht="12.75" hidden="false" customHeight="false" outlineLevel="0" collapsed="false">
      <c r="A356" s="0" t="str">
        <f aca="false">IF(ISERROR(VLOOKUP(G356,BridgeCodes!$A$3:$E$65536,5,FALSE())),"Missing BB Code",VLOOKUP(G356,BridgeCodes!$A$3:$E$65536,5,FALSE()))</f>
        <v>Missing BB Code</v>
      </c>
      <c r="O356" s="102"/>
      <c r="Q356" s="102"/>
    </row>
    <row r="357" customFormat="false" ht="12.75" hidden="false" customHeight="false" outlineLevel="0" collapsed="false">
      <c r="A357" s="0" t="str">
        <f aca="false">IF(ISERROR(VLOOKUP(G357,BridgeCodes!$A$3:$E$65536,5,FALSE())),"Missing BB Code",VLOOKUP(G357,BridgeCodes!$A$3:$E$65536,5,FALSE()))</f>
        <v>Missing BB Code</v>
      </c>
      <c r="O357" s="102"/>
      <c r="Q357" s="102"/>
    </row>
    <row r="358" customFormat="false" ht="12.75" hidden="false" customHeight="false" outlineLevel="0" collapsed="false">
      <c r="A358" s="0" t="str">
        <f aca="false">IF(ISERROR(VLOOKUP(G358,BridgeCodes!$A$3:$E$65536,5,FALSE())),"Missing BB Code",VLOOKUP(G358,BridgeCodes!$A$3:$E$65536,5,FALSE()))</f>
        <v>Missing BB Code</v>
      </c>
      <c r="O358" s="102"/>
      <c r="Q358" s="102"/>
    </row>
    <row r="359" customFormat="false" ht="12.75" hidden="false" customHeight="false" outlineLevel="0" collapsed="false">
      <c r="A359" s="0" t="str">
        <f aca="false">IF(ISERROR(VLOOKUP(G359,BridgeCodes!$A$3:$E$65536,5,FALSE())),"Missing BB Code",VLOOKUP(G359,BridgeCodes!$A$3:$E$65536,5,FALSE()))</f>
        <v>Missing BB Code</v>
      </c>
      <c r="O359" s="102"/>
      <c r="Q359" s="102"/>
    </row>
    <row r="360" customFormat="false" ht="12.75" hidden="false" customHeight="false" outlineLevel="0" collapsed="false">
      <c r="A360" s="0" t="str">
        <f aca="false">IF(ISERROR(VLOOKUP(G360,BridgeCodes!$A$3:$E$65536,5,FALSE())),"Missing BB Code",VLOOKUP(G360,BridgeCodes!$A$3:$E$65536,5,FALSE()))</f>
        <v>Missing BB Code</v>
      </c>
      <c r="O360" s="102"/>
      <c r="Q360" s="102"/>
    </row>
    <row r="361" customFormat="false" ht="12.75" hidden="false" customHeight="false" outlineLevel="0" collapsed="false">
      <c r="A361" s="0" t="str">
        <f aca="false">IF(ISERROR(VLOOKUP(G361,BridgeCodes!$A$3:$E$65536,5,FALSE())),"Missing BB Code",VLOOKUP(G361,BridgeCodes!$A$3:$E$65536,5,FALSE()))</f>
        <v>Missing BB Code</v>
      </c>
      <c r="O361" s="102"/>
      <c r="Q361" s="102"/>
    </row>
    <row r="362" customFormat="false" ht="12.75" hidden="false" customHeight="false" outlineLevel="0" collapsed="false">
      <c r="A362" s="0" t="str">
        <f aca="false">IF(ISERROR(VLOOKUP(G362,BridgeCodes!$A$3:$E$65536,5,FALSE())),"Missing BB Code",VLOOKUP(G362,BridgeCodes!$A$3:$E$65536,5,FALSE()))</f>
        <v>Missing BB Code</v>
      </c>
      <c r="O362" s="102"/>
      <c r="Q362" s="102"/>
    </row>
    <row r="363" customFormat="false" ht="12.75" hidden="false" customHeight="false" outlineLevel="0" collapsed="false">
      <c r="A363" s="0" t="str">
        <f aca="false">IF(ISERROR(VLOOKUP(G363,BridgeCodes!$A$3:$E$65536,5,FALSE())),"Missing BB Code",VLOOKUP(G363,BridgeCodes!$A$3:$E$65536,5,FALSE()))</f>
        <v>Missing BB Code</v>
      </c>
      <c r="O363" s="102"/>
      <c r="Q363" s="102"/>
    </row>
    <row r="364" customFormat="false" ht="12.75" hidden="false" customHeight="false" outlineLevel="0" collapsed="false">
      <c r="A364" s="0" t="str">
        <f aca="false">IF(ISERROR(VLOOKUP(G364,BridgeCodes!$A$3:$E$65536,5,FALSE())),"Missing BB Code",VLOOKUP(G364,BridgeCodes!$A$3:$E$65536,5,FALSE()))</f>
        <v>Missing BB Code</v>
      </c>
      <c r="O364" s="102"/>
      <c r="Q364" s="102"/>
    </row>
    <row r="365" customFormat="false" ht="12.75" hidden="false" customHeight="false" outlineLevel="0" collapsed="false">
      <c r="A365" s="0" t="str">
        <f aca="false">IF(ISERROR(VLOOKUP(G365,BridgeCodes!$A$3:$E$65536,5,FALSE())),"Missing BB Code",VLOOKUP(G365,BridgeCodes!$A$3:$E$65536,5,FALSE()))</f>
        <v>Missing BB Code</v>
      </c>
      <c r="O365" s="102"/>
      <c r="Q365" s="102"/>
    </row>
    <row r="366" customFormat="false" ht="12.75" hidden="false" customHeight="false" outlineLevel="0" collapsed="false">
      <c r="A366" s="0" t="str">
        <f aca="false">IF(ISERROR(VLOOKUP(G366,BridgeCodes!$A$3:$E$65536,5,FALSE())),"Missing BB Code",VLOOKUP(G366,BridgeCodes!$A$3:$E$65536,5,FALSE()))</f>
        <v>Missing BB Code</v>
      </c>
      <c r="O366" s="102"/>
      <c r="Q366" s="102"/>
    </row>
    <row r="367" customFormat="false" ht="12.75" hidden="false" customHeight="false" outlineLevel="0" collapsed="false">
      <c r="A367" s="0" t="str">
        <f aca="false">IF(ISERROR(VLOOKUP(G367,BridgeCodes!$A$3:$E$65536,5,FALSE())),"Missing BB Code",VLOOKUP(G367,BridgeCodes!$A$3:$E$65536,5,FALSE()))</f>
        <v>Missing BB Code</v>
      </c>
      <c r="O367" s="102"/>
      <c r="Q367" s="102"/>
    </row>
    <row r="368" customFormat="false" ht="12.75" hidden="false" customHeight="false" outlineLevel="0" collapsed="false">
      <c r="A368" s="0" t="str">
        <f aca="false">IF(ISERROR(VLOOKUP(G368,BridgeCodes!$A$3:$E$65536,5,FALSE())),"Missing BB Code",VLOOKUP(G368,BridgeCodes!$A$3:$E$65536,5,FALSE()))</f>
        <v>Missing BB Code</v>
      </c>
      <c r="O368" s="102"/>
      <c r="Q368" s="102"/>
    </row>
    <row r="369" customFormat="false" ht="12.75" hidden="false" customHeight="false" outlineLevel="0" collapsed="false">
      <c r="A369" s="0" t="str">
        <f aca="false">IF(ISERROR(VLOOKUP(G369,BridgeCodes!$A$3:$E$65536,5,FALSE())),"Missing BB Code",VLOOKUP(G369,BridgeCodes!$A$3:$E$65536,5,FALSE()))</f>
        <v>Missing BB Code</v>
      </c>
      <c r="O369" s="102"/>
      <c r="Q369" s="102"/>
    </row>
    <row r="370" customFormat="false" ht="12.75" hidden="false" customHeight="false" outlineLevel="0" collapsed="false">
      <c r="A370" s="0" t="str">
        <f aca="false">IF(ISERROR(VLOOKUP(G370,BridgeCodes!$A$3:$E$65536,5,FALSE())),"Missing BB Code",VLOOKUP(G370,BridgeCodes!$A$3:$E$65536,5,FALSE()))</f>
        <v>Missing BB Code</v>
      </c>
      <c r="O370" s="102"/>
      <c r="Q370" s="102"/>
    </row>
    <row r="371" customFormat="false" ht="12.75" hidden="false" customHeight="false" outlineLevel="0" collapsed="false">
      <c r="A371" s="0" t="str">
        <f aca="false">IF(ISERROR(VLOOKUP(G371,BridgeCodes!$A$3:$E$65536,5,FALSE())),"Missing BB Code",VLOOKUP(G371,BridgeCodes!$A$3:$E$65536,5,FALSE()))</f>
        <v>Missing BB Code</v>
      </c>
      <c r="O371" s="102"/>
      <c r="Q371" s="102"/>
    </row>
    <row r="372" customFormat="false" ht="12.75" hidden="false" customHeight="false" outlineLevel="0" collapsed="false">
      <c r="A372" s="0" t="str">
        <f aca="false">IF(ISERROR(VLOOKUP(G372,BridgeCodes!$A$3:$E$65536,5,FALSE())),"Missing BB Code",VLOOKUP(G372,BridgeCodes!$A$3:$E$65536,5,FALSE()))</f>
        <v>Missing BB Code</v>
      </c>
      <c r="O372" s="102"/>
      <c r="Q372" s="102"/>
    </row>
    <row r="373" customFormat="false" ht="12.75" hidden="false" customHeight="false" outlineLevel="0" collapsed="false">
      <c r="A373" s="0" t="str">
        <f aca="false">IF(ISERROR(VLOOKUP(G373,BridgeCodes!$A$3:$E$65536,5,FALSE())),"Missing BB Code",VLOOKUP(G373,BridgeCodes!$A$3:$E$65536,5,FALSE()))</f>
        <v>Missing BB Code</v>
      </c>
      <c r="O373" s="102"/>
      <c r="Q373" s="102"/>
    </row>
    <row r="374" customFormat="false" ht="12.75" hidden="false" customHeight="false" outlineLevel="0" collapsed="false">
      <c r="A374" s="0" t="str">
        <f aca="false">IF(ISERROR(VLOOKUP(G374,BridgeCodes!$A$3:$E$65536,5,FALSE())),"Missing BB Code",VLOOKUP(G374,BridgeCodes!$A$3:$E$65536,5,FALSE()))</f>
        <v>Missing BB Code</v>
      </c>
      <c r="O374" s="102"/>
      <c r="Q374" s="102"/>
    </row>
    <row r="375" customFormat="false" ht="12.75" hidden="false" customHeight="false" outlineLevel="0" collapsed="false">
      <c r="A375" s="0" t="str">
        <f aca="false">IF(ISERROR(VLOOKUP(G375,BridgeCodes!$A$3:$E$65536,5,FALSE())),"Missing BB Code",VLOOKUP(G375,BridgeCodes!$A$3:$E$65536,5,FALSE()))</f>
        <v>Missing BB Code</v>
      </c>
      <c r="O375" s="102"/>
      <c r="Q375" s="102"/>
    </row>
    <row r="376" customFormat="false" ht="12.75" hidden="false" customHeight="false" outlineLevel="0" collapsed="false">
      <c r="A376" s="0" t="str">
        <f aca="false">IF(ISERROR(VLOOKUP(G376,BridgeCodes!$A$3:$E$65536,5,FALSE())),"Missing BB Code",VLOOKUP(G376,BridgeCodes!$A$3:$E$65536,5,FALSE()))</f>
        <v>Missing BB Code</v>
      </c>
      <c r="O376" s="102"/>
      <c r="Q376" s="102"/>
    </row>
    <row r="377" customFormat="false" ht="12.75" hidden="false" customHeight="false" outlineLevel="0" collapsed="false">
      <c r="A377" s="0" t="str">
        <f aca="false">IF(ISERROR(VLOOKUP(G377,BridgeCodes!$A$3:$E$65536,5,FALSE())),"Missing BB Code",VLOOKUP(G377,BridgeCodes!$A$3:$E$65536,5,FALSE()))</f>
        <v>Missing BB Code</v>
      </c>
      <c r="O377" s="102"/>
      <c r="Q377" s="102"/>
    </row>
    <row r="378" customFormat="false" ht="12.75" hidden="false" customHeight="false" outlineLevel="0" collapsed="false">
      <c r="A378" s="0" t="str">
        <f aca="false">IF(ISERROR(VLOOKUP(G378,BridgeCodes!$A$3:$E$65536,5,FALSE())),"Missing BB Code",VLOOKUP(G378,BridgeCodes!$A$3:$E$65536,5,FALSE()))</f>
        <v>Missing BB Code</v>
      </c>
      <c r="O378" s="102"/>
      <c r="Q378" s="102"/>
    </row>
    <row r="379" customFormat="false" ht="12.75" hidden="false" customHeight="false" outlineLevel="0" collapsed="false">
      <c r="A379" s="0" t="str">
        <f aca="false">IF(ISERROR(VLOOKUP(G379,BridgeCodes!$A$3:$E$65536,5,FALSE())),"Missing BB Code",VLOOKUP(G379,BridgeCodes!$A$3:$E$65536,5,FALSE()))</f>
        <v>Missing BB Code</v>
      </c>
      <c r="O379" s="102"/>
      <c r="Q379" s="102"/>
    </row>
    <row r="380" customFormat="false" ht="12.75" hidden="false" customHeight="false" outlineLevel="0" collapsed="false">
      <c r="A380" s="0" t="str">
        <f aca="false">IF(ISERROR(VLOOKUP(G380,BridgeCodes!$A$3:$E$65536,5,FALSE())),"Missing BB Code",VLOOKUP(G380,BridgeCodes!$A$3:$E$65536,5,FALSE()))</f>
        <v>Missing BB Code</v>
      </c>
      <c r="O380" s="102"/>
      <c r="Q380" s="102"/>
    </row>
    <row r="381" customFormat="false" ht="12.75" hidden="false" customHeight="false" outlineLevel="0" collapsed="false">
      <c r="A381" s="0" t="str">
        <f aca="false">IF(ISERROR(VLOOKUP(G381,BridgeCodes!$A$3:$E$65536,5,FALSE())),"Missing BB Code",VLOOKUP(G381,BridgeCodes!$A$3:$E$65536,5,FALSE()))</f>
        <v>Missing BB Code</v>
      </c>
      <c r="O381" s="102"/>
      <c r="Q381" s="102"/>
    </row>
    <row r="382" customFormat="false" ht="12.75" hidden="false" customHeight="false" outlineLevel="0" collapsed="false">
      <c r="A382" s="0" t="str">
        <f aca="false">IF(ISERROR(VLOOKUP(G382,BridgeCodes!$A$3:$E$65536,5,FALSE())),"Missing BB Code",VLOOKUP(G382,BridgeCodes!$A$3:$E$65536,5,FALSE()))</f>
        <v>Missing BB Code</v>
      </c>
      <c r="O382" s="102"/>
      <c r="Q382" s="102"/>
    </row>
    <row r="383" customFormat="false" ht="12.75" hidden="false" customHeight="false" outlineLevel="0" collapsed="false">
      <c r="A383" s="0" t="str">
        <f aca="false">IF(ISERROR(VLOOKUP(G383,BridgeCodes!$A$3:$E$65536,5,FALSE())),"Missing BB Code",VLOOKUP(G383,BridgeCodes!$A$3:$E$65536,5,FALSE()))</f>
        <v>Missing BB Code</v>
      </c>
      <c r="O383" s="102"/>
      <c r="Q383" s="102"/>
    </row>
    <row r="384" customFormat="false" ht="12.75" hidden="false" customHeight="false" outlineLevel="0" collapsed="false">
      <c r="A384" s="0" t="str">
        <f aca="false">IF(ISERROR(VLOOKUP(G384,BridgeCodes!$A$3:$E$65536,5,FALSE())),"Missing BB Code",VLOOKUP(G384,BridgeCodes!$A$3:$E$65536,5,FALSE()))</f>
        <v>Missing BB Code</v>
      </c>
      <c r="O384" s="102"/>
      <c r="Q384" s="102"/>
    </row>
    <row r="385" customFormat="false" ht="12.75" hidden="false" customHeight="false" outlineLevel="0" collapsed="false">
      <c r="A385" s="0" t="str">
        <f aca="false">IF(ISERROR(VLOOKUP(G385,BridgeCodes!$A$3:$E$65536,5,FALSE())),"Missing BB Code",VLOOKUP(G385,BridgeCodes!$A$3:$E$65536,5,FALSE()))</f>
        <v>Missing BB Code</v>
      </c>
      <c r="O385" s="102"/>
      <c r="Q385" s="102"/>
    </row>
    <row r="386" customFormat="false" ht="12.75" hidden="false" customHeight="false" outlineLevel="0" collapsed="false">
      <c r="A386" s="0" t="str">
        <f aca="false">IF(ISERROR(VLOOKUP(G386,BridgeCodes!$A$3:$E$65536,5,FALSE())),"Missing BB Code",VLOOKUP(G386,BridgeCodes!$A$3:$E$65536,5,FALSE()))</f>
        <v>Missing BB Code</v>
      </c>
      <c r="O386" s="102"/>
      <c r="Q386" s="102"/>
    </row>
    <row r="387" customFormat="false" ht="12.75" hidden="false" customHeight="false" outlineLevel="0" collapsed="false">
      <c r="A387" s="0" t="str">
        <f aca="false">IF(ISERROR(VLOOKUP(G387,BridgeCodes!$A$3:$E$65536,5,FALSE())),"Missing BB Code",VLOOKUP(G387,BridgeCodes!$A$3:$E$65536,5,FALSE()))</f>
        <v>Missing BB Code</v>
      </c>
      <c r="O387" s="102"/>
      <c r="Q387" s="102"/>
    </row>
    <row r="388" customFormat="false" ht="12.75" hidden="false" customHeight="false" outlineLevel="0" collapsed="false">
      <c r="A388" s="0" t="str">
        <f aca="false">IF(ISERROR(VLOOKUP(G388,BridgeCodes!$A$3:$E$65536,5,FALSE())),"Missing BB Code",VLOOKUP(G388,BridgeCodes!$A$3:$E$65536,5,FALSE()))</f>
        <v>Missing BB Code</v>
      </c>
      <c r="O388" s="102"/>
      <c r="Q388" s="102"/>
    </row>
    <row r="389" customFormat="false" ht="12.75" hidden="false" customHeight="false" outlineLevel="0" collapsed="false">
      <c r="A389" s="0" t="str">
        <f aca="false">IF(ISERROR(VLOOKUP(G389,BridgeCodes!$A$3:$E$65536,5,FALSE())),"Missing BB Code",VLOOKUP(G389,BridgeCodes!$A$3:$E$65536,5,FALSE()))</f>
        <v>Missing BB Code</v>
      </c>
      <c r="O389" s="102"/>
      <c r="Q389" s="102"/>
    </row>
    <row r="390" customFormat="false" ht="12.75" hidden="false" customHeight="false" outlineLevel="0" collapsed="false">
      <c r="A390" s="0" t="str">
        <f aca="false">IF(ISERROR(VLOOKUP(G390,BridgeCodes!$A$3:$E$65536,5,FALSE())),"Missing BB Code",VLOOKUP(G390,BridgeCodes!$A$3:$E$65536,5,FALSE()))</f>
        <v>Missing BB Code</v>
      </c>
      <c r="O390" s="102"/>
      <c r="Q390" s="102"/>
    </row>
    <row r="391" customFormat="false" ht="12.75" hidden="false" customHeight="false" outlineLevel="0" collapsed="false">
      <c r="A391" s="0" t="str">
        <f aca="false">IF(ISERROR(VLOOKUP(G391,BridgeCodes!$A$3:$E$65536,5,FALSE())),"Missing BB Code",VLOOKUP(G391,BridgeCodes!$A$3:$E$65536,5,FALSE()))</f>
        <v>Missing BB Code</v>
      </c>
      <c r="O391" s="102"/>
      <c r="Q391" s="102"/>
    </row>
    <row r="392" customFormat="false" ht="12.75" hidden="false" customHeight="false" outlineLevel="0" collapsed="false">
      <c r="A392" s="0" t="str">
        <f aca="false">IF(ISERROR(VLOOKUP(G392,BridgeCodes!$A$3:$E$65536,5,FALSE())),"Missing BB Code",VLOOKUP(G392,BridgeCodes!$A$3:$E$65536,5,FALSE()))</f>
        <v>Missing BB Code</v>
      </c>
      <c r="O392" s="102"/>
      <c r="Q392" s="102"/>
    </row>
    <row r="393" customFormat="false" ht="12.75" hidden="false" customHeight="false" outlineLevel="0" collapsed="false">
      <c r="A393" s="0" t="str">
        <f aca="false">IF(ISERROR(VLOOKUP(G393,BridgeCodes!$A$3:$E$65536,5,FALSE())),"Missing BB Code",VLOOKUP(G393,BridgeCodes!$A$3:$E$65536,5,FALSE()))</f>
        <v>Missing BB Code</v>
      </c>
      <c r="O393" s="102"/>
      <c r="Q393" s="102"/>
    </row>
    <row r="394" customFormat="false" ht="12.75" hidden="false" customHeight="false" outlineLevel="0" collapsed="false">
      <c r="A394" s="0" t="str">
        <f aca="false">IF(ISERROR(VLOOKUP(G394,BridgeCodes!$A$3:$E$65536,5,FALSE())),"Missing BB Code",VLOOKUP(G394,BridgeCodes!$A$3:$E$65536,5,FALSE()))</f>
        <v>Missing BB Code</v>
      </c>
      <c r="O394" s="102"/>
      <c r="Q394" s="102"/>
    </row>
    <row r="395" customFormat="false" ht="12.75" hidden="false" customHeight="false" outlineLevel="0" collapsed="false">
      <c r="A395" s="0" t="str">
        <f aca="false">IF(ISERROR(VLOOKUP(G395,BridgeCodes!$A$3:$E$65536,5,FALSE())),"Missing BB Code",VLOOKUP(G395,BridgeCodes!$A$3:$E$65536,5,FALSE()))</f>
        <v>Missing BB Code</v>
      </c>
      <c r="O395" s="102"/>
      <c r="Q395" s="102"/>
    </row>
    <row r="396" customFormat="false" ht="12.75" hidden="false" customHeight="false" outlineLevel="0" collapsed="false">
      <c r="A396" s="0" t="str">
        <f aca="false">IF(ISERROR(VLOOKUP(G396,BridgeCodes!$A$3:$E$65536,5,FALSE())),"Missing BB Code",VLOOKUP(G396,BridgeCodes!$A$3:$E$65536,5,FALSE()))</f>
        <v>Missing BB Code</v>
      </c>
      <c r="O396" s="102"/>
      <c r="Q396" s="102"/>
    </row>
    <row r="397" customFormat="false" ht="12.75" hidden="false" customHeight="false" outlineLevel="0" collapsed="false">
      <c r="A397" s="0" t="str">
        <f aca="false">IF(ISERROR(VLOOKUP(G397,BridgeCodes!$A$3:$E$65536,5,FALSE())),"Missing BB Code",VLOOKUP(G397,BridgeCodes!$A$3:$E$65536,5,FALSE()))</f>
        <v>Missing BB Code</v>
      </c>
      <c r="O397" s="102"/>
      <c r="Q397" s="102"/>
    </row>
    <row r="398" customFormat="false" ht="12.75" hidden="false" customHeight="false" outlineLevel="0" collapsed="false">
      <c r="A398" s="0" t="str">
        <f aca="false">IF(ISERROR(VLOOKUP(G398,BridgeCodes!$A$3:$E$65536,5,FALSE())),"Missing BB Code",VLOOKUP(G398,BridgeCodes!$A$3:$E$65536,5,FALSE()))</f>
        <v>Missing BB Code</v>
      </c>
      <c r="O398" s="102"/>
      <c r="Q398" s="102"/>
    </row>
    <row r="399" customFormat="false" ht="12.75" hidden="false" customHeight="false" outlineLevel="0" collapsed="false">
      <c r="A399" s="0" t="str">
        <f aca="false">IF(ISERROR(VLOOKUP(G399,BridgeCodes!$A$3:$E$65536,5,FALSE())),"Missing BB Code",VLOOKUP(G399,BridgeCodes!$A$3:$E$65536,5,FALSE()))</f>
        <v>Missing BB Code</v>
      </c>
      <c r="O399" s="102"/>
      <c r="Q399" s="102"/>
    </row>
    <row r="400" customFormat="false" ht="12.75" hidden="false" customHeight="false" outlineLevel="0" collapsed="false">
      <c r="A400" s="0" t="str">
        <f aca="false">IF(ISERROR(VLOOKUP(G400,BridgeCodes!$A$3:$E$65536,5,FALSE())),"Missing BB Code",VLOOKUP(G400,BridgeCodes!$A$3:$E$65536,5,FALSE()))</f>
        <v>Missing BB Code</v>
      </c>
      <c r="O400" s="102"/>
      <c r="Q400" s="102"/>
    </row>
    <row r="401" customFormat="false" ht="12.75" hidden="false" customHeight="false" outlineLevel="0" collapsed="false">
      <c r="A401" s="0" t="str">
        <f aca="false">IF(ISERROR(VLOOKUP(G401,BridgeCodes!$A$3:$E$65536,5,FALSE())),"Missing BB Code",VLOOKUP(G401,BridgeCodes!$A$3:$E$65536,5,FALSE()))</f>
        <v>Missing BB Code</v>
      </c>
      <c r="O401" s="102"/>
      <c r="Q401" s="102"/>
    </row>
    <row r="402" customFormat="false" ht="12.75" hidden="false" customHeight="false" outlineLevel="0" collapsed="false">
      <c r="A402" s="0" t="str">
        <f aca="false">IF(ISERROR(VLOOKUP(G402,BridgeCodes!$A$3:$E$65536,5,FALSE())),"Missing BB Code",VLOOKUP(G402,BridgeCodes!$A$3:$E$65536,5,FALSE()))</f>
        <v>Missing BB Code</v>
      </c>
      <c r="O402" s="102"/>
      <c r="Q402" s="102"/>
    </row>
    <row r="403" customFormat="false" ht="12.75" hidden="false" customHeight="false" outlineLevel="0" collapsed="false">
      <c r="A403" s="0" t="str">
        <f aca="false">IF(ISERROR(VLOOKUP(G403,BridgeCodes!$A$3:$E$65536,5,FALSE())),"Missing BB Code",VLOOKUP(G403,BridgeCodes!$A$3:$E$65536,5,FALSE()))</f>
        <v>Missing BB Code</v>
      </c>
      <c r="O403" s="102"/>
      <c r="Q403" s="102"/>
    </row>
    <row r="404" customFormat="false" ht="12.75" hidden="false" customHeight="false" outlineLevel="0" collapsed="false">
      <c r="A404" s="0" t="str">
        <f aca="false">IF(ISERROR(VLOOKUP(G404,BridgeCodes!$A$3:$E$65536,5,FALSE())),"Missing BB Code",VLOOKUP(G404,BridgeCodes!$A$3:$E$65536,5,FALSE()))</f>
        <v>Missing BB Code</v>
      </c>
      <c r="O404" s="102"/>
      <c r="Q404" s="102"/>
    </row>
    <row r="405" customFormat="false" ht="12.75" hidden="false" customHeight="false" outlineLevel="0" collapsed="false">
      <c r="A405" s="0" t="str">
        <f aca="false">IF(ISERROR(VLOOKUP(G405,BridgeCodes!$A$3:$E$65536,5,FALSE())),"Missing BB Code",VLOOKUP(G405,BridgeCodes!$A$3:$E$65536,5,FALSE()))</f>
        <v>Missing BB Code</v>
      </c>
      <c r="O405" s="102"/>
      <c r="Q405" s="102"/>
    </row>
    <row r="406" customFormat="false" ht="12.75" hidden="false" customHeight="false" outlineLevel="0" collapsed="false">
      <c r="A406" s="0" t="str">
        <f aca="false">IF(ISERROR(VLOOKUP(G406,BridgeCodes!$A$3:$E$65536,5,FALSE())),"Missing BB Code",VLOOKUP(G406,BridgeCodes!$A$3:$E$65536,5,FALSE()))</f>
        <v>Missing BB Code</v>
      </c>
      <c r="O406" s="102"/>
      <c r="Q406" s="102"/>
    </row>
    <row r="407" customFormat="false" ht="12.75" hidden="false" customHeight="false" outlineLevel="0" collapsed="false">
      <c r="A407" s="0" t="str">
        <f aca="false">IF(ISERROR(VLOOKUP(G407,BridgeCodes!$A$3:$E$65536,5,FALSE())),"Missing BB Code",VLOOKUP(G407,BridgeCodes!$A$3:$E$65536,5,FALSE()))</f>
        <v>Missing BB Code</v>
      </c>
      <c r="O407" s="102"/>
      <c r="Q407" s="102"/>
    </row>
    <row r="408" customFormat="false" ht="12.75" hidden="false" customHeight="false" outlineLevel="0" collapsed="false">
      <c r="A408" s="0" t="str">
        <f aca="false">IF(ISERROR(VLOOKUP(G408,BridgeCodes!$A$3:$E$65536,5,FALSE())),"Missing BB Code",VLOOKUP(G408,BridgeCodes!$A$3:$E$65536,5,FALSE()))</f>
        <v>Missing BB Code</v>
      </c>
      <c r="O408" s="102"/>
      <c r="Q408" s="102"/>
    </row>
    <row r="409" customFormat="false" ht="12.75" hidden="false" customHeight="false" outlineLevel="0" collapsed="false">
      <c r="A409" s="0" t="str">
        <f aca="false">IF(ISERROR(VLOOKUP(G409,BridgeCodes!$A$3:$E$65536,5,FALSE())),"Missing BB Code",VLOOKUP(G409,BridgeCodes!$A$3:$E$65536,5,FALSE()))</f>
        <v>Missing BB Code</v>
      </c>
      <c r="O409" s="102"/>
      <c r="Q409" s="102"/>
    </row>
    <row r="410" customFormat="false" ht="12.75" hidden="false" customHeight="false" outlineLevel="0" collapsed="false">
      <c r="A410" s="0" t="str">
        <f aca="false">IF(ISERROR(VLOOKUP(G410,BridgeCodes!$A$3:$E$65536,5,FALSE())),"Missing BB Code",VLOOKUP(G410,BridgeCodes!$A$3:$E$65536,5,FALSE()))</f>
        <v>Missing BB Code</v>
      </c>
      <c r="O410" s="102"/>
      <c r="Q410" s="102"/>
    </row>
    <row r="411" customFormat="false" ht="12.75" hidden="false" customHeight="false" outlineLevel="0" collapsed="false">
      <c r="A411" s="0" t="str">
        <f aca="false">IF(ISERROR(VLOOKUP(G411,BridgeCodes!$A$3:$E$65536,5,FALSE())),"Missing BB Code",VLOOKUP(G411,BridgeCodes!$A$3:$E$65536,5,FALSE()))</f>
        <v>Missing BB Code</v>
      </c>
      <c r="O411" s="102"/>
      <c r="Q411" s="102"/>
    </row>
    <row r="412" customFormat="false" ht="12.75" hidden="false" customHeight="false" outlineLevel="0" collapsed="false">
      <c r="A412" s="0" t="str">
        <f aca="false">IF(ISERROR(VLOOKUP(G412,BridgeCodes!$A$3:$E$65536,5,FALSE())),"Missing BB Code",VLOOKUP(G412,BridgeCodes!$A$3:$E$65536,5,FALSE()))</f>
        <v>Missing BB Code</v>
      </c>
      <c r="O412" s="102"/>
      <c r="Q412" s="102"/>
    </row>
    <row r="413" customFormat="false" ht="12.75" hidden="false" customHeight="false" outlineLevel="0" collapsed="false">
      <c r="A413" s="0" t="str">
        <f aca="false">IF(ISERROR(VLOOKUP(G413,BridgeCodes!$A$3:$E$65536,5,FALSE())),"Missing BB Code",VLOOKUP(G413,BridgeCodes!$A$3:$E$65536,5,FALSE()))</f>
        <v>Missing BB Code</v>
      </c>
      <c r="O413" s="102"/>
      <c r="Q413" s="102"/>
    </row>
    <row r="414" customFormat="false" ht="12.75" hidden="false" customHeight="false" outlineLevel="0" collapsed="false">
      <c r="A414" s="0" t="str">
        <f aca="false">IF(ISERROR(VLOOKUP(G414,BridgeCodes!$A$3:$E$65536,5,FALSE())),"Missing BB Code",VLOOKUP(G414,BridgeCodes!$A$3:$E$65536,5,FALSE()))</f>
        <v>Missing BB Code</v>
      </c>
      <c r="O414" s="102"/>
      <c r="Q414" s="102"/>
    </row>
    <row r="415" customFormat="false" ht="12.75" hidden="false" customHeight="false" outlineLevel="0" collapsed="false">
      <c r="A415" s="0" t="str">
        <f aca="false">IF(ISERROR(VLOOKUP(G415,BridgeCodes!$A$3:$E$65536,5,FALSE())),"Missing BB Code",VLOOKUP(G415,BridgeCodes!$A$3:$E$65536,5,FALSE()))</f>
        <v>Missing BB Code</v>
      </c>
      <c r="O415" s="102"/>
      <c r="Q415" s="102"/>
    </row>
    <row r="416" customFormat="false" ht="12.75" hidden="false" customHeight="false" outlineLevel="0" collapsed="false">
      <c r="A416" s="0" t="str">
        <f aca="false">IF(ISERROR(VLOOKUP(G416,BridgeCodes!$A$3:$E$65536,5,FALSE())),"Missing BB Code",VLOOKUP(G416,BridgeCodes!$A$3:$E$65536,5,FALSE()))</f>
        <v>Missing BB Code</v>
      </c>
      <c r="O416" s="102"/>
      <c r="Q416" s="102"/>
    </row>
    <row r="417" customFormat="false" ht="12.75" hidden="false" customHeight="false" outlineLevel="0" collapsed="false">
      <c r="A417" s="0" t="str">
        <f aca="false">IF(ISERROR(VLOOKUP(G417,BridgeCodes!$A$3:$E$65536,5,FALSE())),"Missing BB Code",VLOOKUP(G417,BridgeCodes!$A$3:$E$65536,5,FALSE()))</f>
        <v>Missing BB Code</v>
      </c>
      <c r="O417" s="102"/>
      <c r="Q417" s="102"/>
    </row>
    <row r="418" customFormat="false" ht="12.75" hidden="false" customHeight="false" outlineLevel="0" collapsed="false">
      <c r="A418" s="0" t="str">
        <f aca="false">IF(ISERROR(VLOOKUP(G418,BridgeCodes!$A$3:$E$65536,5,FALSE())),"Missing BB Code",VLOOKUP(G418,BridgeCodes!$A$3:$E$65536,5,FALSE()))</f>
        <v>Missing BB Code</v>
      </c>
      <c r="O418" s="102"/>
      <c r="Q418" s="102"/>
    </row>
    <row r="419" customFormat="false" ht="12.75" hidden="false" customHeight="false" outlineLevel="0" collapsed="false">
      <c r="A419" s="0" t="str">
        <f aca="false">IF(ISERROR(VLOOKUP(G419,BridgeCodes!$A$3:$E$65536,5,FALSE())),"Missing BB Code",VLOOKUP(G419,BridgeCodes!$A$3:$E$65536,5,FALSE()))</f>
        <v>Missing BB Code</v>
      </c>
      <c r="O419" s="102"/>
      <c r="Q419" s="102"/>
    </row>
    <row r="420" customFormat="false" ht="12.75" hidden="false" customHeight="false" outlineLevel="0" collapsed="false">
      <c r="A420" s="0" t="str">
        <f aca="false">IF(ISERROR(VLOOKUP(G420,BridgeCodes!$A$3:$E$65536,5,FALSE())),"Missing BB Code",VLOOKUP(G420,BridgeCodes!$A$3:$E$65536,5,FALSE()))</f>
        <v>Missing BB Code</v>
      </c>
      <c r="O420" s="102"/>
      <c r="Q420" s="102"/>
    </row>
    <row r="421" customFormat="false" ht="12.75" hidden="false" customHeight="false" outlineLevel="0" collapsed="false">
      <c r="A421" s="0" t="str">
        <f aca="false">IF(ISERROR(VLOOKUP(G421,BridgeCodes!$A$3:$E$65536,5,FALSE())),"Missing BB Code",VLOOKUP(G421,BridgeCodes!$A$3:$E$65536,5,FALSE()))</f>
        <v>Missing BB Code</v>
      </c>
      <c r="O421" s="102"/>
      <c r="Q421" s="102"/>
    </row>
    <row r="422" customFormat="false" ht="12.75" hidden="false" customHeight="false" outlineLevel="0" collapsed="false">
      <c r="A422" s="0" t="str">
        <f aca="false">IF(ISERROR(VLOOKUP(G422,BridgeCodes!$A$3:$E$65536,5,FALSE())),"Missing BB Code",VLOOKUP(G422,BridgeCodes!$A$3:$E$65536,5,FALSE()))</f>
        <v>Missing BB Code</v>
      </c>
      <c r="O422" s="102"/>
      <c r="Q422" s="102"/>
    </row>
    <row r="423" customFormat="false" ht="12.75" hidden="false" customHeight="false" outlineLevel="0" collapsed="false">
      <c r="A423" s="0" t="str">
        <f aca="false">IF(ISERROR(VLOOKUP(G423,BridgeCodes!$A$3:$E$65536,5,FALSE())),"Missing BB Code",VLOOKUP(G423,BridgeCodes!$A$3:$E$65536,5,FALSE()))</f>
        <v>Missing BB Code</v>
      </c>
      <c r="O423" s="102"/>
      <c r="Q423" s="102"/>
    </row>
    <row r="424" customFormat="false" ht="12.75" hidden="false" customHeight="false" outlineLevel="0" collapsed="false">
      <c r="A424" s="0" t="str">
        <f aca="false">IF(ISERROR(VLOOKUP(G424,BridgeCodes!$A$3:$E$65536,5,FALSE())),"Missing BB Code",VLOOKUP(G424,BridgeCodes!$A$3:$E$65536,5,FALSE()))</f>
        <v>Missing BB Code</v>
      </c>
      <c r="O424" s="102"/>
      <c r="Q424" s="102"/>
    </row>
    <row r="425" customFormat="false" ht="12.75" hidden="false" customHeight="false" outlineLevel="0" collapsed="false">
      <c r="A425" s="0" t="str">
        <f aca="false">IF(ISERROR(VLOOKUP(G425,BridgeCodes!$A$3:$E$65536,5,FALSE())),"Missing BB Code",VLOOKUP(G425,BridgeCodes!$A$3:$E$65536,5,FALSE()))</f>
        <v>Missing BB Code</v>
      </c>
      <c r="O425" s="102"/>
      <c r="Q425" s="102"/>
    </row>
    <row r="426" customFormat="false" ht="12.75" hidden="false" customHeight="false" outlineLevel="0" collapsed="false">
      <c r="A426" s="0" t="str">
        <f aca="false">IF(ISERROR(VLOOKUP(G426,BridgeCodes!$A$3:$E$65536,5,FALSE())),"Missing BB Code",VLOOKUP(G426,BridgeCodes!$A$3:$E$65536,5,FALSE()))</f>
        <v>Missing BB Code</v>
      </c>
      <c r="O426" s="102"/>
      <c r="Q426" s="102"/>
    </row>
    <row r="427" customFormat="false" ht="12.75" hidden="false" customHeight="false" outlineLevel="0" collapsed="false">
      <c r="A427" s="0" t="str">
        <f aca="false">IF(ISERROR(VLOOKUP(G427,BridgeCodes!$A$3:$E$65536,5,FALSE())),"Missing BB Code",VLOOKUP(G427,BridgeCodes!$A$3:$E$65536,5,FALSE()))</f>
        <v>Missing BB Code</v>
      </c>
      <c r="O427" s="102"/>
      <c r="Q427" s="102"/>
    </row>
    <row r="428" customFormat="false" ht="12.75" hidden="false" customHeight="false" outlineLevel="0" collapsed="false">
      <c r="A428" s="0" t="str">
        <f aca="false">IF(ISERROR(VLOOKUP(G428,BridgeCodes!$A$3:$E$65536,5,FALSE())),"Missing BB Code",VLOOKUP(G428,BridgeCodes!$A$3:$E$65536,5,FALSE()))</f>
        <v>Missing BB Code</v>
      </c>
      <c r="O428" s="102"/>
      <c r="Q428" s="102"/>
    </row>
    <row r="429" customFormat="false" ht="12.75" hidden="false" customHeight="false" outlineLevel="0" collapsed="false">
      <c r="A429" s="0" t="str">
        <f aca="false">IF(ISERROR(VLOOKUP(G429,BridgeCodes!$A$3:$E$65536,5,FALSE())),"Missing BB Code",VLOOKUP(G429,BridgeCodes!$A$3:$E$65536,5,FALSE()))</f>
        <v>Missing BB Code</v>
      </c>
      <c r="O429" s="102"/>
      <c r="Q429" s="102"/>
    </row>
    <row r="430" customFormat="false" ht="12.75" hidden="false" customHeight="false" outlineLevel="0" collapsed="false">
      <c r="A430" s="0" t="str">
        <f aca="false">IF(ISERROR(VLOOKUP(G430,BridgeCodes!$A$3:$E$65536,5,FALSE())),"Missing BB Code",VLOOKUP(G430,BridgeCodes!$A$3:$E$65536,5,FALSE()))</f>
        <v>Missing BB Code</v>
      </c>
      <c r="O430" s="102"/>
      <c r="Q430" s="102"/>
    </row>
    <row r="431" customFormat="false" ht="12.75" hidden="false" customHeight="false" outlineLevel="0" collapsed="false">
      <c r="A431" s="0" t="str">
        <f aca="false">IF(ISERROR(VLOOKUP(G431,BridgeCodes!$A$3:$E$65536,5,FALSE())),"Missing BB Code",VLOOKUP(G431,BridgeCodes!$A$3:$E$65536,5,FALSE()))</f>
        <v>Missing BB Code</v>
      </c>
      <c r="O431" s="102"/>
      <c r="Q431" s="102"/>
    </row>
    <row r="432" customFormat="false" ht="12.75" hidden="false" customHeight="false" outlineLevel="0" collapsed="false">
      <c r="A432" s="0" t="str">
        <f aca="false">IF(ISERROR(VLOOKUP(G432,BridgeCodes!$A$3:$E$65536,5,FALSE())),"Missing BB Code",VLOOKUP(G432,BridgeCodes!$A$3:$E$65536,5,FALSE()))</f>
        <v>Missing BB Code</v>
      </c>
      <c r="O432" s="102"/>
      <c r="Q432" s="102"/>
    </row>
    <row r="433" customFormat="false" ht="12.75" hidden="false" customHeight="false" outlineLevel="0" collapsed="false">
      <c r="A433" s="0" t="str">
        <f aca="false">IF(ISERROR(VLOOKUP(G433,BridgeCodes!$A$3:$E$65536,5,FALSE())),"Missing BB Code",VLOOKUP(G433,BridgeCodes!$A$3:$E$65536,5,FALSE()))</f>
        <v>Missing BB Code</v>
      </c>
      <c r="O433" s="102"/>
      <c r="Q433" s="102"/>
    </row>
    <row r="434" customFormat="false" ht="12.75" hidden="false" customHeight="false" outlineLevel="0" collapsed="false">
      <c r="A434" s="0" t="str">
        <f aca="false">IF(ISERROR(VLOOKUP(G434,BridgeCodes!$A$3:$E$65536,5,FALSE())),"Missing BB Code",VLOOKUP(G434,BridgeCodes!$A$3:$E$65536,5,FALSE()))</f>
        <v>Missing BB Code</v>
      </c>
      <c r="O434" s="102"/>
      <c r="Q434" s="102"/>
    </row>
    <row r="435" customFormat="false" ht="12.75" hidden="false" customHeight="false" outlineLevel="0" collapsed="false">
      <c r="A435" s="0" t="str">
        <f aca="false">IF(ISERROR(VLOOKUP(G435,BridgeCodes!$A$3:$E$65536,5,FALSE())),"Missing BB Code",VLOOKUP(G435,BridgeCodes!$A$3:$E$65536,5,FALSE()))</f>
        <v>Missing BB Code</v>
      </c>
      <c r="O435" s="102"/>
      <c r="Q435" s="102"/>
    </row>
    <row r="436" customFormat="false" ht="12.75" hidden="false" customHeight="false" outlineLevel="0" collapsed="false">
      <c r="A436" s="0" t="str">
        <f aca="false">IF(ISERROR(VLOOKUP(G436,BridgeCodes!$A$3:$E$65536,5,FALSE())),"Missing BB Code",VLOOKUP(G436,BridgeCodes!$A$3:$E$65536,5,FALSE()))</f>
        <v>Missing BB Code</v>
      </c>
      <c r="O436" s="102"/>
      <c r="Q436" s="102"/>
    </row>
    <row r="437" customFormat="false" ht="12.75" hidden="false" customHeight="false" outlineLevel="0" collapsed="false">
      <c r="A437" s="0" t="str">
        <f aca="false">IF(ISERROR(VLOOKUP(G437,BridgeCodes!$A$3:$E$65536,5,FALSE())),"Missing BB Code",VLOOKUP(G437,BridgeCodes!$A$3:$E$65536,5,FALSE()))</f>
        <v>Missing BB Code</v>
      </c>
      <c r="O437" s="102"/>
      <c r="Q437" s="102"/>
    </row>
    <row r="438" customFormat="false" ht="12.75" hidden="false" customHeight="false" outlineLevel="0" collapsed="false">
      <c r="A438" s="0" t="str">
        <f aca="false">IF(ISERROR(VLOOKUP(G438,BridgeCodes!$A$3:$E$65536,5,FALSE())),"Missing BB Code",VLOOKUP(G438,BridgeCodes!$A$3:$E$65536,5,FALSE()))</f>
        <v>Missing BB Code</v>
      </c>
      <c r="O438" s="102"/>
      <c r="Q438" s="102"/>
    </row>
    <row r="439" customFormat="false" ht="12.75" hidden="false" customHeight="false" outlineLevel="0" collapsed="false">
      <c r="A439" s="0" t="str">
        <f aca="false">IF(ISERROR(VLOOKUP(G439,BridgeCodes!$A$3:$E$65536,5,FALSE())),"Missing BB Code",VLOOKUP(G439,BridgeCodes!$A$3:$E$65536,5,FALSE()))</f>
        <v>Missing BB Code</v>
      </c>
      <c r="O439" s="102"/>
      <c r="Q439" s="102"/>
    </row>
    <row r="440" customFormat="false" ht="12.75" hidden="false" customHeight="false" outlineLevel="0" collapsed="false">
      <c r="A440" s="0" t="str">
        <f aca="false">IF(ISERROR(VLOOKUP(G440,BridgeCodes!$A$3:$E$65536,5,FALSE())),"Missing BB Code",VLOOKUP(G440,BridgeCodes!$A$3:$E$65536,5,FALSE()))</f>
        <v>Missing BB Code</v>
      </c>
      <c r="O440" s="102"/>
      <c r="Q440" s="102"/>
    </row>
    <row r="441" customFormat="false" ht="12.75" hidden="false" customHeight="false" outlineLevel="0" collapsed="false">
      <c r="A441" s="0" t="str">
        <f aca="false">IF(ISERROR(VLOOKUP(G441,BridgeCodes!$A$3:$E$65536,5,FALSE())),"Missing BB Code",VLOOKUP(G441,BridgeCodes!$A$3:$E$65536,5,FALSE()))</f>
        <v>Missing BB Code</v>
      </c>
      <c r="O441" s="102"/>
      <c r="Q441" s="102"/>
    </row>
    <row r="442" customFormat="false" ht="12.75" hidden="false" customHeight="false" outlineLevel="0" collapsed="false">
      <c r="A442" s="0" t="str">
        <f aca="false">IF(ISERROR(VLOOKUP(G442,BridgeCodes!$A$3:$E$65536,5,FALSE())),"Missing BB Code",VLOOKUP(G442,BridgeCodes!$A$3:$E$65536,5,FALSE()))</f>
        <v>Missing BB Code</v>
      </c>
      <c r="O442" s="102"/>
      <c r="Q442" s="102"/>
    </row>
    <row r="443" customFormat="false" ht="12.75" hidden="false" customHeight="false" outlineLevel="0" collapsed="false">
      <c r="A443" s="0" t="str">
        <f aca="false">IF(ISERROR(VLOOKUP(G443,BridgeCodes!$A$3:$E$65536,5,FALSE())),"Missing BB Code",VLOOKUP(G443,BridgeCodes!$A$3:$E$65536,5,FALSE()))</f>
        <v>Missing BB Code</v>
      </c>
      <c r="O443" s="102"/>
      <c r="Q443" s="102"/>
    </row>
    <row r="444" customFormat="false" ht="12.75" hidden="false" customHeight="false" outlineLevel="0" collapsed="false">
      <c r="A444" s="0" t="str">
        <f aca="false">IF(ISERROR(VLOOKUP(G444,BridgeCodes!$A$3:$E$65536,5,FALSE())),"Missing BB Code",VLOOKUP(G444,BridgeCodes!$A$3:$E$65536,5,FALSE()))</f>
        <v>Missing BB Code</v>
      </c>
      <c r="O444" s="102"/>
      <c r="Q444" s="102"/>
    </row>
    <row r="445" customFormat="false" ht="12.75" hidden="false" customHeight="false" outlineLevel="0" collapsed="false">
      <c r="A445" s="0" t="str">
        <f aca="false">IF(ISERROR(VLOOKUP(G445,BridgeCodes!$A$3:$E$65536,5,FALSE())),"Missing BB Code",VLOOKUP(G445,BridgeCodes!$A$3:$E$65536,5,FALSE()))</f>
        <v>Missing BB Code</v>
      </c>
      <c r="O445" s="102"/>
      <c r="Q445" s="102"/>
    </row>
    <row r="446" customFormat="false" ht="12.75" hidden="false" customHeight="false" outlineLevel="0" collapsed="false">
      <c r="A446" s="0" t="str">
        <f aca="false">IF(ISERROR(VLOOKUP(G446,BridgeCodes!$A$3:$E$65536,5,FALSE())),"Missing BB Code",VLOOKUP(G446,BridgeCodes!$A$3:$E$65536,5,FALSE()))</f>
        <v>Missing BB Code</v>
      </c>
      <c r="O446" s="102"/>
      <c r="Q446" s="102"/>
    </row>
    <row r="447" customFormat="false" ht="12.75" hidden="false" customHeight="false" outlineLevel="0" collapsed="false">
      <c r="A447" s="0" t="str">
        <f aca="false">IF(ISERROR(VLOOKUP(G447,BridgeCodes!$A$3:$E$65536,5,FALSE())),"Missing BB Code",VLOOKUP(G447,BridgeCodes!$A$3:$E$65536,5,FALSE()))</f>
        <v>Missing BB Code</v>
      </c>
      <c r="O447" s="102"/>
      <c r="Q447" s="102"/>
    </row>
    <row r="448" customFormat="false" ht="12.75" hidden="false" customHeight="false" outlineLevel="0" collapsed="false">
      <c r="A448" s="0" t="str">
        <f aca="false">IF(ISERROR(VLOOKUP(G448,BridgeCodes!$A$3:$E$65536,5,FALSE())),"Missing BB Code",VLOOKUP(G448,BridgeCodes!$A$3:$E$65536,5,FALSE()))</f>
        <v>Missing BB Code</v>
      </c>
      <c r="O448" s="102"/>
      <c r="Q448" s="102"/>
    </row>
    <row r="449" customFormat="false" ht="12.75" hidden="false" customHeight="false" outlineLevel="0" collapsed="false">
      <c r="A449" s="0" t="str">
        <f aca="false">IF(ISERROR(VLOOKUP(G449,BridgeCodes!$A$3:$E$65536,5,FALSE())),"Missing BB Code",VLOOKUP(G449,BridgeCodes!$A$3:$E$65536,5,FALSE()))</f>
        <v>Missing BB Code</v>
      </c>
      <c r="O449" s="102"/>
      <c r="Q449" s="102"/>
    </row>
    <row r="450" customFormat="false" ht="12.75" hidden="false" customHeight="false" outlineLevel="0" collapsed="false">
      <c r="A450" s="0" t="str">
        <f aca="false">IF(ISERROR(VLOOKUP(G450,BridgeCodes!$A$3:$E$65536,5,FALSE())),"Missing BB Code",VLOOKUP(G450,BridgeCodes!$A$3:$E$65536,5,FALSE()))</f>
        <v>Missing BB Code</v>
      </c>
      <c r="O450" s="102"/>
      <c r="Q450" s="102"/>
    </row>
    <row r="451" customFormat="false" ht="12.75" hidden="false" customHeight="false" outlineLevel="0" collapsed="false">
      <c r="A451" s="0" t="str">
        <f aca="false">IF(ISERROR(VLOOKUP(G451,BridgeCodes!$A$3:$E$65536,5,FALSE())),"Missing BB Code",VLOOKUP(G451,BridgeCodes!$A$3:$E$65536,5,FALSE()))</f>
        <v>Missing BB Code</v>
      </c>
      <c r="O451" s="102"/>
      <c r="Q451" s="102"/>
    </row>
    <row r="452" customFormat="false" ht="12.75" hidden="false" customHeight="false" outlineLevel="0" collapsed="false">
      <c r="A452" s="0" t="str">
        <f aca="false">IF(ISERROR(VLOOKUP(G452,BridgeCodes!$A$3:$E$65536,5,FALSE())),"Missing BB Code",VLOOKUP(G452,BridgeCodes!$A$3:$E$65536,5,FALSE()))</f>
        <v>Missing BB Code</v>
      </c>
      <c r="O452" s="102"/>
      <c r="Q452" s="102"/>
    </row>
    <row r="453" customFormat="false" ht="12.75" hidden="false" customHeight="false" outlineLevel="0" collapsed="false">
      <c r="A453" s="0" t="str">
        <f aca="false">IF(ISERROR(VLOOKUP(G453,BridgeCodes!$A$3:$E$65536,5,FALSE())),"Missing BB Code",VLOOKUP(G453,BridgeCodes!$A$3:$E$65536,5,FALSE()))</f>
        <v>Missing BB Code</v>
      </c>
      <c r="O453" s="102"/>
      <c r="Q453" s="102"/>
    </row>
    <row r="454" customFormat="false" ht="12.75" hidden="false" customHeight="false" outlineLevel="0" collapsed="false">
      <c r="A454" s="0" t="str">
        <f aca="false">IF(ISERROR(VLOOKUP(G454,BridgeCodes!$A$3:$E$65536,5,FALSE())),"Missing BB Code",VLOOKUP(G454,BridgeCodes!$A$3:$E$65536,5,FALSE()))</f>
        <v>Missing BB Code</v>
      </c>
      <c r="O454" s="102"/>
      <c r="Q454" s="102"/>
    </row>
    <row r="455" customFormat="false" ht="12.75" hidden="false" customHeight="false" outlineLevel="0" collapsed="false">
      <c r="A455" s="0" t="str">
        <f aca="false">IF(ISERROR(VLOOKUP(G455,BridgeCodes!$A$3:$E$65536,5,FALSE())),"Missing BB Code",VLOOKUP(G455,BridgeCodes!$A$3:$E$65536,5,FALSE()))</f>
        <v>Missing BB Code</v>
      </c>
      <c r="O455" s="102"/>
      <c r="Q455" s="102"/>
    </row>
    <row r="456" customFormat="false" ht="12.75" hidden="false" customHeight="false" outlineLevel="0" collapsed="false">
      <c r="A456" s="0" t="str">
        <f aca="false">IF(ISERROR(VLOOKUP(G456,BridgeCodes!$A$3:$E$65536,5,FALSE())),"Missing BB Code",VLOOKUP(G456,BridgeCodes!$A$3:$E$65536,5,FALSE()))</f>
        <v>Missing BB Code</v>
      </c>
      <c r="O456" s="102"/>
      <c r="Q456" s="102"/>
    </row>
    <row r="457" customFormat="false" ht="12.75" hidden="false" customHeight="false" outlineLevel="0" collapsed="false">
      <c r="A457" s="0" t="str">
        <f aca="false">IF(ISERROR(VLOOKUP(G457,BridgeCodes!$A$3:$E$65536,5,FALSE())),"Missing BB Code",VLOOKUP(G457,BridgeCodes!$A$3:$E$65536,5,FALSE()))</f>
        <v>Missing BB Code</v>
      </c>
      <c r="O457" s="102"/>
      <c r="Q457" s="102"/>
    </row>
    <row r="458" customFormat="false" ht="12.75" hidden="false" customHeight="false" outlineLevel="0" collapsed="false">
      <c r="A458" s="0" t="str">
        <f aca="false">IF(ISERROR(VLOOKUP(G458,BridgeCodes!$A$3:$E$65536,5,FALSE())),"Missing BB Code",VLOOKUP(G458,BridgeCodes!$A$3:$E$65536,5,FALSE()))</f>
        <v>Missing BB Code</v>
      </c>
      <c r="O458" s="102"/>
      <c r="Q458" s="102"/>
    </row>
    <row r="459" customFormat="false" ht="12.75" hidden="false" customHeight="false" outlineLevel="0" collapsed="false">
      <c r="A459" s="0" t="str">
        <f aca="false">IF(ISERROR(VLOOKUP(G459,BridgeCodes!$A$3:$E$65536,5,FALSE())),"Missing BB Code",VLOOKUP(G459,BridgeCodes!$A$3:$E$65536,5,FALSE()))</f>
        <v>Missing BB Code</v>
      </c>
      <c r="O459" s="102"/>
      <c r="Q459" s="102"/>
    </row>
    <row r="460" customFormat="false" ht="12.75" hidden="false" customHeight="false" outlineLevel="0" collapsed="false">
      <c r="A460" s="0" t="str">
        <f aca="false">IF(ISERROR(VLOOKUP(G460,BridgeCodes!$A$3:$E$65536,5,FALSE())),"Missing BB Code",VLOOKUP(G460,BridgeCodes!$A$3:$E$65536,5,FALSE()))</f>
        <v>Missing BB Code</v>
      </c>
      <c r="O460" s="102"/>
      <c r="Q460" s="102"/>
    </row>
    <row r="461" customFormat="false" ht="12.75" hidden="false" customHeight="false" outlineLevel="0" collapsed="false">
      <c r="A461" s="0" t="str">
        <f aca="false">IF(ISERROR(VLOOKUP(G461,BridgeCodes!$A$3:$E$65536,5,FALSE())),"Missing BB Code",VLOOKUP(G461,BridgeCodes!$A$3:$E$65536,5,FALSE()))</f>
        <v>Missing BB Code</v>
      </c>
      <c r="O461" s="102"/>
      <c r="Q461" s="102"/>
    </row>
    <row r="462" customFormat="false" ht="12.75" hidden="false" customHeight="false" outlineLevel="0" collapsed="false">
      <c r="A462" s="0" t="str">
        <f aca="false">IF(ISERROR(VLOOKUP(G462,BridgeCodes!$A$3:$E$65536,5,FALSE())),"Missing BB Code",VLOOKUP(G462,BridgeCodes!$A$3:$E$65536,5,FALSE()))</f>
        <v>Missing BB Code</v>
      </c>
      <c r="O462" s="102"/>
      <c r="Q462" s="102"/>
    </row>
    <row r="463" customFormat="false" ht="12.75" hidden="false" customHeight="false" outlineLevel="0" collapsed="false">
      <c r="A463" s="0" t="str">
        <f aca="false">IF(ISERROR(VLOOKUP(G463,BridgeCodes!$A$3:$E$65536,5,FALSE())),"Missing BB Code",VLOOKUP(G463,BridgeCodes!$A$3:$E$65536,5,FALSE()))</f>
        <v>Missing BB Code</v>
      </c>
      <c r="O463" s="102"/>
      <c r="Q463" s="102"/>
    </row>
    <row r="464" customFormat="false" ht="12.75" hidden="false" customHeight="false" outlineLevel="0" collapsed="false">
      <c r="A464" s="0" t="str">
        <f aca="false">IF(ISERROR(VLOOKUP(G464,BridgeCodes!$A$3:$E$65536,5,FALSE())),"Missing BB Code",VLOOKUP(G464,BridgeCodes!$A$3:$E$65536,5,FALSE()))</f>
        <v>Missing BB Code</v>
      </c>
      <c r="O464" s="102"/>
      <c r="Q464" s="102"/>
    </row>
    <row r="465" customFormat="false" ht="12.75" hidden="false" customHeight="false" outlineLevel="0" collapsed="false">
      <c r="A465" s="0" t="str">
        <f aca="false">IF(ISERROR(VLOOKUP(G465,BridgeCodes!$A$3:$E$65536,5,FALSE())),"Missing BB Code",VLOOKUP(G465,BridgeCodes!$A$3:$E$65536,5,FALSE()))</f>
        <v>Missing BB Code</v>
      </c>
      <c r="O465" s="102"/>
      <c r="Q465" s="102"/>
    </row>
    <row r="466" customFormat="false" ht="12.75" hidden="false" customHeight="false" outlineLevel="0" collapsed="false">
      <c r="A466" s="0" t="str">
        <f aca="false">IF(ISERROR(VLOOKUP(G466,BridgeCodes!$A$3:$E$65536,5,FALSE())),"Missing BB Code",VLOOKUP(G466,BridgeCodes!$A$3:$E$65536,5,FALSE()))</f>
        <v>Missing BB Code</v>
      </c>
      <c r="O466" s="102"/>
      <c r="Q466" s="102"/>
    </row>
    <row r="467" customFormat="false" ht="12.75" hidden="false" customHeight="false" outlineLevel="0" collapsed="false">
      <c r="A467" s="0" t="str">
        <f aca="false">IF(ISERROR(VLOOKUP(G467,BridgeCodes!$A$3:$E$65536,5,FALSE())),"Missing BB Code",VLOOKUP(G467,BridgeCodes!$A$3:$E$65536,5,FALSE()))</f>
        <v>Missing BB Code</v>
      </c>
      <c r="O467" s="102"/>
      <c r="Q467" s="102"/>
    </row>
    <row r="468" customFormat="false" ht="12.75" hidden="false" customHeight="false" outlineLevel="0" collapsed="false">
      <c r="A468" s="0" t="str">
        <f aca="false">IF(ISERROR(VLOOKUP(G468,BridgeCodes!$A$3:$E$65536,5,FALSE())),"Missing BB Code",VLOOKUP(G468,BridgeCodes!$A$3:$E$65536,5,FALSE()))</f>
        <v>Missing BB Code</v>
      </c>
      <c r="O468" s="102"/>
      <c r="Q468" s="102"/>
    </row>
    <row r="469" customFormat="false" ht="12.75" hidden="false" customHeight="false" outlineLevel="0" collapsed="false">
      <c r="A469" s="0" t="str">
        <f aca="false">IF(ISERROR(VLOOKUP(G469,BridgeCodes!$A$3:$E$65536,5,FALSE())),"Missing BB Code",VLOOKUP(G469,BridgeCodes!$A$3:$E$65536,5,FALSE()))</f>
        <v>Missing BB Code</v>
      </c>
      <c r="O469" s="102"/>
      <c r="Q469" s="102"/>
    </row>
    <row r="470" customFormat="false" ht="12.75" hidden="false" customHeight="false" outlineLevel="0" collapsed="false">
      <c r="A470" s="0" t="str">
        <f aca="false">IF(ISERROR(VLOOKUP(G470,BridgeCodes!$A$3:$E$65536,5,FALSE())),"Missing BB Code",VLOOKUP(G470,BridgeCodes!$A$3:$E$65536,5,FALSE()))</f>
        <v>Missing BB Code</v>
      </c>
      <c r="O470" s="102"/>
      <c r="Q470" s="102"/>
    </row>
    <row r="471" customFormat="false" ht="12.75" hidden="false" customHeight="false" outlineLevel="0" collapsed="false">
      <c r="A471" s="0" t="str">
        <f aca="false">IF(ISERROR(VLOOKUP(G471,BridgeCodes!$A$3:$E$65536,5,FALSE())),"Missing BB Code",VLOOKUP(G471,BridgeCodes!$A$3:$E$65536,5,FALSE()))</f>
        <v>Missing BB Code</v>
      </c>
      <c r="O471" s="102"/>
      <c r="Q471" s="102"/>
    </row>
    <row r="472" customFormat="false" ht="12.75" hidden="false" customHeight="false" outlineLevel="0" collapsed="false">
      <c r="A472" s="0" t="str">
        <f aca="false">IF(ISERROR(VLOOKUP(G472,BridgeCodes!$A$3:$E$65536,5,FALSE())),"Missing BB Code",VLOOKUP(G472,BridgeCodes!$A$3:$E$65536,5,FALSE()))</f>
        <v>Missing BB Code</v>
      </c>
      <c r="O472" s="102"/>
      <c r="Q472" s="102"/>
    </row>
    <row r="473" customFormat="false" ht="12.75" hidden="false" customHeight="false" outlineLevel="0" collapsed="false">
      <c r="A473" s="0" t="str">
        <f aca="false">IF(ISERROR(VLOOKUP(G473,BridgeCodes!$A$3:$E$65536,5,FALSE())),"Missing BB Code",VLOOKUP(G473,BridgeCodes!$A$3:$E$65536,5,FALSE()))</f>
        <v>Missing BB Code</v>
      </c>
      <c r="O473" s="102"/>
      <c r="Q473" s="102"/>
    </row>
    <row r="474" customFormat="false" ht="12.75" hidden="false" customHeight="false" outlineLevel="0" collapsed="false">
      <c r="A474" s="0" t="str">
        <f aca="false">IF(ISERROR(VLOOKUP(G474,BridgeCodes!$A$3:$E$65536,5,FALSE())),"Missing BB Code",VLOOKUP(G474,BridgeCodes!$A$3:$E$65536,5,FALSE()))</f>
        <v>Missing BB Code</v>
      </c>
      <c r="O474" s="102"/>
      <c r="Q474" s="102"/>
    </row>
    <row r="475" customFormat="false" ht="12.75" hidden="false" customHeight="false" outlineLevel="0" collapsed="false">
      <c r="A475" s="0" t="str">
        <f aca="false">IF(ISERROR(VLOOKUP(G475,BridgeCodes!$A$3:$E$65536,5,FALSE())),"Missing BB Code",VLOOKUP(G475,BridgeCodes!$A$3:$E$65536,5,FALSE()))</f>
        <v>Missing BB Code</v>
      </c>
      <c r="O475" s="102"/>
      <c r="Q475" s="102"/>
    </row>
    <row r="476" customFormat="false" ht="12.75" hidden="false" customHeight="false" outlineLevel="0" collapsed="false">
      <c r="A476" s="0" t="str">
        <f aca="false">IF(ISERROR(VLOOKUP(G476,BridgeCodes!$A$3:$E$65536,5,FALSE())),"Missing BB Code",VLOOKUP(G476,BridgeCodes!$A$3:$E$65536,5,FALSE()))</f>
        <v>Missing BB Code</v>
      </c>
      <c r="O476" s="102"/>
      <c r="Q476" s="102"/>
    </row>
    <row r="477" customFormat="false" ht="12.75" hidden="false" customHeight="false" outlineLevel="0" collapsed="false">
      <c r="A477" s="0" t="str">
        <f aca="false">IF(ISERROR(VLOOKUP(G477,BridgeCodes!$A$3:$E$65536,5,FALSE())),"Missing BB Code",VLOOKUP(G477,BridgeCodes!$A$3:$E$65536,5,FALSE()))</f>
        <v>Missing BB Code</v>
      </c>
      <c r="O477" s="102"/>
      <c r="Q477" s="102"/>
    </row>
    <row r="478" customFormat="false" ht="12.75" hidden="false" customHeight="false" outlineLevel="0" collapsed="false">
      <c r="A478" s="0" t="str">
        <f aca="false">IF(ISERROR(VLOOKUP(G478,BridgeCodes!$A$3:$E$65536,5,FALSE())),"Missing BB Code",VLOOKUP(G478,BridgeCodes!$A$3:$E$65536,5,FALSE()))</f>
        <v>Missing BB Code</v>
      </c>
      <c r="O478" s="102"/>
      <c r="Q478" s="102"/>
    </row>
    <row r="479" customFormat="false" ht="12.75" hidden="false" customHeight="false" outlineLevel="0" collapsed="false">
      <c r="A479" s="0" t="str">
        <f aca="false">IF(ISERROR(VLOOKUP(G479,BridgeCodes!$A$3:$E$65536,5,FALSE())),"Missing BB Code",VLOOKUP(G479,BridgeCodes!$A$3:$E$65536,5,FALSE()))</f>
        <v>Missing BB Code</v>
      </c>
      <c r="O479" s="102"/>
      <c r="Q479" s="102"/>
    </row>
    <row r="480" customFormat="false" ht="12.75" hidden="false" customHeight="false" outlineLevel="0" collapsed="false">
      <c r="A480" s="0" t="str">
        <f aca="false">IF(ISERROR(VLOOKUP(G480,BridgeCodes!$A$3:$E$65536,5,FALSE())),"Missing BB Code",VLOOKUP(G480,BridgeCodes!$A$3:$E$65536,5,FALSE()))</f>
        <v>Missing BB Code</v>
      </c>
      <c r="O480" s="102"/>
      <c r="Q480" s="102"/>
    </row>
    <row r="481" customFormat="false" ht="12.75" hidden="false" customHeight="false" outlineLevel="0" collapsed="false">
      <c r="A481" s="0" t="str">
        <f aca="false">IF(ISERROR(VLOOKUP(G481,BridgeCodes!$A$3:$E$65536,5,FALSE())),"Missing BB Code",VLOOKUP(G481,BridgeCodes!$A$3:$E$65536,5,FALSE()))</f>
        <v>Missing BB Code</v>
      </c>
      <c r="O481" s="102"/>
      <c r="Q481" s="102"/>
    </row>
    <row r="482" customFormat="false" ht="12.75" hidden="false" customHeight="false" outlineLevel="0" collapsed="false">
      <c r="A482" s="0" t="str">
        <f aca="false">IF(ISERROR(VLOOKUP(G482,BridgeCodes!$A$3:$E$65536,5,FALSE())),"Missing BB Code",VLOOKUP(G482,BridgeCodes!$A$3:$E$65536,5,FALSE()))</f>
        <v>Missing BB Code</v>
      </c>
      <c r="O482" s="102"/>
      <c r="Q482" s="102"/>
    </row>
    <row r="483" customFormat="false" ht="12.75" hidden="false" customHeight="false" outlineLevel="0" collapsed="false">
      <c r="A483" s="0" t="str">
        <f aca="false">IF(ISERROR(VLOOKUP(G483,BridgeCodes!$A$3:$E$65536,5,FALSE())),"Missing BB Code",VLOOKUP(G483,BridgeCodes!$A$3:$E$65536,5,FALSE()))</f>
        <v>Missing BB Code</v>
      </c>
      <c r="O483" s="102"/>
      <c r="Q483" s="102"/>
    </row>
    <row r="484" customFormat="false" ht="12.75" hidden="false" customHeight="false" outlineLevel="0" collapsed="false">
      <c r="A484" s="0" t="str">
        <f aca="false">IF(ISERROR(VLOOKUP(G484,BridgeCodes!$A$3:$E$65536,5,FALSE())),"Missing BB Code",VLOOKUP(G484,BridgeCodes!$A$3:$E$65536,5,FALSE()))</f>
        <v>Missing BB Code</v>
      </c>
      <c r="O484" s="102"/>
      <c r="Q484" s="102"/>
    </row>
    <row r="485" customFormat="false" ht="12.75" hidden="false" customHeight="false" outlineLevel="0" collapsed="false">
      <c r="A485" s="0" t="str">
        <f aca="false">IF(ISERROR(VLOOKUP(G485,BridgeCodes!$A$3:$E$65536,5,FALSE())),"Missing BB Code",VLOOKUP(G485,BridgeCodes!$A$3:$E$65536,5,FALSE()))</f>
        <v>Missing BB Code</v>
      </c>
      <c r="O485" s="102"/>
      <c r="Q485" s="102"/>
    </row>
    <row r="486" customFormat="false" ht="12.75" hidden="false" customHeight="false" outlineLevel="0" collapsed="false">
      <c r="A486" s="0" t="str">
        <f aca="false">IF(ISERROR(VLOOKUP(G486,BridgeCodes!$A$3:$E$65536,5,FALSE())),"Missing BB Code",VLOOKUP(G486,BridgeCodes!$A$3:$E$65536,5,FALSE()))</f>
        <v>Missing BB Code</v>
      </c>
      <c r="O486" s="102"/>
      <c r="Q486" s="102"/>
    </row>
    <row r="487" customFormat="false" ht="12.75" hidden="false" customHeight="false" outlineLevel="0" collapsed="false">
      <c r="A487" s="0" t="str">
        <f aca="false">IF(ISERROR(VLOOKUP(G487,BridgeCodes!$A$3:$E$65536,5,FALSE())),"Missing BB Code",VLOOKUP(G487,BridgeCodes!$A$3:$E$65536,5,FALSE()))</f>
        <v>Missing BB Code</v>
      </c>
      <c r="O487" s="102"/>
      <c r="Q487" s="102"/>
    </row>
    <row r="488" customFormat="false" ht="12.75" hidden="false" customHeight="false" outlineLevel="0" collapsed="false">
      <c r="A488" s="0" t="str">
        <f aca="false">IF(ISERROR(VLOOKUP(G488,BridgeCodes!$A$3:$E$65536,5,FALSE())),"Missing BB Code",VLOOKUP(G488,BridgeCodes!$A$3:$E$65536,5,FALSE()))</f>
        <v>Missing BB Code</v>
      </c>
      <c r="O488" s="102"/>
      <c r="Q488" s="102"/>
    </row>
    <row r="489" customFormat="false" ht="12.75" hidden="false" customHeight="false" outlineLevel="0" collapsed="false">
      <c r="A489" s="0" t="str">
        <f aca="false">IF(ISERROR(VLOOKUP(G489,BridgeCodes!$A$3:$E$65536,5,FALSE())),"Missing BB Code",VLOOKUP(G489,BridgeCodes!$A$3:$E$65536,5,FALSE()))</f>
        <v>Missing BB Code</v>
      </c>
      <c r="O489" s="102"/>
      <c r="Q489" s="102"/>
    </row>
    <row r="490" customFormat="false" ht="12.75" hidden="false" customHeight="false" outlineLevel="0" collapsed="false">
      <c r="A490" s="0" t="str">
        <f aca="false">IF(ISERROR(VLOOKUP(G490,BridgeCodes!$A$3:$E$65536,5,FALSE())),"Missing BB Code",VLOOKUP(G490,BridgeCodes!$A$3:$E$65536,5,FALSE()))</f>
        <v>Missing BB Code</v>
      </c>
      <c r="O490" s="102"/>
      <c r="Q490" s="102"/>
    </row>
    <row r="491" customFormat="false" ht="12.75" hidden="false" customHeight="false" outlineLevel="0" collapsed="false">
      <c r="A491" s="0" t="str">
        <f aca="false">IF(ISERROR(VLOOKUP(G491,BridgeCodes!$A$3:$E$65536,5,FALSE())),"Missing BB Code",VLOOKUP(G491,BridgeCodes!$A$3:$E$65536,5,FALSE()))</f>
        <v>Missing BB Code</v>
      </c>
      <c r="O491" s="102"/>
      <c r="Q491" s="102"/>
    </row>
    <row r="492" customFormat="false" ht="12.75" hidden="false" customHeight="false" outlineLevel="0" collapsed="false">
      <c r="A492" s="0" t="str">
        <f aca="false">IF(ISERROR(VLOOKUP(G492,BridgeCodes!$A$3:$E$65536,5,FALSE())),"Missing BB Code",VLOOKUP(G492,BridgeCodes!$A$3:$E$65536,5,FALSE()))</f>
        <v>Missing BB Code</v>
      </c>
      <c r="O492" s="102"/>
      <c r="Q492" s="102"/>
    </row>
    <row r="493" customFormat="false" ht="12.75" hidden="false" customHeight="false" outlineLevel="0" collapsed="false">
      <c r="A493" s="0" t="str">
        <f aca="false">IF(ISERROR(VLOOKUP(G493,BridgeCodes!$A$3:$E$65536,5,FALSE())),"Missing BB Code",VLOOKUP(G493,BridgeCodes!$A$3:$E$65536,5,FALSE()))</f>
        <v>Missing BB Code</v>
      </c>
      <c r="O493" s="102"/>
      <c r="Q493" s="102"/>
    </row>
    <row r="494" customFormat="false" ht="12.75" hidden="false" customHeight="false" outlineLevel="0" collapsed="false">
      <c r="A494" s="0" t="str">
        <f aca="false">IF(ISERROR(VLOOKUP(G494,BridgeCodes!$A$3:$E$65536,5,FALSE())),"Missing BB Code",VLOOKUP(G494,BridgeCodes!$A$3:$E$65536,5,FALSE()))</f>
        <v>Missing BB Code</v>
      </c>
      <c r="O494" s="102"/>
      <c r="Q494" s="102"/>
    </row>
    <row r="495" customFormat="false" ht="12.75" hidden="false" customHeight="false" outlineLevel="0" collapsed="false">
      <c r="A495" s="0" t="str">
        <f aca="false">IF(ISERROR(VLOOKUP(G495,BridgeCodes!$A$3:$E$65536,5,FALSE())),"Missing BB Code",VLOOKUP(G495,BridgeCodes!$A$3:$E$65536,5,FALSE()))</f>
        <v>Missing BB Code</v>
      </c>
      <c r="O495" s="102"/>
      <c r="Q495" s="102"/>
    </row>
    <row r="496" customFormat="false" ht="12.75" hidden="false" customHeight="false" outlineLevel="0" collapsed="false">
      <c r="A496" s="0" t="str">
        <f aca="false">IF(ISERROR(VLOOKUP(G496,BridgeCodes!$A$3:$E$65536,5,FALSE())),"Missing BB Code",VLOOKUP(G496,BridgeCodes!$A$3:$E$65536,5,FALSE()))</f>
        <v>Missing BB Code</v>
      </c>
      <c r="O496" s="102"/>
      <c r="Q496" s="102"/>
    </row>
    <row r="497" customFormat="false" ht="12.75" hidden="false" customHeight="false" outlineLevel="0" collapsed="false">
      <c r="A497" s="0" t="str">
        <f aca="false">IF(ISERROR(VLOOKUP(G497,BridgeCodes!$A$3:$E$65536,5,FALSE())),"Missing BB Code",VLOOKUP(G497,BridgeCodes!$A$3:$E$65536,5,FALSE()))</f>
        <v>Missing BB Code</v>
      </c>
      <c r="O497" s="102"/>
      <c r="Q497" s="102"/>
    </row>
    <row r="498" customFormat="false" ht="12.75" hidden="false" customHeight="false" outlineLevel="0" collapsed="false">
      <c r="A498" s="0" t="str">
        <f aca="false">IF(ISERROR(VLOOKUP(G498,BridgeCodes!$A$3:$E$65536,5,FALSE())),"Missing BB Code",VLOOKUP(G498,BridgeCodes!$A$3:$E$65536,5,FALSE()))</f>
        <v>Missing BB Code</v>
      </c>
      <c r="O498" s="102"/>
      <c r="Q498" s="102"/>
    </row>
    <row r="499" customFormat="false" ht="12.75" hidden="false" customHeight="false" outlineLevel="0" collapsed="false">
      <c r="A499" s="0" t="str">
        <f aca="false">IF(ISERROR(VLOOKUP(G499,BridgeCodes!$A$3:$E$65536,5,FALSE())),"Missing BB Code",VLOOKUP(G499,BridgeCodes!$A$3:$E$65536,5,FALSE()))</f>
        <v>Missing BB Code</v>
      </c>
      <c r="O499" s="102"/>
      <c r="Q499" s="102"/>
    </row>
    <row r="500" customFormat="false" ht="12.75" hidden="false" customHeight="false" outlineLevel="0" collapsed="false">
      <c r="A500" s="0" t="str">
        <f aca="false">IF(ISERROR(VLOOKUP(G500,BridgeCodes!$A$3:$E$65536,5,FALSE())),"Missing BB Code",VLOOKUP(G500,BridgeCodes!$A$3:$E$65536,5,FALSE()))</f>
        <v>Missing BB Code</v>
      </c>
      <c r="O500" s="102"/>
      <c r="Q500" s="102"/>
    </row>
    <row r="501" customFormat="false" ht="12.75" hidden="false" customHeight="false" outlineLevel="0" collapsed="false">
      <c r="O501" s="102"/>
      <c r="Q501" s="102"/>
    </row>
    <row r="502" customFormat="false" ht="12.75" hidden="false" customHeight="false" outlineLevel="0" collapsed="false">
      <c r="O502" s="102"/>
      <c r="Q502" s="102"/>
    </row>
    <row r="503" customFormat="false" ht="12.75" hidden="false" customHeight="false" outlineLevel="0" collapsed="false">
      <c r="O503" s="102"/>
      <c r="Q503" s="102"/>
    </row>
    <row r="504" customFormat="false" ht="12.75" hidden="false" customHeight="false" outlineLevel="0" collapsed="false">
      <c r="O504" s="102"/>
      <c r="Q504" s="102"/>
    </row>
    <row r="505" customFormat="false" ht="12.75" hidden="false" customHeight="false" outlineLevel="0" collapsed="false">
      <c r="O505" s="102"/>
      <c r="Q505" s="102"/>
    </row>
    <row r="506" customFormat="false" ht="12.75" hidden="false" customHeight="false" outlineLevel="0" collapsed="false">
      <c r="O506" s="102"/>
      <c r="Q506" s="102"/>
    </row>
    <row r="507" customFormat="false" ht="12.75" hidden="false" customHeight="false" outlineLevel="0" collapsed="false">
      <c r="O507" s="102"/>
      <c r="Q507" s="102"/>
    </row>
    <row r="508" customFormat="false" ht="12.75" hidden="false" customHeight="false" outlineLevel="0" collapsed="false">
      <c r="O508" s="102"/>
      <c r="Q508" s="102"/>
    </row>
    <row r="509" customFormat="false" ht="12.75" hidden="false" customHeight="false" outlineLevel="0" collapsed="false">
      <c r="O509" s="102"/>
      <c r="Q509" s="102"/>
    </row>
    <row r="510" customFormat="false" ht="12.75" hidden="false" customHeight="false" outlineLevel="0" collapsed="false">
      <c r="O510" s="102"/>
      <c r="Q510" s="102"/>
    </row>
    <row r="511" customFormat="false" ht="12.75" hidden="false" customHeight="false" outlineLevel="0" collapsed="false">
      <c r="O511" s="102"/>
      <c r="Q511" s="102"/>
    </row>
    <row r="512" customFormat="false" ht="12.75" hidden="false" customHeight="false" outlineLevel="0" collapsed="false">
      <c r="O512" s="102"/>
      <c r="Q512" s="102"/>
    </row>
    <row r="513" customFormat="false" ht="12.75" hidden="false" customHeight="false" outlineLevel="0" collapsed="false">
      <c r="O513" s="102"/>
      <c r="Q513" s="102"/>
    </row>
    <row r="514" customFormat="false" ht="12.75" hidden="false" customHeight="false" outlineLevel="0" collapsed="false">
      <c r="O514" s="102"/>
    </row>
    <row r="515" customFormat="false" ht="12.75" hidden="false" customHeight="false" outlineLevel="0" collapsed="false">
      <c r="O515" s="102"/>
    </row>
    <row r="516" customFormat="false" ht="12.75" hidden="false" customHeight="false" outlineLevel="0" collapsed="false">
      <c r="O516" s="102"/>
    </row>
    <row r="517" customFormat="false" ht="12.75" hidden="false" customHeight="false" outlineLevel="0" collapsed="false">
      <c r="O517" s="102"/>
    </row>
    <row r="518" customFormat="false" ht="12.75" hidden="false" customHeight="false" outlineLevel="0" collapsed="false">
      <c r="O518" s="102"/>
    </row>
    <row r="519" customFormat="false" ht="12.75" hidden="false" customHeight="false" outlineLevel="0" collapsed="false">
      <c r="O519" s="102"/>
    </row>
    <row r="520" customFormat="false" ht="12.75" hidden="false" customHeight="false" outlineLevel="0" collapsed="false">
      <c r="O520" s="102"/>
    </row>
    <row r="521" customFormat="false" ht="12.75" hidden="false" customHeight="false" outlineLevel="0" collapsed="false">
      <c r="O521" s="102"/>
    </row>
    <row r="522" customFormat="false" ht="12.75" hidden="false" customHeight="false" outlineLevel="0" collapsed="false">
      <c r="O522" s="102"/>
    </row>
    <row r="523" customFormat="false" ht="12.75" hidden="false" customHeight="false" outlineLevel="0" collapsed="false">
      <c r="O523" s="102"/>
    </row>
    <row r="524" customFormat="false" ht="12.75" hidden="false" customHeight="false" outlineLevel="0" collapsed="false">
      <c r="O524" s="102"/>
    </row>
    <row r="525" customFormat="false" ht="12.75" hidden="false" customHeight="false" outlineLevel="0" collapsed="false">
      <c r="O525" s="102"/>
    </row>
    <row r="526" customFormat="false" ht="12.75" hidden="false" customHeight="false" outlineLevel="0" collapsed="false">
      <c r="O526" s="102"/>
    </row>
    <row r="527" customFormat="false" ht="12.75" hidden="false" customHeight="false" outlineLevel="0" collapsed="false">
      <c r="O527" s="102"/>
    </row>
    <row r="528" customFormat="false" ht="12.75" hidden="false" customHeight="false" outlineLevel="0" collapsed="false">
      <c r="O528" s="102"/>
    </row>
    <row r="529" customFormat="false" ht="12.75" hidden="false" customHeight="false" outlineLevel="0" collapsed="false">
      <c r="O529" s="102"/>
    </row>
    <row r="530" customFormat="false" ht="12.75" hidden="false" customHeight="false" outlineLevel="0" collapsed="false">
      <c r="O530" s="102"/>
    </row>
    <row r="531" customFormat="false" ht="12.75" hidden="false" customHeight="false" outlineLevel="0" collapsed="false">
      <c r="O531" s="102"/>
    </row>
    <row r="532" customFormat="false" ht="12.75" hidden="false" customHeight="false" outlineLevel="0" collapsed="false">
      <c r="O532" s="102"/>
    </row>
    <row r="533" customFormat="false" ht="12.75" hidden="false" customHeight="false" outlineLevel="0" collapsed="false">
      <c r="O533" s="102"/>
    </row>
    <row r="534" customFormat="false" ht="12.75" hidden="false" customHeight="false" outlineLevel="0" collapsed="false">
      <c r="O534" s="102"/>
    </row>
    <row r="535" customFormat="false" ht="12.75" hidden="false" customHeight="false" outlineLevel="0" collapsed="false">
      <c r="O535" s="102"/>
    </row>
    <row r="536" customFormat="false" ht="12.75" hidden="false" customHeight="false" outlineLevel="0" collapsed="false">
      <c r="O536" s="102"/>
    </row>
    <row r="537" customFormat="false" ht="12.75" hidden="false" customHeight="false" outlineLevel="0" collapsed="false">
      <c r="O537" s="102"/>
    </row>
    <row r="538" customFormat="false" ht="12.75" hidden="false" customHeight="false" outlineLevel="0" collapsed="false">
      <c r="O538" s="102"/>
    </row>
    <row r="539" customFormat="false" ht="12.75" hidden="false" customHeight="false" outlineLevel="0" collapsed="false">
      <c r="O539" s="102"/>
    </row>
    <row r="540" customFormat="false" ht="12.75" hidden="false" customHeight="false" outlineLevel="0" collapsed="false">
      <c r="O540" s="102"/>
    </row>
    <row r="541" customFormat="false" ht="12.75" hidden="false" customHeight="false" outlineLevel="0" collapsed="false">
      <c r="O541" s="102"/>
    </row>
    <row r="542" customFormat="false" ht="12.75" hidden="false" customHeight="false" outlineLevel="0" collapsed="false">
      <c r="O542" s="102"/>
    </row>
    <row r="543" customFormat="false" ht="12.75" hidden="false" customHeight="false" outlineLevel="0" collapsed="false">
      <c r="O543" s="102"/>
    </row>
    <row r="544" customFormat="false" ht="12.75" hidden="false" customHeight="false" outlineLevel="0" collapsed="false">
      <c r="O544" s="102"/>
    </row>
    <row r="545" customFormat="false" ht="12.75" hidden="false" customHeight="false" outlineLevel="0" collapsed="false">
      <c r="O545" s="102"/>
    </row>
    <row r="546" customFormat="false" ht="12.75" hidden="false" customHeight="false" outlineLevel="0" collapsed="false">
      <c r="O546" s="102"/>
    </row>
    <row r="547" customFormat="false" ht="12.75" hidden="false" customHeight="false" outlineLevel="0" collapsed="false">
      <c r="O547" s="102"/>
    </row>
    <row r="548" customFormat="false" ht="12.75" hidden="false" customHeight="false" outlineLevel="0" collapsed="false">
      <c r="O548" s="102"/>
    </row>
    <row r="549" customFormat="false" ht="12.75" hidden="false" customHeight="false" outlineLevel="0" collapsed="false">
      <c r="O549" s="102"/>
    </row>
    <row r="550" customFormat="false" ht="12.75" hidden="false" customHeight="false" outlineLevel="0" collapsed="false">
      <c r="O550" s="102"/>
    </row>
    <row r="551" customFormat="false" ht="12.75" hidden="false" customHeight="false" outlineLevel="0" collapsed="false">
      <c r="O551" s="102"/>
    </row>
    <row r="552" customFormat="false" ht="12.75" hidden="false" customHeight="false" outlineLevel="0" collapsed="false">
      <c r="O552" s="102"/>
    </row>
    <row r="553" customFormat="false" ht="12.75" hidden="false" customHeight="false" outlineLevel="0" collapsed="false">
      <c r="O553" s="102"/>
    </row>
    <row r="554" customFormat="false" ht="12.75" hidden="false" customHeight="false" outlineLevel="0" collapsed="false">
      <c r="O554" s="102"/>
    </row>
    <row r="555" customFormat="false" ht="12.75" hidden="false" customHeight="false" outlineLevel="0" collapsed="false">
      <c r="O555" s="102"/>
    </row>
    <row r="556" customFormat="false" ht="12.75" hidden="false" customHeight="false" outlineLevel="0" collapsed="false">
      <c r="O556" s="102"/>
    </row>
    <row r="557" customFormat="false" ht="12.75" hidden="false" customHeight="false" outlineLevel="0" collapsed="false">
      <c r="O557" s="102"/>
    </row>
    <row r="558" customFormat="false" ht="12.75" hidden="false" customHeight="false" outlineLevel="0" collapsed="false">
      <c r="O558" s="102"/>
    </row>
    <row r="559" customFormat="false" ht="12.75" hidden="false" customHeight="false" outlineLevel="0" collapsed="false">
      <c r="O559" s="102"/>
    </row>
    <row r="560" customFormat="false" ht="12.75" hidden="false" customHeight="false" outlineLevel="0" collapsed="false">
      <c r="O560" s="102"/>
    </row>
    <row r="561" customFormat="false" ht="12.75" hidden="false" customHeight="false" outlineLevel="0" collapsed="false">
      <c r="O561" s="102"/>
    </row>
    <row r="562" customFormat="false" ht="12.75" hidden="false" customHeight="false" outlineLevel="0" collapsed="false">
      <c r="O562" s="102"/>
    </row>
    <row r="563" customFormat="false" ht="12.75" hidden="false" customHeight="false" outlineLevel="0" collapsed="false">
      <c r="O563" s="102"/>
    </row>
    <row r="564" customFormat="false" ht="12.75" hidden="false" customHeight="false" outlineLevel="0" collapsed="false">
      <c r="O564" s="102"/>
    </row>
    <row r="565" customFormat="false" ht="12.75" hidden="false" customHeight="false" outlineLevel="0" collapsed="false">
      <c r="O565" s="102"/>
    </row>
    <row r="566" customFormat="false" ht="12.75" hidden="false" customHeight="false" outlineLevel="0" collapsed="false">
      <c r="O566" s="102"/>
    </row>
    <row r="567" customFormat="false" ht="12.75" hidden="false" customHeight="false" outlineLevel="0" collapsed="false">
      <c r="O567" s="102"/>
    </row>
    <row r="568" customFormat="false" ht="12.75" hidden="false" customHeight="false" outlineLevel="0" collapsed="false">
      <c r="O568" s="102"/>
    </row>
    <row r="569" customFormat="false" ht="12.75" hidden="false" customHeight="false" outlineLevel="0" collapsed="false">
      <c r="O569" s="102"/>
    </row>
    <row r="570" customFormat="false" ht="12.75" hidden="false" customHeight="false" outlineLevel="0" collapsed="false">
      <c r="O570" s="102"/>
    </row>
    <row r="571" customFormat="false" ht="12.75" hidden="false" customHeight="false" outlineLevel="0" collapsed="false">
      <c r="O571" s="102"/>
    </row>
    <row r="572" customFormat="false" ht="12.75" hidden="false" customHeight="false" outlineLevel="0" collapsed="false">
      <c r="O572" s="102"/>
    </row>
    <row r="573" customFormat="false" ht="12.75" hidden="false" customHeight="false" outlineLevel="0" collapsed="false">
      <c r="O573" s="102"/>
    </row>
    <row r="574" customFormat="false" ht="12.75" hidden="false" customHeight="false" outlineLevel="0" collapsed="false">
      <c r="O574" s="102"/>
    </row>
    <row r="575" customFormat="false" ht="12.75" hidden="false" customHeight="false" outlineLevel="0" collapsed="false">
      <c r="O575" s="102"/>
    </row>
    <row r="576" customFormat="false" ht="12.75" hidden="false" customHeight="false" outlineLevel="0" collapsed="false">
      <c r="O576" s="102"/>
    </row>
    <row r="577" customFormat="false" ht="12.75" hidden="false" customHeight="false" outlineLevel="0" collapsed="false">
      <c r="O577" s="102"/>
    </row>
    <row r="578" customFormat="false" ht="12.75" hidden="false" customHeight="false" outlineLevel="0" collapsed="false">
      <c r="O578" s="102"/>
    </row>
    <row r="579" customFormat="false" ht="12.75" hidden="false" customHeight="false" outlineLevel="0" collapsed="false">
      <c r="O579" s="102"/>
    </row>
    <row r="580" customFormat="false" ht="12.75" hidden="false" customHeight="false" outlineLevel="0" collapsed="false">
      <c r="O580" s="102"/>
    </row>
    <row r="581" customFormat="false" ht="12.75" hidden="false" customHeight="false" outlineLevel="0" collapsed="false">
      <c r="O581" s="102"/>
    </row>
    <row r="582" customFormat="false" ht="12.75" hidden="false" customHeight="false" outlineLevel="0" collapsed="false">
      <c r="O582" s="102"/>
    </row>
    <row r="583" customFormat="false" ht="12.75" hidden="false" customHeight="false" outlineLevel="0" collapsed="false">
      <c r="O583" s="102"/>
    </row>
    <row r="584" customFormat="false" ht="12.75" hidden="false" customHeight="false" outlineLevel="0" collapsed="false">
      <c r="O584" s="102"/>
    </row>
    <row r="585" customFormat="false" ht="12.75" hidden="false" customHeight="false" outlineLevel="0" collapsed="false">
      <c r="O585" s="102"/>
    </row>
    <row r="586" customFormat="false" ht="12.75" hidden="false" customHeight="false" outlineLevel="0" collapsed="false">
      <c r="O586" s="102"/>
    </row>
    <row r="587" customFormat="false" ht="12.75" hidden="false" customHeight="false" outlineLevel="0" collapsed="false">
      <c r="O587" s="102"/>
    </row>
    <row r="588" customFormat="false" ht="12.75" hidden="false" customHeight="false" outlineLevel="0" collapsed="false">
      <c r="O588" s="102"/>
    </row>
    <row r="589" customFormat="false" ht="12.75" hidden="false" customHeight="false" outlineLevel="0" collapsed="false">
      <c r="O589" s="102"/>
    </row>
    <row r="590" customFormat="false" ht="12.75" hidden="false" customHeight="false" outlineLevel="0" collapsed="false">
      <c r="O590" s="102"/>
    </row>
    <row r="591" customFormat="false" ht="12.75" hidden="false" customHeight="false" outlineLevel="0" collapsed="false">
      <c r="O591" s="102"/>
    </row>
    <row r="592" customFormat="false" ht="12.75" hidden="false" customHeight="false" outlineLevel="0" collapsed="false">
      <c r="O592" s="102"/>
    </row>
    <row r="593" customFormat="false" ht="12.75" hidden="false" customHeight="false" outlineLevel="0" collapsed="false">
      <c r="O593" s="102"/>
    </row>
    <row r="594" customFormat="false" ht="12.75" hidden="false" customHeight="false" outlineLevel="0" collapsed="false">
      <c r="O594" s="102"/>
    </row>
    <row r="595" customFormat="false" ht="12.75" hidden="false" customHeight="false" outlineLevel="0" collapsed="false">
      <c r="O595" s="102"/>
    </row>
    <row r="596" customFormat="false" ht="12.75" hidden="false" customHeight="false" outlineLevel="0" collapsed="false">
      <c r="O596" s="102"/>
    </row>
    <row r="597" customFormat="false" ht="12.75" hidden="false" customHeight="false" outlineLevel="0" collapsed="false">
      <c r="O597" s="102"/>
    </row>
    <row r="598" customFormat="false" ht="12.75" hidden="false" customHeight="false" outlineLevel="0" collapsed="false">
      <c r="O598" s="102"/>
    </row>
    <row r="599" customFormat="false" ht="12.75" hidden="false" customHeight="false" outlineLevel="0" collapsed="false">
      <c r="O599" s="102"/>
    </row>
    <row r="600" customFormat="false" ht="12.75" hidden="false" customHeight="false" outlineLevel="0" collapsed="false">
      <c r="O600" s="102"/>
    </row>
    <row r="601" customFormat="false" ht="12.75" hidden="false" customHeight="false" outlineLevel="0" collapsed="false">
      <c r="O601" s="102"/>
    </row>
    <row r="602" customFormat="false" ht="12.75" hidden="false" customHeight="false" outlineLevel="0" collapsed="false">
      <c r="O602" s="102"/>
    </row>
    <row r="603" customFormat="false" ht="12.75" hidden="false" customHeight="false" outlineLevel="0" collapsed="false">
      <c r="O603" s="102"/>
    </row>
    <row r="604" customFormat="false" ht="12.75" hidden="false" customHeight="false" outlineLevel="0" collapsed="false">
      <c r="O604" s="102"/>
    </row>
    <row r="605" customFormat="false" ht="12.75" hidden="false" customHeight="false" outlineLevel="0" collapsed="false">
      <c r="O605" s="102"/>
    </row>
    <row r="606" customFormat="false" ht="12.75" hidden="false" customHeight="false" outlineLevel="0" collapsed="false">
      <c r="O606" s="102"/>
    </row>
    <row r="607" customFormat="false" ht="12.75" hidden="false" customHeight="false" outlineLevel="0" collapsed="false">
      <c r="O607" s="102"/>
    </row>
    <row r="608" customFormat="false" ht="12.75" hidden="false" customHeight="false" outlineLevel="0" collapsed="false">
      <c r="O608" s="102"/>
    </row>
    <row r="609" customFormat="false" ht="12.75" hidden="false" customHeight="false" outlineLevel="0" collapsed="false">
      <c r="O609" s="102"/>
    </row>
    <row r="610" customFormat="false" ht="12.75" hidden="false" customHeight="false" outlineLevel="0" collapsed="false">
      <c r="O610" s="102"/>
    </row>
    <row r="611" customFormat="false" ht="12.75" hidden="false" customHeight="false" outlineLevel="0" collapsed="false">
      <c r="O611" s="102"/>
    </row>
    <row r="612" customFormat="false" ht="12.75" hidden="false" customHeight="false" outlineLevel="0" collapsed="false">
      <c r="O612" s="102"/>
    </row>
    <row r="613" customFormat="false" ht="12.75" hidden="false" customHeight="false" outlineLevel="0" collapsed="false">
      <c r="O613" s="102"/>
    </row>
    <row r="614" customFormat="false" ht="12.75" hidden="false" customHeight="false" outlineLevel="0" collapsed="false">
      <c r="O614" s="102"/>
    </row>
    <row r="615" customFormat="false" ht="12.75" hidden="false" customHeight="false" outlineLevel="0" collapsed="false">
      <c r="O615" s="102"/>
    </row>
    <row r="616" customFormat="false" ht="12.75" hidden="false" customHeight="false" outlineLevel="0" collapsed="false">
      <c r="O616" s="102"/>
    </row>
    <row r="617" customFormat="false" ht="12.75" hidden="false" customHeight="false" outlineLevel="0" collapsed="false">
      <c r="O617" s="102"/>
    </row>
    <row r="618" customFormat="false" ht="12.75" hidden="false" customHeight="false" outlineLevel="0" collapsed="false">
      <c r="O618" s="102"/>
    </row>
    <row r="619" customFormat="false" ht="12.75" hidden="false" customHeight="false" outlineLevel="0" collapsed="false">
      <c r="O619" s="102"/>
    </row>
    <row r="620" customFormat="false" ht="12.75" hidden="false" customHeight="false" outlineLevel="0" collapsed="false">
      <c r="O620" s="102"/>
    </row>
    <row r="621" customFormat="false" ht="12.75" hidden="false" customHeight="false" outlineLevel="0" collapsed="false">
      <c r="O621" s="102"/>
    </row>
    <row r="622" customFormat="false" ht="12.75" hidden="false" customHeight="false" outlineLevel="0" collapsed="false">
      <c r="O622" s="102"/>
    </row>
    <row r="623" customFormat="false" ht="12.75" hidden="false" customHeight="false" outlineLevel="0" collapsed="false">
      <c r="O623" s="102"/>
    </row>
    <row r="624" customFormat="false" ht="12.75" hidden="false" customHeight="false" outlineLevel="0" collapsed="false">
      <c r="O624" s="102"/>
    </row>
    <row r="625" customFormat="false" ht="12.75" hidden="false" customHeight="false" outlineLevel="0" collapsed="false">
      <c r="O625" s="102"/>
    </row>
    <row r="626" customFormat="false" ht="12.75" hidden="false" customHeight="false" outlineLevel="0" collapsed="false">
      <c r="O626" s="102"/>
    </row>
    <row r="627" customFormat="false" ht="12.75" hidden="false" customHeight="false" outlineLevel="0" collapsed="false">
      <c r="O627" s="102"/>
    </row>
    <row r="628" customFormat="false" ht="12.75" hidden="false" customHeight="false" outlineLevel="0" collapsed="false">
      <c r="O628" s="102"/>
    </row>
    <row r="629" customFormat="false" ht="12.75" hidden="false" customHeight="false" outlineLevel="0" collapsed="false">
      <c r="O629" s="102"/>
    </row>
    <row r="630" customFormat="false" ht="12.75" hidden="false" customHeight="false" outlineLevel="0" collapsed="false">
      <c r="O630" s="102"/>
    </row>
    <row r="631" customFormat="false" ht="12.75" hidden="false" customHeight="false" outlineLevel="0" collapsed="false">
      <c r="O631" s="102"/>
    </row>
    <row r="632" customFormat="false" ht="12.75" hidden="false" customHeight="false" outlineLevel="0" collapsed="false">
      <c r="O632" s="102"/>
    </row>
    <row r="633" customFormat="false" ht="12.75" hidden="false" customHeight="false" outlineLevel="0" collapsed="false">
      <c r="O633" s="102"/>
    </row>
    <row r="634" customFormat="false" ht="12.75" hidden="false" customHeight="false" outlineLevel="0" collapsed="false">
      <c r="O634" s="102"/>
    </row>
    <row r="635" customFormat="false" ht="12.75" hidden="false" customHeight="false" outlineLevel="0" collapsed="false">
      <c r="O635" s="102"/>
    </row>
    <row r="636" customFormat="false" ht="12.75" hidden="false" customHeight="false" outlineLevel="0" collapsed="false">
      <c r="O636" s="102"/>
    </row>
    <row r="637" customFormat="false" ht="12.75" hidden="false" customHeight="false" outlineLevel="0" collapsed="false">
      <c r="O637" s="102"/>
    </row>
    <row r="638" customFormat="false" ht="12.75" hidden="false" customHeight="false" outlineLevel="0" collapsed="false">
      <c r="O638" s="102"/>
    </row>
    <row r="639" customFormat="false" ht="12.75" hidden="false" customHeight="false" outlineLevel="0" collapsed="false">
      <c r="O639" s="102"/>
    </row>
    <row r="640" customFormat="false" ht="12.75" hidden="false" customHeight="false" outlineLevel="0" collapsed="false">
      <c r="O640" s="102"/>
    </row>
    <row r="641" customFormat="false" ht="12.75" hidden="false" customHeight="false" outlineLevel="0" collapsed="false">
      <c r="O641" s="102"/>
    </row>
    <row r="642" customFormat="false" ht="12.75" hidden="false" customHeight="false" outlineLevel="0" collapsed="false">
      <c r="O642" s="102"/>
    </row>
    <row r="643" customFormat="false" ht="12.75" hidden="false" customHeight="false" outlineLevel="0" collapsed="false">
      <c r="O643" s="102"/>
    </row>
    <row r="644" customFormat="false" ht="12.75" hidden="false" customHeight="false" outlineLevel="0" collapsed="false">
      <c r="O644" s="102"/>
    </row>
    <row r="645" customFormat="false" ht="12.75" hidden="false" customHeight="false" outlineLevel="0" collapsed="false">
      <c r="O645" s="102"/>
    </row>
    <row r="646" customFormat="false" ht="12.75" hidden="false" customHeight="false" outlineLevel="0" collapsed="false">
      <c r="O646" s="102"/>
    </row>
    <row r="647" customFormat="false" ht="12.75" hidden="false" customHeight="false" outlineLevel="0" collapsed="false">
      <c r="O647" s="102"/>
    </row>
    <row r="648" customFormat="false" ht="12.75" hidden="false" customHeight="false" outlineLevel="0" collapsed="false">
      <c r="O648" s="102"/>
    </row>
    <row r="649" customFormat="false" ht="12.75" hidden="false" customHeight="false" outlineLevel="0" collapsed="false">
      <c r="O649" s="102"/>
    </row>
    <row r="650" customFormat="false" ht="12.75" hidden="false" customHeight="false" outlineLevel="0" collapsed="false">
      <c r="O650" s="102"/>
    </row>
    <row r="651" customFormat="false" ht="12.75" hidden="false" customHeight="false" outlineLevel="0" collapsed="false">
      <c r="O651" s="102"/>
    </row>
    <row r="652" customFormat="false" ht="12.75" hidden="false" customHeight="false" outlineLevel="0" collapsed="false">
      <c r="O652" s="102"/>
    </row>
    <row r="653" customFormat="false" ht="12.75" hidden="false" customHeight="false" outlineLevel="0" collapsed="false">
      <c r="O653" s="102"/>
    </row>
    <row r="654" customFormat="false" ht="12.75" hidden="false" customHeight="false" outlineLevel="0" collapsed="false">
      <c r="O654" s="102"/>
    </row>
    <row r="655" customFormat="false" ht="12.75" hidden="false" customHeight="false" outlineLevel="0" collapsed="false">
      <c r="O655" s="102"/>
    </row>
    <row r="656" customFormat="false" ht="12.75" hidden="false" customHeight="false" outlineLevel="0" collapsed="false">
      <c r="O656" s="102"/>
    </row>
    <row r="657" customFormat="false" ht="12.75" hidden="false" customHeight="false" outlineLevel="0" collapsed="false">
      <c r="O657" s="102"/>
    </row>
    <row r="658" customFormat="false" ht="12.75" hidden="false" customHeight="false" outlineLevel="0" collapsed="false">
      <c r="O658" s="102"/>
    </row>
    <row r="659" customFormat="false" ht="12.75" hidden="false" customHeight="false" outlineLevel="0" collapsed="false">
      <c r="O659" s="102"/>
    </row>
    <row r="660" customFormat="false" ht="12.75" hidden="false" customHeight="false" outlineLevel="0" collapsed="false">
      <c r="O660" s="102"/>
    </row>
    <row r="661" customFormat="false" ht="12.75" hidden="false" customHeight="false" outlineLevel="0" collapsed="false">
      <c r="O661" s="102"/>
    </row>
    <row r="662" customFormat="false" ht="12.75" hidden="false" customHeight="false" outlineLevel="0" collapsed="false">
      <c r="O662" s="102"/>
    </row>
    <row r="663" customFormat="false" ht="12.75" hidden="false" customHeight="false" outlineLevel="0" collapsed="false">
      <c r="O663" s="102"/>
    </row>
    <row r="664" customFormat="false" ht="12.75" hidden="false" customHeight="false" outlineLevel="0" collapsed="false">
      <c r="O664" s="102"/>
    </row>
    <row r="665" customFormat="false" ht="12.75" hidden="false" customHeight="false" outlineLevel="0" collapsed="false">
      <c r="O665" s="102"/>
    </row>
    <row r="666" customFormat="false" ht="12.75" hidden="false" customHeight="false" outlineLevel="0" collapsed="false">
      <c r="O666" s="102"/>
    </row>
    <row r="667" customFormat="false" ht="12.75" hidden="false" customHeight="false" outlineLevel="0" collapsed="false">
      <c r="O667" s="102"/>
    </row>
    <row r="668" customFormat="false" ht="12.75" hidden="false" customHeight="false" outlineLevel="0" collapsed="false">
      <c r="O668" s="102"/>
    </row>
    <row r="669" customFormat="false" ht="12.75" hidden="false" customHeight="false" outlineLevel="0" collapsed="false">
      <c r="O669" s="102"/>
    </row>
    <row r="670" customFormat="false" ht="12.75" hidden="false" customHeight="false" outlineLevel="0" collapsed="false">
      <c r="O670" s="102"/>
    </row>
    <row r="671" customFormat="false" ht="12.75" hidden="false" customHeight="false" outlineLevel="0" collapsed="false">
      <c r="O671" s="102"/>
    </row>
    <row r="672" customFormat="false" ht="12.75" hidden="false" customHeight="false" outlineLevel="0" collapsed="false">
      <c r="O672" s="102"/>
    </row>
    <row r="673" customFormat="false" ht="12.75" hidden="false" customHeight="false" outlineLevel="0" collapsed="false">
      <c r="O673" s="102"/>
    </row>
    <row r="674" customFormat="false" ht="12.75" hidden="false" customHeight="false" outlineLevel="0" collapsed="false">
      <c r="O674" s="102"/>
    </row>
    <row r="675" customFormat="false" ht="12.75" hidden="false" customHeight="false" outlineLevel="0" collapsed="false">
      <c r="O675" s="102"/>
    </row>
    <row r="676" customFormat="false" ht="12.75" hidden="false" customHeight="false" outlineLevel="0" collapsed="false">
      <c r="O676" s="102"/>
    </row>
    <row r="677" customFormat="false" ht="12.75" hidden="false" customHeight="false" outlineLevel="0" collapsed="false">
      <c r="O677" s="102"/>
    </row>
    <row r="678" customFormat="false" ht="12.75" hidden="false" customHeight="false" outlineLevel="0" collapsed="false">
      <c r="O678" s="102"/>
    </row>
    <row r="679" customFormat="false" ht="12.75" hidden="false" customHeight="false" outlineLevel="0" collapsed="false">
      <c r="O679" s="102"/>
    </row>
    <row r="680" customFormat="false" ht="12.75" hidden="false" customHeight="false" outlineLevel="0" collapsed="false">
      <c r="O680" s="102"/>
    </row>
    <row r="681" customFormat="false" ht="12.75" hidden="false" customHeight="false" outlineLevel="0" collapsed="false">
      <c r="O681" s="102"/>
    </row>
    <row r="682" customFormat="false" ht="12.75" hidden="false" customHeight="false" outlineLevel="0" collapsed="false">
      <c r="O682" s="102"/>
    </row>
    <row r="683" customFormat="false" ht="12.75" hidden="false" customHeight="false" outlineLevel="0" collapsed="false">
      <c r="O683" s="102"/>
    </row>
    <row r="684" customFormat="false" ht="12.75" hidden="false" customHeight="false" outlineLevel="0" collapsed="false">
      <c r="O684" s="102"/>
    </row>
    <row r="685" customFormat="false" ht="12.75" hidden="false" customHeight="false" outlineLevel="0" collapsed="false">
      <c r="O685" s="102"/>
    </row>
    <row r="686" customFormat="false" ht="12.75" hidden="false" customHeight="false" outlineLevel="0" collapsed="false">
      <c r="O686" s="102"/>
    </row>
    <row r="687" customFormat="false" ht="12.75" hidden="false" customHeight="false" outlineLevel="0" collapsed="false">
      <c r="O687" s="102"/>
    </row>
    <row r="688" customFormat="false" ht="12.75" hidden="false" customHeight="false" outlineLevel="0" collapsed="false">
      <c r="O688" s="102"/>
    </row>
    <row r="689" customFormat="false" ht="12.75" hidden="false" customHeight="false" outlineLevel="0" collapsed="false">
      <c r="O689" s="102"/>
    </row>
    <row r="690" customFormat="false" ht="12.75" hidden="false" customHeight="false" outlineLevel="0" collapsed="false">
      <c r="O690" s="102"/>
    </row>
    <row r="691" customFormat="false" ht="12.75" hidden="false" customHeight="false" outlineLevel="0" collapsed="false">
      <c r="O691" s="102"/>
    </row>
    <row r="692" customFormat="false" ht="12.75" hidden="false" customHeight="false" outlineLevel="0" collapsed="false">
      <c r="O692" s="102"/>
    </row>
    <row r="693" customFormat="false" ht="12.75" hidden="false" customHeight="false" outlineLevel="0" collapsed="false">
      <c r="O693" s="102"/>
    </row>
    <row r="694" customFormat="false" ht="12.75" hidden="false" customHeight="false" outlineLevel="0" collapsed="false">
      <c r="O694" s="102"/>
    </row>
    <row r="695" customFormat="false" ht="12.75" hidden="false" customHeight="false" outlineLevel="0" collapsed="false">
      <c r="O695" s="102"/>
    </row>
    <row r="696" customFormat="false" ht="12.75" hidden="false" customHeight="false" outlineLevel="0" collapsed="false">
      <c r="O696" s="102"/>
    </row>
    <row r="697" customFormat="false" ht="12.75" hidden="false" customHeight="false" outlineLevel="0" collapsed="false">
      <c r="O697" s="102"/>
    </row>
    <row r="698" customFormat="false" ht="12.75" hidden="false" customHeight="false" outlineLevel="0" collapsed="false">
      <c r="O698" s="102"/>
    </row>
    <row r="699" customFormat="false" ht="12.75" hidden="false" customHeight="false" outlineLevel="0" collapsed="false">
      <c r="O699" s="102"/>
    </row>
    <row r="700" customFormat="false" ht="12.75" hidden="false" customHeight="false" outlineLevel="0" collapsed="false">
      <c r="O700" s="102"/>
    </row>
    <row r="701" customFormat="false" ht="12.75" hidden="false" customHeight="false" outlineLevel="0" collapsed="false">
      <c r="O701" s="102"/>
    </row>
    <row r="702" customFormat="false" ht="12.75" hidden="false" customHeight="false" outlineLevel="0" collapsed="false">
      <c r="O702" s="102"/>
    </row>
    <row r="703" customFormat="false" ht="12.75" hidden="false" customHeight="false" outlineLevel="0" collapsed="false">
      <c r="O703" s="102"/>
    </row>
    <row r="704" customFormat="false" ht="12.75" hidden="false" customHeight="false" outlineLevel="0" collapsed="false">
      <c r="O704" s="102"/>
    </row>
    <row r="705" customFormat="false" ht="12.75" hidden="false" customHeight="false" outlineLevel="0" collapsed="false">
      <c r="O705" s="102"/>
    </row>
    <row r="706" customFormat="false" ht="12.75" hidden="false" customHeight="false" outlineLevel="0" collapsed="false">
      <c r="O706" s="102"/>
    </row>
    <row r="707" customFormat="false" ht="12.75" hidden="false" customHeight="false" outlineLevel="0" collapsed="false">
      <c r="O707" s="102"/>
    </row>
    <row r="708" customFormat="false" ht="12.75" hidden="false" customHeight="false" outlineLevel="0" collapsed="false">
      <c r="O708" s="102"/>
    </row>
    <row r="709" customFormat="false" ht="12.75" hidden="false" customHeight="false" outlineLevel="0" collapsed="false">
      <c r="O709" s="102"/>
    </row>
    <row r="710" customFormat="false" ht="12.75" hidden="false" customHeight="false" outlineLevel="0" collapsed="false">
      <c r="O710" s="102"/>
    </row>
    <row r="711" customFormat="false" ht="12.75" hidden="false" customHeight="false" outlineLevel="0" collapsed="false">
      <c r="O711" s="102"/>
    </row>
    <row r="712" customFormat="false" ht="12.75" hidden="false" customHeight="false" outlineLevel="0" collapsed="false">
      <c r="O712" s="102"/>
    </row>
    <row r="713" customFormat="false" ht="12.75" hidden="false" customHeight="false" outlineLevel="0" collapsed="false">
      <c r="O713" s="102"/>
    </row>
    <row r="714" customFormat="false" ht="12.75" hidden="false" customHeight="false" outlineLevel="0" collapsed="false">
      <c r="O714" s="102"/>
    </row>
    <row r="715" customFormat="false" ht="12.75" hidden="false" customHeight="false" outlineLevel="0" collapsed="false">
      <c r="O715" s="102"/>
    </row>
    <row r="716" customFormat="false" ht="12.75" hidden="false" customHeight="false" outlineLevel="0" collapsed="false">
      <c r="O716" s="102"/>
    </row>
    <row r="717" customFormat="false" ht="12.75" hidden="false" customHeight="false" outlineLevel="0" collapsed="false">
      <c r="O717" s="102"/>
    </row>
    <row r="718" customFormat="false" ht="12.75" hidden="false" customHeight="false" outlineLevel="0" collapsed="false">
      <c r="O718" s="102"/>
    </row>
    <row r="719" customFormat="false" ht="12.75" hidden="false" customHeight="false" outlineLevel="0" collapsed="false">
      <c r="O719" s="102"/>
    </row>
    <row r="720" customFormat="false" ht="12.75" hidden="false" customHeight="false" outlineLevel="0" collapsed="false">
      <c r="O720" s="102"/>
    </row>
    <row r="721" customFormat="false" ht="12.75" hidden="false" customHeight="false" outlineLevel="0" collapsed="false">
      <c r="O721" s="102"/>
    </row>
    <row r="722" customFormat="false" ht="12.75" hidden="false" customHeight="false" outlineLevel="0" collapsed="false">
      <c r="O722" s="102"/>
    </row>
    <row r="723" customFormat="false" ht="12.75" hidden="false" customHeight="false" outlineLevel="0" collapsed="false">
      <c r="O723" s="102"/>
    </row>
    <row r="724" customFormat="false" ht="12.75" hidden="false" customHeight="false" outlineLevel="0" collapsed="false">
      <c r="O724" s="102"/>
    </row>
    <row r="725" customFormat="false" ht="12.75" hidden="false" customHeight="false" outlineLevel="0" collapsed="false">
      <c r="O725" s="102"/>
    </row>
    <row r="726" customFormat="false" ht="12.75" hidden="false" customHeight="false" outlineLevel="0" collapsed="false">
      <c r="O726" s="102"/>
    </row>
    <row r="727" customFormat="false" ht="12.75" hidden="false" customHeight="false" outlineLevel="0" collapsed="false">
      <c r="O727" s="102"/>
    </row>
    <row r="728" customFormat="false" ht="12.75" hidden="false" customHeight="false" outlineLevel="0" collapsed="false">
      <c r="O728" s="102"/>
    </row>
    <row r="729" customFormat="false" ht="12.75" hidden="false" customHeight="false" outlineLevel="0" collapsed="false">
      <c r="O729" s="102"/>
    </row>
    <row r="730" customFormat="false" ht="12.75" hidden="false" customHeight="false" outlineLevel="0" collapsed="false">
      <c r="O730" s="102"/>
    </row>
    <row r="731" customFormat="false" ht="12.75" hidden="false" customHeight="false" outlineLevel="0" collapsed="false">
      <c r="O731" s="102"/>
    </row>
    <row r="732" customFormat="false" ht="12.75" hidden="false" customHeight="false" outlineLevel="0" collapsed="false">
      <c r="O732" s="102"/>
    </row>
    <row r="733" customFormat="false" ht="12.75" hidden="false" customHeight="false" outlineLevel="0" collapsed="false">
      <c r="O733" s="102"/>
    </row>
    <row r="734" customFormat="false" ht="12.75" hidden="false" customHeight="false" outlineLevel="0" collapsed="false">
      <c r="O734" s="102"/>
    </row>
    <row r="735" customFormat="false" ht="12.75" hidden="false" customHeight="false" outlineLevel="0" collapsed="false">
      <c r="O735" s="102"/>
    </row>
    <row r="736" customFormat="false" ht="12.75" hidden="false" customHeight="false" outlineLevel="0" collapsed="false">
      <c r="O736" s="102"/>
    </row>
    <row r="737" customFormat="false" ht="12.75" hidden="false" customHeight="false" outlineLevel="0" collapsed="false">
      <c r="O737" s="102"/>
    </row>
    <row r="738" customFormat="false" ht="12.75" hidden="false" customHeight="false" outlineLevel="0" collapsed="false">
      <c r="O738" s="102"/>
    </row>
    <row r="739" customFormat="false" ht="12.75" hidden="false" customHeight="false" outlineLevel="0" collapsed="false">
      <c r="O739" s="102"/>
    </row>
    <row r="740" customFormat="false" ht="12.75" hidden="false" customHeight="false" outlineLevel="0" collapsed="false">
      <c r="O740" s="102"/>
    </row>
    <row r="741" customFormat="false" ht="12.75" hidden="false" customHeight="false" outlineLevel="0" collapsed="false">
      <c r="O741" s="102"/>
    </row>
    <row r="742" customFormat="false" ht="12.75" hidden="false" customHeight="false" outlineLevel="0" collapsed="false">
      <c r="O742" s="102"/>
    </row>
    <row r="743" customFormat="false" ht="12.75" hidden="false" customHeight="false" outlineLevel="0" collapsed="false">
      <c r="O743" s="102"/>
    </row>
    <row r="744" customFormat="false" ht="12.75" hidden="false" customHeight="false" outlineLevel="0" collapsed="false">
      <c r="O744" s="102"/>
    </row>
    <row r="745" customFormat="false" ht="12.75" hidden="false" customHeight="false" outlineLevel="0" collapsed="false">
      <c r="O745" s="102"/>
    </row>
    <row r="746" customFormat="false" ht="12.75" hidden="false" customHeight="false" outlineLevel="0" collapsed="false">
      <c r="O746" s="102"/>
    </row>
    <row r="747" customFormat="false" ht="12.75" hidden="false" customHeight="false" outlineLevel="0" collapsed="false">
      <c r="O747" s="102"/>
    </row>
    <row r="748" customFormat="false" ht="12.75" hidden="false" customHeight="false" outlineLevel="0" collapsed="false">
      <c r="O748" s="102"/>
    </row>
    <row r="749" customFormat="false" ht="12.75" hidden="false" customHeight="false" outlineLevel="0" collapsed="false">
      <c r="O749" s="102"/>
    </row>
    <row r="750" customFormat="false" ht="12.75" hidden="false" customHeight="false" outlineLevel="0" collapsed="false">
      <c r="O750" s="102"/>
    </row>
    <row r="751" customFormat="false" ht="12.75" hidden="false" customHeight="false" outlineLevel="0" collapsed="false">
      <c r="O751" s="102"/>
    </row>
    <row r="752" customFormat="false" ht="12.75" hidden="false" customHeight="false" outlineLevel="0" collapsed="false">
      <c r="O752" s="102"/>
    </row>
    <row r="753" customFormat="false" ht="12.75" hidden="false" customHeight="false" outlineLevel="0" collapsed="false">
      <c r="O753" s="102"/>
    </row>
    <row r="754" customFormat="false" ht="12.75" hidden="false" customHeight="false" outlineLevel="0" collapsed="false">
      <c r="O754" s="102"/>
    </row>
    <row r="755" customFormat="false" ht="12.75" hidden="false" customHeight="false" outlineLevel="0" collapsed="false">
      <c r="O755" s="102"/>
    </row>
    <row r="756" customFormat="false" ht="12.75" hidden="false" customHeight="false" outlineLevel="0" collapsed="false">
      <c r="O756" s="102"/>
    </row>
    <row r="757" customFormat="false" ht="12.75" hidden="false" customHeight="false" outlineLevel="0" collapsed="false">
      <c r="O757" s="102"/>
    </row>
    <row r="758" customFormat="false" ht="12.75" hidden="false" customHeight="false" outlineLevel="0" collapsed="false">
      <c r="O758" s="102"/>
    </row>
    <row r="759" customFormat="false" ht="12.75" hidden="false" customHeight="false" outlineLevel="0" collapsed="false">
      <c r="O759" s="102"/>
    </row>
    <row r="760" customFormat="false" ht="12.75" hidden="false" customHeight="false" outlineLevel="0" collapsed="false">
      <c r="O760" s="102"/>
    </row>
    <row r="761" customFormat="false" ht="12.75" hidden="false" customHeight="false" outlineLevel="0" collapsed="false">
      <c r="O761" s="102"/>
    </row>
    <row r="762" customFormat="false" ht="12.75" hidden="false" customHeight="false" outlineLevel="0" collapsed="false">
      <c r="O762" s="102"/>
    </row>
    <row r="763" customFormat="false" ht="12.75" hidden="false" customHeight="false" outlineLevel="0" collapsed="false">
      <c r="O763" s="102"/>
    </row>
    <row r="764" customFormat="false" ht="12.75" hidden="false" customHeight="false" outlineLevel="0" collapsed="false">
      <c r="O764" s="102"/>
    </row>
    <row r="765" customFormat="false" ht="12.75" hidden="false" customHeight="false" outlineLevel="0" collapsed="false">
      <c r="O765" s="102"/>
    </row>
    <row r="766" customFormat="false" ht="12.75" hidden="false" customHeight="false" outlineLevel="0" collapsed="false">
      <c r="O766" s="102"/>
    </row>
    <row r="767" customFormat="false" ht="12.75" hidden="false" customHeight="false" outlineLevel="0" collapsed="false">
      <c r="O767" s="102"/>
    </row>
    <row r="768" customFormat="false" ht="12.75" hidden="false" customHeight="false" outlineLevel="0" collapsed="false">
      <c r="O768" s="102"/>
    </row>
    <row r="769" customFormat="false" ht="12.75" hidden="false" customHeight="false" outlineLevel="0" collapsed="false">
      <c r="O769" s="102"/>
    </row>
    <row r="770" customFormat="false" ht="12.75" hidden="false" customHeight="false" outlineLevel="0" collapsed="false">
      <c r="O770" s="102"/>
    </row>
    <row r="771" customFormat="false" ht="12.75" hidden="false" customHeight="false" outlineLevel="0" collapsed="false">
      <c r="O771" s="102"/>
    </row>
    <row r="772" customFormat="false" ht="12.75" hidden="false" customHeight="false" outlineLevel="0" collapsed="false">
      <c r="O772" s="102"/>
    </row>
    <row r="773" customFormat="false" ht="12.75" hidden="false" customHeight="false" outlineLevel="0" collapsed="false">
      <c r="O773" s="102"/>
    </row>
    <row r="774" customFormat="false" ht="12.75" hidden="false" customHeight="false" outlineLevel="0" collapsed="false">
      <c r="O774" s="102"/>
    </row>
    <row r="775" customFormat="false" ht="12.75" hidden="false" customHeight="false" outlineLevel="0" collapsed="false">
      <c r="O775" s="102"/>
    </row>
    <row r="776" customFormat="false" ht="12.75" hidden="false" customHeight="false" outlineLevel="0" collapsed="false">
      <c r="O776" s="102"/>
    </row>
    <row r="777" customFormat="false" ht="12.75" hidden="false" customHeight="false" outlineLevel="0" collapsed="false">
      <c r="O777" s="102"/>
    </row>
    <row r="778" customFormat="false" ht="12.75" hidden="false" customHeight="false" outlineLevel="0" collapsed="false">
      <c r="O778" s="102"/>
    </row>
    <row r="779" customFormat="false" ht="12.75" hidden="false" customHeight="false" outlineLevel="0" collapsed="false">
      <c r="O779" s="102"/>
    </row>
    <row r="780" customFormat="false" ht="12.75" hidden="false" customHeight="false" outlineLevel="0" collapsed="false">
      <c r="O780" s="102"/>
    </row>
    <row r="781" customFormat="false" ht="12.75" hidden="false" customHeight="false" outlineLevel="0" collapsed="false">
      <c r="O781" s="102"/>
    </row>
    <row r="782" customFormat="false" ht="12.75" hidden="false" customHeight="false" outlineLevel="0" collapsed="false">
      <c r="O782" s="102"/>
    </row>
    <row r="783" customFormat="false" ht="12.75" hidden="false" customHeight="false" outlineLevel="0" collapsed="false">
      <c r="O783" s="102"/>
    </row>
    <row r="784" customFormat="false" ht="12.75" hidden="false" customHeight="false" outlineLevel="0" collapsed="false">
      <c r="O784" s="102"/>
    </row>
    <row r="785" customFormat="false" ht="12.75" hidden="false" customHeight="false" outlineLevel="0" collapsed="false">
      <c r="O785" s="102"/>
    </row>
    <row r="786" customFormat="false" ht="12.75" hidden="false" customHeight="false" outlineLevel="0" collapsed="false">
      <c r="O786" s="102"/>
    </row>
    <row r="787" customFormat="false" ht="12.75" hidden="false" customHeight="false" outlineLevel="0" collapsed="false">
      <c r="O787" s="102"/>
    </row>
    <row r="788" customFormat="false" ht="12.75" hidden="false" customHeight="false" outlineLevel="0" collapsed="false">
      <c r="O788" s="102"/>
    </row>
    <row r="789" customFormat="false" ht="12.75" hidden="false" customHeight="false" outlineLevel="0" collapsed="false">
      <c r="O789" s="102"/>
    </row>
    <row r="790" customFormat="false" ht="12.75" hidden="false" customHeight="false" outlineLevel="0" collapsed="false">
      <c r="O790" s="102"/>
    </row>
    <row r="791" customFormat="false" ht="12.75" hidden="false" customHeight="false" outlineLevel="0" collapsed="false">
      <c r="O791" s="102"/>
    </row>
    <row r="792" customFormat="false" ht="12.75" hidden="false" customHeight="false" outlineLevel="0" collapsed="false">
      <c r="O792" s="102"/>
    </row>
    <row r="793" customFormat="false" ht="12.75" hidden="false" customHeight="false" outlineLevel="0" collapsed="false">
      <c r="O793" s="102"/>
    </row>
    <row r="794" customFormat="false" ht="12.75" hidden="false" customHeight="false" outlineLevel="0" collapsed="false">
      <c r="O794" s="102"/>
    </row>
    <row r="795" customFormat="false" ht="12.75" hidden="false" customHeight="false" outlineLevel="0" collapsed="false">
      <c r="O795" s="102"/>
    </row>
    <row r="796" customFormat="false" ht="12.75" hidden="false" customHeight="false" outlineLevel="0" collapsed="false">
      <c r="O796" s="102"/>
    </row>
    <row r="797" customFormat="false" ht="12.75" hidden="false" customHeight="false" outlineLevel="0" collapsed="false">
      <c r="O797" s="102"/>
    </row>
    <row r="798" customFormat="false" ht="12.75" hidden="false" customHeight="false" outlineLevel="0" collapsed="false">
      <c r="O798" s="102"/>
    </row>
    <row r="799" customFormat="false" ht="12.75" hidden="false" customHeight="false" outlineLevel="0" collapsed="false">
      <c r="O799" s="102"/>
    </row>
    <row r="800" customFormat="false" ht="12.75" hidden="false" customHeight="false" outlineLevel="0" collapsed="false">
      <c r="O800" s="102"/>
    </row>
    <row r="801" customFormat="false" ht="12.75" hidden="false" customHeight="false" outlineLevel="0" collapsed="false">
      <c r="O801" s="102"/>
    </row>
    <row r="802" customFormat="false" ht="12.75" hidden="false" customHeight="false" outlineLevel="0" collapsed="false">
      <c r="O802" s="102"/>
    </row>
    <row r="803" customFormat="false" ht="12.75" hidden="false" customHeight="false" outlineLevel="0" collapsed="false">
      <c r="O803" s="102"/>
    </row>
    <row r="804" customFormat="false" ht="12.75" hidden="false" customHeight="false" outlineLevel="0" collapsed="false">
      <c r="O804" s="102"/>
    </row>
    <row r="805" customFormat="false" ht="12.75" hidden="false" customHeight="false" outlineLevel="0" collapsed="false">
      <c r="O805" s="102"/>
    </row>
    <row r="806" customFormat="false" ht="12.75" hidden="false" customHeight="false" outlineLevel="0" collapsed="false">
      <c r="O806" s="102"/>
    </row>
    <row r="807" customFormat="false" ht="12.75" hidden="false" customHeight="false" outlineLevel="0" collapsed="false">
      <c r="O807" s="102"/>
    </row>
    <row r="808" customFormat="false" ht="12.75" hidden="false" customHeight="false" outlineLevel="0" collapsed="false">
      <c r="O808" s="102"/>
    </row>
    <row r="809" customFormat="false" ht="12.75" hidden="false" customHeight="false" outlineLevel="0" collapsed="false">
      <c r="O809" s="102"/>
    </row>
    <row r="810" customFormat="false" ht="12.75" hidden="false" customHeight="false" outlineLevel="0" collapsed="false">
      <c r="O810" s="102"/>
    </row>
    <row r="811" customFormat="false" ht="12.75" hidden="false" customHeight="false" outlineLevel="0" collapsed="false">
      <c r="O811" s="102"/>
    </row>
    <row r="812" customFormat="false" ht="12.75" hidden="false" customHeight="false" outlineLevel="0" collapsed="false">
      <c r="O812" s="102"/>
    </row>
    <row r="813" customFormat="false" ht="12.75" hidden="false" customHeight="false" outlineLevel="0" collapsed="false">
      <c r="O813" s="102"/>
    </row>
    <row r="814" customFormat="false" ht="12.75" hidden="false" customHeight="false" outlineLevel="0" collapsed="false">
      <c r="O814" s="102"/>
    </row>
    <row r="815" customFormat="false" ht="12.75" hidden="false" customHeight="false" outlineLevel="0" collapsed="false">
      <c r="O815" s="102"/>
    </row>
    <row r="816" customFormat="false" ht="12.75" hidden="false" customHeight="false" outlineLevel="0" collapsed="false">
      <c r="O816" s="102"/>
    </row>
    <row r="817" customFormat="false" ht="12.75" hidden="false" customHeight="false" outlineLevel="0" collapsed="false">
      <c r="O817" s="102"/>
    </row>
    <row r="818" customFormat="false" ht="12.75" hidden="false" customHeight="false" outlineLevel="0" collapsed="false">
      <c r="O818" s="102"/>
    </row>
    <row r="819" customFormat="false" ht="12.75" hidden="false" customHeight="false" outlineLevel="0" collapsed="false">
      <c r="O819" s="102"/>
    </row>
    <row r="820" customFormat="false" ht="12.75" hidden="false" customHeight="false" outlineLevel="0" collapsed="false">
      <c r="O820" s="102"/>
    </row>
    <row r="821" customFormat="false" ht="12.75" hidden="false" customHeight="false" outlineLevel="0" collapsed="false">
      <c r="O821" s="102"/>
    </row>
    <row r="822" customFormat="false" ht="12.75" hidden="false" customHeight="false" outlineLevel="0" collapsed="false">
      <c r="O822" s="102"/>
    </row>
    <row r="823" customFormat="false" ht="12.75" hidden="false" customHeight="false" outlineLevel="0" collapsed="false">
      <c r="O823" s="102"/>
    </row>
    <row r="824" customFormat="false" ht="12.75" hidden="false" customHeight="false" outlineLevel="0" collapsed="false">
      <c r="O824" s="102"/>
    </row>
    <row r="825" customFormat="false" ht="12.75" hidden="false" customHeight="false" outlineLevel="0" collapsed="false">
      <c r="O825" s="102"/>
    </row>
    <row r="826" customFormat="false" ht="12.75" hidden="false" customHeight="false" outlineLevel="0" collapsed="false">
      <c r="O826" s="102"/>
    </row>
    <row r="827" customFormat="false" ht="12.75" hidden="false" customHeight="false" outlineLevel="0" collapsed="false">
      <c r="O827" s="102"/>
    </row>
    <row r="828" customFormat="false" ht="12.75" hidden="false" customHeight="false" outlineLevel="0" collapsed="false">
      <c r="O828" s="102"/>
    </row>
    <row r="829" customFormat="false" ht="12.75" hidden="false" customHeight="false" outlineLevel="0" collapsed="false">
      <c r="O829" s="102"/>
    </row>
    <row r="830" customFormat="false" ht="12.75" hidden="false" customHeight="false" outlineLevel="0" collapsed="false">
      <c r="O830" s="102"/>
    </row>
    <row r="831" customFormat="false" ht="12.75" hidden="false" customHeight="false" outlineLevel="0" collapsed="false">
      <c r="O831" s="102"/>
    </row>
    <row r="832" customFormat="false" ht="12.75" hidden="false" customHeight="false" outlineLevel="0" collapsed="false">
      <c r="O832" s="102"/>
    </row>
    <row r="833" customFormat="false" ht="12.75" hidden="false" customHeight="false" outlineLevel="0" collapsed="false">
      <c r="O833" s="102"/>
    </row>
    <row r="834" customFormat="false" ht="12.75" hidden="false" customHeight="false" outlineLevel="0" collapsed="false">
      <c r="O834" s="102"/>
    </row>
    <row r="835" customFormat="false" ht="12.75" hidden="false" customHeight="false" outlineLevel="0" collapsed="false">
      <c r="O835" s="102"/>
    </row>
    <row r="836" customFormat="false" ht="12.75" hidden="false" customHeight="false" outlineLevel="0" collapsed="false">
      <c r="O836" s="102"/>
    </row>
    <row r="837" customFormat="false" ht="12.75" hidden="false" customHeight="false" outlineLevel="0" collapsed="false">
      <c r="O837" s="102"/>
    </row>
    <row r="838" customFormat="false" ht="12.75" hidden="false" customHeight="false" outlineLevel="0" collapsed="false">
      <c r="O838" s="102"/>
    </row>
    <row r="839" customFormat="false" ht="12.75" hidden="false" customHeight="false" outlineLevel="0" collapsed="false">
      <c r="O839" s="102"/>
    </row>
    <row r="840" customFormat="false" ht="12.75" hidden="false" customHeight="false" outlineLevel="0" collapsed="false">
      <c r="O840" s="102"/>
    </row>
    <row r="841" customFormat="false" ht="12.75" hidden="false" customHeight="false" outlineLevel="0" collapsed="false">
      <c r="O841" s="102"/>
    </row>
    <row r="842" customFormat="false" ht="12.75" hidden="false" customHeight="false" outlineLevel="0" collapsed="false">
      <c r="O842" s="102"/>
    </row>
    <row r="843" customFormat="false" ht="12.75" hidden="false" customHeight="false" outlineLevel="0" collapsed="false">
      <c r="O843" s="102"/>
    </row>
    <row r="844" customFormat="false" ht="12.75" hidden="false" customHeight="false" outlineLevel="0" collapsed="false">
      <c r="O844" s="102"/>
    </row>
    <row r="845" customFormat="false" ht="12.75" hidden="false" customHeight="false" outlineLevel="0" collapsed="false">
      <c r="O845" s="102"/>
    </row>
    <row r="846" customFormat="false" ht="12.75" hidden="false" customHeight="false" outlineLevel="0" collapsed="false">
      <c r="O846" s="102"/>
    </row>
    <row r="847" customFormat="false" ht="12.75" hidden="false" customHeight="false" outlineLevel="0" collapsed="false">
      <c r="O847" s="102"/>
    </row>
    <row r="848" customFormat="false" ht="12.75" hidden="false" customHeight="false" outlineLevel="0" collapsed="false">
      <c r="O848" s="102"/>
    </row>
    <row r="849" customFormat="false" ht="12.75" hidden="false" customHeight="false" outlineLevel="0" collapsed="false">
      <c r="O849" s="102"/>
    </row>
    <row r="850" customFormat="false" ht="12.75" hidden="false" customHeight="false" outlineLevel="0" collapsed="false">
      <c r="O850" s="102"/>
    </row>
    <row r="851" customFormat="false" ht="12.75" hidden="false" customHeight="false" outlineLevel="0" collapsed="false">
      <c r="O851" s="102"/>
    </row>
    <row r="852" customFormat="false" ht="12.75" hidden="false" customHeight="false" outlineLevel="0" collapsed="false">
      <c r="O852" s="102"/>
    </row>
    <row r="853" customFormat="false" ht="12.75" hidden="false" customHeight="false" outlineLevel="0" collapsed="false">
      <c r="O853" s="102"/>
    </row>
    <row r="854" customFormat="false" ht="12.75" hidden="false" customHeight="false" outlineLevel="0" collapsed="false">
      <c r="O854" s="102"/>
    </row>
    <row r="855" customFormat="false" ht="12.75" hidden="false" customHeight="false" outlineLevel="0" collapsed="false">
      <c r="O855" s="102"/>
    </row>
    <row r="856" customFormat="false" ht="12.75" hidden="false" customHeight="false" outlineLevel="0" collapsed="false">
      <c r="O856" s="102"/>
    </row>
    <row r="857" customFormat="false" ht="12.75" hidden="false" customHeight="false" outlineLevel="0" collapsed="false">
      <c r="O857" s="102"/>
    </row>
    <row r="858" customFormat="false" ht="12.75" hidden="false" customHeight="false" outlineLevel="0" collapsed="false">
      <c r="O858" s="102"/>
    </row>
    <row r="859" customFormat="false" ht="12.75" hidden="false" customHeight="false" outlineLevel="0" collapsed="false">
      <c r="O859" s="102"/>
    </row>
    <row r="860" customFormat="false" ht="12.75" hidden="false" customHeight="false" outlineLevel="0" collapsed="false">
      <c r="O860" s="102"/>
    </row>
    <row r="861" customFormat="false" ht="12.75" hidden="false" customHeight="false" outlineLevel="0" collapsed="false">
      <c r="O861" s="102"/>
    </row>
    <row r="862" customFormat="false" ht="12.75" hidden="false" customHeight="false" outlineLevel="0" collapsed="false">
      <c r="O862" s="102"/>
    </row>
    <row r="863" customFormat="false" ht="12.75" hidden="false" customHeight="false" outlineLevel="0" collapsed="false">
      <c r="O863" s="102"/>
    </row>
    <row r="864" customFormat="false" ht="12.75" hidden="false" customHeight="false" outlineLevel="0" collapsed="false">
      <c r="O864" s="102"/>
    </row>
    <row r="865" customFormat="false" ht="12.75" hidden="false" customHeight="false" outlineLevel="0" collapsed="false">
      <c r="O865" s="102"/>
    </row>
    <row r="866" customFormat="false" ht="12.75" hidden="false" customHeight="false" outlineLevel="0" collapsed="false">
      <c r="O866" s="102"/>
    </row>
    <row r="867" customFormat="false" ht="12.75" hidden="false" customHeight="false" outlineLevel="0" collapsed="false">
      <c r="O867" s="102"/>
    </row>
    <row r="868" customFormat="false" ht="12.75" hidden="false" customHeight="false" outlineLevel="0" collapsed="false">
      <c r="O868" s="102"/>
    </row>
    <row r="869" customFormat="false" ht="12.75" hidden="false" customHeight="false" outlineLevel="0" collapsed="false">
      <c r="O869" s="102"/>
    </row>
    <row r="870" customFormat="false" ht="12.75" hidden="false" customHeight="false" outlineLevel="0" collapsed="false">
      <c r="O870" s="102"/>
    </row>
    <row r="871" customFormat="false" ht="12.75" hidden="false" customHeight="false" outlineLevel="0" collapsed="false">
      <c r="O871" s="102"/>
    </row>
    <row r="872" customFormat="false" ht="12.75" hidden="false" customHeight="false" outlineLevel="0" collapsed="false">
      <c r="O872" s="102"/>
    </row>
    <row r="873" customFormat="false" ht="12.75" hidden="false" customHeight="false" outlineLevel="0" collapsed="false">
      <c r="O873" s="102"/>
    </row>
    <row r="874" customFormat="false" ht="12.75" hidden="false" customHeight="false" outlineLevel="0" collapsed="false">
      <c r="O874" s="102"/>
    </row>
    <row r="875" customFormat="false" ht="12.75" hidden="false" customHeight="false" outlineLevel="0" collapsed="false">
      <c r="O875" s="102"/>
    </row>
    <row r="876" customFormat="false" ht="12.75" hidden="false" customHeight="false" outlineLevel="0" collapsed="false">
      <c r="O876" s="102"/>
    </row>
    <row r="877" customFormat="false" ht="12.75" hidden="false" customHeight="false" outlineLevel="0" collapsed="false">
      <c r="O877" s="102"/>
    </row>
    <row r="878" customFormat="false" ht="12.75" hidden="false" customHeight="false" outlineLevel="0" collapsed="false">
      <c r="O878" s="102"/>
    </row>
    <row r="879" customFormat="false" ht="12.75" hidden="false" customHeight="false" outlineLevel="0" collapsed="false">
      <c r="O879" s="102"/>
    </row>
    <row r="880" customFormat="false" ht="12.75" hidden="false" customHeight="false" outlineLevel="0" collapsed="false">
      <c r="O880" s="102"/>
    </row>
    <row r="881" customFormat="false" ht="12.75" hidden="false" customHeight="false" outlineLevel="0" collapsed="false">
      <c r="O881" s="102"/>
    </row>
    <row r="882" customFormat="false" ht="12.75" hidden="false" customHeight="false" outlineLevel="0" collapsed="false">
      <c r="O882" s="102"/>
    </row>
    <row r="883" customFormat="false" ht="12.75" hidden="false" customHeight="false" outlineLevel="0" collapsed="false">
      <c r="O883" s="102"/>
    </row>
    <row r="884" customFormat="false" ht="12.75" hidden="false" customHeight="false" outlineLevel="0" collapsed="false">
      <c r="O884" s="102"/>
    </row>
    <row r="885" customFormat="false" ht="12.75" hidden="false" customHeight="false" outlineLevel="0" collapsed="false">
      <c r="O885" s="102"/>
    </row>
    <row r="886" customFormat="false" ht="12.75" hidden="false" customHeight="false" outlineLevel="0" collapsed="false">
      <c r="O886" s="102"/>
    </row>
    <row r="887" customFormat="false" ht="12.75" hidden="false" customHeight="false" outlineLevel="0" collapsed="false">
      <c r="O887" s="102"/>
    </row>
    <row r="888" customFormat="false" ht="12.75" hidden="false" customHeight="false" outlineLevel="0" collapsed="false">
      <c r="O888" s="102"/>
    </row>
    <row r="889" customFormat="false" ht="12.75" hidden="false" customHeight="false" outlineLevel="0" collapsed="false">
      <c r="O889" s="102"/>
    </row>
    <row r="890" customFormat="false" ht="12.75" hidden="false" customHeight="false" outlineLevel="0" collapsed="false">
      <c r="O890" s="102"/>
    </row>
    <row r="891" customFormat="false" ht="12.75" hidden="false" customHeight="false" outlineLevel="0" collapsed="false">
      <c r="O891" s="102"/>
    </row>
    <row r="892" customFormat="false" ht="12.75" hidden="false" customHeight="false" outlineLevel="0" collapsed="false">
      <c r="O892" s="102"/>
    </row>
    <row r="893" customFormat="false" ht="12.75" hidden="false" customHeight="false" outlineLevel="0" collapsed="false">
      <c r="O893" s="102"/>
    </row>
    <row r="894" customFormat="false" ht="12.75" hidden="false" customHeight="false" outlineLevel="0" collapsed="false">
      <c r="O894" s="102"/>
    </row>
    <row r="895" customFormat="false" ht="12.75" hidden="false" customHeight="false" outlineLevel="0" collapsed="false">
      <c r="O895" s="102"/>
    </row>
    <row r="896" customFormat="false" ht="12.75" hidden="false" customHeight="false" outlineLevel="0" collapsed="false">
      <c r="O896" s="102"/>
    </row>
    <row r="897" customFormat="false" ht="12.75" hidden="false" customHeight="false" outlineLevel="0" collapsed="false">
      <c r="O897" s="102"/>
    </row>
    <row r="898" customFormat="false" ht="12.75" hidden="false" customHeight="false" outlineLevel="0" collapsed="false">
      <c r="O898" s="102"/>
    </row>
    <row r="899" customFormat="false" ht="12.75" hidden="false" customHeight="false" outlineLevel="0" collapsed="false">
      <c r="O899" s="102"/>
    </row>
    <row r="900" customFormat="false" ht="12.75" hidden="false" customHeight="false" outlineLevel="0" collapsed="false">
      <c r="O900" s="102"/>
    </row>
    <row r="901" customFormat="false" ht="12.75" hidden="false" customHeight="false" outlineLevel="0" collapsed="false">
      <c r="O901" s="102"/>
    </row>
    <row r="902" customFormat="false" ht="12.75" hidden="false" customHeight="false" outlineLevel="0" collapsed="false">
      <c r="O902" s="102"/>
    </row>
    <row r="903" customFormat="false" ht="12.75" hidden="false" customHeight="false" outlineLevel="0" collapsed="false">
      <c r="O903" s="102"/>
    </row>
    <row r="904" customFormat="false" ht="12.75" hidden="false" customHeight="false" outlineLevel="0" collapsed="false">
      <c r="O904" s="102"/>
    </row>
    <row r="905" customFormat="false" ht="12.75" hidden="false" customHeight="false" outlineLevel="0" collapsed="false">
      <c r="O905" s="102"/>
    </row>
    <row r="906" customFormat="false" ht="12.75" hidden="false" customHeight="false" outlineLevel="0" collapsed="false">
      <c r="O906" s="102"/>
    </row>
    <row r="907" customFormat="false" ht="12.75" hidden="false" customHeight="false" outlineLevel="0" collapsed="false">
      <c r="O907" s="102"/>
    </row>
    <row r="908" customFormat="false" ht="12.75" hidden="false" customHeight="false" outlineLevel="0" collapsed="false">
      <c r="O908" s="102"/>
    </row>
    <row r="909" customFormat="false" ht="12.75" hidden="false" customHeight="false" outlineLevel="0" collapsed="false">
      <c r="O909" s="102"/>
    </row>
    <row r="910" customFormat="false" ht="12.75" hidden="false" customHeight="false" outlineLevel="0" collapsed="false">
      <c r="O910" s="102"/>
    </row>
    <row r="911" customFormat="false" ht="12.75" hidden="false" customHeight="false" outlineLevel="0" collapsed="false">
      <c r="O911" s="102"/>
    </row>
    <row r="912" customFormat="false" ht="12.75" hidden="false" customHeight="false" outlineLevel="0" collapsed="false">
      <c r="O912" s="102"/>
    </row>
    <row r="913" customFormat="false" ht="12.75" hidden="false" customHeight="false" outlineLevel="0" collapsed="false">
      <c r="O913" s="102"/>
    </row>
    <row r="914" customFormat="false" ht="12.75" hidden="false" customHeight="false" outlineLevel="0" collapsed="false">
      <c r="O914" s="102"/>
    </row>
    <row r="915" customFormat="false" ht="12.75" hidden="false" customHeight="false" outlineLevel="0" collapsed="false">
      <c r="O915" s="102"/>
    </row>
    <row r="916" customFormat="false" ht="12.75" hidden="false" customHeight="false" outlineLevel="0" collapsed="false">
      <c r="O916" s="102"/>
    </row>
    <row r="917" customFormat="false" ht="12.75" hidden="false" customHeight="false" outlineLevel="0" collapsed="false">
      <c r="O917" s="102"/>
    </row>
    <row r="918" customFormat="false" ht="12.75" hidden="false" customHeight="false" outlineLevel="0" collapsed="false">
      <c r="O918" s="102"/>
    </row>
    <row r="919" customFormat="false" ht="12.75" hidden="false" customHeight="false" outlineLevel="0" collapsed="false">
      <c r="O919" s="102"/>
    </row>
    <row r="920" customFormat="false" ht="12.75" hidden="false" customHeight="false" outlineLevel="0" collapsed="false">
      <c r="O920" s="102"/>
    </row>
    <row r="921" customFormat="false" ht="12.75" hidden="false" customHeight="false" outlineLevel="0" collapsed="false">
      <c r="O921" s="102"/>
    </row>
    <row r="922" customFormat="false" ht="12.75" hidden="false" customHeight="false" outlineLevel="0" collapsed="false">
      <c r="O922" s="102"/>
    </row>
    <row r="923" customFormat="false" ht="12.75" hidden="false" customHeight="false" outlineLevel="0" collapsed="false">
      <c r="O923" s="102"/>
    </row>
    <row r="924" customFormat="false" ht="12.75" hidden="false" customHeight="false" outlineLevel="0" collapsed="false">
      <c r="O924" s="102"/>
    </row>
    <row r="925" customFormat="false" ht="12.75" hidden="false" customHeight="false" outlineLevel="0" collapsed="false">
      <c r="O925" s="102"/>
    </row>
    <row r="926" customFormat="false" ht="12.75" hidden="false" customHeight="false" outlineLevel="0" collapsed="false">
      <c r="O926" s="102"/>
    </row>
    <row r="927" customFormat="false" ht="12.75" hidden="false" customHeight="false" outlineLevel="0" collapsed="false">
      <c r="O927" s="102"/>
    </row>
    <row r="928" customFormat="false" ht="12.75" hidden="false" customHeight="false" outlineLevel="0" collapsed="false">
      <c r="O928" s="102"/>
    </row>
    <row r="929" customFormat="false" ht="12.75" hidden="false" customHeight="false" outlineLevel="0" collapsed="false">
      <c r="O929" s="102"/>
    </row>
    <row r="930" customFormat="false" ht="12.75" hidden="false" customHeight="false" outlineLevel="0" collapsed="false">
      <c r="O930" s="102"/>
    </row>
    <row r="931" customFormat="false" ht="12.75" hidden="false" customHeight="false" outlineLevel="0" collapsed="false">
      <c r="O931" s="102"/>
    </row>
    <row r="932" customFormat="false" ht="12.75" hidden="false" customHeight="false" outlineLevel="0" collapsed="false">
      <c r="O932" s="102"/>
    </row>
    <row r="933" customFormat="false" ht="12.75" hidden="false" customHeight="false" outlineLevel="0" collapsed="false">
      <c r="O933" s="102"/>
    </row>
    <row r="934" customFormat="false" ht="12.75" hidden="false" customHeight="false" outlineLevel="0" collapsed="false">
      <c r="O934" s="102"/>
    </row>
    <row r="935" customFormat="false" ht="12.75" hidden="false" customHeight="false" outlineLevel="0" collapsed="false">
      <c r="O935" s="102"/>
    </row>
    <row r="936" customFormat="false" ht="12.75" hidden="false" customHeight="false" outlineLevel="0" collapsed="false">
      <c r="O936" s="102"/>
    </row>
    <row r="937" customFormat="false" ht="12.75" hidden="false" customHeight="false" outlineLevel="0" collapsed="false">
      <c r="O937" s="102"/>
    </row>
    <row r="938" customFormat="false" ht="12.75" hidden="false" customHeight="false" outlineLevel="0" collapsed="false">
      <c r="O938" s="102"/>
    </row>
    <row r="939" customFormat="false" ht="12.75" hidden="false" customHeight="false" outlineLevel="0" collapsed="false">
      <c r="O939" s="102"/>
    </row>
    <row r="940" customFormat="false" ht="12.75" hidden="false" customHeight="false" outlineLevel="0" collapsed="false">
      <c r="O940" s="102"/>
    </row>
    <row r="941" customFormat="false" ht="12.75" hidden="false" customHeight="false" outlineLevel="0" collapsed="false">
      <c r="O941" s="102"/>
    </row>
    <row r="942" customFormat="false" ht="12.75" hidden="false" customHeight="false" outlineLevel="0" collapsed="false">
      <c r="O942" s="102"/>
    </row>
    <row r="943" customFormat="false" ht="12.75" hidden="false" customHeight="false" outlineLevel="0" collapsed="false">
      <c r="O943" s="102"/>
    </row>
    <row r="944" customFormat="false" ht="12.75" hidden="false" customHeight="false" outlineLevel="0" collapsed="false">
      <c r="O944" s="102"/>
    </row>
    <row r="945" customFormat="false" ht="12.75" hidden="false" customHeight="false" outlineLevel="0" collapsed="false">
      <c r="O945" s="102"/>
    </row>
    <row r="946" customFormat="false" ht="12.75" hidden="false" customHeight="false" outlineLevel="0" collapsed="false">
      <c r="O946" s="102"/>
    </row>
    <row r="947" customFormat="false" ht="12.75" hidden="false" customHeight="false" outlineLevel="0" collapsed="false">
      <c r="O947" s="102"/>
    </row>
    <row r="948" customFormat="false" ht="12.75" hidden="false" customHeight="false" outlineLevel="0" collapsed="false">
      <c r="O948" s="102"/>
    </row>
    <row r="949" customFormat="false" ht="12.75" hidden="false" customHeight="false" outlineLevel="0" collapsed="false">
      <c r="O949" s="102"/>
    </row>
    <row r="950" customFormat="false" ht="12.75" hidden="false" customHeight="false" outlineLevel="0" collapsed="false">
      <c r="O950" s="102"/>
    </row>
    <row r="951" customFormat="false" ht="12.75" hidden="false" customHeight="false" outlineLevel="0" collapsed="false">
      <c r="O951" s="102"/>
    </row>
    <row r="952" customFormat="false" ht="12.75" hidden="false" customHeight="false" outlineLevel="0" collapsed="false">
      <c r="O952" s="102"/>
    </row>
    <row r="953" customFormat="false" ht="12.75" hidden="false" customHeight="false" outlineLevel="0" collapsed="false">
      <c r="O953" s="102"/>
    </row>
    <row r="954" customFormat="false" ht="12.75" hidden="false" customHeight="false" outlineLevel="0" collapsed="false">
      <c r="O954" s="102"/>
    </row>
    <row r="955" customFormat="false" ht="12.75" hidden="false" customHeight="false" outlineLevel="0" collapsed="false">
      <c r="O955" s="102"/>
    </row>
    <row r="956" customFormat="false" ht="12.75" hidden="false" customHeight="false" outlineLevel="0" collapsed="false">
      <c r="O956" s="102"/>
    </row>
    <row r="957" customFormat="false" ht="12.75" hidden="false" customHeight="false" outlineLevel="0" collapsed="false">
      <c r="O957" s="102"/>
    </row>
    <row r="958" customFormat="false" ht="12.75" hidden="false" customHeight="false" outlineLevel="0" collapsed="false">
      <c r="O958" s="102"/>
    </row>
    <row r="959" customFormat="false" ht="12.75" hidden="false" customHeight="false" outlineLevel="0" collapsed="false">
      <c r="O959" s="102"/>
    </row>
    <row r="960" customFormat="false" ht="12.75" hidden="false" customHeight="false" outlineLevel="0" collapsed="false">
      <c r="O960" s="102"/>
    </row>
    <row r="961" customFormat="false" ht="12.75" hidden="false" customHeight="false" outlineLevel="0" collapsed="false">
      <c r="O961" s="102"/>
    </row>
    <row r="962" customFormat="false" ht="12.75" hidden="false" customHeight="false" outlineLevel="0" collapsed="false">
      <c r="O962" s="102"/>
    </row>
    <row r="963" customFormat="false" ht="12.75" hidden="false" customHeight="false" outlineLevel="0" collapsed="false">
      <c r="O963" s="102"/>
    </row>
    <row r="964" customFormat="false" ht="12.75" hidden="false" customHeight="false" outlineLevel="0" collapsed="false">
      <c r="O964" s="102"/>
    </row>
    <row r="965" customFormat="false" ht="12.75" hidden="false" customHeight="false" outlineLevel="0" collapsed="false">
      <c r="O965" s="102"/>
    </row>
    <row r="966" customFormat="false" ht="12.75" hidden="false" customHeight="false" outlineLevel="0" collapsed="false">
      <c r="O966" s="102"/>
    </row>
    <row r="967" customFormat="false" ht="12.75" hidden="false" customHeight="false" outlineLevel="0" collapsed="false">
      <c r="O967" s="102"/>
    </row>
    <row r="968" customFormat="false" ht="12.75" hidden="false" customHeight="false" outlineLevel="0" collapsed="false">
      <c r="O968" s="102"/>
    </row>
    <row r="969" customFormat="false" ht="12.75" hidden="false" customHeight="false" outlineLevel="0" collapsed="false">
      <c r="O969" s="102"/>
    </row>
    <row r="970" customFormat="false" ht="12.75" hidden="false" customHeight="false" outlineLevel="0" collapsed="false">
      <c r="O970" s="102"/>
    </row>
    <row r="971" customFormat="false" ht="12.75" hidden="false" customHeight="false" outlineLevel="0" collapsed="false">
      <c r="O971" s="102"/>
    </row>
    <row r="972" customFormat="false" ht="12.75" hidden="false" customHeight="false" outlineLevel="0" collapsed="false">
      <c r="O972" s="102"/>
    </row>
    <row r="973" customFormat="false" ht="12.75" hidden="false" customHeight="false" outlineLevel="0" collapsed="false">
      <c r="O973" s="102"/>
    </row>
    <row r="974" customFormat="false" ht="12.75" hidden="false" customHeight="false" outlineLevel="0" collapsed="false">
      <c r="O974" s="102"/>
    </row>
    <row r="975" customFormat="false" ht="12.75" hidden="false" customHeight="false" outlineLevel="0" collapsed="false">
      <c r="O975" s="102"/>
    </row>
    <row r="976" customFormat="false" ht="12.75" hidden="false" customHeight="false" outlineLevel="0" collapsed="false">
      <c r="O976" s="102"/>
    </row>
    <row r="977" customFormat="false" ht="12.75" hidden="false" customHeight="false" outlineLevel="0" collapsed="false">
      <c r="O977" s="102"/>
    </row>
    <row r="978" customFormat="false" ht="12.75" hidden="false" customHeight="false" outlineLevel="0" collapsed="false">
      <c r="O978" s="102"/>
    </row>
    <row r="979" customFormat="false" ht="12.75" hidden="false" customHeight="false" outlineLevel="0" collapsed="false">
      <c r="O979" s="102"/>
    </row>
    <row r="980" customFormat="false" ht="12.75" hidden="false" customHeight="false" outlineLevel="0" collapsed="false">
      <c r="O980" s="102"/>
    </row>
    <row r="981" customFormat="false" ht="12.75" hidden="false" customHeight="false" outlineLevel="0" collapsed="false">
      <c r="O981" s="102"/>
    </row>
    <row r="982" customFormat="false" ht="12.75" hidden="false" customHeight="false" outlineLevel="0" collapsed="false">
      <c r="O982" s="102"/>
    </row>
    <row r="983" customFormat="false" ht="12.75" hidden="false" customHeight="false" outlineLevel="0" collapsed="false">
      <c r="O983" s="102"/>
    </row>
    <row r="984" customFormat="false" ht="12.75" hidden="false" customHeight="false" outlineLevel="0" collapsed="false">
      <c r="O984" s="102"/>
    </row>
    <row r="985" customFormat="false" ht="12.75" hidden="false" customHeight="false" outlineLevel="0" collapsed="false">
      <c r="O985" s="102"/>
    </row>
    <row r="986" customFormat="false" ht="12.75" hidden="false" customHeight="false" outlineLevel="0" collapsed="false">
      <c r="O986" s="102"/>
    </row>
    <row r="987" customFormat="false" ht="12.75" hidden="false" customHeight="false" outlineLevel="0" collapsed="false">
      <c r="O987" s="102"/>
    </row>
    <row r="988" customFormat="false" ht="12.75" hidden="false" customHeight="false" outlineLevel="0" collapsed="false">
      <c r="O988" s="102"/>
    </row>
    <row r="989" customFormat="false" ht="12.75" hidden="false" customHeight="false" outlineLevel="0" collapsed="false">
      <c r="O989" s="102"/>
    </row>
    <row r="990" customFormat="false" ht="12.75" hidden="false" customHeight="false" outlineLevel="0" collapsed="false">
      <c r="O990" s="102"/>
    </row>
    <row r="991" customFormat="false" ht="12.75" hidden="false" customHeight="false" outlineLevel="0" collapsed="false">
      <c r="O991" s="102"/>
    </row>
    <row r="992" customFormat="false" ht="12.75" hidden="false" customHeight="false" outlineLevel="0" collapsed="false">
      <c r="O992" s="102"/>
    </row>
    <row r="993" customFormat="false" ht="12.75" hidden="false" customHeight="false" outlineLevel="0" collapsed="false">
      <c r="O993" s="102"/>
    </row>
    <row r="994" customFormat="false" ht="12.75" hidden="false" customHeight="false" outlineLevel="0" collapsed="false">
      <c r="O994" s="102"/>
    </row>
    <row r="995" customFormat="false" ht="12.75" hidden="false" customHeight="false" outlineLevel="0" collapsed="false">
      <c r="O995" s="102"/>
    </row>
    <row r="996" customFormat="false" ht="12.75" hidden="false" customHeight="false" outlineLevel="0" collapsed="false">
      <c r="O996" s="102"/>
    </row>
    <row r="997" customFormat="false" ht="12.75" hidden="false" customHeight="false" outlineLevel="0" collapsed="false">
      <c r="O997" s="102"/>
    </row>
    <row r="998" customFormat="false" ht="12.75" hidden="false" customHeight="false" outlineLevel="0" collapsed="false">
      <c r="O998" s="102"/>
    </row>
    <row r="999" customFormat="false" ht="12.75" hidden="false" customHeight="false" outlineLevel="0" collapsed="false">
      <c r="O999" s="102"/>
    </row>
    <row r="1000" customFormat="false" ht="12.75" hidden="false" customHeight="false" outlineLevel="0" collapsed="false">
      <c r="O1000" s="102"/>
    </row>
    <row r="1001" customFormat="false" ht="12.75" hidden="false" customHeight="false" outlineLevel="0" collapsed="false">
      <c r="O1001" s="102"/>
    </row>
    <row r="1002" customFormat="false" ht="12.75" hidden="false" customHeight="false" outlineLevel="0" collapsed="false">
      <c r="O1002" s="102"/>
    </row>
    <row r="1003" customFormat="false" ht="12.75" hidden="false" customHeight="false" outlineLevel="0" collapsed="false">
      <c r="O1003" s="102"/>
    </row>
    <row r="1004" customFormat="false" ht="12.75" hidden="false" customHeight="false" outlineLevel="0" collapsed="false">
      <c r="O1004" s="102"/>
    </row>
    <row r="1005" customFormat="false" ht="12.75" hidden="false" customHeight="false" outlineLevel="0" collapsed="false">
      <c r="O1005" s="102"/>
    </row>
    <row r="1006" customFormat="false" ht="12.75" hidden="false" customHeight="false" outlineLevel="0" collapsed="false">
      <c r="O1006" s="102"/>
    </row>
    <row r="1007" customFormat="false" ht="12.75" hidden="false" customHeight="false" outlineLevel="0" collapsed="false">
      <c r="O1007" s="102"/>
    </row>
    <row r="1008" customFormat="false" ht="12.75" hidden="false" customHeight="false" outlineLevel="0" collapsed="false">
      <c r="O1008" s="102"/>
    </row>
    <row r="1009" customFormat="false" ht="12.75" hidden="false" customHeight="false" outlineLevel="0" collapsed="false">
      <c r="O1009" s="102"/>
    </row>
    <row r="1010" customFormat="false" ht="12.75" hidden="false" customHeight="false" outlineLevel="0" collapsed="false">
      <c r="O1010" s="102"/>
    </row>
    <row r="1011" customFormat="false" ht="12.75" hidden="false" customHeight="false" outlineLevel="0" collapsed="false">
      <c r="O1011" s="102"/>
    </row>
    <row r="1012" customFormat="false" ht="12.75" hidden="false" customHeight="false" outlineLevel="0" collapsed="false">
      <c r="O1012" s="102"/>
    </row>
    <row r="1013" customFormat="false" ht="12.75" hidden="false" customHeight="false" outlineLevel="0" collapsed="false">
      <c r="O1013" s="102"/>
    </row>
    <row r="1014" customFormat="false" ht="12.75" hidden="false" customHeight="false" outlineLevel="0" collapsed="false">
      <c r="O1014" s="102"/>
    </row>
    <row r="1015" customFormat="false" ht="12.75" hidden="false" customHeight="false" outlineLevel="0" collapsed="false">
      <c r="O1015" s="102"/>
    </row>
    <row r="1016" customFormat="false" ht="12.75" hidden="false" customHeight="false" outlineLevel="0" collapsed="false">
      <c r="O1016" s="102"/>
    </row>
    <row r="1017" customFormat="false" ht="12.75" hidden="false" customHeight="false" outlineLevel="0" collapsed="false">
      <c r="O1017" s="102"/>
    </row>
    <row r="1018" customFormat="false" ht="12.75" hidden="false" customHeight="false" outlineLevel="0" collapsed="false">
      <c r="O1018" s="102"/>
    </row>
    <row r="1019" customFormat="false" ht="12.75" hidden="false" customHeight="false" outlineLevel="0" collapsed="false">
      <c r="O1019" s="102"/>
    </row>
    <row r="1020" customFormat="false" ht="12.75" hidden="false" customHeight="false" outlineLevel="0" collapsed="false">
      <c r="O1020" s="102"/>
    </row>
    <row r="1021" customFormat="false" ht="12.75" hidden="false" customHeight="false" outlineLevel="0" collapsed="false">
      <c r="O1021" s="102"/>
    </row>
    <row r="1022" customFormat="false" ht="12.75" hidden="false" customHeight="false" outlineLevel="0" collapsed="false">
      <c r="O1022" s="102"/>
    </row>
    <row r="1023" customFormat="false" ht="12.75" hidden="false" customHeight="false" outlineLevel="0" collapsed="false">
      <c r="O1023" s="102"/>
    </row>
    <row r="1024" customFormat="false" ht="12.75" hidden="false" customHeight="false" outlineLevel="0" collapsed="false">
      <c r="O1024" s="102"/>
    </row>
    <row r="1025" customFormat="false" ht="12.75" hidden="false" customHeight="false" outlineLevel="0" collapsed="false">
      <c r="O1025" s="102"/>
    </row>
    <row r="1026" customFormat="false" ht="12.75" hidden="false" customHeight="false" outlineLevel="0" collapsed="false">
      <c r="O1026" s="102"/>
    </row>
    <row r="1027" customFormat="false" ht="12.75" hidden="false" customHeight="false" outlineLevel="0" collapsed="false">
      <c r="O1027" s="102"/>
    </row>
    <row r="1028" customFormat="false" ht="12.75" hidden="false" customHeight="false" outlineLevel="0" collapsed="false">
      <c r="O1028" s="102"/>
    </row>
    <row r="1029" customFormat="false" ht="12.75" hidden="false" customHeight="false" outlineLevel="0" collapsed="false">
      <c r="O1029" s="102"/>
    </row>
    <row r="1030" customFormat="false" ht="12.75" hidden="false" customHeight="false" outlineLevel="0" collapsed="false">
      <c r="O1030" s="102"/>
    </row>
    <row r="1031" customFormat="false" ht="12.75" hidden="false" customHeight="false" outlineLevel="0" collapsed="false">
      <c r="O1031" s="102"/>
    </row>
    <row r="1032" customFormat="false" ht="12.75" hidden="false" customHeight="false" outlineLevel="0" collapsed="false">
      <c r="O1032" s="102"/>
    </row>
    <row r="1033" customFormat="false" ht="12.75" hidden="false" customHeight="false" outlineLevel="0" collapsed="false">
      <c r="O1033" s="102"/>
    </row>
    <row r="1034" customFormat="false" ht="12.75" hidden="false" customHeight="false" outlineLevel="0" collapsed="false">
      <c r="O1034" s="102"/>
    </row>
    <row r="1035" customFormat="false" ht="12.75" hidden="false" customHeight="false" outlineLevel="0" collapsed="false">
      <c r="O1035" s="102"/>
    </row>
    <row r="1036" customFormat="false" ht="12.75" hidden="false" customHeight="false" outlineLevel="0" collapsed="false">
      <c r="O1036" s="102"/>
    </row>
    <row r="1037" customFormat="false" ht="12.75" hidden="false" customHeight="false" outlineLevel="0" collapsed="false">
      <c r="O1037" s="102"/>
    </row>
    <row r="1038" customFormat="false" ht="12.75" hidden="false" customHeight="false" outlineLevel="0" collapsed="false">
      <c r="O1038" s="102"/>
    </row>
    <row r="1039" customFormat="false" ht="12.75" hidden="false" customHeight="false" outlineLevel="0" collapsed="false">
      <c r="O1039" s="102"/>
    </row>
    <row r="1040" customFormat="false" ht="12.75" hidden="false" customHeight="false" outlineLevel="0" collapsed="false">
      <c r="O1040" s="102"/>
    </row>
    <row r="1041" customFormat="false" ht="12.75" hidden="false" customHeight="false" outlineLevel="0" collapsed="false">
      <c r="O1041" s="102"/>
    </row>
    <row r="1042" customFormat="false" ht="12.75" hidden="false" customHeight="false" outlineLevel="0" collapsed="false">
      <c r="O1042" s="102"/>
    </row>
    <row r="1043" customFormat="false" ht="12.75" hidden="false" customHeight="false" outlineLevel="0" collapsed="false">
      <c r="O1043" s="102"/>
    </row>
    <row r="1044" customFormat="false" ht="12.75" hidden="false" customHeight="false" outlineLevel="0" collapsed="false">
      <c r="O1044" s="102"/>
    </row>
    <row r="1045" customFormat="false" ht="12.75" hidden="false" customHeight="false" outlineLevel="0" collapsed="false">
      <c r="O1045" s="102"/>
    </row>
    <row r="1046" customFormat="false" ht="12.75" hidden="false" customHeight="false" outlineLevel="0" collapsed="false">
      <c r="O1046" s="102"/>
    </row>
    <row r="1047" customFormat="false" ht="12.75" hidden="false" customHeight="false" outlineLevel="0" collapsed="false">
      <c r="O1047" s="102"/>
    </row>
    <row r="1048" customFormat="false" ht="12.75" hidden="false" customHeight="false" outlineLevel="0" collapsed="false">
      <c r="O1048" s="102"/>
    </row>
    <row r="1049" customFormat="false" ht="12.75" hidden="false" customHeight="false" outlineLevel="0" collapsed="false">
      <c r="O1049" s="102"/>
    </row>
    <row r="1050" customFormat="false" ht="12.75" hidden="false" customHeight="false" outlineLevel="0" collapsed="false">
      <c r="O1050" s="102"/>
    </row>
    <row r="1051" customFormat="false" ht="12.75" hidden="false" customHeight="false" outlineLevel="0" collapsed="false">
      <c r="O1051" s="102"/>
    </row>
    <row r="1052" customFormat="false" ht="12.75" hidden="false" customHeight="false" outlineLevel="0" collapsed="false">
      <c r="O1052" s="102"/>
    </row>
    <row r="1053" customFormat="false" ht="12.75" hidden="false" customHeight="false" outlineLevel="0" collapsed="false">
      <c r="O1053" s="102"/>
    </row>
    <row r="1054" customFormat="false" ht="12.75" hidden="false" customHeight="false" outlineLevel="0" collapsed="false">
      <c r="O1054" s="102"/>
    </row>
    <row r="1055" customFormat="false" ht="12.75" hidden="false" customHeight="false" outlineLevel="0" collapsed="false">
      <c r="O1055" s="102"/>
    </row>
    <row r="1056" customFormat="false" ht="12.75" hidden="false" customHeight="false" outlineLevel="0" collapsed="false">
      <c r="O1056" s="102"/>
    </row>
    <row r="1057" customFormat="false" ht="12.75" hidden="false" customHeight="false" outlineLevel="0" collapsed="false">
      <c r="O1057" s="102"/>
    </row>
    <row r="1058" customFormat="false" ht="12.75" hidden="false" customHeight="false" outlineLevel="0" collapsed="false">
      <c r="O1058" s="102"/>
    </row>
    <row r="1059" customFormat="false" ht="12.75" hidden="false" customHeight="false" outlineLevel="0" collapsed="false">
      <c r="O1059" s="102"/>
    </row>
    <row r="1060" customFormat="false" ht="12.75" hidden="false" customHeight="false" outlineLevel="0" collapsed="false">
      <c r="O1060" s="102"/>
    </row>
    <row r="1061" customFormat="false" ht="12.75" hidden="false" customHeight="false" outlineLevel="0" collapsed="false">
      <c r="O1061" s="102"/>
    </row>
    <row r="1062" customFormat="false" ht="12.75" hidden="false" customHeight="false" outlineLevel="0" collapsed="false">
      <c r="O1062" s="102"/>
    </row>
    <row r="1063" customFormat="false" ht="12.75" hidden="false" customHeight="false" outlineLevel="0" collapsed="false">
      <c r="O1063" s="102"/>
    </row>
    <row r="1064" customFormat="false" ht="12.75" hidden="false" customHeight="false" outlineLevel="0" collapsed="false">
      <c r="O1064" s="102"/>
    </row>
    <row r="1065" customFormat="false" ht="12.75" hidden="false" customHeight="false" outlineLevel="0" collapsed="false">
      <c r="O1065" s="102"/>
    </row>
    <row r="1066" customFormat="false" ht="12.75" hidden="false" customHeight="false" outlineLevel="0" collapsed="false">
      <c r="O1066" s="102"/>
    </row>
    <row r="1067" customFormat="false" ht="12.75" hidden="false" customHeight="false" outlineLevel="0" collapsed="false">
      <c r="O1067" s="102"/>
    </row>
    <row r="1068" customFormat="false" ht="12.75" hidden="false" customHeight="false" outlineLevel="0" collapsed="false">
      <c r="O1068" s="102"/>
    </row>
    <row r="1069" customFormat="false" ht="12.75" hidden="false" customHeight="false" outlineLevel="0" collapsed="false">
      <c r="O1069" s="102"/>
    </row>
    <row r="1070" customFormat="false" ht="12.75" hidden="false" customHeight="false" outlineLevel="0" collapsed="false">
      <c r="O1070" s="102"/>
    </row>
    <row r="1071" customFormat="false" ht="12.75" hidden="false" customHeight="false" outlineLevel="0" collapsed="false">
      <c r="O1071" s="102"/>
    </row>
    <row r="1072" customFormat="false" ht="12.75" hidden="false" customHeight="false" outlineLevel="0" collapsed="false">
      <c r="O1072" s="102"/>
    </row>
    <row r="1073" customFormat="false" ht="12.75" hidden="false" customHeight="false" outlineLevel="0" collapsed="false">
      <c r="O1073" s="102"/>
    </row>
    <row r="1074" customFormat="false" ht="12.75" hidden="false" customHeight="false" outlineLevel="0" collapsed="false">
      <c r="O1074" s="102"/>
    </row>
    <row r="1075" customFormat="false" ht="12.75" hidden="false" customHeight="false" outlineLevel="0" collapsed="false">
      <c r="O1075" s="102"/>
    </row>
    <row r="1076" customFormat="false" ht="12.75" hidden="false" customHeight="false" outlineLevel="0" collapsed="false">
      <c r="O1076" s="102"/>
    </row>
    <row r="1077" customFormat="false" ht="12.75" hidden="false" customHeight="false" outlineLevel="0" collapsed="false">
      <c r="O1077" s="102"/>
    </row>
    <row r="1078" customFormat="false" ht="12.75" hidden="false" customHeight="false" outlineLevel="0" collapsed="false">
      <c r="O1078" s="102"/>
    </row>
    <row r="1079" customFormat="false" ht="12.75" hidden="false" customHeight="false" outlineLevel="0" collapsed="false">
      <c r="O1079" s="102"/>
    </row>
    <row r="1080" customFormat="false" ht="12.75" hidden="false" customHeight="false" outlineLevel="0" collapsed="false">
      <c r="O1080" s="102"/>
    </row>
    <row r="1081" customFormat="false" ht="12.75" hidden="false" customHeight="false" outlineLevel="0" collapsed="false">
      <c r="O1081" s="102"/>
    </row>
    <row r="1082" customFormat="false" ht="12.75" hidden="false" customHeight="false" outlineLevel="0" collapsed="false">
      <c r="O1082" s="102"/>
    </row>
    <row r="1083" customFormat="false" ht="12.75" hidden="false" customHeight="false" outlineLevel="0" collapsed="false">
      <c r="O1083" s="102"/>
    </row>
    <row r="1084" customFormat="false" ht="12.75" hidden="false" customHeight="false" outlineLevel="0" collapsed="false">
      <c r="O1084" s="102"/>
    </row>
    <row r="1085" customFormat="false" ht="12.75" hidden="false" customHeight="false" outlineLevel="0" collapsed="false">
      <c r="O1085" s="102"/>
    </row>
    <row r="1086" customFormat="false" ht="12.75" hidden="false" customHeight="false" outlineLevel="0" collapsed="false">
      <c r="O1086" s="102"/>
    </row>
    <row r="1087" customFormat="false" ht="12.75" hidden="false" customHeight="false" outlineLevel="0" collapsed="false">
      <c r="O1087" s="102"/>
    </row>
    <row r="1088" customFormat="false" ht="12.75" hidden="false" customHeight="false" outlineLevel="0" collapsed="false">
      <c r="O1088" s="102"/>
    </row>
    <row r="1089" customFormat="false" ht="12.75" hidden="false" customHeight="false" outlineLevel="0" collapsed="false">
      <c r="O1089" s="102"/>
    </row>
    <row r="1090" customFormat="false" ht="12.75" hidden="false" customHeight="false" outlineLevel="0" collapsed="false">
      <c r="O1090" s="102"/>
    </row>
    <row r="1091" customFormat="false" ht="12.75" hidden="false" customHeight="false" outlineLevel="0" collapsed="false">
      <c r="O1091" s="102"/>
    </row>
    <row r="1092" customFormat="false" ht="12.75" hidden="false" customHeight="false" outlineLevel="0" collapsed="false">
      <c r="O1092" s="102"/>
    </row>
    <row r="1093" customFormat="false" ht="12.75" hidden="false" customHeight="false" outlineLevel="0" collapsed="false">
      <c r="O1093" s="102"/>
    </row>
    <row r="1094" customFormat="false" ht="12.75" hidden="false" customHeight="false" outlineLevel="0" collapsed="false">
      <c r="O1094" s="102"/>
    </row>
    <row r="1095" customFormat="false" ht="12.75" hidden="false" customHeight="false" outlineLevel="0" collapsed="false">
      <c r="O1095" s="102"/>
    </row>
    <row r="1096" customFormat="false" ht="12.75" hidden="false" customHeight="false" outlineLevel="0" collapsed="false">
      <c r="O1096" s="102"/>
    </row>
    <row r="1097" customFormat="false" ht="12.75" hidden="false" customHeight="false" outlineLevel="0" collapsed="false">
      <c r="O1097" s="102"/>
    </row>
    <row r="1098" customFormat="false" ht="12.75" hidden="false" customHeight="false" outlineLevel="0" collapsed="false">
      <c r="O1098" s="102"/>
    </row>
    <row r="1099" customFormat="false" ht="12.75" hidden="false" customHeight="false" outlineLevel="0" collapsed="false">
      <c r="O1099" s="102"/>
    </row>
    <row r="1100" customFormat="false" ht="12.75" hidden="false" customHeight="false" outlineLevel="0" collapsed="false">
      <c r="O1100" s="102"/>
    </row>
    <row r="1101" customFormat="false" ht="12.75" hidden="false" customHeight="false" outlineLevel="0" collapsed="false">
      <c r="O1101" s="102"/>
    </row>
    <row r="1102" customFormat="false" ht="12.75" hidden="false" customHeight="false" outlineLevel="0" collapsed="false">
      <c r="O1102" s="102"/>
    </row>
    <row r="1103" customFormat="false" ht="12.75" hidden="false" customHeight="false" outlineLevel="0" collapsed="false">
      <c r="O1103" s="102"/>
    </row>
    <row r="1104" customFormat="false" ht="12.75" hidden="false" customHeight="false" outlineLevel="0" collapsed="false">
      <c r="O1104" s="102"/>
    </row>
    <row r="1105" customFormat="false" ht="12.75" hidden="false" customHeight="false" outlineLevel="0" collapsed="false">
      <c r="O1105" s="102"/>
    </row>
    <row r="1106" customFormat="false" ht="12.75" hidden="false" customHeight="false" outlineLevel="0" collapsed="false">
      <c r="O1106" s="102"/>
    </row>
    <row r="1107" customFormat="false" ht="12.75" hidden="false" customHeight="false" outlineLevel="0" collapsed="false">
      <c r="O1107" s="102"/>
    </row>
    <row r="1108" customFormat="false" ht="12.75" hidden="false" customHeight="false" outlineLevel="0" collapsed="false">
      <c r="O1108" s="102"/>
    </row>
    <row r="1109" customFormat="false" ht="12.75" hidden="false" customHeight="false" outlineLevel="0" collapsed="false">
      <c r="O1109" s="102"/>
    </row>
    <row r="1110" customFormat="false" ht="12.75" hidden="false" customHeight="false" outlineLevel="0" collapsed="false">
      <c r="O1110" s="102"/>
    </row>
    <row r="1111" customFormat="false" ht="12.75" hidden="false" customHeight="false" outlineLevel="0" collapsed="false">
      <c r="O1111" s="102"/>
    </row>
    <row r="1112" customFormat="false" ht="12.75" hidden="false" customHeight="false" outlineLevel="0" collapsed="false">
      <c r="O1112" s="102"/>
    </row>
    <row r="1113" customFormat="false" ht="12.75" hidden="false" customHeight="false" outlineLevel="0" collapsed="false">
      <c r="O1113" s="102"/>
    </row>
    <row r="1114" customFormat="false" ht="12.75" hidden="false" customHeight="false" outlineLevel="0" collapsed="false">
      <c r="O1114" s="102"/>
    </row>
    <row r="1115" customFormat="false" ht="12.75" hidden="false" customHeight="false" outlineLevel="0" collapsed="false">
      <c r="O1115" s="102"/>
    </row>
    <row r="1116" customFormat="false" ht="12.75" hidden="false" customHeight="false" outlineLevel="0" collapsed="false">
      <c r="O1116" s="102"/>
    </row>
    <row r="1117" customFormat="false" ht="12.75" hidden="false" customHeight="false" outlineLevel="0" collapsed="false">
      <c r="O1117" s="102"/>
    </row>
    <row r="1118" customFormat="false" ht="12.75" hidden="false" customHeight="false" outlineLevel="0" collapsed="false">
      <c r="O1118" s="102"/>
    </row>
    <row r="1119" customFormat="false" ht="12.75" hidden="false" customHeight="false" outlineLevel="0" collapsed="false">
      <c r="O1119" s="102"/>
    </row>
    <row r="1120" customFormat="false" ht="12.75" hidden="false" customHeight="false" outlineLevel="0" collapsed="false">
      <c r="O1120" s="102"/>
    </row>
    <row r="1121" customFormat="false" ht="12.75" hidden="false" customHeight="false" outlineLevel="0" collapsed="false">
      <c r="O1121" s="102"/>
    </row>
    <row r="1122" customFormat="false" ht="12.75" hidden="false" customHeight="false" outlineLevel="0" collapsed="false">
      <c r="O1122" s="102"/>
    </row>
    <row r="1123" customFormat="false" ht="12.75" hidden="false" customHeight="false" outlineLevel="0" collapsed="false">
      <c r="O1123" s="102"/>
    </row>
    <row r="1124" customFormat="false" ht="12.75" hidden="false" customHeight="false" outlineLevel="0" collapsed="false">
      <c r="O1124" s="102"/>
    </row>
    <row r="1125" customFormat="false" ht="12.75" hidden="false" customHeight="false" outlineLevel="0" collapsed="false">
      <c r="O1125" s="102"/>
    </row>
    <row r="1126" customFormat="false" ht="12.75" hidden="false" customHeight="false" outlineLevel="0" collapsed="false">
      <c r="O1126" s="102"/>
    </row>
    <row r="1127" customFormat="false" ht="12.75" hidden="false" customHeight="false" outlineLevel="0" collapsed="false">
      <c r="O1127" s="102"/>
    </row>
    <row r="1128" customFormat="false" ht="12.75" hidden="false" customHeight="false" outlineLevel="0" collapsed="false">
      <c r="O1128" s="102"/>
    </row>
    <row r="1129" customFormat="false" ht="12.75" hidden="false" customHeight="false" outlineLevel="0" collapsed="false">
      <c r="O1129" s="102"/>
    </row>
    <row r="1130" customFormat="false" ht="12.75" hidden="false" customHeight="false" outlineLevel="0" collapsed="false">
      <c r="O1130" s="102"/>
    </row>
    <row r="1131" customFormat="false" ht="12.75" hidden="false" customHeight="false" outlineLevel="0" collapsed="false">
      <c r="O1131" s="102"/>
    </row>
    <row r="1132" customFormat="false" ht="12.75" hidden="false" customHeight="false" outlineLevel="0" collapsed="false">
      <c r="O1132" s="102"/>
    </row>
    <row r="1133" customFormat="false" ht="12.75" hidden="false" customHeight="false" outlineLevel="0" collapsed="false">
      <c r="O1133" s="102"/>
    </row>
    <row r="1134" customFormat="false" ht="12.75" hidden="false" customHeight="false" outlineLevel="0" collapsed="false">
      <c r="O1134" s="102"/>
    </row>
    <row r="1135" customFormat="false" ht="12.75" hidden="false" customHeight="false" outlineLevel="0" collapsed="false">
      <c r="O1135" s="102"/>
    </row>
    <row r="1136" customFormat="false" ht="12.75" hidden="false" customHeight="false" outlineLevel="0" collapsed="false">
      <c r="O1136" s="102"/>
    </row>
    <row r="1137" customFormat="false" ht="12.75" hidden="false" customHeight="false" outlineLevel="0" collapsed="false">
      <c r="O1137" s="102"/>
    </row>
    <row r="1138" customFormat="false" ht="12.75" hidden="false" customHeight="false" outlineLevel="0" collapsed="false">
      <c r="O1138" s="102"/>
    </row>
    <row r="1139" customFormat="false" ht="12.75" hidden="false" customHeight="false" outlineLevel="0" collapsed="false">
      <c r="O1139" s="102"/>
    </row>
    <row r="1140" customFormat="false" ht="12.75" hidden="false" customHeight="false" outlineLevel="0" collapsed="false">
      <c r="O1140" s="102"/>
    </row>
    <row r="1141" customFormat="false" ht="12.75" hidden="false" customHeight="false" outlineLevel="0" collapsed="false">
      <c r="O1141" s="102"/>
    </row>
    <row r="1142" customFormat="false" ht="12.75" hidden="false" customHeight="false" outlineLevel="0" collapsed="false">
      <c r="O1142" s="102"/>
    </row>
    <row r="1143" customFormat="false" ht="12.75" hidden="false" customHeight="false" outlineLevel="0" collapsed="false">
      <c r="O1143" s="102"/>
    </row>
    <row r="1144" customFormat="false" ht="12.75" hidden="false" customHeight="false" outlineLevel="0" collapsed="false">
      <c r="O1144" s="102"/>
    </row>
    <row r="1145" customFormat="false" ht="12.75" hidden="false" customHeight="false" outlineLevel="0" collapsed="false">
      <c r="O1145" s="102"/>
    </row>
    <row r="1146" customFormat="false" ht="12.75" hidden="false" customHeight="false" outlineLevel="0" collapsed="false">
      <c r="O1146" s="102"/>
    </row>
    <row r="1147" customFormat="false" ht="12.75" hidden="false" customHeight="false" outlineLevel="0" collapsed="false">
      <c r="O1147" s="102"/>
    </row>
    <row r="1148" customFormat="false" ht="12.75" hidden="false" customHeight="false" outlineLevel="0" collapsed="false">
      <c r="O1148" s="102"/>
    </row>
    <row r="1149" customFormat="false" ht="12.75" hidden="false" customHeight="false" outlineLevel="0" collapsed="false">
      <c r="O1149" s="102"/>
    </row>
    <row r="1150" customFormat="false" ht="12.75" hidden="false" customHeight="false" outlineLevel="0" collapsed="false">
      <c r="O1150" s="102"/>
    </row>
    <row r="1151" customFormat="false" ht="12.75" hidden="false" customHeight="false" outlineLevel="0" collapsed="false">
      <c r="O1151" s="102"/>
    </row>
    <row r="1152" customFormat="false" ht="12.75" hidden="false" customHeight="false" outlineLevel="0" collapsed="false">
      <c r="O1152" s="102"/>
    </row>
    <row r="1153" customFormat="false" ht="12.75" hidden="false" customHeight="false" outlineLevel="0" collapsed="false">
      <c r="O1153" s="102"/>
    </row>
    <row r="1154" customFormat="false" ht="12.75" hidden="false" customHeight="false" outlineLevel="0" collapsed="false">
      <c r="O1154" s="102"/>
    </row>
    <row r="1155" customFormat="false" ht="12.75" hidden="false" customHeight="false" outlineLevel="0" collapsed="false">
      <c r="O1155" s="102"/>
    </row>
    <row r="1156" customFormat="false" ht="12.75" hidden="false" customHeight="false" outlineLevel="0" collapsed="false">
      <c r="O1156" s="102"/>
    </row>
    <row r="1157" customFormat="false" ht="12.75" hidden="false" customHeight="false" outlineLevel="0" collapsed="false">
      <c r="O1157" s="102"/>
    </row>
    <row r="1158" customFormat="false" ht="12.75" hidden="false" customHeight="false" outlineLevel="0" collapsed="false">
      <c r="O1158" s="102"/>
    </row>
    <row r="1159" customFormat="false" ht="12.75" hidden="false" customHeight="false" outlineLevel="0" collapsed="false">
      <c r="O1159" s="102"/>
    </row>
    <row r="1160" customFormat="false" ht="12.75" hidden="false" customHeight="false" outlineLevel="0" collapsed="false">
      <c r="O1160" s="102"/>
    </row>
    <row r="1161" customFormat="false" ht="12.75" hidden="false" customHeight="false" outlineLevel="0" collapsed="false">
      <c r="O1161" s="102"/>
    </row>
    <row r="1162" customFormat="false" ht="12.75" hidden="false" customHeight="false" outlineLevel="0" collapsed="false">
      <c r="O1162" s="102"/>
    </row>
    <row r="1163" customFormat="false" ht="12.75" hidden="false" customHeight="false" outlineLevel="0" collapsed="false">
      <c r="O1163" s="102"/>
    </row>
    <row r="1164" customFormat="false" ht="12.75" hidden="false" customHeight="false" outlineLevel="0" collapsed="false">
      <c r="O1164" s="102"/>
    </row>
    <row r="1165" customFormat="false" ht="12.75" hidden="false" customHeight="false" outlineLevel="0" collapsed="false">
      <c r="O1165" s="102"/>
    </row>
    <row r="1166" customFormat="false" ht="12.75" hidden="false" customHeight="false" outlineLevel="0" collapsed="false">
      <c r="O1166" s="102"/>
    </row>
    <row r="1167" customFormat="false" ht="12.75" hidden="false" customHeight="false" outlineLevel="0" collapsed="false">
      <c r="O1167" s="102"/>
    </row>
    <row r="1168" customFormat="false" ht="12.75" hidden="false" customHeight="false" outlineLevel="0" collapsed="false">
      <c r="O1168" s="102"/>
    </row>
    <row r="1169" customFormat="false" ht="12.75" hidden="false" customHeight="false" outlineLevel="0" collapsed="false">
      <c r="O1169" s="102"/>
    </row>
    <row r="1170" customFormat="false" ht="12.75" hidden="false" customHeight="false" outlineLevel="0" collapsed="false">
      <c r="O1170" s="102"/>
    </row>
    <row r="1171" customFormat="false" ht="12.75" hidden="false" customHeight="false" outlineLevel="0" collapsed="false">
      <c r="O1171" s="102"/>
    </row>
    <row r="1172" customFormat="false" ht="12.75" hidden="false" customHeight="false" outlineLevel="0" collapsed="false">
      <c r="O1172" s="102"/>
    </row>
    <row r="1173" customFormat="false" ht="12.75" hidden="false" customHeight="false" outlineLevel="0" collapsed="false">
      <c r="O1173" s="102"/>
    </row>
    <row r="1174" customFormat="false" ht="12.75" hidden="false" customHeight="false" outlineLevel="0" collapsed="false">
      <c r="O1174" s="102"/>
    </row>
    <row r="1175" customFormat="false" ht="12.75" hidden="false" customHeight="false" outlineLevel="0" collapsed="false">
      <c r="O1175" s="102"/>
    </row>
    <row r="1176" customFormat="false" ht="12.75" hidden="false" customHeight="false" outlineLevel="0" collapsed="false">
      <c r="O1176" s="102"/>
    </row>
    <row r="1177" customFormat="false" ht="12.75" hidden="false" customHeight="false" outlineLevel="0" collapsed="false">
      <c r="O1177" s="102"/>
    </row>
    <row r="1178" customFormat="false" ht="12.75" hidden="false" customHeight="false" outlineLevel="0" collapsed="false">
      <c r="O1178" s="102"/>
    </row>
    <row r="1179" customFormat="false" ht="12.75" hidden="false" customHeight="false" outlineLevel="0" collapsed="false">
      <c r="O1179" s="102"/>
    </row>
    <row r="1180" customFormat="false" ht="12.75" hidden="false" customHeight="false" outlineLevel="0" collapsed="false">
      <c r="O1180" s="102"/>
    </row>
    <row r="1181" customFormat="false" ht="12.75" hidden="false" customHeight="false" outlineLevel="0" collapsed="false">
      <c r="O1181" s="102"/>
    </row>
    <row r="1182" customFormat="false" ht="12.75" hidden="false" customHeight="false" outlineLevel="0" collapsed="false">
      <c r="O1182" s="102"/>
    </row>
    <row r="1183" customFormat="false" ht="12.75" hidden="false" customHeight="false" outlineLevel="0" collapsed="false">
      <c r="O1183" s="102"/>
    </row>
    <row r="1184" customFormat="false" ht="12.75" hidden="false" customHeight="false" outlineLevel="0" collapsed="false">
      <c r="O1184" s="102"/>
    </row>
    <row r="1185" customFormat="false" ht="12.75" hidden="false" customHeight="false" outlineLevel="0" collapsed="false">
      <c r="O1185" s="102"/>
    </row>
    <row r="1186" customFormat="false" ht="12.75" hidden="false" customHeight="false" outlineLevel="0" collapsed="false">
      <c r="O1186" s="102"/>
    </row>
    <row r="1187" customFormat="false" ht="12.75" hidden="false" customHeight="false" outlineLevel="0" collapsed="false">
      <c r="O1187" s="102"/>
    </row>
    <row r="1188" customFormat="false" ht="12.75" hidden="false" customHeight="false" outlineLevel="0" collapsed="false">
      <c r="O1188" s="102"/>
    </row>
    <row r="1189" customFormat="false" ht="12.75" hidden="false" customHeight="false" outlineLevel="0" collapsed="false">
      <c r="O1189" s="102"/>
    </row>
    <row r="1190" customFormat="false" ht="12.75" hidden="false" customHeight="false" outlineLevel="0" collapsed="false">
      <c r="O1190" s="102"/>
    </row>
    <row r="1191" customFormat="false" ht="12.75" hidden="false" customHeight="false" outlineLevel="0" collapsed="false">
      <c r="O1191" s="102"/>
    </row>
    <row r="1192" customFormat="false" ht="12.75" hidden="false" customHeight="false" outlineLevel="0" collapsed="false">
      <c r="O1192" s="102"/>
    </row>
    <row r="1193" customFormat="false" ht="12.75" hidden="false" customHeight="false" outlineLevel="0" collapsed="false">
      <c r="O1193" s="102"/>
    </row>
    <row r="1194" customFormat="false" ht="12.75" hidden="false" customHeight="false" outlineLevel="0" collapsed="false">
      <c r="O1194" s="102"/>
    </row>
    <row r="1195" customFormat="false" ht="12.75" hidden="false" customHeight="false" outlineLevel="0" collapsed="false">
      <c r="O1195" s="102"/>
    </row>
    <row r="1196" customFormat="false" ht="12.75" hidden="false" customHeight="false" outlineLevel="0" collapsed="false">
      <c r="O1196" s="102"/>
    </row>
    <row r="1197" customFormat="false" ht="12.75" hidden="false" customHeight="false" outlineLevel="0" collapsed="false">
      <c r="O1197" s="102"/>
    </row>
    <row r="1198" customFormat="false" ht="12.75" hidden="false" customHeight="false" outlineLevel="0" collapsed="false">
      <c r="O1198" s="102"/>
    </row>
    <row r="1199" customFormat="false" ht="12.75" hidden="false" customHeight="false" outlineLevel="0" collapsed="false">
      <c r="O1199" s="102"/>
    </row>
    <row r="1200" customFormat="false" ht="12.75" hidden="false" customHeight="false" outlineLevel="0" collapsed="false">
      <c r="O1200" s="102"/>
    </row>
    <row r="1201" customFormat="false" ht="12.75" hidden="false" customHeight="false" outlineLevel="0" collapsed="false">
      <c r="O1201" s="102"/>
    </row>
    <row r="1202" customFormat="false" ht="12.75" hidden="false" customHeight="false" outlineLevel="0" collapsed="false">
      <c r="O1202" s="102"/>
    </row>
    <row r="1203" customFormat="false" ht="12.75" hidden="false" customHeight="false" outlineLevel="0" collapsed="false">
      <c r="O1203" s="102"/>
    </row>
    <row r="1204" customFormat="false" ht="12.75" hidden="false" customHeight="false" outlineLevel="0" collapsed="false">
      <c r="O1204" s="102"/>
    </row>
    <row r="1205" customFormat="false" ht="12.75" hidden="false" customHeight="false" outlineLevel="0" collapsed="false">
      <c r="O1205" s="102"/>
    </row>
    <row r="1206" customFormat="false" ht="12.75" hidden="false" customHeight="false" outlineLevel="0" collapsed="false">
      <c r="O1206" s="102"/>
    </row>
    <row r="1207" customFormat="false" ht="12.75" hidden="false" customHeight="false" outlineLevel="0" collapsed="false">
      <c r="O1207" s="102"/>
    </row>
    <row r="1208" customFormat="false" ht="12.75" hidden="false" customHeight="false" outlineLevel="0" collapsed="false">
      <c r="O1208" s="102"/>
    </row>
    <row r="1209" customFormat="false" ht="12.75" hidden="false" customHeight="false" outlineLevel="0" collapsed="false">
      <c r="O1209" s="102"/>
    </row>
    <row r="1210" customFormat="false" ht="12.75" hidden="false" customHeight="false" outlineLevel="0" collapsed="false">
      <c r="O1210" s="102"/>
    </row>
    <row r="1211" customFormat="false" ht="12.75" hidden="false" customHeight="false" outlineLevel="0" collapsed="false">
      <c r="O1211" s="102"/>
    </row>
    <row r="1212" customFormat="false" ht="12.75" hidden="false" customHeight="false" outlineLevel="0" collapsed="false">
      <c r="O1212" s="102"/>
    </row>
    <row r="1213" customFormat="false" ht="12.75" hidden="false" customHeight="false" outlineLevel="0" collapsed="false">
      <c r="O1213" s="102"/>
    </row>
    <row r="1214" customFormat="false" ht="12.75" hidden="false" customHeight="false" outlineLevel="0" collapsed="false">
      <c r="O1214" s="102"/>
    </row>
    <row r="1215" customFormat="false" ht="12.75" hidden="false" customHeight="false" outlineLevel="0" collapsed="false">
      <c r="O1215" s="102"/>
    </row>
    <row r="1216" customFormat="false" ht="12.75" hidden="false" customHeight="false" outlineLevel="0" collapsed="false">
      <c r="O1216" s="102"/>
    </row>
    <row r="1217" customFormat="false" ht="12.75" hidden="false" customHeight="false" outlineLevel="0" collapsed="false">
      <c r="O1217" s="102"/>
    </row>
    <row r="1218" customFormat="false" ht="12.75" hidden="false" customHeight="false" outlineLevel="0" collapsed="false">
      <c r="O1218" s="102"/>
    </row>
    <row r="1219" customFormat="false" ht="12.75" hidden="false" customHeight="false" outlineLevel="0" collapsed="false">
      <c r="O1219" s="102"/>
    </row>
    <row r="1220" customFormat="false" ht="12.75" hidden="false" customHeight="false" outlineLevel="0" collapsed="false">
      <c r="O1220" s="102"/>
    </row>
    <row r="1221" customFormat="false" ht="12.75" hidden="false" customHeight="false" outlineLevel="0" collapsed="false">
      <c r="O1221" s="102"/>
    </row>
    <row r="1222" customFormat="false" ht="12.75" hidden="false" customHeight="false" outlineLevel="0" collapsed="false">
      <c r="O1222" s="102"/>
    </row>
    <row r="1223" customFormat="false" ht="12.75" hidden="false" customHeight="false" outlineLevel="0" collapsed="false">
      <c r="O1223" s="102"/>
    </row>
    <row r="1224" customFormat="false" ht="12.75" hidden="false" customHeight="false" outlineLevel="0" collapsed="false">
      <c r="O1224" s="102"/>
    </row>
    <row r="1225" customFormat="false" ht="12.75" hidden="false" customHeight="false" outlineLevel="0" collapsed="false">
      <c r="O1225" s="102"/>
    </row>
    <row r="1226" customFormat="false" ht="12.75" hidden="false" customHeight="false" outlineLevel="0" collapsed="false">
      <c r="O1226" s="102"/>
    </row>
    <row r="1227" customFormat="false" ht="12.75" hidden="false" customHeight="false" outlineLevel="0" collapsed="false">
      <c r="O1227" s="102"/>
    </row>
    <row r="1228" customFormat="false" ht="12.75" hidden="false" customHeight="false" outlineLevel="0" collapsed="false">
      <c r="O1228" s="102"/>
    </row>
    <row r="1229" customFormat="false" ht="12.75" hidden="false" customHeight="false" outlineLevel="0" collapsed="false">
      <c r="O1229" s="102"/>
    </row>
    <row r="1230" customFormat="false" ht="12.75" hidden="false" customHeight="false" outlineLevel="0" collapsed="false">
      <c r="O1230" s="102"/>
    </row>
    <row r="1231" customFormat="false" ht="12.75" hidden="false" customHeight="false" outlineLevel="0" collapsed="false">
      <c r="O1231" s="102"/>
    </row>
    <row r="1232" customFormat="false" ht="12.75" hidden="false" customHeight="false" outlineLevel="0" collapsed="false">
      <c r="O1232" s="102"/>
    </row>
    <row r="1233" customFormat="false" ht="12.75" hidden="false" customHeight="false" outlineLevel="0" collapsed="false">
      <c r="O1233" s="102"/>
    </row>
    <row r="1234" customFormat="false" ht="12.75" hidden="false" customHeight="false" outlineLevel="0" collapsed="false">
      <c r="O1234" s="102"/>
    </row>
    <row r="1235" customFormat="false" ht="12.75" hidden="false" customHeight="false" outlineLevel="0" collapsed="false">
      <c r="O1235" s="102"/>
    </row>
    <row r="1236" customFormat="false" ht="12.75" hidden="false" customHeight="false" outlineLevel="0" collapsed="false">
      <c r="O1236" s="102"/>
    </row>
    <row r="1237" customFormat="false" ht="12.75" hidden="false" customHeight="false" outlineLevel="0" collapsed="false">
      <c r="O1237" s="102"/>
    </row>
    <row r="1238" customFormat="false" ht="12.75" hidden="false" customHeight="false" outlineLevel="0" collapsed="false">
      <c r="O1238" s="102"/>
    </row>
    <row r="1239" customFormat="false" ht="12.75" hidden="false" customHeight="false" outlineLevel="0" collapsed="false">
      <c r="O1239" s="102"/>
    </row>
    <row r="1240" customFormat="false" ht="12.75" hidden="false" customHeight="false" outlineLevel="0" collapsed="false">
      <c r="O1240" s="102"/>
    </row>
    <row r="1241" customFormat="false" ht="12.75" hidden="false" customHeight="false" outlineLevel="0" collapsed="false">
      <c r="O1241" s="102"/>
    </row>
    <row r="1242" customFormat="false" ht="12.75" hidden="false" customHeight="false" outlineLevel="0" collapsed="false">
      <c r="O1242" s="102"/>
    </row>
    <row r="1243" customFormat="false" ht="12.75" hidden="false" customHeight="false" outlineLevel="0" collapsed="false">
      <c r="O1243" s="102"/>
    </row>
    <row r="1244" customFormat="false" ht="12.75" hidden="false" customHeight="false" outlineLevel="0" collapsed="false">
      <c r="O1244" s="102"/>
    </row>
    <row r="1245" customFormat="false" ht="12.75" hidden="false" customHeight="false" outlineLevel="0" collapsed="false">
      <c r="O1245" s="102"/>
    </row>
    <row r="1246" customFormat="false" ht="12.75" hidden="false" customHeight="false" outlineLevel="0" collapsed="false">
      <c r="O1246" s="102"/>
    </row>
    <row r="1247" customFormat="false" ht="12.75" hidden="false" customHeight="false" outlineLevel="0" collapsed="false">
      <c r="O1247" s="102"/>
    </row>
    <row r="1248" customFormat="false" ht="12.75" hidden="false" customHeight="false" outlineLevel="0" collapsed="false">
      <c r="O1248" s="102"/>
    </row>
    <row r="1249" customFormat="false" ht="12.75" hidden="false" customHeight="false" outlineLevel="0" collapsed="false">
      <c r="O1249" s="102"/>
    </row>
    <row r="1250" customFormat="false" ht="12.75" hidden="false" customHeight="false" outlineLevel="0" collapsed="false">
      <c r="O1250" s="102"/>
    </row>
    <row r="1251" customFormat="false" ht="12.75" hidden="false" customHeight="false" outlineLevel="0" collapsed="false">
      <c r="O1251" s="102"/>
    </row>
    <row r="1252" customFormat="false" ht="12.75" hidden="false" customHeight="false" outlineLevel="0" collapsed="false">
      <c r="O1252" s="102"/>
    </row>
    <row r="1253" customFormat="false" ht="12.75" hidden="false" customHeight="false" outlineLevel="0" collapsed="false">
      <c r="O1253" s="102"/>
    </row>
    <row r="1254" customFormat="false" ht="12.75" hidden="false" customHeight="false" outlineLevel="0" collapsed="false">
      <c r="O1254" s="102"/>
    </row>
    <row r="1255" customFormat="false" ht="12.75" hidden="false" customHeight="false" outlineLevel="0" collapsed="false">
      <c r="O1255" s="102"/>
    </row>
    <row r="1256" customFormat="false" ht="12.75" hidden="false" customHeight="false" outlineLevel="0" collapsed="false">
      <c r="O1256" s="102"/>
    </row>
    <row r="1257" customFormat="false" ht="12.75" hidden="false" customHeight="false" outlineLevel="0" collapsed="false">
      <c r="O1257" s="102"/>
    </row>
    <row r="1258" customFormat="false" ht="12.75" hidden="false" customHeight="false" outlineLevel="0" collapsed="false">
      <c r="O1258" s="102"/>
    </row>
    <row r="1259" customFormat="false" ht="12.75" hidden="false" customHeight="false" outlineLevel="0" collapsed="false">
      <c r="O1259" s="102"/>
    </row>
    <row r="1260" customFormat="false" ht="12.75" hidden="false" customHeight="false" outlineLevel="0" collapsed="false">
      <c r="O1260" s="102"/>
    </row>
    <row r="1261" customFormat="false" ht="12.75" hidden="false" customHeight="false" outlineLevel="0" collapsed="false">
      <c r="O1261" s="102"/>
    </row>
    <row r="1262" customFormat="false" ht="12.75" hidden="false" customHeight="false" outlineLevel="0" collapsed="false">
      <c r="O1262" s="102"/>
    </row>
    <row r="1263" customFormat="false" ht="12.75" hidden="false" customHeight="false" outlineLevel="0" collapsed="false">
      <c r="O1263" s="102"/>
    </row>
    <row r="1264" customFormat="false" ht="12.75" hidden="false" customHeight="false" outlineLevel="0" collapsed="false">
      <c r="O1264" s="102"/>
    </row>
    <row r="1265" customFormat="false" ht="12.75" hidden="false" customHeight="false" outlineLevel="0" collapsed="false">
      <c r="O1265" s="102"/>
    </row>
    <row r="1266" customFormat="false" ht="12.75" hidden="false" customHeight="false" outlineLevel="0" collapsed="false">
      <c r="O1266" s="102"/>
    </row>
    <row r="1267" customFormat="false" ht="12.75" hidden="false" customHeight="false" outlineLevel="0" collapsed="false">
      <c r="O1267" s="102"/>
    </row>
    <row r="1268" customFormat="false" ht="12.75" hidden="false" customHeight="false" outlineLevel="0" collapsed="false">
      <c r="O1268" s="102"/>
    </row>
    <row r="1269" customFormat="false" ht="12.75" hidden="false" customHeight="false" outlineLevel="0" collapsed="false">
      <c r="O1269" s="102"/>
    </row>
    <row r="1270" customFormat="false" ht="12.75" hidden="false" customHeight="false" outlineLevel="0" collapsed="false">
      <c r="O1270" s="102"/>
    </row>
    <row r="1271" customFormat="false" ht="12.75" hidden="false" customHeight="false" outlineLevel="0" collapsed="false">
      <c r="O1271" s="102"/>
    </row>
    <row r="1272" customFormat="false" ht="12.75" hidden="false" customHeight="false" outlineLevel="0" collapsed="false">
      <c r="O1272" s="102"/>
    </row>
    <row r="1273" customFormat="false" ht="12.75" hidden="false" customHeight="false" outlineLevel="0" collapsed="false">
      <c r="O1273" s="102"/>
    </row>
    <row r="1274" customFormat="false" ht="12.75" hidden="false" customHeight="false" outlineLevel="0" collapsed="false">
      <c r="O1274" s="102"/>
    </row>
    <row r="1275" customFormat="false" ht="12.75" hidden="false" customHeight="false" outlineLevel="0" collapsed="false">
      <c r="O1275" s="102"/>
    </row>
    <row r="1276" customFormat="false" ht="12.75" hidden="false" customHeight="false" outlineLevel="0" collapsed="false">
      <c r="O1276" s="102"/>
    </row>
    <row r="1277" customFormat="false" ht="12.75" hidden="false" customHeight="false" outlineLevel="0" collapsed="false">
      <c r="O1277" s="102"/>
    </row>
    <row r="1278" customFormat="false" ht="12.75" hidden="false" customHeight="false" outlineLevel="0" collapsed="false">
      <c r="O1278" s="102"/>
    </row>
    <row r="1279" customFormat="false" ht="12.75" hidden="false" customHeight="false" outlineLevel="0" collapsed="false">
      <c r="O1279" s="102"/>
    </row>
    <row r="1280" customFormat="false" ht="12.75" hidden="false" customHeight="false" outlineLevel="0" collapsed="false">
      <c r="O1280" s="102"/>
    </row>
    <row r="1281" customFormat="false" ht="12.75" hidden="false" customHeight="false" outlineLevel="0" collapsed="false">
      <c r="O1281" s="102"/>
    </row>
    <row r="1282" customFormat="false" ht="12.75" hidden="false" customHeight="false" outlineLevel="0" collapsed="false">
      <c r="O1282" s="102"/>
    </row>
    <row r="1283" customFormat="false" ht="12.75" hidden="false" customHeight="false" outlineLevel="0" collapsed="false">
      <c r="O1283" s="102"/>
    </row>
    <row r="1284" customFormat="false" ht="12.75" hidden="false" customHeight="false" outlineLevel="0" collapsed="false">
      <c r="O1284" s="102"/>
    </row>
    <row r="1285" customFormat="false" ht="12.75" hidden="false" customHeight="false" outlineLevel="0" collapsed="false">
      <c r="O1285" s="102"/>
    </row>
    <row r="1286" customFormat="false" ht="12.75" hidden="false" customHeight="false" outlineLevel="0" collapsed="false">
      <c r="O1286" s="102"/>
    </row>
    <row r="1287" customFormat="false" ht="12.75" hidden="false" customHeight="false" outlineLevel="0" collapsed="false">
      <c r="O1287" s="102"/>
    </row>
    <row r="1288" customFormat="false" ht="12.75" hidden="false" customHeight="false" outlineLevel="0" collapsed="false">
      <c r="O1288" s="102"/>
    </row>
    <row r="1289" customFormat="false" ht="12.75" hidden="false" customHeight="false" outlineLevel="0" collapsed="false">
      <c r="O1289" s="102"/>
    </row>
    <row r="1290" customFormat="false" ht="12.75" hidden="false" customHeight="false" outlineLevel="0" collapsed="false">
      <c r="O1290" s="102"/>
    </row>
    <row r="1291" customFormat="false" ht="12.75" hidden="false" customHeight="false" outlineLevel="0" collapsed="false">
      <c r="O1291" s="102"/>
    </row>
    <row r="1292" customFormat="false" ht="12.75" hidden="false" customHeight="false" outlineLevel="0" collapsed="false">
      <c r="O1292" s="102"/>
    </row>
    <row r="1293" customFormat="false" ht="12.75" hidden="false" customHeight="false" outlineLevel="0" collapsed="false">
      <c r="O1293" s="102"/>
    </row>
    <row r="1294" customFormat="false" ht="12.75" hidden="false" customHeight="false" outlineLevel="0" collapsed="false">
      <c r="O1294" s="102"/>
    </row>
    <row r="1295" customFormat="false" ht="12.75" hidden="false" customHeight="false" outlineLevel="0" collapsed="false">
      <c r="O1295" s="102"/>
    </row>
    <row r="1296" customFormat="false" ht="12.75" hidden="false" customHeight="false" outlineLevel="0" collapsed="false">
      <c r="O1296" s="102"/>
    </row>
    <row r="1297" customFormat="false" ht="12.75" hidden="false" customHeight="false" outlineLevel="0" collapsed="false">
      <c r="O1297" s="102"/>
    </row>
    <row r="1298" customFormat="false" ht="12.75" hidden="false" customHeight="false" outlineLevel="0" collapsed="false">
      <c r="O1298" s="102"/>
    </row>
    <row r="1299" customFormat="false" ht="12.75" hidden="false" customHeight="false" outlineLevel="0" collapsed="false">
      <c r="O1299" s="102"/>
    </row>
    <row r="1300" customFormat="false" ht="12.75" hidden="false" customHeight="false" outlineLevel="0" collapsed="false">
      <c r="O1300" s="102"/>
    </row>
    <row r="1301" customFormat="false" ht="12.75" hidden="false" customHeight="false" outlineLevel="0" collapsed="false">
      <c r="O1301" s="102"/>
    </row>
    <row r="1302" customFormat="false" ht="12.75" hidden="false" customHeight="false" outlineLevel="0" collapsed="false">
      <c r="O1302" s="102"/>
    </row>
    <row r="1303" customFormat="false" ht="12.75" hidden="false" customHeight="false" outlineLevel="0" collapsed="false">
      <c r="O1303" s="102"/>
    </row>
    <row r="1304" customFormat="false" ht="12.75" hidden="false" customHeight="false" outlineLevel="0" collapsed="false">
      <c r="O1304" s="102"/>
    </row>
    <row r="1305" customFormat="false" ht="12.75" hidden="false" customHeight="false" outlineLevel="0" collapsed="false">
      <c r="O1305" s="102"/>
    </row>
    <row r="1306" customFormat="false" ht="12.75" hidden="false" customHeight="false" outlineLevel="0" collapsed="false">
      <c r="O1306" s="102"/>
    </row>
    <row r="1307" customFormat="false" ht="12.75" hidden="false" customHeight="false" outlineLevel="0" collapsed="false">
      <c r="O1307" s="102"/>
    </row>
    <row r="1308" customFormat="false" ht="12.75" hidden="false" customHeight="false" outlineLevel="0" collapsed="false">
      <c r="O1308" s="102"/>
    </row>
    <row r="1309" customFormat="false" ht="12.75" hidden="false" customHeight="false" outlineLevel="0" collapsed="false">
      <c r="O1309" s="102"/>
    </row>
    <row r="1310" customFormat="false" ht="12.75" hidden="false" customHeight="false" outlineLevel="0" collapsed="false">
      <c r="O1310" s="102"/>
    </row>
    <row r="1311" customFormat="false" ht="12.75" hidden="false" customHeight="false" outlineLevel="0" collapsed="false">
      <c r="O1311" s="102"/>
    </row>
    <row r="1312" customFormat="false" ht="12.75" hidden="false" customHeight="false" outlineLevel="0" collapsed="false">
      <c r="O1312" s="102"/>
    </row>
    <row r="1313" customFormat="false" ht="12.75" hidden="false" customHeight="false" outlineLevel="0" collapsed="false">
      <c r="O1313" s="102"/>
    </row>
    <row r="1314" customFormat="false" ht="12.75" hidden="false" customHeight="false" outlineLevel="0" collapsed="false">
      <c r="O1314" s="102"/>
    </row>
    <row r="1315" customFormat="false" ht="12.75" hidden="false" customHeight="false" outlineLevel="0" collapsed="false">
      <c r="O1315" s="102"/>
    </row>
    <row r="1316" customFormat="false" ht="12.75" hidden="false" customHeight="false" outlineLevel="0" collapsed="false">
      <c r="O1316" s="102"/>
    </row>
    <row r="1317" customFormat="false" ht="12.75" hidden="false" customHeight="false" outlineLevel="0" collapsed="false">
      <c r="O1317" s="102"/>
    </row>
    <row r="1318" customFormat="false" ht="12.75" hidden="false" customHeight="false" outlineLevel="0" collapsed="false">
      <c r="O1318" s="102"/>
    </row>
    <row r="1319" customFormat="false" ht="12.75" hidden="false" customHeight="false" outlineLevel="0" collapsed="false">
      <c r="O1319" s="102"/>
    </row>
    <row r="1320" customFormat="false" ht="12.75" hidden="false" customHeight="false" outlineLevel="0" collapsed="false">
      <c r="O1320" s="102"/>
    </row>
    <row r="1321" customFormat="false" ht="12.75" hidden="false" customHeight="false" outlineLevel="0" collapsed="false">
      <c r="O1321" s="102"/>
    </row>
    <row r="1322" customFormat="false" ht="12.75" hidden="false" customHeight="false" outlineLevel="0" collapsed="false">
      <c r="O1322" s="102"/>
    </row>
    <row r="1323" customFormat="false" ht="12.75" hidden="false" customHeight="false" outlineLevel="0" collapsed="false">
      <c r="O1323" s="102"/>
    </row>
    <row r="1324" customFormat="false" ht="12.75" hidden="false" customHeight="false" outlineLevel="0" collapsed="false">
      <c r="O1324" s="102"/>
    </row>
    <row r="1325" customFormat="false" ht="12.75" hidden="false" customHeight="false" outlineLevel="0" collapsed="false">
      <c r="O1325" s="102"/>
    </row>
    <row r="1326" customFormat="false" ht="12.75" hidden="false" customHeight="false" outlineLevel="0" collapsed="false">
      <c r="O1326" s="102"/>
    </row>
    <row r="1327" customFormat="false" ht="12.75" hidden="false" customHeight="false" outlineLevel="0" collapsed="false">
      <c r="O1327" s="102"/>
    </row>
    <row r="1328" customFormat="false" ht="12.75" hidden="false" customHeight="false" outlineLevel="0" collapsed="false">
      <c r="O1328" s="102"/>
    </row>
    <row r="1329" customFormat="false" ht="12.75" hidden="false" customHeight="false" outlineLevel="0" collapsed="false">
      <c r="O1329" s="102"/>
    </row>
    <row r="1330" customFormat="false" ht="12.75" hidden="false" customHeight="false" outlineLevel="0" collapsed="false">
      <c r="O1330" s="102"/>
    </row>
    <row r="1331" customFormat="false" ht="12.75" hidden="false" customHeight="false" outlineLevel="0" collapsed="false">
      <c r="O1331" s="102"/>
    </row>
    <row r="1332" customFormat="false" ht="12.75" hidden="false" customHeight="false" outlineLevel="0" collapsed="false">
      <c r="O1332" s="102"/>
    </row>
    <row r="1333" customFormat="false" ht="12.75" hidden="false" customHeight="false" outlineLevel="0" collapsed="false">
      <c r="O1333" s="102"/>
    </row>
    <row r="1334" customFormat="false" ht="12.75" hidden="false" customHeight="false" outlineLevel="0" collapsed="false">
      <c r="O1334" s="102"/>
    </row>
    <row r="1335" customFormat="false" ht="12.75" hidden="false" customHeight="false" outlineLevel="0" collapsed="false">
      <c r="O1335" s="102"/>
    </row>
    <row r="1336" customFormat="false" ht="12.75" hidden="false" customHeight="false" outlineLevel="0" collapsed="false">
      <c r="O1336" s="102"/>
    </row>
    <row r="1337" customFormat="false" ht="12.75" hidden="false" customHeight="false" outlineLevel="0" collapsed="false">
      <c r="O1337" s="102"/>
    </row>
    <row r="1338" customFormat="false" ht="12.75" hidden="false" customHeight="false" outlineLevel="0" collapsed="false">
      <c r="O1338" s="102"/>
    </row>
    <row r="1339" customFormat="false" ht="12.75" hidden="false" customHeight="false" outlineLevel="0" collapsed="false">
      <c r="O1339" s="102"/>
    </row>
    <row r="1340" customFormat="false" ht="12.75" hidden="false" customHeight="false" outlineLevel="0" collapsed="false">
      <c r="O1340" s="102"/>
    </row>
    <row r="1341" customFormat="false" ht="12.75" hidden="false" customHeight="false" outlineLevel="0" collapsed="false">
      <c r="O1341" s="102"/>
    </row>
    <row r="1342" customFormat="false" ht="12.75" hidden="false" customHeight="false" outlineLevel="0" collapsed="false">
      <c r="O1342" s="102"/>
    </row>
    <row r="1343" customFormat="false" ht="12.75" hidden="false" customHeight="false" outlineLevel="0" collapsed="false">
      <c r="O1343" s="102"/>
    </row>
    <row r="1344" customFormat="false" ht="12.75" hidden="false" customHeight="false" outlineLevel="0" collapsed="false">
      <c r="O1344" s="102"/>
    </row>
    <row r="1345" customFormat="false" ht="12.75" hidden="false" customHeight="false" outlineLevel="0" collapsed="false">
      <c r="O1345" s="102"/>
    </row>
    <row r="1346" customFormat="false" ht="12.75" hidden="false" customHeight="false" outlineLevel="0" collapsed="false">
      <c r="O1346" s="102"/>
    </row>
    <row r="1347" customFormat="false" ht="12.75" hidden="false" customHeight="false" outlineLevel="0" collapsed="false">
      <c r="O1347" s="102"/>
    </row>
    <row r="1348" customFormat="false" ht="12.75" hidden="false" customHeight="false" outlineLevel="0" collapsed="false">
      <c r="O1348" s="102"/>
    </row>
    <row r="1349" customFormat="false" ht="12.75" hidden="false" customHeight="false" outlineLevel="0" collapsed="false">
      <c r="O1349" s="102"/>
    </row>
    <row r="1350" customFormat="false" ht="12.75" hidden="false" customHeight="false" outlineLevel="0" collapsed="false">
      <c r="O1350" s="102"/>
    </row>
    <row r="1351" customFormat="false" ht="12.75" hidden="false" customHeight="false" outlineLevel="0" collapsed="false">
      <c r="O1351" s="102"/>
    </row>
    <row r="1352" customFormat="false" ht="12.75" hidden="false" customHeight="false" outlineLevel="0" collapsed="false">
      <c r="O1352" s="102"/>
    </row>
    <row r="1353" customFormat="false" ht="12.75" hidden="false" customHeight="false" outlineLevel="0" collapsed="false">
      <c r="O1353" s="102"/>
    </row>
    <row r="1354" customFormat="false" ht="12.75" hidden="false" customHeight="false" outlineLevel="0" collapsed="false">
      <c r="O1354" s="102"/>
    </row>
    <row r="1355" customFormat="false" ht="12.75" hidden="false" customHeight="false" outlineLevel="0" collapsed="false">
      <c r="O1355" s="102"/>
    </row>
    <row r="1356" customFormat="false" ht="12.75" hidden="false" customHeight="false" outlineLevel="0" collapsed="false">
      <c r="O1356" s="102"/>
    </row>
    <row r="1357" customFormat="false" ht="12.75" hidden="false" customHeight="false" outlineLevel="0" collapsed="false">
      <c r="O1357" s="102"/>
    </row>
    <row r="1358" customFormat="false" ht="12.75" hidden="false" customHeight="false" outlineLevel="0" collapsed="false">
      <c r="O1358" s="102"/>
    </row>
    <row r="1359" customFormat="false" ht="12.75" hidden="false" customHeight="false" outlineLevel="0" collapsed="false">
      <c r="O1359" s="102"/>
    </row>
    <row r="1360" customFormat="false" ht="12.75" hidden="false" customHeight="false" outlineLevel="0" collapsed="false">
      <c r="O1360" s="102"/>
    </row>
    <row r="1361" customFormat="false" ht="12.75" hidden="false" customHeight="false" outlineLevel="0" collapsed="false">
      <c r="O1361" s="102"/>
    </row>
    <row r="1362" customFormat="false" ht="12.75" hidden="false" customHeight="false" outlineLevel="0" collapsed="false">
      <c r="O1362" s="102"/>
    </row>
    <row r="1363" customFormat="false" ht="12.75" hidden="false" customHeight="false" outlineLevel="0" collapsed="false">
      <c r="O1363" s="102"/>
    </row>
    <row r="1364" customFormat="false" ht="12.75" hidden="false" customHeight="false" outlineLevel="0" collapsed="false">
      <c r="O1364" s="102"/>
    </row>
    <row r="1365" customFormat="false" ht="12.75" hidden="false" customHeight="false" outlineLevel="0" collapsed="false">
      <c r="O1365" s="102"/>
    </row>
    <row r="1366" customFormat="false" ht="12.75" hidden="false" customHeight="false" outlineLevel="0" collapsed="false">
      <c r="O1366" s="102"/>
    </row>
    <row r="1367" customFormat="false" ht="12.75" hidden="false" customHeight="false" outlineLevel="0" collapsed="false">
      <c r="O1367" s="102"/>
    </row>
    <row r="1368" customFormat="false" ht="12.75" hidden="false" customHeight="false" outlineLevel="0" collapsed="false">
      <c r="O1368" s="102"/>
    </row>
    <row r="1369" customFormat="false" ht="12.75" hidden="false" customHeight="false" outlineLevel="0" collapsed="false">
      <c r="O1369" s="102"/>
    </row>
    <row r="1370" customFormat="false" ht="12.75" hidden="false" customHeight="false" outlineLevel="0" collapsed="false">
      <c r="O1370" s="102"/>
    </row>
    <row r="1371" customFormat="false" ht="12.75" hidden="false" customHeight="false" outlineLevel="0" collapsed="false">
      <c r="O1371" s="102"/>
    </row>
    <row r="1372" customFormat="false" ht="12.75" hidden="false" customHeight="false" outlineLevel="0" collapsed="false">
      <c r="O1372" s="102"/>
    </row>
    <row r="1373" customFormat="false" ht="12.75" hidden="false" customHeight="false" outlineLevel="0" collapsed="false">
      <c r="O1373" s="102"/>
    </row>
    <row r="1374" customFormat="false" ht="12.75" hidden="false" customHeight="false" outlineLevel="0" collapsed="false">
      <c r="O1374" s="102"/>
    </row>
    <row r="1375" customFormat="false" ht="12.75" hidden="false" customHeight="false" outlineLevel="0" collapsed="false">
      <c r="O1375" s="102"/>
    </row>
    <row r="1376" customFormat="false" ht="12.75" hidden="false" customHeight="false" outlineLevel="0" collapsed="false">
      <c r="O1376" s="102"/>
    </row>
    <row r="1377" customFormat="false" ht="12.75" hidden="false" customHeight="false" outlineLevel="0" collapsed="false">
      <c r="O1377" s="102"/>
    </row>
    <row r="1378" customFormat="false" ht="12.75" hidden="false" customHeight="false" outlineLevel="0" collapsed="false">
      <c r="O1378" s="102"/>
    </row>
    <row r="1379" customFormat="false" ht="12.75" hidden="false" customHeight="false" outlineLevel="0" collapsed="false">
      <c r="O1379" s="102"/>
    </row>
    <row r="1380" customFormat="false" ht="12.75" hidden="false" customHeight="false" outlineLevel="0" collapsed="false">
      <c r="O1380" s="102"/>
    </row>
    <row r="1381" customFormat="false" ht="12.75" hidden="false" customHeight="false" outlineLevel="0" collapsed="false">
      <c r="O1381" s="102"/>
    </row>
    <row r="1382" customFormat="false" ht="12.75" hidden="false" customHeight="false" outlineLevel="0" collapsed="false">
      <c r="O1382" s="102"/>
    </row>
    <row r="1383" customFormat="false" ht="12.75" hidden="false" customHeight="false" outlineLevel="0" collapsed="false">
      <c r="O1383" s="102"/>
    </row>
    <row r="1384" customFormat="false" ht="12.75" hidden="false" customHeight="false" outlineLevel="0" collapsed="false">
      <c r="O1384" s="102"/>
    </row>
    <row r="1385" customFormat="false" ht="12.75" hidden="false" customHeight="false" outlineLevel="0" collapsed="false">
      <c r="O1385" s="102"/>
    </row>
    <row r="1386" customFormat="false" ht="12.75" hidden="false" customHeight="false" outlineLevel="0" collapsed="false">
      <c r="O1386" s="102"/>
    </row>
    <row r="1387" customFormat="false" ht="12.75" hidden="false" customHeight="false" outlineLevel="0" collapsed="false">
      <c r="O1387" s="102"/>
    </row>
    <row r="1388" customFormat="false" ht="12.75" hidden="false" customHeight="false" outlineLevel="0" collapsed="false">
      <c r="O1388" s="102"/>
    </row>
    <row r="1389" customFormat="false" ht="12.75" hidden="false" customHeight="false" outlineLevel="0" collapsed="false">
      <c r="O1389" s="102"/>
    </row>
    <row r="1390" customFormat="false" ht="12.75" hidden="false" customHeight="false" outlineLevel="0" collapsed="false">
      <c r="O1390" s="102"/>
    </row>
    <row r="1391" customFormat="false" ht="12.75" hidden="false" customHeight="false" outlineLevel="0" collapsed="false">
      <c r="O1391" s="102"/>
    </row>
    <row r="1392" customFormat="false" ht="12.75" hidden="false" customHeight="false" outlineLevel="0" collapsed="false">
      <c r="O1392" s="102"/>
    </row>
    <row r="1393" customFormat="false" ht="12.75" hidden="false" customHeight="false" outlineLevel="0" collapsed="false">
      <c r="O1393" s="102"/>
    </row>
    <row r="1394" customFormat="false" ht="12.75" hidden="false" customHeight="false" outlineLevel="0" collapsed="false">
      <c r="O1394" s="102"/>
    </row>
    <row r="1395" customFormat="false" ht="12.75" hidden="false" customHeight="false" outlineLevel="0" collapsed="false">
      <c r="O1395" s="102"/>
    </row>
    <row r="1396" customFormat="false" ht="12.75" hidden="false" customHeight="false" outlineLevel="0" collapsed="false">
      <c r="O1396" s="102"/>
    </row>
    <row r="1397" customFormat="false" ht="12.75" hidden="false" customHeight="false" outlineLevel="0" collapsed="false">
      <c r="O1397" s="102"/>
    </row>
    <row r="1398" customFormat="false" ht="12.75" hidden="false" customHeight="false" outlineLevel="0" collapsed="false">
      <c r="O1398" s="102"/>
    </row>
    <row r="1399" customFormat="false" ht="12.75" hidden="false" customHeight="false" outlineLevel="0" collapsed="false">
      <c r="O1399" s="102"/>
    </row>
    <row r="1400" customFormat="false" ht="12.75" hidden="false" customHeight="false" outlineLevel="0" collapsed="false">
      <c r="O1400" s="102"/>
    </row>
    <row r="1401" customFormat="false" ht="12.75" hidden="false" customHeight="false" outlineLevel="0" collapsed="false">
      <c r="O1401" s="102"/>
    </row>
    <row r="1402" customFormat="false" ht="12.75" hidden="false" customHeight="false" outlineLevel="0" collapsed="false">
      <c r="O1402" s="102"/>
    </row>
    <row r="1403" customFormat="false" ht="12.75" hidden="false" customHeight="false" outlineLevel="0" collapsed="false">
      <c r="O1403" s="102"/>
    </row>
    <row r="1404" customFormat="false" ht="12.75" hidden="false" customHeight="false" outlineLevel="0" collapsed="false">
      <c r="O1404" s="102"/>
    </row>
    <row r="1405" customFormat="false" ht="12.75" hidden="false" customHeight="false" outlineLevel="0" collapsed="false">
      <c r="O1405" s="102"/>
    </row>
    <row r="1406" customFormat="false" ht="12.75" hidden="false" customHeight="false" outlineLevel="0" collapsed="false">
      <c r="O1406" s="102"/>
    </row>
    <row r="1407" customFormat="false" ht="12.75" hidden="false" customHeight="false" outlineLevel="0" collapsed="false">
      <c r="O1407" s="102"/>
    </row>
    <row r="1408" customFormat="false" ht="12.75" hidden="false" customHeight="false" outlineLevel="0" collapsed="false">
      <c r="O1408" s="102"/>
    </row>
    <row r="1409" customFormat="false" ht="12.75" hidden="false" customHeight="false" outlineLevel="0" collapsed="false">
      <c r="O1409" s="102"/>
    </row>
    <row r="1410" customFormat="false" ht="12.75" hidden="false" customHeight="false" outlineLevel="0" collapsed="false">
      <c r="O1410" s="102"/>
    </row>
    <row r="1411" customFormat="false" ht="12.75" hidden="false" customHeight="false" outlineLevel="0" collapsed="false">
      <c r="O1411" s="102"/>
    </row>
    <row r="1412" customFormat="false" ht="12.75" hidden="false" customHeight="false" outlineLevel="0" collapsed="false">
      <c r="O1412" s="102"/>
    </row>
    <row r="1413" customFormat="false" ht="12.75" hidden="false" customHeight="false" outlineLevel="0" collapsed="false">
      <c r="O1413" s="102"/>
    </row>
    <row r="1414" customFormat="false" ht="12.75" hidden="false" customHeight="false" outlineLevel="0" collapsed="false">
      <c r="O1414" s="102"/>
    </row>
    <row r="1415" customFormat="false" ht="12.75" hidden="false" customHeight="false" outlineLevel="0" collapsed="false">
      <c r="O1415" s="102"/>
    </row>
    <row r="1416" customFormat="false" ht="12.75" hidden="false" customHeight="false" outlineLevel="0" collapsed="false">
      <c r="O1416" s="102"/>
    </row>
    <row r="1417" customFormat="false" ht="12.75" hidden="false" customHeight="false" outlineLevel="0" collapsed="false">
      <c r="O1417" s="102"/>
    </row>
    <row r="1418" customFormat="false" ht="12.75" hidden="false" customHeight="false" outlineLevel="0" collapsed="false">
      <c r="O1418" s="102"/>
    </row>
    <row r="1419" customFormat="false" ht="12.75" hidden="false" customHeight="false" outlineLevel="0" collapsed="false">
      <c r="O1419" s="102"/>
    </row>
    <row r="1420" customFormat="false" ht="12.75" hidden="false" customHeight="false" outlineLevel="0" collapsed="false">
      <c r="O1420" s="102"/>
    </row>
    <row r="1421" customFormat="false" ht="12.75" hidden="false" customHeight="false" outlineLevel="0" collapsed="false">
      <c r="O1421" s="102"/>
    </row>
    <row r="1422" customFormat="false" ht="12.75" hidden="false" customHeight="false" outlineLevel="0" collapsed="false">
      <c r="O1422" s="102"/>
    </row>
    <row r="1423" customFormat="false" ht="12.75" hidden="false" customHeight="false" outlineLevel="0" collapsed="false">
      <c r="O1423" s="102"/>
    </row>
    <row r="1424" customFormat="false" ht="12.75" hidden="false" customHeight="false" outlineLevel="0" collapsed="false">
      <c r="O1424" s="102"/>
    </row>
    <row r="1425" customFormat="false" ht="12.75" hidden="false" customHeight="false" outlineLevel="0" collapsed="false">
      <c r="O1425" s="102"/>
    </row>
    <row r="1426" customFormat="false" ht="12.75" hidden="false" customHeight="false" outlineLevel="0" collapsed="false">
      <c r="O1426" s="102"/>
    </row>
    <row r="1427" customFormat="false" ht="12.75" hidden="false" customHeight="false" outlineLevel="0" collapsed="false">
      <c r="O1427" s="102"/>
    </row>
    <row r="1428" customFormat="false" ht="12.75" hidden="false" customHeight="false" outlineLevel="0" collapsed="false">
      <c r="O1428" s="102"/>
    </row>
    <row r="1429" customFormat="false" ht="12.75" hidden="false" customHeight="false" outlineLevel="0" collapsed="false">
      <c r="O1429" s="102"/>
    </row>
    <row r="1430" customFormat="false" ht="12.75" hidden="false" customHeight="false" outlineLevel="0" collapsed="false">
      <c r="O1430" s="102"/>
    </row>
    <row r="1431" customFormat="false" ht="12.75" hidden="false" customHeight="false" outlineLevel="0" collapsed="false">
      <c r="O1431" s="102"/>
    </row>
    <row r="1432" customFormat="false" ht="12.75" hidden="false" customHeight="false" outlineLevel="0" collapsed="false">
      <c r="O1432" s="102"/>
    </row>
    <row r="1433" customFormat="false" ht="12.75" hidden="false" customHeight="false" outlineLevel="0" collapsed="false">
      <c r="O1433" s="102"/>
    </row>
    <row r="1434" customFormat="false" ht="12.75" hidden="false" customHeight="false" outlineLevel="0" collapsed="false">
      <c r="O1434" s="102"/>
    </row>
    <row r="1435" customFormat="false" ht="12.75" hidden="false" customHeight="false" outlineLevel="0" collapsed="false">
      <c r="O1435" s="102"/>
    </row>
    <row r="1436" customFormat="false" ht="12.75" hidden="false" customHeight="false" outlineLevel="0" collapsed="false">
      <c r="O1436" s="102"/>
    </row>
    <row r="1437" customFormat="false" ht="12.75" hidden="false" customHeight="false" outlineLevel="0" collapsed="false">
      <c r="O1437" s="102"/>
    </row>
    <row r="1438" customFormat="false" ht="12.75" hidden="false" customHeight="false" outlineLevel="0" collapsed="false">
      <c r="O1438" s="102"/>
    </row>
    <row r="1439" customFormat="false" ht="12.75" hidden="false" customHeight="false" outlineLevel="0" collapsed="false">
      <c r="O1439" s="102"/>
    </row>
    <row r="1440" customFormat="false" ht="12.75" hidden="false" customHeight="false" outlineLevel="0" collapsed="false">
      <c r="O1440" s="102"/>
    </row>
    <row r="1441" customFormat="false" ht="12.75" hidden="false" customHeight="false" outlineLevel="0" collapsed="false">
      <c r="O1441" s="102"/>
    </row>
    <row r="1442" customFormat="false" ht="12.75" hidden="false" customHeight="false" outlineLevel="0" collapsed="false">
      <c r="O1442" s="102"/>
    </row>
    <row r="1443" customFormat="false" ht="12.75" hidden="false" customHeight="false" outlineLevel="0" collapsed="false">
      <c r="O1443" s="102"/>
    </row>
    <row r="1444" customFormat="false" ht="12.75" hidden="false" customHeight="false" outlineLevel="0" collapsed="false">
      <c r="O1444" s="102"/>
    </row>
    <row r="1445" customFormat="false" ht="12.75" hidden="false" customHeight="false" outlineLevel="0" collapsed="false">
      <c r="O1445" s="102"/>
    </row>
    <row r="1446" customFormat="false" ht="12.75" hidden="false" customHeight="false" outlineLevel="0" collapsed="false">
      <c r="O1446" s="102"/>
    </row>
    <row r="1447" customFormat="false" ht="12.75" hidden="false" customHeight="false" outlineLevel="0" collapsed="false">
      <c r="O1447" s="102"/>
    </row>
    <row r="1448" customFormat="false" ht="12.75" hidden="false" customHeight="false" outlineLevel="0" collapsed="false">
      <c r="O1448" s="102"/>
    </row>
    <row r="1449" customFormat="false" ht="12.75" hidden="false" customHeight="false" outlineLevel="0" collapsed="false">
      <c r="O1449" s="102"/>
    </row>
    <row r="1450" customFormat="false" ht="12.75" hidden="false" customHeight="false" outlineLevel="0" collapsed="false">
      <c r="O1450" s="102"/>
    </row>
    <row r="1451" customFormat="false" ht="12.75" hidden="false" customHeight="false" outlineLevel="0" collapsed="false">
      <c r="O1451" s="102"/>
    </row>
    <row r="1452" customFormat="false" ht="12.75" hidden="false" customHeight="false" outlineLevel="0" collapsed="false">
      <c r="O1452" s="102"/>
    </row>
    <row r="1453" customFormat="false" ht="12.75" hidden="false" customHeight="false" outlineLevel="0" collapsed="false">
      <c r="O1453" s="102"/>
    </row>
    <row r="1454" customFormat="false" ht="12.75" hidden="false" customHeight="false" outlineLevel="0" collapsed="false">
      <c r="O1454" s="102"/>
    </row>
    <row r="1455" customFormat="false" ht="12.75" hidden="false" customHeight="false" outlineLevel="0" collapsed="false">
      <c r="O1455" s="102"/>
    </row>
    <row r="1456" customFormat="false" ht="12.75" hidden="false" customHeight="false" outlineLevel="0" collapsed="false">
      <c r="O1456" s="102"/>
    </row>
    <row r="1457" customFormat="false" ht="12.75" hidden="false" customHeight="false" outlineLevel="0" collapsed="false">
      <c r="O1457" s="102"/>
    </row>
    <row r="1458" customFormat="false" ht="12.75" hidden="false" customHeight="false" outlineLevel="0" collapsed="false">
      <c r="O1458" s="102"/>
    </row>
    <row r="1459" customFormat="false" ht="12.75" hidden="false" customHeight="false" outlineLevel="0" collapsed="false">
      <c r="O1459" s="102"/>
    </row>
    <row r="1460" customFormat="false" ht="12.75" hidden="false" customHeight="false" outlineLevel="0" collapsed="false">
      <c r="O1460" s="102"/>
    </row>
    <row r="1461" customFormat="false" ht="12.75" hidden="false" customHeight="false" outlineLevel="0" collapsed="false">
      <c r="O1461" s="102"/>
    </row>
    <row r="1462" customFormat="false" ht="12.75" hidden="false" customHeight="false" outlineLevel="0" collapsed="false">
      <c r="O1462" s="102"/>
    </row>
    <row r="1463" customFormat="false" ht="12.75" hidden="false" customHeight="false" outlineLevel="0" collapsed="false">
      <c r="O1463" s="102"/>
    </row>
    <row r="1464" customFormat="false" ht="12.75" hidden="false" customHeight="false" outlineLevel="0" collapsed="false">
      <c r="O1464" s="102"/>
    </row>
    <row r="1465" customFormat="false" ht="12.75" hidden="false" customHeight="false" outlineLevel="0" collapsed="false">
      <c r="O1465" s="102"/>
    </row>
    <row r="1466" customFormat="false" ht="12.75" hidden="false" customHeight="false" outlineLevel="0" collapsed="false">
      <c r="O1466" s="102"/>
    </row>
    <row r="1467" customFormat="false" ht="12.75" hidden="false" customHeight="false" outlineLevel="0" collapsed="false">
      <c r="O1467" s="102"/>
    </row>
    <row r="1468" customFormat="false" ht="12.75" hidden="false" customHeight="false" outlineLevel="0" collapsed="false">
      <c r="O1468" s="102"/>
    </row>
    <row r="1469" customFormat="false" ht="12.75" hidden="false" customHeight="false" outlineLevel="0" collapsed="false">
      <c r="O1469" s="102"/>
    </row>
    <row r="1470" customFormat="false" ht="12.75" hidden="false" customHeight="false" outlineLevel="0" collapsed="false">
      <c r="O1470" s="102"/>
    </row>
    <row r="1471" customFormat="false" ht="12.75" hidden="false" customHeight="false" outlineLevel="0" collapsed="false">
      <c r="O1471" s="102"/>
    </row>
    <row r="1472" customFormat="false" ht="12.75" hidden="false" customHeight="false" outlineLevel="0" collapsed="false">
      <c r="O1472" s="102"/>
    </row>
    <row r="1473" customFormat="false" ht="12.75" hidden="false" customHeight="false" outlineLevel="0" collapsed="false">
      <c r="O1473" s="102"/>
    </row>
    <row r="1474" customFormat="false" ht="12.75" hidden="false" customHeight="false" outlineLevel="0" collapsed="false">
      <c r="O1474" s="102"/>
    </row>
    <row r="1475" customFormat="false" ht="12.75" hidden="false" customHeight="false" outlineLevel="0" collapsed="false">
      <c r="O1475" s="102"/>
    </row>
    <row r="1476" customFormat="false" ht="12.75" hidden="false" customHeight="false" outlineLevel="0" collapsed="false">
      <c r="O1476" s="102"/>
    </row>
    <row r="1477" customFormat="false" ht="12.75" hidden="false" customHeight="false" outlineLevel="0" collapsed="false">
      <c r="O1477" s="102"/>
    </row>
    <row r="1478" customFormat="false" ht="12.75" hidden="false" customHeight="false" outlineLevel="0" collapsed="false">
      <c r="O1478" s="102"/>
    </row>
    <row r="1479" customFormat="false" ht="12.75" hidden="false" customHeight="false" outlineLevel="0" collapsed="false">
      <c r="O1479" s="102"/>
    </row>
    <row r="1480" customFormat="false" ht="12.75" hidden="false" customHeight="false" outlineLevel="0" collapsed="false">
      <c r="O1480" s="102"/>
    </row>
    <row r="1481" customFormat="false" ht="12.75" hidden="false" customHeight="false" outlineLevel="0" collapsed="false">
      <c r="O1481" s="102"/>
    </row>
    <row r="1482" customFormat="false" ht="12.75" hidden="false" customHeight="false" outlineLevel="0" collapsed="false">
      <c r="O1482" s="102"/>
    </row>
    <row r="1483" customFormat="false" ht="12.75" hidden="false" customHeight="false" outlineLevel="0" collapsed="false">
      <c r="O1483" s="102"/>
    </row>
    <row r="1484" customFormat="false" ht="12.75" hidden="false" customHeight="false" outlineLevel="0" collapsed="false">
      <c r="O1484" s="102"/>
    </row>
    <row r="1485" customFormat="false" ht="12.75" hidden="false" customHeight="false" outlineLevel="0" collapsed="false">
      <c r="O1485" s="102"/>
    </row>
    <row r="1486" customFormat="false" ht="12.75" hidden="false" customHeight="false" outlineLevel="0" collapsed="false">
      <c r="O1486" s="102"/>
    </row>
    <row r="1487" customFormat="false" ht="12.75" hidden="false" customHeight="false" outlineLevel="0" collapsed="false">
      <c r="O1487" s="102"/>
    </row>
    <row r="1488" customFormat="false" ht="12.75" hidden="false" customHeight="false" outlineLevel="0" collapsed="false">
      <c r="O1488" s="102"/>
    </row>
    <row r="1489" customFormat="false" ht="12.75" hidden="false" customHeight="false" outlineLevel="0" collapsed="false">
      <c r="O1489" s="102"/>
    </row>
    <row r="1490" customFormat="false" ht="12.75" hidden="false" customHeight="false" outlineLevel="0" collapsed="false">
      <c r="O1490" s="102"/>
    </row>
    <row r="1491" customFormat="false" ht="12.75" hidden="false" customHeight="false" outlineLevel="0" collapsed="false">
      <c r="O1491" s="102"/>
    </row>
    <row r="1492" customFormat="false" ht="12.75" hidden="false" customHeight="false" outlineLevel="0" collapsed="false">
      <c r="O1492" s="102"/>
    </row>
    <row r="1493" customFormat="false" ht="12.75" hidden="false" customHeight="false" outlineLevel="0" collapsed="false">
      <c r="O1493" s="102"/>
    </row>
    <row r="1494" customFormat="false" ht="12.75" hidden="false" customHeight="false" outlineLevel="0" collapsed="false">
      <c r="O1494" s="102"/>
    </row>
    <row r="1495" customFormat="false" ht="12.75" hidden="false" customHeight="false" outlineLevel="0" collapsed="false">
      <c r="O1495" s="102"/>
    </row>
    <row r="1496" customFormat="false" ht="12.75" hidden="false" customHeight="false" outlineLevel="0" collapsed="false">
      <c r="O1496" s="102"/>
    </row>
    <row r="1497" customFormat="false" ht="12.75" hidden="false" customHeight="false" outlineLevel="0" collapsed="false">
      <c r="O1497" s="102"/>
    </row>
    <row r="1498" customFormat="false" ht="12.75" hidden="false" customHeight="false" outlineLevel="0" collapsed="false">
      <c r="O1498" s="102"/>
    </row>
    <row r="1499" customFormat="false" ht="12.75" hidden="false" customHeight="false" outlineLevel="0" collapsed="false">
      <c r="O1499" s="102"/>
    </row>
    <row r="1500" customFormat="false" ht="12.75" hidden="false" customHeight="false" outlineLevel="0" collapsed="false">
      <c r="O1500" s="102"/>
    </row>
  </sheetData>
  <autoFilter ref="A:S"/>
  <conditionalFormatting sqref="A1:A65536">
    <cfRule type="cellIs" priority="2" operator="equal" aboveAverage="0" equalAverage="0" bottom="0" percent="0" rank="0" text="" dxfId="5">
      <formula>"Missing BB Code"</formula>
    </cfRule>
  </conditionalFormatting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F466"/>
  <sheetViews>
    <sheetView showFormulas="false" showGridLines="true" showRowColHeaders="true" showZeros="true" rightToLeft="false" tabSelected="false" showOutlineSymbols="true" defaultGridColor="true" view="normal" topLeftCell="A98" colorId="64" zoomScale="100" zoomScaleNormal="100" zoomScalePageLayoutView="100" workbookViewId="0">
      <selection pane="topLeft" activeCell="E116" activeCellId="0" sqref="E116"/>
    </sheetView>
  </sheetViews>
  <sheetFormatPr defaultColWidth="9.0546875" defaultRowHeight="12.75" customHeight="true" zeroHeight="false" outlineLevelRow="0" outlineLevelCol="0"/>
  <sheetData>
    <row r="1" customFormat="false" ht="12.75" hidden="false" customHeight="false" outlineLevel="0" collapsed="false">
      <c r="A1" s="96" t="s">
        <v>407</v>
      </c>
      <c r="B1" s="96" t="s">
        <v>500</v>
      </c>
      <c r="C1" s="96" t="s">
        <v>501</v>
      </c>
      <c r="D1" s="96" t="s">
        <v>502</v>
      </c>
      <c r="E1" s="0" t="s">
        <v>503</v>
      </c>
    </row>
    <row r="2" customFormat="false" ht="12.75" hidden="false" customHeight="false" outlineLevel="0" collapsed="false">
      <c r="A2" s="108"/>
      <c r="B2" s="96"/>
      <c r="C2" s="96"/>
      <c r="D2" s="96"/>
    </row>
    <row r="3" customFormat="false" ht="12.75" hidden="false" customHeight="false" outlineLevel="0" collapsed="false">
      <c r="A3" s="0" t="s">
        <v>504</v>
      </c>
      <c r="E3" s="0" t="s">
        <v>505</v>
      </c>
    </row>
    <row r="4" customFormat="false" ht="12.75" hidden="false" customHeight="false" outlineLevel="0" collapsed="false">
      <c r="A4" s="0" t="s">
        <v>89</v>
      </c>
      <c r="E4" s="0" t="s">
        <v>266</v>
      </c>
    </row>
    <row r="5" customFormat="false" ht="12.75" hidden="false" customHeight="false" outlineLevel="0" collapsed="false">
      <c r="A5" s="0" t="s">
        <v>506</v>
      </c>
      <c r="E5" s="0" t="s">
        <v>507</v>
      </c>
      <c r="F5" s="109"/>
    </row>
    <row r="6" customFormat="false" ht="12.75" hidden="false" customHeight="false" outlineLevel="0" collapsed="false">
      <c r="A6" s="0" t="s">
        <v>508</v>
      </c>
      <c r="E6" s="0" t="s">
        <v>509</v>
      </c>
      <c r="F6" s="109"/>
    </row>
    <row r="7" customFormat="false" ht="12.75" hidden="false" customHeight="false" outlineLevel="0" collapsed="false">
      <c r="A7" s="0" t="s">
        <v>510</v>
      </c>
      <c r="E7" s="0" t="s">
        <v>511</v>
      </c>
      <c r="F7" s="109"/>
    </row>
    <row r="8" customFormat="false" ht="12.75" hidden="false" customHeight="false" outlineLevel="0" collapsed="false">
      <c r="A8" s="0" t="s">
        <v>512</v>
      </c>
      <c r="E8" s="0" t="s">
        <v>513</v>
      </c>
      <c r="F8" s="109"/>
    </row>
    <row r="9" customFormat="false" ht="12.75" hidden="false" customHeight="false" outlineLevel="0" collapsed="false">
      <c r="A9" s="0" t="s">
        <v>514</v>
      </c>
      <c r="E9" s="0" t="s">
        <v>515</v>
      </c>
      <c r="F9" s="109"/>
    </row>
    <row r="10" customFormat="false" ht="12.75" hidden="false" customHeight="false" outlineLevel="0" collapsed="false">
      <c r="A10" s="0" t="s">
        <v>516</v>
      </c>
      <c r="E10" s="0" t="s">
        <v>517</v>
      </c>
      <c r="F10" s="109"/>
    </row>
    <row r="11" customFormat="false" ht="12.75" hidden="false" customHeight="false" outlineLevel="0" collapsed="false">
      <c r="A11" s="0" t="s">
        <v>518</v>
      </c>
      <c r="E11" s="0" t="s">
        <v>519</v>
      </c>
      <c r="F11" s="109"/>
    </row>
    <row r="12" customFormat="false" ht="12.75" hidden="false" customHeight="false" outlineLevel="0" collapsed="false">
      <c r="A12" s="0" t="s">
        <v>520</v>
      </c>
      <c r="E12" s="0" t="s">
        <v>521</v>
      </c>
      <c r="F12" s="109"/>
    </row>
    <row r="13" customFormat="false" ht="12.75" hidden="false" customHeight="false" outlineLevel="0" collapsed="false">
      <c r="A13" s="0" t="s">
        <v>522</v>
      </c>
      <c r="E13" s="0" t="s">
        <v>523</v>
      </c>
      <c r="F13" s="109"/>
    </row>
    <row r="14" customFormat="false" ht="12.75" hidden="false" customHeight="false" outlineLevel="0" collapsed="false">
      <c r="A14" s="0" t="s">
        <v>524</v>
      </c>
      <c r="E14" s="0" t="s">
        <v>525</v>
      </c>
      <c r="F14" s="109"/>
    </row>
    <row r="15" customFormat="false" ht="12.75" hidden="false" customHeight="false" outlineLevel="0" collapsed="false">
      <c r="A15" s="0" t="s">
        <v>95</v>
      </c>
      <c r="E15" s="0" t="s">
        <v>270</v>
      </c>
      <c r="F15" s="109"/>
    </row>
    <row r="16" customFormat="false" ht="12.75" hidden="false" customHeight="false" outlineLevel="0" collapsed="false">
      <c r="A16" s="0" t="s">
        <v>526</v>
      </c>
      <c r="E16" s="0" t="s">
        <v>527</v>
      </c>
      <c r="F16" s="109"/>
    </row>
    <row r="17" customFormat="false" ht="12.75" hidden="false" customHeight="false" outlineLevel="0" collapsed="false">
      <c r="A17" s="0" t="s">
        <v>528</v>
      </c>
      <c r="E17" s="0" t="s">
        <v>306</v>
      </c>
      <c r="F17" s="109"/>
    </row>
    <row r="18" customFormat="false" ht="12.75" hidden="false" customHeight="false" outlineLevel="0" collapsed="false">
      <c r="A18" s="0" t="s">
        <v>529</v>
      </c>
      <c r="E18" s="0" t="s">
        <v>530</v>
      </c>
      <c r="F18" s="109"/>
    </row>
    <row r="19" customFormat="false" ht="12.75" hidden="false" customHeight="false" outlineLevel="0" collapsed="false">
      <c r="A19" s="0" t="s">
        <v>531</v>
      </c>
      <c r="E19" s="0" t="s">
        <v>532</v>
      </c>
      <c r="F19" s="109"/>
    </row>
    <row r="20" customFormat="false" ht="12.75" hidden="false" customHeight="false" outlineLevel="0" collapsed="false">
      <c r="A20" s="0" t="s">
        <v>533</v>
      </c>
      <c r="E20" s="0" t="s">
        <v>534</v>
      </c>
      <c r="F20" s="109"/>
    </row>
    <row r="21" customFormat="false" ht="12.75" hidden="false" customHeight="false" outlineLevel="0" collapsed="false">
      <c r="A21" s="0" t="s">
        <v>535</v>
      </c>
      <c r="E21" s="0" t="s">
        <v>536</v>
      </c>
      <c r="F21" s="109"/>
    </row>
    <row r="22" customFormat="false" ht="12.75" hidden="false" customHeight="false" outlineLevel="0" collapsed="false">
      <c r="A22" s="0" t="s">
        <v>537</v>
      </c>
      <c r="E22" s="0" t="s">
        <v>538</v>
      </c>
      <c r="F22" s="109"/>
    </row>
    <row r="23" customFormat="false" ht="12.75" hidden="false" customHeight="false" outlineLevel="0" collapsed="false">
      <c r="A23" s="0" t="s">
        <v>539</v>
      </c>
      <c r="E23" s="0" t="s">
        <v>540</v>
      </c>
      <c r="F23" s="109"/>
    </row>
    <row r="24" customFormat="false" ht="12.75" hidden="false" customHeight="false" outlineLevel="0" collapsed="false">
      <c r="A24" s="0" t="s">
        <v>541</v>
      </c>
      <c r="E24" s="0" t="s">
        <v>542</v>
      </c>
      <c r="F24" s="109"/>
    </row>
    <row r="25" customFormat="false" ht="12.75" hidden="false" customHeight="false" outlineLevel="0" collapsed="false">
      <c r="A25" s="0" t="s">
        <v>543</v>
      </c>
      <c r="E25" s="0" t="s">
        <v>544</v>
      </c>
      <c r="F25" s="109"/>
    </row>
    <row r="26" customFormat="false" ht="12.75" hidden="false" customHeight="false" outlineLevel="0" collapsed="false">
      <c r="A26" s="0" t="s">
        <v>545</v>
      </c>
      <c r="E26" s="0" t="s">
        <v>546</v>
      </c>
      <c r="F26" s="109"/>
    </row>
    <row r="27" customFormat="false" ht="12.75" hidden="false" customHeight="false" outlineLevel="0" collapsed="false">
      <c r="A27" s="0" t="s">
        <v>547</v>
      </c>
      <c r="E27" s="0" t="s">
        <v>548</v>
      </c>
      <c r="F27" s="109"/>
    </row>
    <row r="28" customFormat="false" ht="12.75" hidden="false" customHeight="false" outlineLevel="0" collapsed="false">
      <c r="A28" s="0" t="s">
        <v>549</v>
      </c>
      <c r="E28" s="0" t="s">
        <v>550</v>
      </c>
      <c r="F28" s="109"/>
    </row>
    <row r="29" customFormat="false" ht="12.75" hidden="false" customHeight="false" outlineLevel="0" collapsed="false">
      <c r="A29" s="0" t="s">
        <v>551</v>
      </c>
      <c r="E29" s="0" t="s">
        <v>346</v>
      </c>
      <c r="F29" s="109"/>
    </row>
    <row r="30" customFormat="false" ht="12.75" hidden="false" customHeight="false" outlineLevel="0" collapsed="false">
      <c r="A30" s="0" t="s">
        <v>44</v>
      </c>
      <c r="E30" s="0" t="s">
        <v>226</v>
      </c>
      <c r="F30" s="109"/>
    </row>
    <row r="31" customFormat="false" ht="12.75" hidden="false" customHeight="false" outlineLevel="0" collapsed="false">
      <c r="A31" s="0" t="s">
        <v>552</v>
      </c>
      <c r="E31" s="0" t="s">
        <v>553</v>
      </c>
      <c r="F31" s="109"/>
    </row>
    <row r="32" customFormat="false" ht="12.75" hidden="false" customHeight="false" outlineLevel="0" collapsed="false">
      <c r="A32" s="0" t="s">
        <v>46</v>
      </c>
      <c r="E32" s="0" t="s">
        <v>227</v>
      </c>
      <c r="F32" s="109"/>
    </row>
    <row r="33" customFormat="false" ht="12.75" hidden="false" customHeight="false" outlineLevel="0" collapsed="false">
      <c r="A33" s="0" t="s">
        <v>554</v>
      </c>
      <c r="E33" s="0" t="s">
        <v>555</v>
      </c>
      <c r="F33" s="109"/>
    </row>
    <row r="34" customFormat="false" ht="12.75" hidden="false" customHeight="false" outlineLevel="0" collapsed="false">
      <c r="A34" s="0" t="s">
        <v>556</v>
      </c>
      <c r="E34" s="0" t="s">
        <v>557</v>
      </c>
      <c r="F34" s="109"/>
    </row>
    <row r="35" customFormat="false" ht="12.75" hidden="false" customHeight="false" outlineLevel="0" collapsed="false">
      <c r="A35" s="0" t="s">
        <v>48</v>
      </c>
      <c r="E35" s="0" t="s">
        <v>232</v>
      </c>
      <c r="F35" s="109"/>
    </row>
    <row r="36" customFormat="false" ht="12.75" hidden="false" customHeight="false" outlineLevel="0" collapsed="false">
      <c r="A36" s="0" t="s">
        <v>50</v>
      </c>
      <c r="E36" s="0" t="s">
        <v>233</v>
      </c>
      <c r="F36" s="109"/>
    </row>
    <row r="37" customFormat="false" ht="12.75" hidden="false" customHeight="false" outlineLevel="0" collapsed="false">
      <c r="A37" s="0" t="s">
        <v>558</v>
      </c>
      <c r="E37" s="0" t="s">
        <v>559</v>
      </c>
      <c r="F37" s="109"/>
    </row>
    <row r="38" customFormat="false" ht="12.75" hidden="false" customHeight="false" outlineLevel="0" collapsed="false">
      <c r="A38" s="0" t="s">
        <v>560</v>
      </c>
      <c r="E38" s="0" t="s">
        <v>561</v>
      </c>
      <c r="F38" s="109"/>
    </row>
    <row r="39" customFormat="false" ht="12.75" hidden="false" customHeight="false" outlineLevel="0" collapsed="false">
      <c r="A39" s="110" t="s">
        <v>562</v>
      </c>
      <c r="E39" s="0" t="s">
        <v>563</v>
      </c>
      <c r="F39" s="109"/>
    </row>
    <row r="40" customFormat="false" ht="12.75" hidden="false" customHeight="false" outlineLevel="0" collapsed="false">
      <c r="A40" s="0" t="s">
        <v>564</v>
      </c>
      <c r="E40" s="0" t="s">
        <v>565</v>
      </c>
      <c r="F40" s="109"/>
    </row>
    <row r="41" customFormat="false" ht="12.75" hidden="false" customHeight="false" outlineLevel="0" collapsed="false">
      <c r="A41" s="0" t="s">
        <v>566</v>
      </c>
      <c r="E41" s="0" t="s">
        <v>567</v>
      </c>
      <c r="F41" s="109"/>
    </row>
    <row r="42" customFormat="false" ht="12.75" hidden="false" customHeight="false" outlineLevel="0" collapsed="false">
      <c r="A42" s="0" t="s">
        <v>568</v>
      </c>
      <c r="E42" s="0" t="s">
        <v>569</v>
      </c>
      <c r="F42" s="109"/>
    </row>
    <row r="43" customFormat="false" ht="12.75" hidden="false" customHeight="false" outlineLevel="0" collapsed="false">
      <c r="A43" s="110" t="s">
        <v>53</v>
      </c>
      <c r="E43" s="0" t="s">
        <v>235</v>
      </c>
      <c r="F43" s="109"/>
    </row>
    <row r="44" customFormat="false" ht="12.75" hidden="false" customHeight="false" outlineLevel="0" collapsed="false">
      <c r="A44" s="110" t="s">
        <v>55</v>
      </c>
      <c r="E44" s="0" t="s">
        <v>236</v>
      </c>
      <c r="F44" s="109"/>
    </row>
    <row r="45" customFormat="false" ht="12.75" hidden="false" customHeight="false" outlineLevel="0" collapsed="false">
      <c r="A45" s="110" t="s">
        <v>57</v>
      </c>
      <c r="E45" s="0" t="s">
        <v>237</v>
      </c>
      <c r="F45" s="109"/>
    </row>
    <row r="46" customFormat="false" ht="12.75" hidden="false" customHeight="false" outlineLevel="0" collapsed="false">
      <c r="A46" s="0" t="s">
        <v>570</v>
      </c>
      <c r="E46" s="0" t="s">
        <v>571</v>
      </c>
      <c r="F46" s="109"/>
    </row>
    <row r="47" customFormat="false" ht="12.75" hidden="false" customHeight="false" outlineLevel="0" collapsed="false">
      <c r="A47" s="110" t="s">
        <v>572</v>
      </c>
      <c r="E47" s="0" t="s">
        <v>308</v>
      </c>
      <c r="F47" s="109"/>
    </row>
    <row r="48" customFormat="false" ht="12.75" hidden="false" customHeight="false" outlineLevel="0" collapsed="false">
      <c r="A48" s="0" t="s">
        <v>573</v>
      </c>
      <c r="E48" s="0" t="s">
        <v>574</v>
      </c>
      <c r="F48" s="109"/>
    </row>
    <row r="49" customFormat="false" ht="12.75" hidden="false" customHeight="false" outlineLevel="0" collapsed="false">
      <c r="A49" s="0" t="s">
        <v>575</v>
      </c>
      <c r="E49" s="0" t="s">
        <v>576</v>
      </c>
      <c r="F49" s="109"/>
    </row>
    <row r="50" customFormat="false" ht="12.75" hidden="false" customHeight="false" outlineLevel="0" collapsed="false">
      <c r="A50" s="0" t="s">
        <v>577</v>
      </c>
      <c r="E50" s="0" t="s">
        <v>578</v>
      </c>
      <c r="F50" s="109"/>
    </row>
    <row r="51" customFormat="false" ht="12.75" hidden="false" customHeight="false" outlineLevel="0" collapsed="false">
      <c r="A51" s="110" t="s">
        <v>579</v>
      </c>
      <c r="E51" s="0" t="s">
        <v>580</v>
      </c>
      <c r="F51" s="109"/>
    </row>
    <row r="52" customFormat="false" ht="12.75" hidden="false" customHeight="false" outlineLevel="0" collapsed="false">
      <c r="A52" s="0" t="s">
        <v>59</v>
      </c>
      <c r="E52" s="0" t="s">
        <v>238</v>
      </c>
      <c r="F52" s="109"/>
    </row>
    <row r="53" customFormat="false" ht="12.75" hidden="false" customHeight="false" outlineLevel="0" collapsed="false">
      <c r="A53" s="0" t="s">
        <v>581</v>
      </c>
      <c r="E53" s="0" t="s">
        <v>582</v>
      </c>
      <c r="F53" s="109"/>
    </row>
    <row r="54" customFormat="false" ht="12.75" hidden="false" customHeight="false" outlineLevel="0" collapsed="false">
      <c r="A54" s="0" t="s">
        <v>583</v>
      </c>
      <c r="E54" s="0" t="s">
        <v>584</v>
      </c>
      <c r="F54" s="109"/>
    </row>
    <row r="55" customFormat="false" ht="12.75" hidden="false" customHeight="false" outlineLevel="0" collapsed="false">
      <c r="A55" s="110" t="s">
        <v>585</v>
      </c>
      <c r="E55" s="0" t="s">
        <v>586</v>
      </c>
      <c r="F55" s="109"/>
    </row>
    <row r="56" customFormat="false" ht="12.75" hidden="false" customHeight="false" outlineLevel="0" collapsed="false">
      <c r="A56" s="110" t="s">
        <v>587</v>
      </c>
      <c r="E56" s="0" t="s">
        <v>588</v>
      </c>
      <c r="F56" s="109"/>
    </row>
    <row r="57" customFormat="false" ht="12.75" hidden="false" customHeight="false" outlineLevel="0" collapsed="false">
      <c r="A57" s="0" t="s">
        <v>589</v>
      </c>
      <c r="E57" s="0" t="s">
        <v>590</v>
      </c>
      <c r="F57" s="109"/>
    </row>
    <row r="58" customFormat="false" ht="12.75" hidden="false" customHeight="false" outlineLevel="0" collapsed="false">
      <c r="A58" s="0" t="s">
        <v>591</v>
      </c>
      <c r="E58" s="0" t="s">
        <v>592</v>
      </c>
      <c r="F58" s="109"/>
    </row>
    <row r="59" customFormat="false" ht="12.75" hidden="false" customHeight="false" outlineLevel="0" collapsed="false">
      <c r="A59" s="0" t="s">
        <v>60</v>
      </c>
      <c r="E59" s="0" t="s">
        <v>239</v>
      </c>
      <c r="F59" s="109"/>
    </row>
    <row r="60" customFormat="false" ht="12.75" hidden="false" customHeight="false" outlineLevel="0" collapsed="false">
      <c r="A60" s="0" t="s">
        <v>593</v>
      </c>
      <c r="E60" s="0" t="s">
        <v>594</v>
      </c>
      <c r="F60" s="109"/>
    </row>
    <row r="61" customFormat="false" ht="12.75" hidden="false" customHeight="false" outlineLevel="0" collapsed="false">
      <c r="A61" s="0" t="s">
        <v>595</v>
      </c>
      <c r="E61" s="0" t="s">
        <v>596</v>
      </c>
      <c r="F61" s="109"/>
    </row>
    <row r="62" customFormat="false" ht="12.75" hidden="false" customHeight="false" outlineLevel="0" collapsed="false">
      <c r="A62" s="0" t="s">
        <v>597</v>
      </c>
      <c r="E62" s="0" t="s">
        <v>598</v>
      </c>
      <c r="F62" s="109"/>
    </row>
    <row r="63" customFormat="false" ht="12.75" hidden="false" customHeight="false" outlineLevel="0" collapsed="false">
      <c r="A63" s="0" t="s">
        <v>599</v>
      </c>
      <c r="E63" s="0" t="s">
        <v>600</v>
      </c>
      <c r="F63" s="109"/>
    </row>
    <row r="64" customFormat="false" ht="12.75" hidden="false" customHeight="false" outlineLevel="0" collapsed="false">
      <c r="A64" s="0" t="s">
        <v>601</v>
      </c>
      <c r="E64" s="0" t="s">
        <v>602</v>
      </c>
      <c r="F64" s="109"/>
    </row>
    <row r="65" customFormat="false" ht="12.75" hidden="false" customHeight="false" outlineLevel="0" collapsed="false">
      <c r="A65" s="0" t="s">
        <v>601</v>
      </c>
      <c r="E65" s="0" t="s">
        <v>602</v>
      </c>
      <c r="F65" s="109"/>
    </row>
    <row r="66" customFormat="false" ht="12.75" hidden="false" customHeight="false" outlineLevel="0" collapsed="false">
      <c r="A66" s="0" t="s">
        <v>603</v>
      </c>
      <c r="E66" s="0" t="s">
        <v>309</v>
      </c>
      <c r="F66" s="109"/>
    </row>
    <row r="67" customFormat="false" ht="12.75" hidden="false" customHeight="false" outlineLevel="0" collapsed="false">
      <c r="A67" s="0" t="s">
        <v>61</v>
      </c>
      <c r="E67" s="0" t="s">
        <v>240</v>
      </c>
      <c r="F67" s="109"/>
    </row>
    <row r="68" customFormat="false" ht="12.75" hidden="false" customHeight="false" outlineLevel="0" collapsed="false">
      <c r="A68" s="0" t="s">
        <v>604</v>
      </c>
      <c r="E68" s="0" t="s">
        <v>605</v>
      </c>
      <c r="F68" s="109"/>
    </row>
    <row r="69" customFormat="false" ht="12.75" hidden="false" customHeight="false" outlineLevel="0" collapsed="false">
      <c r="A69" s="110" t="s">
        <v>606</v>
      </c>
      <c r="E69" s="0" t="s">
        <v>306</v>
      </c>
      <c r="F69" s="109"/>
    </row>
    <row r="70" customFormat="false" ht="12.75" hidden="false" customHeight="false" outlineLevel="0" collapsed="false">
      <c r="A70" s="0" t="s">
        <v>607</v>
      </c>
      <c r="E70" s="0" t="s">
        <v>608</v>
      </c>
      <c r="F70" s="109"/>
    </row>
    <row r="71" customFormat="false" ht="12.75" hidden="false" customHeight="false" outlineLevel="0" collapsed="false">
      <c r="A71" s="110" t="s">
        <v>609</v>
      </c>
      <c r="E71" s="0" t="s">
        <v>610</v>
      </c>
      <c r="F71" s="109"/>
    </row>
    <row r="72" customFormat="false" ht="12.75" hidden="false" customHeight="false" outlineLevel="0" collapsed="false">
      <c r="A72" s="0" t="s">
        <v>611</v>
      </c>
      <c r="E72" s="0" t="s">
        <v>310</v>
      </c>
      <c r="F72" s="109"/>
    </row>
    <row r="73" customFormat="false" ht="12.75" hidden="false" customHeight="false" outlineLevel="0" collapsed="false">
      <c r="A73" s="0" t="s">
        <v>612</v>
      </c>
      <c r="E73" s="0" t="s">
        <v>311</v>
      </c>
      <c r="F73" s="109"/>
    </row>
    <row r="74" customFormat="false" ht="12.75" hidden="false" customHeight="false" outlineLevel="0" collapsed="false">
      <c r="A74" s="0" t="s">
        <v>613</v>
      </c>
      <c r="E74" s="0" t="s">
        <v>614</v>
      </c>
      <c r="F74" s="109"/>
    </row>
    <row r="75" customFormat="false" ht="12.75" hidden="false" customHeight="false" outlineLevel="0" collapsed="false">
      <c r="A75" s="0" t="s">
        <v>62</v>
      </c>
      <c r="E75" s="0" t="s">
        <v>241</v>
      </c>
      <c r="F75" s="109"/>
    </row>
    <row r="76" customFormat="false" ht="12.75" hidden="false" customHeight="false" outlineLevel="0" collapsed="false">
      <c r="A76" s="0" t="s">
        <v>615</v>
      </c>
      <c r="E76" s="0" t="s">
        <v>616</v>
      </c>
      <c r="F76" s="109"/>
    </row>
    <row r="77" customFormat="false" ht="12.75" hidden="false" customHeight="false" outlineLevel="0" collapsed="false">
      <c r="A77" s="0" t="s">
        <v>617</v>
      </c>
      <c r="E77" s="0" t="s">
        <v>618</v>
      </c>
      <c r="F77" s="109"/>
    </row>
    <row r="78" customFormat="false" ht="12.75" hidden="false" customHeight="false" outlineLevel="0" collapsed="false">
      <c r="A78" s="0" t="s">
        <v>619</v>
      </c>
      <c r="E78" s="0" t="s">
        <v>620</v>
      </c>
      <c r="F78" s="109"/>
    </row>
    <row r="79" customFormat="false" ht="12.75" hidden="false" customHeight="false" outlineLevel="0" collapsed="false">
      <c r="A79" s="0" t="s">
        <v>621</v>
      </c>
      <c r="E79" s="0" t="s">
        <v>622</v>
      </c>
      <c r="F79" s="109"/>
    </row>
    <row r="80" customFormat="false" ht="12.75" hidden="false" customHeight="false" outlineLevel="0" collapsed="false">
      <c r="A80" s="0" t="s">
        <v>623</v>
      </c>
      <c r="E80" s="0" t="s">
        <v>624</v>
      </c>
      <c r="F80" s="109"/>
    </row>
    <row r="81" customFormat="false" ht="12.75" hidden="false" customHeight="false" outlineLevel="0" collapsed="false">
      <c r="A81" s="0" t="s">
        <v>625</v>
      </c>
      <c r="E81" s="0" t="s">
        <v>626</v>
      </c>
      <c r="F81" s="109"/>
    </row>
    <row r="82" customFormat="false" ht="12.75" hidden="false" customHeight="false" outlineLevel="0" collapsed="false">
      <c r="A82" s="0" t="s">
        <v>627</v>
      </c>
      <c r="E82" s="0" t="s">
        <v>628</v>
      </c>
      <c r="F82" s="109"/>
    </row>
    <row r="83" customFormat="false" ht="12.75" hidden="false" customHeight="false" outlineLevel="0" collapsed="false">
      <c r="A83" s="0" t="s">
        <v>629</v>
      </c>
      <c r="E83" s="0" t="s">
        <v>266</v>
      </c>
      <c r="F83" s="109"/>
    </row>
    <row r="84" customFormat="false" ht="12.75" hidden="false" customHeight="false" outlineLevel="0" collapsed="false">
      <c r="A84" s="0" t="s">
        <v>630</v>
      </c>
      <c r="E84" s="0" t="s">
        <v>631</v>
      </c>
      <c r="F84" s="109"/>
    </row>
    <row r="85" customFormat="false" ht="12.75" hidden="false" customHeight="false" outlineLevel="0" collapsed="false">
      <c r="A85" s="0" t="s">
        <v>632</v>
      </c>
      <c r="E85" s="0" t="s">
        <v>633</v>
      </c>
      <c r="F85" s="109"/>
    </row>
    <row r="86" customFormat="false" ht="12.75" hidden="false" customHeight="false" outlineLevel="0" collapsed="false">
      <c r="A86" s="0" t="s">
        <v>99</v>
      </c>
      <c r="E86" s="0" t="s">
        <v>273</v>
      </c>
      <c r="F86" s="109"/>
    </row>
    <row r="87" customFormat="false" ht="12.75" hidden="false" customHeight="false" outlineLevel="0" collapsed="false">
      <c r="A87" s="0" t="s">
        <v>76</v>
      </c>
      <c r="E87" s="0" t="s">
        <v>253</v>
      </c>
      <c r="F87" s="109"/>
    </row>
    <row r="88" customFormat="false" ht="12.75" hidden="false" customHeight="false" outlineLevel="0" collapsed="false">
      <c r="A88" s="0" t="s">
        <v>634</v>
      </c>
      <c r="E88" s="0" t="s">
        <v>635</v>
      </c>
      <c r="F88" s="109"/>
    </row>
    <row r="89" customFormat="false" ht="12.75" hidden="false" customHeight="false" outlineLevel="0" collapsed="false">
      <c r="A89" s="0" t="s">
        <v>636</v>
      </c>
      <c r="E89" s="0" t="s">
        <v>312</v>
      </c>
      <c r="F89" s="109"/>
    </row>
    <row r="90" customFormat="false" ht="12.75" hidden="false" customHeight="false" outlineLevel="0" collapsed="false">
      <c r="A90" s="0" t="s">
        <v>637</v>
      </c>
      <c r="E90" s="0" t="s">
        <v>313</v>
      </c>
      <c r="F90" s="109"/>
    </row>
    <row r="91" customFormat="false" ht="12.75" hidden="false" customHeight="false" outlineLevel="0" collapsed="false">
      <c r="A91" s="0" t="s">
        <v>638</v>
      </c>
      <c r="E91" s="0" t="s">
        <v>314</v>
      </c>
      <c r="F91" s="109"/>
    </row>
    <row r="92" customFormat="false" ht="12.75" hidden="false" customHeight="false" outlineLevel="0" collapsed="false">
      <c r="A92" s="0" t="s">
        <v>639</v>
      </c>
      <c r="E92" s="0" t="s">
        <v>640</v>
      </c>
      <c r="F92" s="109"/>
    </row>
    <row r="93" customFormat="false" ht="12.75" hidden="false" customHeight="false" outlineLevel="0" collapsed="false">
      <c r="A93" s="0" t="s">
        <v>641</v>
      </c>
      <c r="E93" s="0" t="s">
        <v>642</v>
      </c>
      <c r="F93" s="109"/>
    </row>
    <row r="94" customFormat="false" ht="12.75" hidden="false" customHeight="false" outlineLevel="0" collapsed="false">
      <c r="A94" s="0" t="s">
        <v>643</v>
      </c>
      <c r="E94" s="0" t="s">
        <v>644</v>
      </c>
      <c r="F94" s="109"/>
    </row>
    <row r="95" customFormat="false" ht="12.75" hidden="false" customHeight="false" outlineLevel="0" collapsed="false">
      <c r="A95" s="0" t="s">
        <v>645</v>
      </c>
      <c r="E95" s="0" t="s">
        <v>646</v>
      </c>
      <c r="F95" s="109"/>
    </row>
    <row r="96" customFormat="false" ht="12.75" hidden="false" customHeight="false" outlineLevel="0" collapsed="false">
      <c r="A96" s="0" t="s">
        <v>647</v>
      </c>
      <c r="E96" s="0" t="s">
        <v>315</v>
      </c>
      <c r="F96" s="109"/>
    </row>
    <row r="97" customFormat="false" ht="12.75" hidden="false" customHeight="false" outlineLevel="0" collapsed="false">
      <c r="A97" s="110" t="s">
        <v>648</v>
      </c>
      <c r="E97" s="0" t="s">
        <v>649</v>
      </c>
      <c r="F97" s="109"/>
    </row>
    <row r="98" customFormat="false" ht="12.75" hidden="false" customHeight="false" outlineLevel="0" collapsed="false">
      <c r="A98" s="0" t="s">
        <v>650</v>
      </c>
      <c r="E98" s="0" t="s">
        <v>651</v>
      </c>
      <c r="F98" s="109"/>
    </row>
    <row r="99" customFormat="false" ht="12.75" hidden="false" customHeight="false" outlineLevel="0" collapsed="false">
      <c r="A99" s="0" t="s">
        <v>652</v>
      </c>
      <c r="E99" s="0" t="s">
        <v>653</v>
      </c>
      <c r="F99" s="109"/>
    </row>
    <row r="100" customFormat="false" ht="12.75" hidden="false" customHeight="false" outlineLevel="0" collapsed="false">
      <c r="A100" s="0" t="s">
        <v>654</v>
      </c>
      <c r="E100" s="0" t="s">
        <v>655</v>
      </c>
      <c r="F100" s="109"/>
    </row>
    <row r="101" customFormat="false" ht="12.75" hidden="false" customHeight="false" outlineLevel="0" collapsed="false">
      <c r="A101" s="0" t="s">
        <v>656</v>
      </c>
      <c r="E101" s="0" t="s">
        <v>316</v>
      </c>
      <c r="F101" s="109"/>
    </row>
    <row r="102" customFormat="false" ht="12.75" hidden="false" customHeight="false" outlineLevel="0" collapsed="false">
      <c r="A102" s="0" t="s">
        <v>657</v>
      </c>
      <c r="E102" s="0" t="s">
        <v>658</v>
      </c>
    </row>
    <row r="103" customFormat="false" ht="12.75" hidden="false" customHeight="false" outlineLevel="0" collapsed="false">
      <c r="A103" s="0" t="s">
        <v>659</v>
      </c>
      <c r="E103" s="0" t="s">
        <v>660</v>
      </c>
      <c r="F103" s="109"/>
    </row>
    <row r="104" customFormat="false" ht="12.75" hidden="false" customHeight="false" outlineLevel="0" collapsed="false">
      <c r="A104" s="0" t="s">
        <v>64</v>
      </c>
      <c r="E104" s="0" t="s">
        <v>242</v>
      </c>
      <c r="F104" s="109"/>
    </row>
    <row r="105" customFormat="false" ht="12.75" hidden="false" customHeight="false" outlineLevel="0" collapsed="false">
      <c r="A105" s="0" t="s">
        <v>661</v>
      </c>
      <c r="E105" s="0" t="s">
        <v>662</v>
      </c>
      <c r="F105" s="109"/>
    </row>
    <row r="106" customFormat="false" ht="12.75" hidden="false" customHeight="false" outlineLevel="0" collapsed="false">
      <c r="A106" s="0" t="s">
        <v>65</v>
      </c>
      <c r="E106" s="0" t="s">
        <v>243</v>
      </c>
      <c r="F106" s="109"/>
    </row>
    <row r="107" customFormat="false" ht="12.75" hidden="false" customHeight="false" outlineLevel="0" collapsed="false">
      <c r="A107" s="0" t="s">
        <v>663</v>
      </c>
      <c r="E107" s="0" t="s">
        <v>664</v>
      </c>
      <c r="F107" s="109"/>
    </row>
    <row r="108" customFormat="false" ht="12.75" hidden="false" customHeight="false" outlineLevel="0" collapsed="false">
      <c r="A108" s="0" t="s">
        <v>665</v>
      </c>
      <c r="E108" s="0" t="s">
        <v>666</v>
      </c>
      <c r="F108" s="109"/>
    </row>
    <row r="109" customFormat="false" ht="12.75" hidden="false" customHeight="false" outlineLevel="0" collapsed="false">
      <c r="A109" s="0" t="s">
        <v>667</v>
      </c>
      <c r="E109" s="0" t="s">
        <v>668</v>
      </c>
      <c r="F109" s="109"/>
    </row>
    <row r="110" customFormat="false" ht="12.75" hidden="false" customHeight="false" outlineLevel="0" collapsed="false">
      <c r="A110" s="0" t="s">
        <v>669</v>
      </c>
      <c r="E110" s="0" t="s">
        <v>670</v>
      </c>
      <c r="F110" s="109"/>
    </row>
    <row r="111" customFormat="false" ht="12.75" hidden="false" customHeight="false" outlineLevel="0" collapsed="false">
      <c r="A111" s="0" t="s">
        <v>671</v>
      </c>
      <c r="E111" s="0" t="s">
        <v>672</v>
      </c>
      <c r="F111" s="109"/>
    </row>
    <row r="112" customFormat="false" ht="12.75" hidden="false" customHeight="false" outlineLevel="0" collapsed="false">
      <c r="A112" s="0" t="s">
        <v>673</v>
      </c>
      <c r="E112" s="0" t="s">
        <v>383</v>
      </c>
      <c r="F112" s="109"/>
    </row>
    <row r="113" customFormat="false" ht="12.75" hidden="false" customHeight="false" outlineLevel="0" collapsed="false">
      <c r="A113" s="0" t="s">
        <v>674</v>
      </c>
      <c r="E113" s="0" t="s">
        <v>675</v>
      </c>
      <c r="F113" s="109"/>
    </row>
    <row r="114" customFormat="false" ht="12.75" hidden="false" customHeight="false" outlineLevel="0" collapsed="false">
      <c r="A114" s="0" t="s">
        <v>63</v>
      </c>
      <c r="E114" s="0" t="s">
        <v>241</v>
      </c>
      <c r="F114" s="109"/>
    </row>
    <row r="115" customFormat="false" ht="12.75" hidden="false" customHeight="false" outlineLevel="0" collapsed="false">
      <c r="A115" s="0" t="s">
        <v>676</v>
      </c>
      <c r="E115" s="0" t="s">
        <v>383</v>
      </c>
      <c r="F115" s="109"/>
    </row>
    <row r="116" customFormat="false" ht="12.75" hidden="false" customHeight="false" outlineLevel="0" collapsed="false">
      <c r="A116" s="0" t="s">
        <v>677</v>
      </c>
      <c r="E116" s="0" t="s">
        <v>678</v>
      </c>
      <c r="F116" s="109"/>
    </row>
    <row r="117" customFormat="false" ht="12.75" hidden="false" customHeight="false" outlineLevel="0" collapsed="false">
      <c r="A117" s="0" t="s">
        <v>679</v>
      </c>
      <c r="E117" s="0" t="s">
        <v>680</v>
      </c>
      <c r="F117" s="109"/>
    </row>
    <row r="118" customFormat="false" ht="12.75" hidden="false" customHeight="false" outlineLevel="0" collapsed="false">
      <c r="A118" s="0" t="s">
        <v>681</v>
      </c>
      <c r="E118" s="0" t="s">
        <v>682</v>
      </c>
      <c r="F118" s="109"/>
    </row>
    <row r="119" customFormat="false" ht="12.75" hidden="false" customHeight="false" outlineLevel="0" collapsed="false">
      <c r="A119" s="0" t="s">
        <v>683</v>
      </c>
      <c r="E119" s="0" t="s">
        <v>684</v>
      </c>
      <c r="F119" s="109"/>
    </row>
    <row r="120" customFormat="false" ht="12.75" hidden="false" customHeight="false" outlineLevel="0" collapsed="false">
      <c r="A120" s="0" t="s">
        <v>685</v>
      </c>
      <c r="E120" s="0" t="s">
        <v>686</v>
      </c>
      <c r="F120" s="109"/>
    </row>
    <row r="121" customFormat="false" ht="12.75" hidden="false" customHeight="false" outlineLevel="0" collapsed="false">
      <c r="A121" s="0" t="s">
        <v>687</v>
      </c>
      <c r="E121" s="0" t="s">
        <v>688</v>
      </c>
      <c r="F121" s="109"/>
    </row>
    <row r="122" customFormat="false" ht="12.75" hidden="false" customHeight="false" outlineLevel="0" collapsed="false">
      <c r="A122" s="0" t="s">
        <v>66</v>
      </c>
      <c r="E122" s="0" t="s">
        <v>244</v>
      </c>
      <c r="F122" s="109"/>
    </row>
    <row r="123" customFormat="false" ht="12.75" hidden="false" customHeight="false" outlineLevel="0" collapsed="false">
      <c r="A123" s="0" t="s">
        <v>689</v>
      </c>
      <c r="E123" s="0" t="s">
        <v>690</v>
      </c>
      <c r="F123" s="109"/>
    </row>
    <row r="124" customFormat="false" ht="12.75" hidden="false" customHeight="false" outlineLevel="0" collapsed="false">
      <c r="A124" s="0" t="s">
        <v>90</v>
      </c>
      <c r="E124" s="0" t="s">
        <v>267</v>
      </c>
      <c r="F124" s="109"/>
    </row>
    <row r="125" customFormat="false" ht="12.75" hidden="false" customHeight="false" outlineLevel="0" collapsed="false">
      <c r="A125" s="0" t="s">
        <v>691</v>
      </c>
      <c r="E125" s="0" t="s">
        <v>692</v>
      </c>
      <c r="F125" s="109"/>
    </row>
    <row r="126" customFormat="false" ht="12.75" hidden="false" customHeight="false" outlineLevel="0" collapsed="false">
      <c r="A126" s="0" t="s">
        <v>693</v>
      </c>
      <c r="E126" s="0" t="s">
        <v>694</v>
      </c>
      <c r="F126" s="109"/>
    </row>
    <row r="127" customFormat="false" ht="12.75" hidden="false" customHeight="false" outlineLevel="0" collapsed="false">
      <c r="A127" s="0" t="s">
        <v>108</v>
      </c>
      <c r="E127" s="0" t="s">
        <v>282</v>
      </c>
      <c r="F127" s="109"/>
    </row>
    <row r="128" customFormat="false" ht="12.75" hidden="false" customHeight="false" outlineLevel="0" collapsed="false">
      <c r="A128" s="0" t="s">
        <v>695</v>
      </c>
      <c r="E128" s="0" t="s">
        <v>696</v>
      </c>
      <c r="F128" s="109"/>
    </row>
    <row r="129" customFormat="false" ht="12.75" hidden="false" customHeight="false" outlineLevel="0" collapsed="false">
      <c r="A129" s="0" t="s">
        <v>67</v>
      </c>
      <c r="E129" s="0" t="s">
        <v>245</v>
      </c>
      <c r="F129" s="109"/>
    </row>
    <row r="130" customFormat="false" ht="12.75" hidden="false" customHeight="false" outlineLevel="0" collapsed="false">
      <c r="A130" s="0" t="s">
        <v>68</v>
      </c>
      <c r="E130" s="0" t="s">
        <v>246</v>
      </c>
      <c r="F130" s="109"/>
    </row>
    <row r="131" customFormat="false" ht="12.75" hidden="false" customHeight="false" outlineLevel="0" collapsed="false">
      <c r="A131" s="0" t="s">
        <v>697</v>
      </c>
      <c r="E131" s="0" t="s">
        <v>303</v>
      </c>
      <c r="F131" s="109"/>
    </row>
    <row r="132" customFormat="false" ht="12.75" hidden="false" customHeight="false" outlineLevel="0" collapsed="false">
      <c r="A132" s="0" t="s">
        <v>698</v>
      </c>
      <c r="E132" s="0" t="s">
        <v>317</v>
      </c>
      <c r="F132" s="109"/>
    </row>
    <row r="133" customFormat="false" ht="12.75" hidden="false" customHeight="false" outlineLevel="0" collapsed="false">
      <c r="A133" s="110" t="s">
        <v>699</v>
      </c>
      <c r="E133" s="0" t="s">
        <v>700</v>
      </c>
      <c r="F133" s="109"/>
    </row>
    <row r="134" customFormat="false" ht="12.75" hidden="false" customHeight="false" outlineLevel="0" collapsed="false">
      <c r="A134" s="110" t="s">
        <v>701</v>
      </c>
      <c r="E134" s="0" t="s">
        <v>702</v>
      </c>
      <c r="F134" s="109"/>
    </row>
    <row r="135" customFormat="false" ht="12.75" hidden="false" customHeight="false" outlineLevel="0" collapsed="false">
      <c r="A135" s="110" t="s">
        <v>703</v>
      </c>
      <c r="E135" s="0" t="s">
        <v>704</v>
      </c>
      <c r="F135" s="109"/>
    </row>
    <row r="136" customFormat="false" ht="12.75" hidden="false" customHeight="false" outlineLevel="0" collapsed="false">
      <c r="A136" s="110" t="s">
        <v>705</v>
      </c>
      <c r="E136" s="0" t="s">
        <v>294</v>
      </c>
      <c r="F136" s="109"/>
    </row>
    <row r="137" customFormat="false" ht="12.75" hidden="false" customHeight="false" outlineLevel="0" collapsed="false">
      <c r="A137" s="0" t="s">
        <v>706</v>
      </c>
      <c r="E137" s="0" t="s">
        <v>707</v>
      </c>
      <c r="F137" s="109"/>
    </row>
    <row r="138" customFormat="false" ht="12.75" hidden="false" customHeight="false" outlineLevel="0" collapsed="false">
      <c r="A138" s="0" t="s">
        <v>708</v>
      </c>
      <c r="E138" s="0" t="s">
        <v>709</v>
      </c>
      <c r="F138" s="109"/>
    </row>
    <row r="139" customFormat="false" ht="12.75" hidden="false" customHeight="false" outlineLevel="0" collapsed="false">
      <c r="A139" s="0" t="s">
        <v>710</v>
      </c>
      <c r="E139" s="0" t="s">
        <v>711</v>
      </c>
      <c r="F139" s="109"/>
    </row>
    <row r="140" customFormat="false" ht="12.75" hidden="false" customHeight="false" outlineLevel="0" collapsed="false">
      <c r="A140" s="0" t="s">
        <v>712</v>
      </c>
      <c r="E140" s="0" t="s">
        <v>713</v>
      </c>
      <c r="F140" s="109"/>
    </row>
    <row r="141" customFormat="false" ht="12.75" hidden="false" customHeight="false" outlineLevel="0" collapsed="false">
      <c r="A141" s="0" t="s">
        <v>714</v>
      </c>
      <c r="E141" s="0" t="s">
        <v>266</v>
      </c>
      <c r="F141" s="109"/>
    </row>
    <row r="142" customFormat="false" ht="12.75" hidden="false" customHeight="false" outlineLevel="0" collapsed="false">
      <c r="A142" s="110" t="s">
        <v>715</v>
      </c>
      <c r="E142" s="0" t="s">
        <v>319</v>
      </c>
      <c r="F142" s="109"/>
    </row>
    <row r="143" customFormat="false" ht="12.75" hidden="false" customHeight="false" outlineLevel="0" collapsed="false">
      <c r="A143" s="110" t="s">
        <v>716</v>
      </c>
      <c r="E143" s="0" t="s">
        <v>717</v>
      </c>
      <c r="F143" s="109"/>
    </row>
    <row r="144" customFormat="false" ht="12.75" hidden="false" customHeight="false" outlineLevel="0" collapsed="false">
      <c r="A144" s="0" t="s">
        <v>718</v>
      </c>
      <c r="E144" s="0" t="s">
        <v>719</v>
      </c>
      <c r="F144" s="109"/>
    </row>
    <row r="145" customFormat="false" ht="12.75" hidden="false" customHeight="false" outlineLevel="0" collapsed="false">
      <c r="A145" s="0" t="s">
        <v>720</v>
      </c>
      <c r="E145" s="0" t="s">
        <v>721</v>
      </c>
      <c r="F145" s="109"/>
    </row>
    <row r="146" customFormat="false" ht="12.75" hidden="false" customHeight="false" outlineLevel="0" collapsed="false">
      <c r="A146" s="0" t="s">
        <v>722</v>
      </c>
      <c r="E146" s="0" t="s">
        <v>723</v>
      </c>
      <c r="F146" s="109"/>
    </row>
    <row r="147" customFormat="false" ht="12.75" hidden="false" customHeight="false" outlineLevel="0" collapsed="false">
      <c r="A147" s="110" t="s">
        <v>724</v>
      </c>
      <c r="E147" s="0" t="s">
        <v>725</v>
      </c>
      <c r="F147" s="109"/>
    </row>
    <row r="148" customFormat="false" ht="12.75" hidden="false" customHeight="false" outlineLevel="0" collapsed="false">
      <c r="A148" s="0" t="s">
        <v>726</v>
      </c>
      <c r="E148" s="0" t="s">
        <v>727</v>
      </c>
      <c r="F148" s="109"/>
    </row>
    <row r="149" customFormat="false" ht="12.75" hidden="false" customHeight="false" outlineLevel="0" collapsed="false">
      <c r="A149" s="0" t="s">
        <v>728</v>
      </c>
      <c r="E149" s="0" t="s">
        <v>729</v>
      </c>
      <c r="F149" s="109"/>
    </row>
    <row r="150" customFormat="false" ht="12.75" hidden="false" customHeight="false" outlineLevel="0" collapsed="false">
      <c r="A150" s="110" t="s">
        <v>730</v>
      </c>
      <c r="E150" s="0" t="s">
        <v>320</v>
      </c>
    </row>
    <row r="151" customFormat="false" ht="12.75" hidden="false" customHeight="false" outlineLevel="0" collapsed="false">
      <c r="A151" s="110" t="s">
        <v>731</v>
      </c>
      <c r="E151" s="0" t="s">
        <v>732</v>
      </c>
      <c r="F151" s="109"/>
    </row>
    <row r="152" customFormat="false" ht="12.75" hidden="false" customHeight="false" outlineLevel="0" collapsed="false">
      <c r="A152" s="0" t="s">
        <v>733</v>
      </c>
      <c r="E152" s="0" t="s">
        <v>734</v>
      </c>
      <c r="F152" s="109"/>
    </row>
    <row r="153" customFormat="false" ht="12.75" hidden="false" customHeight="false" outlineLevel="0" collapsed="false">
      <c r="A153" s="0" t="s">
        <v>735</v>
      </c>
      <c r="E153" s="0" t="s">
        <v>736</v>
      </c>
      <c r="F153" s="109"/>
    </row>
    <row r="154" customFormat="false" ht="12.75" hidden="false" customHeight="false" outlineLevel="0" collapsed="false">
      <c r="A154" s="0" t="s">
        <v>737</v>
      </c>
      <c r="E154" s="0" t="s">
        <v>738</v>
      </c>
      <c r="F154" s="109"/>
    </row>
    <row r="155" customFormat="false" ht="12.75" hidden="false" customHeight="false" outlineLevel="0" collapsed="false">
      <c r="A155" s="0" t="s">
        <v>739</v>
      </c>
      <c r="E155" s="0" t="s">
        <v>321</v>
      </c>
      <c r="F155" s="109"/>
    </row>
    <row r="156" customFormat="false" ht="12.75" hidden="false" customHeight="false" outlineLevel="0" collapsed="false">
      <c r="A156" s="0" t="s">
        <v>740</v>
      </c>
      <c r="E156" s="0" t="s">
        <v>741</v>
      </c>
      <c r="F156" s="109"/>
    </row>
    <row r="157" customFormat="false" ht="12.75" hidden="false" customHeight="false" outlineLevel="0" collapsed="false">
      <c r="A157" s="0" t="s">
        <v>742</v>
      </c>
      <c r="E157" s="0" t="s">
        <v>743</v>
      </c>
      <c r="F157" s="109"/>
    </row>
    <row r="158" customFormat="false" ht="12.75" hidden="false" customHeight="false" outlineLevel="0" collapsed="false">
      <c r="A158" s="110" t="s">
        <v>744</v>
      </c>
      <c r="E158" s="0" t="s">
        <v>745</v>
      </c>
      <c r="F158" s="109"/>
    </row>
    <row r="159" customFormat="false" ht="12.75" hidden="false" customHeight="false" outlineLevel="0" collapsed="false">
      <c r="A159" s="0" t="s">
        <v>746</v>
      </c>
      <c r="E159" s="0" t="s">
        <v>322</v>
      </c>
      <c r="F159" s="109"/>
    </row>
    <row r="160" customFormat="false" ht="12.75" hidden="false" customHeight="false" outlineLevel="0" collapsed="false">
      <c r="A160" s="0" t="s">
        <v>747</v>
      </c>
      <c r="E160" s="0" t="s">
        <v>323</v>
      </c>
      <c r="F160" s="109"/>
    </row>
    <row r="161" customFormat="false" ht="12.75" hidden="false" customHeight="false" outlineLevel="0" collapsed="false">
      <c r="A161" s="0" t="s">
        <v>748</v>
      </c>
      <c r="E161" s="0" t="s">
        <v>749</v>
      </c>
      <c r="F161" s="109"/>
    </row>
    <row r="162" customFormat="false" ht="12.75" hidden="false" customHeight="false" outlineLevel="0" collapsed="false">
      <c r="A162" s="0" t="s">
        <v>69</v>
      </c>
      <c r="E162" s="0" t="s">
        <v>247</v>
      </c>
      <c r="F162" s="109"/>
    </row>
    <row r="163" customFormat="false" ht="12.75" hidden="false" customHeight="false" outlineLevel="0" collapsed="false">
      <c r="A163" s="0" t="s">
        <v>70</v>
      </c>
      <c r="E163" s="0" t="s">
        <v>248</v>
      </c>
      <c r="F163" s="109"/>
    </row>
    <row r="164" customFormat="false" ht="12.75" hidden="false" customHeight="false" outlineLevel="0" collapsed="false">
      <c r="A164" s="0" t="s">
        <v>750</v>
      </c>
      <c r="E164" s="0" t="s">
        <v>751</v>
      </c>
      <c r="F164" s="109"/>
    </row>
    <row r="165" customFormat="false" ht="12.75" hidden="false" customHeight="false" outlineLevel="0" collapsed="false">
      <c r="A165" s="0" t="s">
        <v>752</v>
      </c>
      <c r="E165" s="0" t="s">
        <v>753</v>
      </c>
      <c r="F165" s="109"/>
    </row>
    <row r="166" customFormat="false" ht="12.75" hidden="false" customHeight="false" outlineLevel="0" collapsed="false">
      <c r="A166" s="0" t="s">
        <v>754</v>
      </c>
      <c r="E166" s="0" t="s">
        <v>324</v>
      </c>
      <c r="F166" s="109"/>
    </row>
    <row r="167" customFormat="false" ht="12.75" hidden="false" customHeight="false" outlineLevel="0" collapsed="false">
      <c r="A167" s="0" t="s">
        <v>755</v>
      </c>
      <c r="E167" s="0" t="s">
        <v>756</v>
      </c>
      <c r="F167" s="109"/>
    </row>
    <row r="168" customFormat="false" ht="12.75" hidden="false" customHeight="false" outlineLevel="0" collapsed="false">
      <c r="A168" s="110" t="s">
        <v>757</v>
      </c>
      <c r="E168" s="0" t="s">
        <v>325</v>
      </c>
      <c r="F168" s="109"/>
    </row>
    <row r="169" customFormat="false" ht="12.75" hidden="false" customHeight="false" outlineLevel="0" collapsed="false">
      <c r="A169" s="0" t="s">
        <v>758</v>
      </c>
      <c r="E169" s="0" t="s">
        <v>759</v>
      </c>
      <c r="F169" s="109"/>
    </row>
    <row r="170" customFormat="false" ht="12.75" hidden="false" customHeight="false" outlineLevel="0" collapsed="false">
      <c r="A170" s="0" t="s">
        <v>71</v>
      </c>
      <c r="E170" s="0" t="s">
        <v>249</v>
      </c>
      <c r="F170" s="109"/>
    </row>
    <row r="171" customFormat="false" ht="12.75" hidden="false" customHeight="false" outlineLevel="0" collapsed="false">
      <c r="A171" s="0" t="s">
        <v>760</v>
      </c>
      <c r="E171" s="0" t="s">
        <v>761</v>
      </c>
      <c r="F171" s="109"/>
    </row>
    <row r="172" customFormat="false" ht="12.75" hidden="false" customHeight="false" outlineLevel="0" collapsed="false">
      <c r="A172" s="0" t="s">
        <v>762</v>
      </c>
      <c r="E172" s="0" t="s">
        <v>326</v>
      </c>
      <c r="F172" s="109"/>
    </row>
    <row r="173" customFormat="false" ht="12.75" hidden="false" customHeight="false" outlineLevel="0" collapsed="false">
      <c r="A173" s="0" t="s">
        <v>762</v>
      </c>
      <c r="E173" s="0" t="s">
        <v>326</v>
      </c>
      <c r="F173" s="109"/>
    </row>
    <row r="174" customFormat="false" ht="12.75" hidden="false" customHeight="false" outlineLevel="0" collapsed="false">
      <c r="A174" s="0" t="s">
        <v>763</v>
      </c>
      <c r="E174" s="0" t="s">
        <v>327</v>
      </c>
      <c r="F174" s="109"/>
    </row>
    <row r="175" customFormat="false" ht="12.75" hidden="false" customHeight="false" outlineLevel="0" collapsed="false">
      <c r="A175" s="0" t="s">
        <v>764</v>
      </c>
      <c r="E175" s="0" t="s">
        <v>765</v>
      </c>
      <c r="F175" s="109"/>
    </row>
    <row r="176" customFormat="false" ht="12.75" hidden="false" customHeight="false" outlineLevel="0" collapsed="false">
      <c r="A176" s="0" t="s">
        <v>766</v>
      </c>
      <c r="E176" s="0" t="s">
        <v>328</v>
      </c>
      <c r="F176" s="109"/>
    </row>
    <row r="177" customFormat="false" ht="12.75" hidden="false" customHeight="false" outlineLevel="0" collapsed="false">
      <c r="A177" s="0" t="s">
        <v>767</v>
      </c>
      <c r="E177" s="0" t="s">
        <v>768</v>
      </c>
      <c r="F177" s="109"/>
    </row>
    <row r="178" customFormat="false" ht="12.75" hidden="false" customHeight="false" outlineLevel="0" collapsed="false">
      <c r="A178" s="0" t="s">
        <v>769</v>
      </c>
      <c r="E178" s="0" t="s">
        <v>329</v>
      </c>
      <c r="F178" s="109"/>
    </row>
    <row r="179" customFormat="false" ht="12.75" hidden="false" customHeight="false" outlineLevel="0" collapsed="false">
      <c r="A179" s="110" t="s">
        <v>770</v>
      </c>
      <c r="E179" s="0" t="s">
        <v>771</v>
      </c>
      <c r="F179" s="109"/>
    </row>
    <row r="180" customFormat="false" ht="12.75" hidden="false" customHeight="false" outlineLevel="0" collapsed="false">
      <c r="A180" s="0" t="s">
        <v>772</v>
      </c>
      <c r="E180" s="0" t="s">
        <v>330</v>
      </c>
      <c r="F180" s="109"/>
    </row>
    <row r="181" customFormat="false" ht="12.75" hidden="false" customHeight="false" outlineLevel="0" collapsed="false">
      <c r="A181" s="110" t="s">
        <v>773</v>
      </c>
      <c r="E181" s="0" t="s">
        <v>774</v>
      </c>
      <c r="F181" s="109"/>
    </row>
    <row r="182" customFormat="false" ht="12.75" hidden="false" customHeight="false" outlineLevel="0" collapsed="false">
      <c r="A182" s="0" t="s">
        <v>775</v>
      </c>
      <c r="E182" s="0" t="s">
        <v>776</v>
      </c>
      <c r="F182" s="109"/>
    </row>
    <row r="183" customFormat="false" ht="12.75" hidden="false" customHeight="false" outlineLevel="0" collapsed="false">
      <c r="A183" s="0" t="s">
        <v>72</v>
      </c>
      <c r="E183" s="0" t="s">
        <v>250</v>
      </c>
      <c r="F183" s="109"/>
    </row>
    <row r="184" customFormat="false" ht="12.75" hidden="false" customHeight="false" outlineLevel="0" collapsed="false">
      <c r="A184" s="0" t="s">
        <v>74</v>
      </c>
      <c r="E184" s="0" t="s">
        <v>251</v>
      </c>
      <c r="F184" s="109"/>
    </row>
    <row r="185" customFormat="false" ht="12.75" hidden="false" customHeight="false" outlineLevel="0" collapsed="false">
      <c r="A185" s="0" t="s">
        <v>777</v>
      </c>
      <c r="E185" s="0" t="s">
        <v>331</v>
      </c>
      <c r="F185" s="109"/>
    </row>
    <row r="186" customFormat="false" ht="12.75" hidden="false" customHeight="false" outlineLevel="0" collapsed="false">
      <c r="A186" s="0" t="s">
        <v>75</v>
      </c>
      <c r="E186" s="0" t="s">
        <v>252</v>
      </c>
      <c r="F186" s="109"/>
    </row>
    <row r="187" customFormat="false" ht="12.75" hidden="false" customHeight="false" outlineLevel="0" collapsed="false">
      <c r="A187" s="0" t="s">
        <v>778</v>
      </c>
      <c r="E187" s="0" t="s">
        <v>779</v>
      </c>
      <c r="F187" s="109"/>
    </row>
    <row r="188" customFormat="false" ht="12.75" hidden="false" customHeight="false" outlineLevel="0" collapsed="false">
      <c r="A188" s="110" t="s">
        <v>780</v>
      </c>
      <c r="E188" s="0" t="s">
        <v>332</v>
      </c>
      <c r="F188" s="109"/>
    </row>
    <row r="189" customFormat="false" ht="12.75" hidden="false" customHeight="false" outlineLevel="0" collapsed="false">
      <c r="A189" s="110" t="s">
        <v>781</v>
      </c>
      <c r="E189" s="0" t="s">
        <v>782</v>
      </c>
      <c r="F189" s="109"/>
    </row>
    <row r="190" customFormat="false" ht="12.75" hidden="false" customHeight="false" outlineLevel="0" collapsed="false">
      <c r="A190" s="0" t="s">
        <v>783</v>
      </c>
      <c r="E190" s="0" t="s">
        <v>333</v>
      </c>
      <c r="F190" s="109"/>
    </row>
    <row r="191" customFormat="false" ht="12.75" hidden="false" customHeight="false" outlineLevel="0" collapsed="false">
      <c r="A191" s="110" t="s">
        <v>784</v>
      </c>
      <c r="E191" s="0" t="s">
        <v>785</v>
      </c>
      <c r="F191" s="109"/>
    </row>
    <row r="192" customFormat="false" ht="12.75" hidden="false" customHeight="false" outlineLevel="0" collapsed="false">
      <c r="A192" s="0" t="s">
        <v>786</v>
      </c>
      <c r="E192" s="0" t="s">
        <v>334</v>
      </c>
      <c r="F192" s="109"/>
    </row>
    <row r="193" customFormat="false" ht="12.75" hidden="false" customHeight="false" outlineLevel="0" collapsed="false">
      <c r="A193" s="0" t="s">
        <v>787</v>
      </c>
      <c r="E193" s="0" t="s">
        <v>788</v>
      </c>
      <c r="F193" s="109"/>
    </row>
    <row r="194" customFormat="false" ht="12.75" hidden="false" customHeight="false" outlineLevel="0" collapsed="false">
      <c r="A194" s="0" t="s">
        <v>789</v>
      </c>
      <c r="E194" s="0" t="s">
        <v>790</v>
      </c>
      <c r="F194" s="109"/>
    </row>
    <row r="195" customFormat="false" ht="12.75" hidden="false" customHeight="false" outlineLevel="0" collapsed="false">
      <c r="A195" s="0" t="s">
        <v>791</v>
      </c>
      <c r="E195" s="0" t="s">
        <v>792</v>
      </c>
      <c r="F195" s="109"/>
    </row>
    <row r="196" customFormat="false" ht="12.75" hidden="false" customHeight="false" outlineLevel="0" collapsed="false">
      <c r="A196" s="0" t="s">
        <v>77</v>
      </c>
      <c r="E196" s="0" t="s">
        <v>254</v>
      </c>
      <c r="F196" s="109"/>
    </row>
    <row r="197" customFormat="false" ht="12.75" hidden="false" customHeight="false" outlineLevel="0" collapsed="false">
      <c r="A197" s="110" t="s">
        <v>78</v>
      </c>
      <c r="E197" s="0" t="s">
        <v>255</v>
      </c>
      <c r="F197" s="109"/>
    </row>
    <row r="198" customFormat="false" ht="12.75" hidden="false" customHeight="false" outlineLevel="0" collapsed="false">
      <c r="A198" s="0" t="s">
        <v>793</v>
      </c>
      <c r="E198" s="0" t="s">
        <v>794</v>
      </c>
      <c r="F198" s="109"/>
    </row>
    <row r="199" customFormat="false" ht="12.75" hidden="false" customHeight="false" outlineLevel="0" collapsed="false">
      <c r="A199" s="110" t="s">
        <v>795</v>
      </c>
      <c r="E199" s="0" t="s">
        <v>796</v>
      </c>
      <c r="F199" s="109"/>
    </row>
    <row r="200" customFormat="false" ht="12.75" hidden="false" customHeight="false" outlineLevel="0" collapsed="false">
      <c r="A200" s="0" t="s">
        <v>797</v>
      </c>
      <c r="E200" s="0" t="s">
        <v>335</v>
      </c>
      <c r="F200" s="109"/>
    </row>
    <row r="201" customFormat="false" ht="12.75" hidden="false" customHeight="false" outlineLevel="0" collapsed="false">
      <c r="A201" s="0" t="s">
        <v>79</v>
      </c>
      <c r="E201" s="0" t="s">
        <v>256</v>
      </c>
      <c r="F201" s="109"/>
    </row>
    <row r="202" customFormat="false" ht="12.75" hidden="false" customHeight="false" outlineLevel="0" collapsed="false">
      <c r="A202" s="0" t="s">
        <v>798</v>
      </c>
      <c r="E202" s="0" t="s">
        <v>336</v>
      </c>
      <c r="F202" s="109"/>
    </row>
    <row r="203" customFormat="false" ht="12.75" hidden="false" customHeight="false" outlineLevel="0" collapsed="false">
      <c r="A203" s="110" t="s">
        <v>799</v>
      </c>
      <c r="E203" s="0" t="s">
        <v>800</v>
      </c>
      <c r="F203" s="109"/>
    </row>
    <row r="204" customFormat="false" ht="12.75" hidden="false" customHeight="false" outlineLevel="0" collapsed="false">
      <c r="A204" s="0" t="s">
        <v>80</v>
      </c>
      <c r="E204" s="0" t="s">
        <v>257</v>
      </c>
      <c r="F204" s="109"/>
    </row>
    <row r="205" customFormat="false" ht="12.75" hidden="false" customHeight="false" outlineLevel="0" collapsed="false">
      <c r="A205" s="110" t="s">
        <v>801</v>
      </c>
      <c r="E205" s="0" t="s">
        <v>802</v>
      </c>
      <c r="F205" s="109"/>
    </row>
    <row r="206" customFormat="false" ht="12.75" hidden="false" customHeight="false" outlineLevel="0" collapsed="false">
      <c r="A206" s="0" t="s">
        <v>803</v>
      </c>
      <c r="E206" s="0" t="s">
        <v>337</v>
      </c>
      <c r="F206" s="109"/>
    </row>
    <row r="207" customFormat="false" ht="12.75" hidden="false" customHeight="false" outlineLevel="0" collapsed="false">
      <c r="A207" s="0" t="s">
        <v>804</v>
      </c>
      <c r="E207" s="0" t="s">
        <v>805</v>
      </c>
      <c r="F207" s="109"/>
    </row>
    <row r="208" customFormat="false" ht="12.75" hidden="false" customHeight="false" outlineLevel="0" collapsed="false">
      <c r="A208" s="0" t="s">
        <v>806</v>
      </c>
      <c r="E208" s="0" t="s">
        <v>807</v>
      </c>
      <c r="F208" s="109"/>
    </row>
    <row r="209" customFormat="false" ht="12.75" hidden="false" customHeight="false" outlineLevel="0" collapsed="false">
      <c r="A209" s="0" t="s">
        <v>808</v>
      </c>
      <c r="E209" s="0" t="s">
        <v>338</v>
      </c>
      <c r="F209" s="109"/>
    </row>
    <row r="210" customFormat="false" ht="12.75" hidden="false" customHeight="false" outlineLevel="0" collapsed="false">
      <c r="A210" s="110" t="s">
        <v>809</v>
      </c>
      <c r="E210" s="0" t="s">
        <v>810</v>
      </c>
      <c r="F210" s="109"/>
    </row>
    <row r="211" customFormat="false" ht="12.75" hidden="false" customHeight="false" outlineLevel="0" collapsed="false">
      <c r="A211" s="110" t="s">
        <v>811</v>
      </c>
      <c r="E211" s="0" t="s">
        <v>812</v>
      </c>
      <c r="F211" s="109"/>
    </row>
    <row r="212" customFormat="false" ht="12.75" hidden="false" customHeight="false" outlineLevel="0" collapsed="false">
      <c r="A212" s="110" t="s">
        <v>813</v>
      </c>
      <c r="E212" s="0" t="s">
        <v>814</v>
      </c>
      <c r="F212" s="109"/>
    </row>
    <row r="213" customFormat="false" ht="12.75" hidden="false" customHeight="false" outlineLevel="0" collapsed="false">
      <c r="A213" s="110" t="s">
        <v>815</v>
      </c>
      <c r="E213" s="0" t="s">
        <v>816</v>
      </c>
      <c r="F213" s="109"/>
    </row>
    <row r="214" customFormat="false" ht="12.75" hidden="false" customHeight="false" outlineLevel="0" collapsed="false">
      <c r="A214" s="0" t="s">
        <v>817</v>
      </c>
      <c r="E214" s="0" t="s">
        <v>818</v>
      </c>
      <c r="F214" s="109"/>
    </row>
    <row r="215" customFormat="false" ht="12.75" hidden="false" customHeight="false" outlineLevel="0" collapsed="false">
      <c r="A215" s="0" t="s">
        <v>819</v>
      </c>
      <c r="E215" s="0" t="s">
        <v>339</v>
      </c>
      <c r="F215" s="109"/>
    </row>
    <row r="216" customFormat="false" ht="12.75" hidden="false" customHeight="false" outlineLevel="0" collapsed="false">
      <c r="A216" s="0" t="s">
        <v>820</v>
      </c>
      <c r="E216" s="0" t="s">
        <v>340</v>
      </c>
      <c r="F216" s="109"/>
    </row>
    <row r="217" customFormat="false" ht="12.75" hidden="false" customHeight="false" outlineLevel="0" collapsed="false">
      <c r="A217" s="0" t="s">
        <v>821</v>
      </c>
      <c r="E217" s="0" t="s">
        <v>341</v>
      </c>
      <c r="F217" s="109"/>
    </row>
    <row r="218" customFormat="false" ht="12.75" hidden="false" customHeight="false" outlineLevel="0" collapsed="false">
      <c r="A218" s="0" t="s">
        <v>822</v>
      </c>
      <c r="E218" s="0" t="s">
        <v>342</v>
      </c>
      <c r="F218" s="109"/>
    </row>
    <row r="219" customFormat="false" ht="12.75" hidden="false" customHeight="false" outlineLevel="0" collapsed="false">
      <c r="A219" s="0" t="s">
        <v>823</v>
      </c>
      <c r="E219" s="0" t="s">
        <v>824</v>
      </c>
      <c r="F219" s="109"/>
    </row>
    <row r="220" customFormat="false" ht="12.75" hidden="false" customHeight="false" outlineLevel="0" collapsed="false">
      <c r="A220" s="110" t="s">
        <v>825</v>
      </c>
      <c r="E220" s="0" t="s">
        <v>826</v>
      </c>
      <c r="F220" s="109"/>
    </row>
    <row r="221" customFormat="false" ht="12.75" hidden="false" customHeight="false" outlineLevel="0" collapsed="false">
      <c r="A221" s="0" t="s">
        <v>827</v>
      </c>
      <c r="E221" s="0" t="s">
        <v>343</v>
      </c>
      <c r="F221" s="109"/>
    </row>
    <row r="222" customFormat="false" ht="12.75" hidden="false" customHeight="false" outlineLevel="0" collapsed="false">
      <c r="A222" s="0" t="s">
        <v>828</v>
      </c>
      <c r="E222" s="0" t="s">
        <v>829</v>
      </c>
      <c r="F222" s="109"/>
    </row>
    <row r="223" customFormat="false" ht="12.75" hidden="false" customHeight="false" outlineLevel="0" collapsed="false">
      <c r="A223" s="110" t="s">
        <v>830</v>
      </c>
      <c r="E223" s="0" t="s">
        <v>831</v>
      </c>
      <c r="F223" s="109"/>
    </row>
    <row r="224" customFormat="false" ht="12.75" hidden="false" customHeight="false" outlineLevel="0" collapsed="false">
      <c r="A224" s="0" t="s">
        <v>832</v>
      </c>
      <c r="E224" s="0" t="s">
        <v>344</v>
      </c>
      <c r="F224" s="109"/>
    </row>
    <row r="225" customFormat="false" ht="12.75" hidden="false" customHeight="false" outlineLevel="0" collapsed="false">
      <c r="A225" s="0" t="s">
        <v>833</v>
      </c>
      <c r="E225" s="0" t="s">
        <v>834</v>
      </c>
      <c r="F225" s="109"/>
    </row>
    <row r="226" customFormat="false" ht="12.75" hidden="false" customHeight="false" outlineLevel="0" collapsed="false">
      <c r="A226" s="0" t="s">
        <v>835</v>
      </c>
      <c r="E226" s="0" t="s">
        <v>345</v>
      </c>
      <c r="F226" s="109"/>
    </row>
    <row r="227" customFormat="false" ht="12.75" hidden="false" customHeight="false" outlineLevel="0" collapsed="false">
      <c r="A227" s="0" t="s">
        <v>836</v>
      </c>
      <c r="E227" s="0" t="s">
        <v>837</v>
      </c>
      <c r="F227" s="109"/>
    </row>
    <row r="228" customFormat="false" ht="12.75" hidden="false" customHeight="false" outlineLevel="0" collapsed="false">
      <c r="A228" s="0" t="s">
        <v>838</v>
      </c>
      <c r="E228" s="0" t="s">
        <v>346</v>
      </c>
      <c r="F228" s="109"/>
    </row>
    <row r="229" customFormat="false" ht="12.75" hidden="false" customHeight="false" outlineLevel="0" collapsed="false">
      <c r="A229" s="0" t="s">
        <v>839</v>
      </c>
      <c r="E229" s="0" t="s">
        <v>840</v>
      </c>
      <c r="F229" s="109"/>
    </row>
    <row r="230" customFormat="false" ht="12.75" hidden="false" customHeight="false" outlineLevel="0" collapsed="false">
      <c r="A230" s="110" t="s">
        <v>841</v>
      </c>
      <c r="E230" s="0" t="s">
        <v>842</v>
      </c>
      <c r="F230" s="109"/>
    </row>
    <row r="231" customFormat="false" ht="12.75" hidden="false" customHeight="false" outlineLevel="0" collapsed="false">
      <c r="A231" s="110" t="s">
        <v>843</v>
      </c>
      <c r="E231" s="0" t="s">
        <v>844</v>
      </c>
      <c r="F231" s="109"/>
    </row>
    <row r="232" customFormat="false" ht="12.75" hidden="false" customHeight="false" outlineLevel="0" collapsed="false">
      <c r="A232" s="0" t="s">
        <v>845</v>
      </c>
      <c r="E232" s="0" t="s">
        <v>846</v>
      </c>
      <c r="F232" s="109"/>
    </row>
    <row r="233" customFormat="false" ht="12.75" hidden="false" customHeight="false" outlineLevel="0" collapsed="false">
      <c r="A233" s="0" t="s">
        <v>847</v>
      </c>
      <c r="E233" s="0" t="s">
        <v>848</v>
      </c>
      <c r="F233" s="109"/>
    </row>
    <row r="234" customFormat="false" ht="12.75" hidden="false" customHeight="false" outlineLevel="0" collapsed="false">
      <c r="A234" s="0" t="s">
        <v>849</v>
      </c>
      <c r="E234" s="0" t="s">
        <v>347</v>
      </c>
      <c r="F234" s="109"/>
    </row>
    <row r="235" customFormat="false" ht="12.75" hidden="false" customHeight="false" outlineLevel="0" collapsed="false">
      <c r="A235" s="0" t="s">
        <v>850</v>
      </c>
      <c r="E235" s="0" t="s">
        <v>851</v>
      </c>
      <c r="F235" s="109"/>
    </row>
    <row r="236" customFormat="false" ht="12.75" hidden="false" customHeight="false" outlineLevel="0" collapsed="false">
      <c r="A236" s="0" t="s">
        <v>852</v>
      </c>
      <c r="E236" s="0" t="s">
        <v>348</v>
      </c>
      <c r="F236" s="109"/>
    </row>
    <row r="237" customFormat="false" ht="12.75" hidden="false" customHeight="false" outlineLevel="0" collapsed="false">
      <c r="A237" s="110" t="s">
        <v>853</v>
      </c>
      <c r="E237" s="0" t="s">
        <v>854</v>
      </c>
      <c r="F237" s="109"/>
    </row>
    <row r="238" customFormat="false" ht="12.75" hidden="false" customHeight="false" outlineLevel="0" collapsed="false">
      <c r="A238" s="110" t="s">
        <v>855</v>
      </c>
      <c r="E238" s="0" t="s">
        <v>349</v>
      </c>
      <c r="F238" s="109"/>
    </row>
    <row r="239" customFormat="false" ht="12.75" hidden="false" customHeight="false" outlineLevel="0" collapsed="false">
      <c r="A239" s="0" t="s">
        <v>856</v>
      </c>
      <c r="E239" s="0" t="s">
        <v>857</v>
      </c>
      <c r="F239" s="109"/>
    </row>
    <row r="240" customFormat="false" ht="12.75" hidden="false" customHeight="false" outlineLevel="0" collapsed="false">
      <c r="A240" s="110" t="s">
        <v>858</v>
      </c>
      <c r="E240" s="0" t="s">
        <v>859</v>
      </c>
      <c r="F240" s="109"/>
    </row>
    <row r="241" customFormat="false" ht="12.75" hidden="false" customHeight="false" outlineLevel="0" collapsed="false">
      <c r="A241" s="0" t="s">
        <v>860</v>
      </c>
      <c r="E241" s="0" t="s">
        <v>861</v>
      </c>
      <c r="F241" s="109"/>
    </row>
    <row r="242" customFormat="false" ht="12.75" hidden="false" customHeight="false" outlineLevel="0" collapsed="false">
      <c r="A242" s="110" t="s">
        <v>862</v>
      </c>
      <c r="E242" s="0" t="s">
        <v>863</v>
      </c>
      <c r="F242" s="109"/>
    </row>
    <row r="243" customFormat="false" ht="12.75" hidden="false" customHeight="false" outlineLevel="0" collapsed="false">
      <c r="A243" s="110" t="s">
        <v>864</v>
      </c>
      <c r="E243" s="0" t="s">
        <v>546</v>
      </c>
      <c r="F243" s="109"/>
    </row>
    <row r="244" customFormat="false" ht="12.75" hidden="false" customHeight="false" outlineLevel="0" collapsed="false">
      <c r="A244" s="110" t="s">
        <v>865</v>
      </c>
      <c r="E244" s="0" t="s">
        <v>866</v>
      </c>
      <c r="F244" s="109"/>
    </row>
    <row r="245" customFormat="false" ht="12.75" hidden="false" customHeight="false" outlineLevel="0" collapsed="false">
      <c r="A245" s="110" t="s">
        <v>867</v>
      </c>
      <c r="E245" s="0" t="s">
        <v>868</v>
      </c>
      <c r="F245" s="109"/>
    </row>
    <row r="246" customFormat="false" ht="12.75" hidden="false" customHeight="false" outlineLevel="0" collapsed="false">
      <c r="A246" s="0" t="s">
        <v>81</v>
      </c>
      <c r="E246" s="0" t="s">
        <v>258</v>
      </c>
      <c r="F246" s="109"/>
    </row>
    <row r="247" customFormat="false" ht="12.75" hidden="false" customHeight="false" outlineLevel="0" collapsed="false">
      <c r="A247" s="110" t="s">
        <v>869</v>
      </c>
      <c r="E247" s="0" t="s">
        <v>870</v>
      </c>
      <c r="F247" s="109"/>
    </row>
    <row r="248" customFormat="false" ht="12.75" hidden="false" customHeight="false" outlineLevel="0" collapsed="false">
      <c r="A248" s="0" t="s">
        <v>871</v>
      </c>
      <c r="E248" s="0" t="s">
        <v>872</v>
      </c>
      <c r="F248" s="109"/>
    </row>
    <row r="249" customFormat="false" ht="12.75" hidden="false" customHeight="false" outlineLevel="0" collapsed="false">
      <c r="A249" s="0" t="s">
        <v>873</v>
      </c>
      <c r="E249" s="0" t="s">
        <v>350</v>
      </c>
      <c r="F249" s="109"/>
    </row>
    <row r="250" customFormat="false" ht="12.75" hidden="false" customHeight="false" outlineLevel="0" collapsed="false">
      <c r="A250" s="0" t="s">
        <v>874</v>
      </c>
      <c r="E250" s="0" t="s">
        <v>351</v>
      </c>
      <c r="F250" s="109"/>
    </row>
    <row r="251" customFormat="false" ht="12.75" hidden="false" customHeight="false" outlineLevel="0" collapsed="false">
      <c r="A251" s="0" t="s">
        <v>875</v>
      </c>
      <c r="E251" s="0" t="s">
        <v>352</v>
      </c>
      <c r="F251" s="109"/>
    </row>
    <row r="252" customFormat="false" ht="12.75" hidden="false" customHeight="false" outlineLevel="0" collapsed="false">
      <c r="A252" s="0" t="s">
        <v>876</v>
      </c>
      <c r="E252" s="0" t="s">
        <v>353</v>
      </c>
      <c r="F252" s="109"/>
    </row>
    <row r="253" customFormat="false" ht="12.75" hidden="false" customHeight="false" outlineLevel="0" collapsed="false">
      <c r="A253" s="0" t="s">
        <v>877</v>
      </c>
      <c r="E253" s="0" t="s">
        <v>354</v>
      </c>
      <c r="F253" s="109"/>
    </row>
    <row r="254" customFormat="false" ht="12.75" hidden="false" customHeight="false" outlineLevel="0" collapsed="false">
      <c r="A254" s="0" t="s">
        <v>878</v>
      </c>
      <c r="E254" s="0" t="s">
        <v>364</v>
      </c>
      <c r="F254" s="109"/>
    </row>
    <row r="255" customFormat="false" ht="12.75" hidden="false" customHeight="false" outlineLevel="0" collapsed="false">
      <c r="A255" s="110" t="s">
        <v>879</v>
      </c>
      <c r="E255" s="0" t="s">
        <v>355</v>
      </c>
      <c r="F255" s="109"/>
    </row>
    <row r="256" customFormat="false" ht="12.75" hidden="false" customHeight="false" outlineLevel="0" collapsed="false">
      <c r="A256" s="0" t="s">
        <v>880</v>
      </c>
      <c r="E256" s="0" t="s">
        <v>356</v>
      </c>
      <c r="F256" s="109"/>
    </row>
    <row r="257" customFormat="false" ht="12.75" hidden="false" customHeight="false" outlineLevel="0" collapsed="false">
      <c r="A257" s="0" t="s">
        <v>881</v>
      </c>
      <c r="E257" s="0" t="s">
        <v>882</v>
      </c>
      <c r="F257" s="109"/>
    </row>
    <row r="258" customFormat="false" ht="12.75" hidden="false" customHeight="false" outlineLevel="0" collapsed="false">
      <c r="A258" s="0" t="s">
        <v>883</v>
      </c>
      <c r="E258" s="0" t="s">
        <v>884</v>
      </c>
      <c r="F258" s="109"/>
    </row>
    <row r="259" customFormat="false" ht="12.75" hidden="false" customHeight="false" outlineLevel="0" collapsed="false">
      <c r="A259" s="0" t="s">
        <v>885</v>
      </c>
      <c r="E259" s="0" t="s">
        <v>886</v>
      </c>
      <c r="F259" s="109"/>
    </row>
    <row r="260" customFormat="false" ht="12.75" hidden="false" customHeight="false" outlineLevel="0" collapsed="false">
      <c r="A260" s="0" t="s">
        <v>887</v>
      </c>
      <c r="E260" s="0" t="s">
        <v>888</v>
      </c>
      <c r="F260" s="109"/>
    </row>
    <row r="261" customFormat="false" ht="12.75" hidden="false" customHeight="false" outlineLevel="0" collapsed="false">
      <c r="A261" s="0" t="s">
        <v>889</v>
      </c>
      <c r="E261" s="0" t="s">
        <v>890</v>
      </c>
      <c r="F261" s="109"/>
    </row>
    <row r="262" customFormat="false" ht="12.75" hidden="false" customHeight="false" outlineLevel="0" collapsed="false">
      <c r="A262" s="0" t="s">
        <v>891</v>
      </c>
      <c r="E262" s="0" t="s">
        <v>892</v>
      </c>
      <c r="F262" s="109"/>
    </row>
    <row r="263" customFormat="false" ht="12.75" hidden="false" customHeight="false" outlineLevel="0" collapsed="false">
      <c r="A263" s="0" t="s">
        <v>893</v>
      </c>
      <c r="E263" s="0" t="s">
        <v>894</v>
      </c>
      <c r="F263" s="109"/>
    </row>
    <row r="264" customFormat="false" ht="12.75" hidden="false" customHeight="false" outlineLevel="0" collapsed="false">
      <c r="A264" s="0" t="s">
        <v>895</v>
      </c>
      <c r="E264" s="0" t="s">
        <v>896</v>
      </c>
      <c r="F264" s="109"/>
    </row>
    <row r="265" customFormat="false" ht="12.75" hidden="false" customHeight="false" outlineLevel="0" collapsed="false">
      <c r="A265" s="0" t="s">
        <v>897</v>
      </c>
      <c r="E265" s="0" t="s">
        <v>898</v>
      </c>
      <c r="F265" s="109"/>
    </row>
    <row r="266" customFormat="false" ht="12.75" hidden="false" customHeight="false" outlineLevel="0" collapsed="false">
      <c r="A266" s="0" t="s">
        <v>899</v>
      </c>
      <c r="E266" s="0" t="s">
        <v>900</v>
      </c>
      <c r="F266" s="109"/>
    </row>
    <row r="267" customFormat="false" ht="12.75" hidden="false" customHeight="false" outlineLevel="0" collapsed="false">
      <c r="A267" s="0" t="s">
        <v>901</v>
      </c>
      <c r="E267" s="0" t="s">
        <v>295</v>
      </c>
      <c r="F267" s="109"/>
    </row>
    <row r="268" customFormat="false" ht="12.75" hidden="false" customHeight="false" outlineLevel="0" collapsed="false">
      <c r="A268" s="0" t="s">
        <v>902</v>
      </c>
      <c r="E268" s="0" t="s">
        <v>903</v>
      </c>
      <c r="F268" s="109"/>
    </row>
    <row r="269" customFormat="false" ht="12.75" hidden="false" customHeight="false" outlineLevel="0" collapsed="false">
      <c r="A269" s="0" t="s">
        <v>577</v>
      </c>
      <c r="E269" s="0" t="s">
        <v>578</v>
      </c>
      <c r="F269" s="109"/>
    </row>
    <row r="270" customFormat="false" ht="12.75" hidden="false" customHeight="false" outlineLevel="0" collapsed="false">
      <c r="A270" s="0" t="s">
        <v>904</v>
      </c>
      <c r="E270" s="0" t="s">
        <v>905</v>
      </c>
      <c r="F270" s="109"/>
    </row>
    <row r="271" customFormat="false" ht="12.75" hidden="false" customHeight="false" outlineLevel="0" collapsed="false">
      <c r="A271" s="0" t="s">
        <v>906</v>
      </c>
      <c r="E271" s="0" t="s">
        <v>907</v>
      </c>
      <c r="F271" s="109"/>
    </row>
    <row r="272" customFormat="false" ht="12.75" hidden="false" customHeight="false" outlineLevel="0" collapsed="false">
      <c r="A272" s="0" t="s">
        <v>908</v>
      </c>
      <c r="E272" s="0" t="s">
        <v>909</v>
      </c>
      <c r="F272" s="109"/>
    </row>
    <row r="273" customFormat="false" ht="12.75" hidden="false" customHeight="false" outlineLevel="0" collapsed="false">
      <c r="A273" s="0" t="s">
        <v>910</v>
      </c>
      <c r="E273" s="0" t="s">
        <v>911</v>
      </c>
      <c r="F273" s="109"/>
    </row>
    <row r="274" customFormat="false" ht="12.75" hidden="false" customHeight="false" outlineLevel="0" collapsed="false">
      <c r="A274" s="0" t="s">
        <v>912</v>
      </c>
      <c r="E274" s="0" t="s">
        <v>913</v>
      </c>
      <c r="F274" s="109"/>
    </row>
    <row r="275" customFormat="false" ht="12.75" hidden="false" customHeight="false" outlineLevel="0" collapsed="false">
      <c r="A275" s="0" t="s">
        <v>914</v>
      </c>
      <c r="E275" s="0" t="s">
        <v>915</v>
      </c>
      <c r="F275" s="109"/>
    </row>
    <row r="276" customFormat="false" ht="12.75" hidden="false" customHeight="false" outlineLevel="0" collapsed="false">
      <c r="A276" s="0" t="s">
        <v>916</v>
      </c>
      <c r="E276" s="0" t="s">
        <v>917</v>
      </c>
      <c r="F276" s="109"/>
    </row>
    <row r="277" customFormat="false" ht="12.75" hidden="false" customHeight="false" outlineLevel="0" collapsed="false">
      <c r="A277" s="0" t="s">
        <v>918</v>
      </c>
      <c r="E277" s="0" t="s">
        <v>919</v>
      </c>
      <c r="F277" s="109"/>
    </row>
    <row r="278" customFormat="false" ht="12.75" hidden="false" customHeight="false" outlineLevel="0" collapsed="false">
      <c r="A278" s="0" t="s">
        <v>920</v>
      </c>
      <c r="E278" s="0" t="s">
        <v>921</v>
      </c>
      <c r="F278" s="109"/>
    </row>
    <row r="279" customFormat="false" ht="12.75" hidden="false" customHeight="false" outlineLevel="0" collapsed="false">
      <c r="A279" s="0" t="s">
        <v>922</v>
      </c>
      <c r="E279" s="0" t="s">
        <v>923</v>
      </c>
      <c r="F279" s="109"/>
    </row>
    <row r="280" customFormat="false" ht="12.75" hidden="false" customHeight="false" outlineLevel="0" collapsed="false">
      <c r="A280" s="0" t="s">
        <v>924</v>
      </c>
      <c r="E280" s="0" t="s">
        <v>925</v>
      </c>
      <c r="F280" s="109"/>
    </row>
    <row r="281" customFormat="false" ht="12.75" hidden="false" customHeight="false" outlineLevel="0" collapsed="false">
      <c r="A281" s="0" t="s">
        <v>926</v>
      </c>
      <c r="E281" s="0" t="s">
        <v>927</v>
      </c>
      <c r="F281" s="109"/>
    </row>
    <row r="282" customFormat="false" ht="12.75" hidden="false" customHeight="false" outlineLevel="0" collapsed="false">
      <c r="A282" s="0" t="s">
        <v>928</v>
      </c>
      <c r="E282" s="0" t="s">
        <v>929</v>
      </c>
      <c r="F282" s="109"/>
    </row>
    <row r="283" customFormat="false" ht="10.5" hidden="false" customHeight="true" outlineLevel="0" collapsed="false">
      <c r="A283" s="110" t="s">
        <v>930</v>
      </c>
      <c r="E283" s="0" t="s">
        <v>931</v>
      </c>
      <c r="F283" s="109"/>
    </row>
    <row r="284" customFormat="false" ht="12.75" hidden="false" customHeight="false" outlineLevel="0" collapsed="false">
      <c r="A284" s="0" t="s">
        <v>932</v>
      </c>
      <c r="E284" s="0" t="s">
        <v>933</v>
      </c>
      <c r="F284" s="109"/>
    </row>
    <row r="285" customFormat="false" ht="12.75" hidden="false" customHeight="false" outlineLevel="0" collapsed="false">
      <c r="A285" s="0" t="s">
        <v>82</v>
      </c>
      <c r="E285" s="0" t="s">
        <v>259</v>
      </c>
      <c r="F285" s="109"/>
    </row>
    <row r="286" customFormat="false" ht="12.75" hidden="false" customHeight="false" outlineLevel="0" collapsed="false">
      <c r="A286" s="0" t="s">
        <v>934</v>
      </c>
      <c r="E286" s="0" t="s">
        <v>935</v>
      </c>
      <c r="F286" s="109"/>
    </row>
    <row r="287" customFormat="false" ht="12.75" hidden="false" customHeight="false" outlineLevel="0" collapsed="false">
      <c r="A287" s="0" t="s">
        <v>936</v>
      </c>
      <c r="E287" s="0" t="s">
        <v>937</v>
      </c>
      <c r="F287" s="109"/>
    </row>
    <row r="288" customFormat="false" ht="12.75" hidden="false" customHeight="false" outlineLevel="0" collapsed="false">
      <c r="A288" s="0" t="s">
        <v>938</v>
      </c>
      <c r="E288" s="0" t="s">
        <v>357</v>
      </c>
      <c r="F288" s="109"/>
    </row>
    <row r="289" customFormat="false" ht="12.75" hidden="false" customHeight="false" outlineLevel="0" collapsed="false">
      <c r="A289" s="0" t="s">
        <v>939</v>
      </c>
      <c r="E289" s="0" t="s">
        <v>940</v>
      </c>
      <c r="F289" s="109"/>
    </row>
    <row r="290" customFormat="false" ht="12.75" hidden="false" customHeight="false" outlineLevel="0" collapsed="false">
      <c r="A290" s="0" t="s">
        <v>941</v>
      </c>
      <c r="E290" s="0" t="s">
        <v>942</v>
      </c>
      <c r="F290" s="109"/>
    </row>
    <row r="291" customFormat="false" ht="12.75" hidden="false" customHeight="false" outlineLevel="0" collapsed="false">
      <c r="A291" s="0" t="s">
        <v>943</v>
      </c>
      <c r="E291" s="0" t="s">
        <v>358</v>
      </c>
      <c r="F291" s="109"/>
    </row>
    <row r="292" customFormat="false" ht="12.75" hidden="false" customHeight="false" outlineLevel="0" collapsed="false">
      <c r="A292" s="110" t="s">
        <v>944</v>
      </c>
      <c r="E292" s="0" t="s">
        <v>359</v>
      </c>
      <c r="F292" s="109"/>
    </row>
    <row r="293" customFormat="false" ht="12.75" hidden="false" customHeight="false" outlineLevel="0" collapsed="false">
      <c r="A293" s="0" t="s">
        <v>945</v>
      </c>
      <c r="E293" s="0" t="s">
        <v>946</v>
      </c>
      <c r="F293" s="109"/>
    </row>
    <row r="294" customFormat="false" ht="12.75" hidden="false" customHeight="false" outlineLevel="0" collapsed="false">
      <c r="A294" s="110" t="s">
        <v>947</v>
      </c>
      <c r="E294" s="0" t="s">
        <v>948</v>
      </c>
      <c r="F294" s="109"/>
    </row>
    <row r="295" customFormat="false" ht="12.75" hidden="false" customHeight="false" outlineLevel="0" collapsed="false">
      <c r="A295" s="0" t="s">
        <v>949</v>
      </c>
      <c r="E295" s="0" t="s">
        <v>950</v>
      </c>
      <c r="F295" s="109"/>
    </row>
    <row r="296" customFormat="false" ht="12.75" hidden="false" customHeight="false" outlineLevel="0" collapsed="false">
      <c r="A296" s="0" t="s">
        <v>951</v>
      </c>
      <c r="E296" s="0" t="s">
        <v>952</v>
      </c>
      <c r="F296" s="109"/>
    </row>
    <row r="297" customFormat="false" ht="12.75" hidden="false" customHeight="false" outlineLevel="0" collapsed="false">
      <c r="A297" s="110" t="s">
        <v>953</v>
      </c>
      <c r="E297" s="0" t="s">
        <v>954</v>
      </c>
      <c r="F297" s="109"/>
    </row>
    <row r="298" customFormat="false" ht="12.75" hidden="false" customHeight="false" outlineLevel="0" collapsed="false">
      <c r="A298" s="110" t="s">
        <v>83</v>
      </c>
      <c r="E298" s="0" t="s">
        <v>260</v>
      </c>
      <c r="F298" s="109"/>
    </row>
    <row r="299" customFormat="false" ht="12.75" hidden="false" customHeight="false" outlineLevel="0" collapsed="false">
      <c r="A299" s="110" t="s">
        <v>955</v>
      </c>
      <c r="E299" s="0" t="s">
        <v>956</v>
      </c>
      <c r="F299" s="109"/>
    </row>
    <row r="300" customFormat="false" ht="12.75" hidden="false" customHeight="false" outlineLevel="0" collapsed="false">
      <c r="A300" s="110" t="s">
        <v>957</v>
      </c>
      <c r="E300" s="0" t="s">
        <v>958</v>
      </c>
      <c r="F300" s="109"/>
    </row>
    <row r="301" customFormat="false" ht="12.75" hidden="false" customHeight="false" outlineLevel="0" collapsed="false">
      <c r="A301" s="110" t="s">
        <v>84</v>
      </c>
      <c r="E301" s="0" t="s">
        <v>261</v>
      </c>
      <c r="F301" s="109"/>
    </row>
    <row r="302" customFormat="false" ht="12.75" hidden="false" customHeight="false" outlineLevel="0" collapsed="false">
      <c r="A302" s="110" t="s">
        <v>959</v>
      </c>
      <c r="E302" s="0" t="s">
        <v>360</v>
      </c>
      <c r="F302" s="109"/>
    </row>
    <row r="303" customFormat="false" ht="12.75" hidden="false" customHeight="false" outlineLevel="0" collapsed="false">
      <c r="A303" s="0" t="s">
        <v>960</v>
      </c>
      <c r="E303" s="0" t="s">
        <v>361</v>
      </c>
      <c r="F303" s="109"/>
    </row>
    <row r="304" customFormat="false" ht="12.75" hidden="false" customHeight="false" outlineLevel="0" collapsed="false">
      <c r="A304" s="0" t="s">
        <v>961</v>
      </c>
      <c r="E304" s="0" t="s">
        <v>962</v>
      </c>
      <c r="F304" s="109"/>
    </row>
    <row r="305" customFormat="false" ht="12.75" hidden="false" customHeight="false" outlineLevel="0" collapsed="false">
      <c r="A305" s="0" t="s">
        <v>963</v>
      </c>
      <c r="E305" s="0" t="s">
        <v>964</v>
      </c>
      <c r="F305" s="109"/>
    </row>
    <row r="306" customFormat="false" ht="12.75" hidden="false" customHeight="false" outlineLevel="0" collapsed="false">
      <c r="A306" s="110" t="s">
        <v>965</v>
      </c>
      <c r="E306" s="0" t="s">
        <v>966</v>
      </c>
      <c r="F306" s="109"/>
    </row>
    <row r="307" customFormat="false" ht="12.75" hidden="false" customHeight="false" outlineLevel="0" collapsed="false">
      <c r="A307" s="0" t="s">
        <v>967</v>
      </c>
      <c r="E307" s="0" t="s">
        <v>968</v>
      </c>
    </row>
    <row r="308" customFormat="false" ht="12.75" hidden="false" customHeight="false" outlineLevel="0" collapsed="false">
      <c r="A308" s="0" t="s">
        <v>969</v>
      </c>
      <c r="E308" s="0" t="s">
        <v>970</v>
      </c>
      <c r="F308" s="109"/>
    </row>
    <row r="309" customFormat="false" ht="12.75" hidden="false" customHeight="false" outlineLevel="0" collapsed="false">
      <c r="A309" s="0" t="s">
        <v>971</v>
      </c>
      <c r="E309" s="0" t="s">
        <v>362</v>
      </c>
      <c r="F309" s="109"/>
    </row>
    <row r="310" customFormat="false" ht="12.75" hidden="false" customHeight="false" outlineLevel="0" collapsed="false">
      <c r="A310" s="0" t="s">
        <v>972</v>
      </c>
      <c r="E310" s="0" t="s">
        <v>973</v>
      </c>
      <c r="F310" s="109"/>
    </row>
    <row r="311" customFormat="false" ht="12.75" hidden="false" customHeight="false" outlineLevel="0" collapsed="false">
      <c r="A311" s="0" t="s">
        <v>974</v>
      </c>
      <c r="E311" s="0" t="s">
        <v>975</v>
      </c>
      <c r="F311" s="109"/>
    </row>
    <row r="312" customFormat="false" ht="12.75" hidden="false" customHeight="false" outlineLevel="0" collapsed="false">
      <c r="A312" s="0" t="s">
        <v>976</v>
      </c>
      <c r="E312" s="0" t="s">
        <v>363</v>
      </c>
      <c r="F312" s="109"/>
    </row>
    <row r="313" customFormat="false" ht="12.75" hidden="false" customHeight="false" outlineLevel="0" collapsed="false">
      <c r="A313" s="0" t="s">
        <v>977</v>
      </c>
      <c r="E313" s="0" t="s">
        <v>978</v>
      </c>
    </row>
    <row r="314" customFormat="false" ht="12.75" hidden="false" customHeight="false" outlineLevel="0" collapsed="false">
      <c r="A314" s="0" t="s">
        <v>85</v>
      </c>
      <c r="E314" s="0" t="s">
        <v>262</v>
      </c>
      <c r="F314" s="109"/>
    </row>
    <row r="315" customFormat="false" ht="12.75" hidden="false" customHeight="false" outlineLevel="0" collapsed="false">
      <c r="A315" s="0" t="s">
        <v>979</v>
      </c>
      <c r="E315" s="0" t="s">
        <v>980</v>
      </c>
      <c r="F315" s="109"/>
    </row>
    <row r="316" customFormat="false" ht="12.75" hidden="false" customHeight="false" outlineLevel="0" collapsed="false">
      <c r="A316" s="0" t="s">
        <v>981</v>
      </c>
      <c r="E316" s="0" t="s">
        <v>364</v>
      </c>
      <c r="F316" s="109"/>
    </row>
    <row r="317" customFormat="false" ht="12.75" hidden="false" customHeight="false" outlineLevel="0" collapsed="false">
      <c r="A317" s="0" t="s">
        <v>982</v>
      </c>
      <c r="E317" s="0" t="s">
        <v>983</v>
      </c>
      <c r="F317" s="109"/>
    </row>
    <row r="318" customFormat="false" ht="12.75" hidden="false" customHeight="false" outlineLevel="0" collapsed="false">
      <c r="A318" s="0" t="s">
        <v>984</v>
      </c>
      <c r="E318" s="0" t="s">
        <v>985</v>
      </c>
      <c r="F318" s="109"/>
    </row>
    <row r="319" customFormat="false" ht="12.75" hidden="false" customHeight="false" outlineLevel="0" collapsed="false">
      <c r="A319" s="0" t="s">
        <v>986</v>
      </c>
      <c r="E319" s="0" t="s">
        <v>987</v>
      </c>
      <c r="F319" s="109"/>
    </row>
    <row r="320" customFormat="false" ht="12.75" hidden="false" customHeight="false" outlineLevel="0" collapsed="false">
      <c r="A320" s="0" t="s">
        <v>988</v>
      </c>
      <c r="E320" s="0" t="s">
        <v>989</v>
      </c>
      <c r="F320" s="109"/>
    </row>
    <row r="321" customFormat="false" ht="12.75" hidden="false" customHeight="false" outlineLevel="0" collapsed="false">
      <c r="A321" s="0" t="s">
        <v>990</v>
      </c>
      <c r="E321" s="0" t="s">
        <v>365</v>
      </c>
      <c r="F321" s="109"/>
    </row>
    <row r="322" customFormat="false" ht="12.75" hidden="false" customHeight="false" outlineLevel="0" collapsed="false">
      <c r="A322" s="0" t="s">
        <v>991</v>
      </c>
      <c r="E322" s="0" t="s">
        <v>992</v>
      </c>
      <c r="F322" s="109"/>
    </row>
    <row r="323" customFormat="false" ht="12.75" hidden="false" customHeight="false" outlineLevel="0" collapsed="false">
      <c r="A323" s="0" t="s">
        <v>993</v>
      </c>
      <c r="E323" s="0" t="s">
        <v>994</v>
      </c>
      <c r="F323" s="109"/>
    </row>
    <row r="324" customFormat="false" ht="12.75" hidden="false" customHeight="false" outlineLevel="0" collapsed="false">
      <c r="A324" s="0" t="s">
        <v>86</v>
      </c>
      <c r="E324" s="0" t="s">
        <v>263</v>
      </c>
      <c r="F324" s="109"/>
    </row>
    <row r="325" customFormat="false" ht="12.75" hidden="false" customHeight="false" outlineLevel="0" collapsed="false">
      <c r="A325" s="0" t="s">
        <v>995</v>
      </c>
      <c r="E325" s="0" t="s">
        <v>367</v>
      </c>
      <c r="F325" s="109"/>
    </row>
    <row r="326" customFormat="false" ht="12.75" hidden="false" customHeight="false" outlineLevel="0" collapsed="false">
      <c r="A326" s="110" t="s">
        <v>996</v>
      </c>
      <c r="E326" s="0" t="s">
        <v>997</v>
      </c>
      <c r="F326" s="109"/>
    </row>
    <row r="327" customFormat="false" ht="12.75" hidden="false" customHeight="false" outlineLevel="0" collapsed="false">
      <c r="A327" s="0" t="s">
        <v>87</v>
      </c>
      <c r="E327" s="0" t="s">
        <v>264</v>
      </c>
    </row>
    <row r="328" customFormat="false" ht="12.75" hidden="false" customHeight="false" outlineLevel="0" collapsed="false">
      <c r="A328" s="37" t="s">
        <v>998</v>
      </c>
      <c r="E328" s="0" t="s">
        <v>272</v>
      </c>
    </row>
    <row r="329" customFormat="false" ht="12.75" hidden="false" customHeight="false" outlineLevel="0" collapsed="false">
      <c r="A329" s="110" t="s">
        <v>999</v>
      </c>
      <c r="E329" s="0" t="s">
        <v>368</v>
      </c>
    </row>
    <row r="330" customFormat="false" ht="12.75" hidden="false" customHeight="false" outlineLevel="0" collapsed="false">
      <c r="A330" s="110" t="s">
        <v>1000</v>
      </c>
      <c r="E330" s="0" t="s">
        <v>1001</v>
      </c>
    </row>
    <row r="331" customFormat="false" ht="12.75" hidden="false" customHeight="false" outlineLevel="0" collapsed="false">
      <c r="A331" s="0" t="s">
        <v>1002</v>
      </c>
      <c r="E331" s="0" t="s">
        <v>369</v>
      </c>
    </row>
    <row r="332" customFormat="false" ht="12.75" hidden="false" customHeight="false" outlineLevel="0" collapsed="false">
      <c r="A332" s="0" t="s">
        <v>88</v>
      </c>
      <c r="E332" s="0" t="s">
        <v>265</v>
      </c>
    </row>
    <row r="333" customFormat="false" ht="12.75" hidden="false" customHeight="false" outlineLevel="0" collapsed="false">
      <c r="A333" s="0" t="s">
        <v>1003</v>
      </c>
      <c r="E333" s="0" t="s">
        <v>1004</v>
      </c>
    </row>
    <row r="334" customFormat="false" ht="12.75" hidden="false" customHeight="false" outlineLevel="0" collapsed="false">
      <c r="A334" s="0" t="s">
        <v>1005</v>
      </c>
      <c r="E334" s="0" t="s">
        <v>370</v>
      </c>
    </row>
    <row r="335" customFormat="false" ht="12.75" hidden="false" customHeight="false" outlineLevel="0" collapsed="false">
      <c r="A335" s="0" t="s">
        <v>1006</v>
      </c>
      <c r="E335" s="0" t="s">
        <v>1007</v>
      </c>
    </row>
    <row r="336" customFormat="false" ht="12.75" hidden="false" customHeight="false" outlineLevel="0" collapsed="false">
      <c r="A336" s="0" t="s">
        <v>1008</v>
      </c>
      <c r="E336" s="0" t="s">
        <v>1009</v>
      </c>
    </row>
    <row r="337" customFormat="false" ht="12.75" hidden="false" customHeight="false" outlineLevel="0" collapsed="false">
      <c r="A337" s="0" t="s">
        <v>1010</v>
      </c>
      <c r="E337" s="0" t="s">
        <v>1011</v>
      </c>
    </row>
    <row r="338" customFormat="false" ht="12.75" hidden="false" customHeight="false" outlineLevel="0" collapsed="false">
      <c r="A338" s="0" t="s">
        <v>1012</v>
      </c>
      <c r="E338" s="0" t="s">
        <v>1013</v>
      </c>
    </row>
    <row r="339" customFormat="false" ht="12.75" hidden="false" customHeight="false" outlineLevel="0" collapsed="false">
      <c r="A339" s="110" t="s">
        <v>91</v>
      </c>
      <c r="E339" s="0" t="s">
        <v>268</v>
      </c>
    </row>
    <row r="340" customFormat="false" ht="12.75" hidden="false" customHeight="false" outlineLevel="0" collapsed="false">
      <c r="A340" s="0" t="s">
        <v>1014</v>
      </c>
      <c r="E340" s="0" t="s">
        <v>371</v>
      </c>
    </row>
    <row r="341" customFormat="false" ht="12.75" hidden="false" customHeight="false" outlineLevel="0" collapsed="false">
      <c r="A341" s="0" t="s">
        <v>1015</v>
      </c>
      <c r="E341" s="0" t="s">
        <v>1016</v>
      </c>
    </row>
    <row r="342" customFormat="false" ht="12.75" hidden="false" customHeight="false" outlineLevel="0" collapsed="false">
      <c r="A342" s="0" t="s">
        <v>1017</v>
      </c>
      <c r="E342" s="0" t="s">
        <v>1018</v>
      </c>
    </row>
    <row r="343" customFormat="false" ht="12.75" hidden="false" customHeight="false" outlineLevel="0" collapsed="false">
      <c r="A343" s="0" t="s">
        <v>1019</v>
      </c>
      <c r="E343" s="0" t="s">
        <v>1020</v>
      </c>
    </row>
    <row r="344" customFormat="false" ht="12.75" hidden="false" customHeight="false" outlineLevel="0" collapsed="false">
      <c r="A344" s="0" t="s">
        <v>1021</v>
      </c>
      <c r="E344" s="0" t="s">
        <v>1022</v>
      </c>
    </row>
    <row r="345" customFormat="false" ht="12.75" hidden="false" customHeight="false" outlineLevel="0" collapsed="false">
      <c r="A345" s="0" t="s">
        <v>1023</v>
      </c>
      <c r="E345" s="0" t="s">
        <v>1024</v>
      </c>
    </row>
    <row r="346" customFormat="false" ht="12.75" hidden="false" customHeight="false" outlineLevel="0" collapsed="false">
      <c r="A346" s="0" t="s">
        <v>1025</v>
      </c>
      <c r="E346" s="0" t="s">
        <v>1026</v>
      </c>
    </row>
    <row r="347" customFormat="false" ht="12.75" hidden="false" customHeight="false" outlineLevel="0" collapsed="false">
      <c r="A347" s="0" t="s">
        <v>1027</v>
      </c>
      <c r="E347" s="0" t="s">
        <v>372</v>
      </c>
    </row>
    <row r="348" customFormat="false" ht="12.75" hidden="false" customHeight="false" outlineLevel="0" collapsed="false">
      <c r="A348" s="0" t="s">
        <v>1028</v>
      </c>
      <c r="E348" s="0" t="s">
        <v>1029</v>
      </c>
    </row>
    <row r="349" customFormat="false" ht="12.75" hidden="false" customHeight="false" outlineLevel="0" collapsed="false">
      <c r="A349" s="0" t="s">
        <v>1030</v>
      </c>
      <c r="E349" s="0" t="s">
        <v>1031</v>
      </c>
    </row>
    <row r="350" customFormat="false" ht="12.75" hidden="false" customHeight="false" outlineLevel="0" collapsed="false">
      <c r="A350" s="0" t="s">
        <v>1032</v>
      </c>
      <c r="E350" s="0" t="s">
        <v>373</v>
      </c>
    </row>
    <row r="351" customFormat="false" ht="12.75" hidden="false" customHeight="false" outlineLevel="0" collapsed="false">
      <c r="A351" s="0" t="s">
        <v>1033</v>
      </c>
      <c r="E351" s="0" t="s">
        <v>1034</v>
      </c>
    </row>
    <row r="352" customFormat="false" ht="12.75" hidden="false" customHeight="false" outlineLevel="0" collapsed="false">
      <c r="A352" s="0" t="s">
        <v>1035</v>
      </c>
      <c r="E352" s="0" t="s">
        <v>374</v>
      </c>
    </row>
    <row r="353" customFormat="false" ht="12.75" hidden="false" customHeight="false" outlineLevel="0" collapsed="false">
      <c r="A353" s="0" t="s">
        <v>92</v>
      </c>
      <c r="E353" s="0" t="s">
        <v>269</v>
      </c>
    </row>
    <row r="354" customFormat="false" ht="12.75" hidden="false" customHeight="false" outlineLevel="0" collapsed="false">
      <c r="A354" s="0" t="s">
        <v>1036</v>
      </c>
      <c r="E354" s="0" t="s">
        <v>1037</v>
      </c>
    </row>
    <row r="355" customFormat="false" ht="12.75" hidden="false" customHeight="false" outlineLevel="0" collapsed="false">
      <c r="A355" s="0" t="s">
        <v>1038</v>
      </c>
      <c r="E355" s="0" t="s">
        <v>1039</v>
      </c>
    </row>
    <row r="356" customFormat="false" ht="12.75" hidden="false" customHeight="false" outlineLevel="0" collapsed="false">
      <c r="A356" s="0" t="s">
        <v>1040</v>
      </c>
      <c r="E356" s="0" t="s">
        <v>375</v>
      </c>
    </row>
    <row r="357" customFormat="false" ht="12.75" hidden="false" customHeight="false" outlineLevel="0" collapsed="false">
      <c r="A357" s="110" t="s">
        <v>94</v>
      </c>
      <c r="E357" s="0" t="s">
        <v>270</v>
      </c>
    </row>
    <row r="358" customFormat="false" ht="12.75" hidden="false" customHeight="false" outlineLevel="0" collapsed="false">
      <c r="A358" s="0" t="s">
        <v>1041</v>
      </c>
      <c r="E358" s="0" t="s">
        <v>376</v>
      </c>
    </row>
    <row r="359" customFormat="false" ht="12.75" hidden="false" customHeight="false" outlineLevel="0" collapsed="false">
      <c r="A359" s="110" t="s">
        <v>96</v>
      </c>
      <c r="E359" s="0" t="s">
        <v>271</v>
      </c>
    </row>
    <row r="360" customFormat="false" ht="12.75" hidden="false" customHeight="false" outlineLevel="0" collapsed="false">
      <c r="A360" s="0" t="s">
        <v>1042</v>
      </c>
      <c r="E360" s="0" t="s">
        <v>1043</v>
      </c>
    </row>
    <row r="361" customFormat="false" ht="12.75" hidden="false" customHeight="false" outlineLevel="0" collapsed="false">
      <c r="A361" s="110" t="s">
        <v>1044</v>
      </c>
      <c r="E361" s="0" t="s">
        <v>1045</v>
      </c>
    </row>
    <row r="362" customFormat="false" ht="12.75" hidden="false" customHeight="false" outlineLevel="0" collapsed="false">
      <c r="A362" s="110" t="s">
        <v>1046</v>
      </c>
      <c r="E362" s="0" t="s">
        <v>1047</v>
      </c>
    </row>
    <row r="363" customFormat="false" ht="12.75" hidden="false" customHeight="false" outlineLevel="0" collapsed="false">
      <c r="A363" s="0" t="s">
        <v>97</v>
      </c>
      <c r="E363" s="0" t="s">
        <v>272</v>
      </c>
    </row>
    <row r="364" customFormat="false" ht="12.75" hidden="false" customHeight="false" outlineLevel="0" collapsed="false">
      <c r="A364" s="0" t="s">
        <v>1048</v>
      </c>
      <c r="E364" s="0" t="s">
        <v>1049</v>
      </c>
    </row>
    <row r="365" customFormat="false" ht="12.75" hidden="false" customHeight="false" outlineLevel="0" collapsed="false">
      <c r="A365" s="110" t="s">
        <v>1050</v>
      </c>
      <c r="E365" s="0" t="s">
        <v>725</v>
      </c>
    </row>
    <row r="366" customFormat="false" ht="12.75" hidden="false" customHeight="false" outlineLevel="0" collapsed="false">
      <c r="A366" s="0" t="s">
        <v>1051</v>
      </c>
      <c r="E366" s="0" t="s">
        <v>1052</v>
      </c>
    </row>
    <row r="367" customFormat="false" ht="12.75" hidden="false" customHeight="false" outlineLevel="0" collapsed="false">
      <c r="A367" s="0" t="s">
        <v>1053</v>
      </c>
      <c r="E367" s="0" t="s">
        <v>725</v>
      </c>
    </row>
    <row r="368" customFormat="false" ht="12.75" hidden="false" customHeight="false" outlineLevel="0" collapsed="false">
      <c r="A368" s="0" t="s">
        <v>1054</v>
      </c>
      <c r="E368" s="0" t="s">
        <v>1055</v>
      </c>
    </row>
    <row r="369" customFormat="false" ht="12.75" hidden="false" customHeight="false" outlineLevel="0" collapsed="false">
      <c r="A369" s="0" t="s">
        <v>100</v>
      </c>
      <c r="E369" s="0" t="s">
        <v>274</v>
      </c>
    </row>
    <row r="370" customFormat="false" ht="12.75" hidden="false" customHeight="false" outlineLevel="0" collapsed="false">
      <c r="A370" s="0" t="s">
        <v>1056</v>
      </c>
      <c r="E370" s="0" t="s">
        <v>377</v>
      </c>
    </row>
    <row r="371" customFormat="false" ht="12.75" hidden="false" customHeight="false" outlineLevel="0" collapsed="false">
      <c r="A371" s="0" t="s">
        <v>1057</v>
      </c>
      <c r="E371" s="0" t="s">
        <v>1058</v>
      </c>
    </row>
    <row r="372" customFormat="false" ht="12.75" hidden="false" customHeight="false" outlineLevel="0" collapsed="false">
      <c r="A372" s="0" t="s">
        <v>1059</v>
      </c>
      <c r="E372" s="0" t="s">
        <v>1060</v>
      </c>
    </row>
    <row r="373" customFormat="false" ht="12.75" hidden="false" customHeight="false" outlineLevel="0" collapsed="false">
      <c r="A373" s="0" t="s">
        <v>1061</v>
      </c>
      <c r="E373" s="0" t="s">
        <v>1062</v>
      </c>
    </row>
    <row r="374" customFormat="false" ht="12.75" hidden="false" customHeight="false" outlineLevel="0" collapsed="false">
      <c r="A374" s="0" t="s">
        <v>1063</v>
      </c>
      <c r="E374" s="0" t="s">
        <v>378</v>
      </c>
    </row>
    <row r="375" customFormat="false" ht="12.75" hidden="false" customHeight="false" outlineLevel="0" collapsed="false">
      <c r="A375" s="0" t="s">
        <v>1064</v>
      </c>
      <c r="E375" s="0" t="s">
        <v>1065</v>
      </c>
    </row>
    <row r="376" customFormat="false" ht="12.75" hidden="false" customHeight="false" outlineLevel="0" collapsed="false">
      <c r="A376" s="0" t="s">
        <v>1066</v>
      </c>
      <c r="E376" s="0" t="s">
        <v>379</v>
      </c>
    </row>
    <row r="377" customFormat="false" ht="12.75" hidden="false" customHeight="false" outlineLevel="0" collapsed="false">
      <c r="A377" s="0" t="s">
        <v>1067</v>
      </c>
      <c r="E377" s="0" t="s">
        <v>380</v>
      </c>
    </row>
    <row r="378" customFormat="false" ht="12.75" hidden="false" customHeight="false" outlineLevel="0" collapsed="false">
      <c r="A378" s="110" t="s">
        <v>1068</v>
      </c>
      <c r="E378" s="0" t="s">
        <v>1069</v>
      </c>
    </row>
    <row r="379" customFormat="false" ht="12.75" hidden="false" customHeight="false" outlineLevel="0" collapsed="false">
      <c r="A379" s="0" t="s">
        <v>1070</v>
      </c>
      <c r="E379" s="0" t="s">
        <v>381</v>
      </c>
    </row>
    <row r="380" customFormat="false" ht="12.75" hidden="false" customHeight="false" outlineLevel="0" collapsed="false">
      <c r="A380" s="0" t="s">
        <v>1071</v>
      </c>
      <c r="E380" s="0" t="s">
        <v>980</v>
      </c>
    </row>
    <row r="381" customFormat="false" ht="12.75" hidden="false" customHeight="false" outlineLevel="0" collapsed="false">
      <c r="A381" s="0" t="s">
        <v>1072</v>
      </c>
      <c r="E381" s="0" t="s">
        <v>1073</v>
      </c>
    </row>
    <row r="382" customFormat="false" ht="12.75" hidden="false" customHeight="false" outlineLevel="0" collapsed="false">
      <c r="A382" s="0" t="s">
        <v>1074</v>
      </c>
      <c r="E382" s="0" t="s">
        <v>1075</v>
      </c>
    </row>
    <row r="383" customFormat="false" ht="12.75" hidden="false" customHeight="false" outlineLevel="0" collapsed="false">
      <c r="A383" s="0" t="s">
        <v>1076</v>
      </c>
      <c r="E383" s="0" t="s">
        <v>1077</v>
      </c>
    </row>
    <row r="384" customFormat="false" ht="12.75" hidden="false" customHeight="false" outlineLevel="0" collapsed="false">
      <c r="A384" s="0" t="s">
        <v>1078</v>
      </c>
      <c r="E384" s="0" t="s">
        <v>382</v>
      </c>
    </row>
    <row r="385" customFormat="false" ht="12.75" hidden="false" customHeight="false" outlineLevel="0" collapsed="false">
      <c r="A385" s="0" t="s">
        <v>1079</v>
      </c>
      <c r="E385" s="0" t="s">
        <v>384</v>
      </c>
    </row>
    <row r="386" customFormat="false" ht="12.75" hidden="false" customHeight="false" outlineLevel="0" collapsed="false">
      <c r="A386" s="0" t="s">
        <v>1080</v>
      </c>
      <c r="E386" s="0" t="s">
        <v>1081</v>
      </c>
    </row>
    <row r="387" customFormat="false" ht="12.75" hidden="false" customHeight="false" outlineLevel="0" collapsed="false">
      <c r="A387" s="0" t="s">
        <v>1082</v>
      </c>
      <c r="E387" s="0" t="s">
        <v>1083</v>
      </c>
    </row>
    <row r="388" customFormat="false" ht="12.75" hidden="false" customHeight="false" outlineLevel="0" collapsed="false">
      <c r="A388" s="0" t="s">
        <v>1084</v>
      </c>
      <c r="E388" s="0" t="s">
        <v>383</v>
      </c>
    </row>
    <row r="389" customFormat="false" ht="12.75" hidden="false" customHeight="false" outlineLevel="0" collapsed="false">
      <c r="A389" s="0" t="s">
        <v>1085</v>
      </c>
      <c r="E389" s="0" t="s">
        <v>1086</v>
      </c>
    </row>
    <row r="390" customFormat="false" ht="12.75" hidden="false" customHeight="false" outlineLevel="0" collapsed="false">
      <c r="A390" s="0" t="s">
        <v>1087</v>
      </c>
      <c r="E390" s="0" t="s">
        <v>1088</v>
      </c>
    </row>
    <row r="391" customFormat="false" ht="12.75" hidden="false" customHeight="false" outlineLevel="0" collapsed="false">
      <c r="A391" s="0" t="s">
        <v>101</v>
      </c>
      <c r="E391" s="0" t="s">
        <v>275</v>
      </c>
    </row>
    <row r="392" customFormat="false" ht="12.75" hidden="false" customHeight="false" outlineLevel="0" collapsed="false">
      <c r="A392" s="0" t="s">
        <v>1089</v>
      </c>
      <c r="E392" s="0" t="s">
        <v>385</v>
      </c>
    </row>
    <row r="393" customFormat="false" ht="12.75" hidden="false" customHeight="false" outlineLevel="0" collapsed="false">
      <c r="A393" s="0" t="s">
        <v>1090</v>
      </c>
      <c r="E393" s="0" t="s">
        <v>1091</v>
      </c>
    </row>
    <row r="394" customFormat="false" ht="12.75" hidden="false" customHeight="false" outlineLevel="0" collapsed="false">
      <c r="A394" s="0" t="s">
        <v>102</v>
      </c>
      <c r="E394" s="0" t="s">
        <v>276</v>
      </c>
    </row>
    <row r="395" customFormat="false" ht="12.75" hidden="false" customHeight="false" outlineLevel="0" collapsed="false">
      <c r="A395" s="0" t="s">
        <v>1092</v>
      </c>
      <c r="E395" s="0" t="s">
        <v>386</v>
      </c>
    </row>
    <row r="396" customFormat="false" ht="12.75" hidden="false" customHeight="false" outlineLevel="0" collapsed="false">
      <c r="A396" s="0" t="s">
        <v>1093</v>
      </c>
      <c r="E396" s="0" t="s">
        <v>387</v>
      </c>
    </row>
    <row r="397" customFormat="false" ht="12.75" hidden="false" customHeight="false" outlineLevel="0" collapsed="false">
      <c r="A397" s="0" t="s">
        <v>103</v>
      </c>
      <c r="E397" s="0" t="s">
        <v>277</v>
      </c>
    </row>
    <row r="398" customFormat="false" ht="12.75" hidden="false" customHeight="false" outlineLevel="0" collapsed="false">
      <c r="A398" s="0" t="s">
        <v>1094</v>
      </c>
      <c r="E398" s="0" t="s">
        <v>1095</v>
      </c>
    </row>
    <row r="399" customFormat="false" ht="12.75" hidden="false" customHeight="false" outlineLevel="0" collapsed="false">
      <c r="A399" s="0" t="s">
        <v>1096</v>
      </c>
      <c r="E399" s="0" t="s">
        <v>388</v>
      </c>
    </row>
    <row r="400" customFormat="false" ht="12.75" hidden="false" customHeight="false" outlineLevel="0" collapsed="false">
      <c r="A400" s="0" t="s">
        <v>1097</v>
      </c>
      <c r="E400" s="0" t="s">
        <v>1098</v>
      </c>
    </row>
    <row r="401" customFormat="false" ht="12.75" hidden="false" customHeight="false" outlineLevel="0" collapsed="false">
      <c r="A401" s="0" t="s">
        <v>1099</v>
      </c>
      <c r="E401" s="0" t="s">
        <v>389</v>
      </c>
    </row>
    <row r="402" customFormat="false" ht="12.75" hidden="false" customHeight="false" outlineLevel="0" collapsed="false">
      <c r="A402" s="0" t="s">
        <v>1100</v>
      </c>
      <c r="E402" s="0" t="s">
        <v>1101</v>
      </c>
    </row>
    <row r="403" customFormat="false" ht="12.75" hidden="false" customHeight="false" outlineLevel="0" collapsed="false">
      <c r="A403" s="0" t="s">
        <v>1102</v>
      </c>
      <c r="E403" s="0" t="s">
        <v>1103</v>
      </c>
    </row>
    <row r="404" customFormat="false" ht="12.75" hidden="false" customHeight="false" outlineLevel="0" collapsed="false">
      <c r="A404" s="0" t="s">
        <v>1104</v>
      </c>
      <c r="E404" s="0" t="s">
        <v>390</v>
      </c>
    </row>
    <row r="405" customFormat="false" ht="12.75" hidden="false" customHeight="false" outlineLevel="0" collapsed="false">
      <c r="A405" s="0" t="s">
        <v>104</v>
      </c>
      <c r="E405" s="0" t="s">
        <v>278</v>
      </c>
    </row>
    <row r="406" customFormat="false" ht="12.75" hidden="false" customHeight="false" outlineLevel="0" collapsed="false">
      <c r="A406" s="0" t="s">
        <v>1105</v>
      </c>
      <c r="E406" s="0" t="s">
        <v>1106</v>
      </c>
    </row>
    <row r="407" customFormat="false" ht="12.75" hidden="false" customHeight="false" outlineLevel="0" collapsed="false">
      <c r="A407" s="0" t="s">
        <v>1107</v>
      </c>
      <c r="E407" s="0" t="s">
        <v>1108</v>
      </c>
    </row>
    <row r="408" customFormat="false" ht="12.75" hidden="false" customHeight="false" outlineLevel="0" collapsed="false">
      <c r="A408" s="0" t="s">
        <v>1109</v>
      </c>
      <c r="E408" s="0" t="s">
        <v>1110</v>
      </c>
    </row>
    <row r="409" customFormat="false" ht="12.75" hidden="false" customHeight="false" outlineLevel="0" collapsed="false">
      <c r="A409" s="0" t="s">
        <v>1111</v>
      </c>
      <c r="E409" s="0" t="s">
        <v>1112</v>
      </c>
    </row>
    <row r="410" customFormat="false" ht="12.75" hidden="false" customHeight="false" outlineLevel="0" collapsed="false">
      <c r="A410" s="0" t="s">
        <v>105</v>
      </c>
      <c r="E410" s="0" t="s">
        <v>279</v>
      </c>
    </row>
    <row r="411" customFormat="false" ht="12.75" hidden="false" customHeight="false" outlineLevel="0" collapsed="false">
      <c r="A411" s="110" t="s">
        <v>1113</v>
      </c>
      <c r="E411" s="0" t="s">
        <v>1114</v>
      </c>
    </row>
    <row r="412" customFormat="false" ht="12.75" hidden="false" customHeight="false" outlineLevel="0" collapsed="false">
      <c r="A412" s="0" t="s">
        <v>1115</v>
      </c>
      <c r="E412" s="0" t="s">
        <v>1116</v>
      </c>
    </row>
    <row r="413" customFormat="false" ht="12.75" hidden="false" customHeight="false" outlineLevel="0" collapsed="false">
      <c r="A413" s="0" t="s">
        <v>1117</v>
      </c>
      <c r="E413" s="0" t="s">
        <v>980</v>
      </c>
    </row>
    <row r="414" customFormat="false" ht="12.75" hidden="false" customHeight="false" outlineLevel="0" collapsed="false">
      <c r="A414" s="0" t="s">
        <v>1118</v>
      </c>
      <c r="E414" s="0" t="s">
        <v>1119</v>
      </c>
    </row>
    <row r="415" customFormat="false" ht="12.75" hidden="false" customHeight="false" outlineLevel="0" collapsed="false">
      <c r="A415" s="0" t="s">
        <v>1120</v>
      </c>
      <c r="E415" s="0" t="s">
        <v>1121</v>
      </c>
    </row>
    <row r="416" customFormat="false" ht="12.75" hidden="false" customHeight="false" outlineLevel="0" collapsed="false">
      <c r="A416" s="0" t="s">
        <v>1122</v>
      </c>
      <c r="E416" s="0" t="s">
        <v>391</v>
      </c>
    </row>
    <row r="417" customFormat="false" ht="12.75" hidden="false" customHeight="false" outlineLevel="0" collapsed="false">
      <c r="A417" s="0" t="s">
        <v>106</v>
      </c>
      <c r="E417" s="0" t="s">
        <v>280</v>
      </c>
    </row>
    <row r="418" customFormat="false" ht="12.75" hidden="false" customHeight="false" outlineLevel="0" collapsed="false">
      <c r="A418" s="0" t="s">
        <v>107</v>
      </c>
      <c r="E418" s="0" t="s">
        <v>281</v>
      </c>
    </row>
    <row r="419" customFormat="false" ht="12.75" hidden="false" customHeight="false" outlineLevel="0" collapsed="false">
      <c r="A419" s="0" t="s">
        <v>1123</v>
      </c>
      <c r="E419" s="0" t="s">
        <v>392</v>
      </c>
    </row>
    <row r="420" customFormat="false" ht="12.75" hidden="false" customHeight="false" outlineLevel="0" collapsed="false">
      <c r="A420" s="0" t="s">
        <v>1124</v>
      </c>
      <c r="E420" s="0" t="s">
        <v>1125</v>
      </c>
    </row>
    <row r="421" customFormat="false" ht="12.75" hidden="false" customHeight="false" outlineLevel="0" collapsed="false">
      <c r="A421" s="0" t="s">
        <v>1126</v>
      </c>
      <c r="E421" s="0" t="s">
        <v>1127</v>
      </c>
    </row>
    <row r="422" customFormat="false" ht="12.75" hidden="false" customHeight="false" outlineLevel="0" collapsed="false">
      <c r="A422" s="0" t="s">
        <v>1128</v>
      </c>
      <c r="E422" s="0" t="s">
        <v>296</v>
      </c>
    </row>
    <row r="423" customFormat="false" ht="12.75" hidden="false" customHeight="false" outlineLevel="0" collapsed="false">
      <c r="A423" s="0" t="s">
        <v>1129</v>
      </c>
      <c r="E423" s="0" t="s">
        <v>297</v>
      </c>
    </row>
    <row r="424" customFormat="false" ht="12.75" hidden="false" customHeight="false" outlineLevel="0" collapsed="false">
      <c r="A424" s="0" t="s">
        <v>1130</v>
      </c>
      <c r="E424" s="0" t="s">
        <v>1131</v>
      </c>
    </row>
    <row r="425" customFormat="false" ht="12.75" hidden="false" customHeight="false" outlineLevel="0" collapsed="false">
      <c r="A425" s="0" t="s">
        <v>1132</v>
      </c>
      <c r="E425" s="0" t="s">
        <v>1133</v>
      </c>
    </row>
    <row r="426" customFormat="false" ht="12.75" hidden="false" customHeight="false" outlineLevel="0" collapsed="false">
      <c r="A426" s="0" t="s">
        <v>1134</v>
      </c>
      <c r="E426" s="0" t="s">
        <v>298</v>
      </c>
    </row>
    <row r="427" customFormat="false" ht="12.75" hidden="false" customHeight="false" outlineLevel="0" collapsed="false">
      <c r="A427" s="0" t="s">
        <v>1135</v>
      </c>
      <c r="E427" s="0" t="s">
        <v>1136</v>
      </c>
    </row>
    <row r="428" customFormat="false" ht="12.75" hidden="false" customHeight="false" outlineLevel="0" collapsed="false">
      <c r="A428" s="0" t="s">
        <v>110</v>
      </c>
      <c r="E428" s="0" t="s">
        <v>283</v>
      </c>
    </row>
    <row r="429" customFormat="false" ht="12.75" hidden="false" customHeight="false" outlineLevel="0" collapsed="false">
      <c r="A429" s="0" t="s">
        <v>1137</v>
      </c>
      <c r="E429" s="0" t="s">
        <v>283</v>
      </c>
    </row>
    <row r="430" customFormat="false" ht="12.75" hidden="false" customHeight="false" outlineLevel="0" collapsed="false">
      <c r="A430" s="0" t="s">
        <v>1138</v>
      </c>
      <c r="E430" s="0" t="s">
        <v>1139</v>
      </c>
    </row>
    <row r="431" customFormat="false" ht="12.75" hidden="false" customHeight="false" outlineLevel="0" collapsed="false">
      <c r="A431" s="0" t="s">
        <v>1140</v>
      </c>
      <c r="E431" s="0" t="s">
        <v>1141</v>
      </c>
    </row>
    <row r="432" customFormat="false" ht="12.75" hidden="false" customHeight="false" outlineLevel="0" collapsed="false">
      <c r="A432" s="0" t="s">
        <v>114</v>
      </c>
      <c r="E432" s="0" t="s">
        <v>284</v>
      </c>
    </row>
    <row r="433" customFormat="false" ht="12.75" hidden="false" customHeight="false" outlineLevel="0" collapsed="false">
      <c r="A433" s="0" t="s">
        <v>115</v>
      </c>
      <c r="E433" s="0" t="s">
        <v>285</v>
      </c>
    </row>
    <row r="434" customFormat="false" ht="12.75" hidden="false" customHeight="false" outlineLevel="0" collapsed="false">
      <c r="A434" s="0" t="s">
        <v>1142</v>
      </c>
      <c r="E434" s="0" t="s">
        <v>299</v>
      </c>
    </row>
    <row r="435" customFormat="false" ht="12.75" hidden="false" customHeight="false" outlineLevel="0" collapsed="false">
      <c r="A435" s="0" t="s">
        <v>1143</v>
      </c>
      <c r="E435" s="0" t="s">
        <v>300</v>
      </c>
    </row>
    <row r="436" customFormat="false" ht="12.75" hidden="false" customHeight="false" outlineLevel="0" collapsed="false">
      <c r="A436" s="0" t="s">
        <v>1144</v>
      </c>
      <c r="E436" s="0" t="s">
        <v>301</v>
      </c>
    </row>
    <row r="437" customFormat="false" ht="12.75" hidden="false" customHeight="false" outlineLevel="0" collapsed="false">
      <c r="A437" s="0" t="s">
        <v>1145</v>
      </c>
      <c r="E437" s="0" t="s">
        <v>1146</v>
      </c>
    </row>
    <row r="438" customFormat="false" ht="12.75" hidden="false" customHeight="false" outlineLevel="0" collapsed="false">
      <c r="A438" s="0" t="s">
        <v>116</v>
      </c>
      <c r="E438" s="0" t="s">
        <v>286</v>
      </c>
    </row>
    <row r="439" customFormat="false" ht="12.75" hidden="false" customHeight="false" outlineLevel="0" collapsed="false">
      <c r="A439" s="0" t="s">
        <v>1147</v>
      </c>
      <c r="E439" s="0" t="s">
        <v>1148</v>
      </c>
    </row>
    <row r="440" customFormat="false" ht="12.75" hidden="false" customHeight="false" outlineLevel="0" collapsed="false">
      <c r="A440" s="0" t="s">
        <v>1149</v>
      </c>
      <c r="E440" s="0" t="s">
        <v>302</v>
      </c>
    </row>
    <row r="441" customFormat="false" ht="12.75" hidden="false" customHeight="false" outlineLevel="0" collapsed="false">
      <c r="A441" s="110" t="s">
        <v>1150</v>
      </c>
      <c r="E441" s="0" t="s">
        <v>1151</v>
      </c>
    </row>
    <row r="442" customFormat="false" ht="12.75" hidden="false" customHeight="false" outlineLevel="0" collapsed="false">
      <c r="A442" s="0" t="s">
        <v>117</v>
      </c>
      <c r="E442" s="0" t="s">
        <v>287</v>
      </c>
    </row>
    <row r="443" customFormat="false" ht="12.75" hidden="false" customHeight="false" outlineLevel="0" collapsed="false">
      <c r="A443" s="0" t="s">
        <v>1152</v>
      </c>
      <c r="E443" s="0" t="s">
        <v>293</v>
      </c>
    </row>
    <row r="444" customFormat="false" ht="12.75" hidden="false" customHeight="false" outlineLevel="0" collapsed="false">
      <c r="A444" s="0" t="s">
        <v>1153</v>
      </c>
      <c r="E444" s="0" t="s">
        <v>1154</v>
      </c>
    </row>
    <row r="445" customFormat="false" ht="12.75" hidden="false" customHeight="false" outlineLevel="0" collapsed="false">
      <c r="A445" s="0" t="s">
        <v>1155</v>
      </c>
      <c r="E445" s="0" t="s">
        <v>1156</v>
      </c>
    </row>
    <row r="446" customFormat="false" ht="12.75" hidden="false" customHeight="false" outlineLevel="0" collapsed="false">
      <c r="A446" s="0" t="s">
        <v>1157</v>
      </c>
      <c r="E446" s="0" t="s">
        <v>303</v>
      </c>
    </row>
    <row r="447" customFormat="false" ht="12.75" hidden="false" customHeight="false" outlineLevel="0" collapsed="false">
      <c r="A447" s="0" t="s">
        <v>118</v>
      </c>
      <c r="E447" s="0" t="s">
        <v>288</v>
      </c>
    </row>
    <row r="448" customFormat="false" ht="12.75" hidden="false" customHeight="false" outlineLevel="0" collapsed="false">
      <c r="A448" s="0" t="s">
        <v>1158</v>
      </c>
      <c r="E448" s="0" t="s">
        <v>304</v>
      </c>
    </row>
    <row r="449" customFormat="false" ht="12.75" hidden="false" customHeight="false" outlineLevel="0" collapsed="false">
      <c r="A449" s="0" t="s">
        <v>120</v>
      </c>
      <c r="E449" s="0" t="s">
        <v>289</v>
      </c>
    </row>
    <row r="450" customFormat="false" ht="12.75" hidden="false" customHeight="false" outlineLevel="0" collapsed="false">
      <c r="A450" s="0" t="s">
        <v>123</v>
      </c>
      <c r="E450" s="0" t="s">
        <v>290</v>
      </c>
    </row>
    <row r="451" customFormat="false" ht="12.75" hidden="false" customHeight="false" outlineLevel="0" collapsed="false">
      <c r="A451" s="0" t="s">
        <v>1159</v>
      </c>
      <c r="E451" s="0" t="s">
        <v>305</v>
      </c>
    </row>
    <row r="452" customFormat="false" ht="12.75" hidden="false" customHeight="false" outlineLevel="0" collapsed="false">
      <c r="A452" s="0" t="s">
        <v>1160</v>
      </c>
      <c r="E452" s="0" t="s">
        <v>1161</v>
      </c>
    </row>
    <row r="453" customFormat="false" ht="12.75" hidden="false" customHeight="false" outlineLevel="0" collapsed="false">
      <c r="A453" s="0" t="s">
        <v>1162</v>
      </c>
      <c r="E453" s="0" t="s">
        <v>1163</v>
      </c>
    </row>
    <row r="454" customFormat="false" ht="12.75" hidden="false" customHeight="false" outlineLevel="0" collapsed="false">
      <c r="A454" s="0" t="s">
        <v>1164</v>
      </c>
      <c r="E454" s="0" t="s">
        <v>1165</v>
      </c>
    </row>
    <row r="455" customFormat="false" ht="12.75" hidden="false" customHeight="false" outlineLevel="0" collapsed="false">
      <c r="A455" s="0" t="s">
        <v>1166</v>
      </c>
      <c r="E455" s="0" t="s">
        <v>1167</v>
      </c>
    </row>
    <row r="456" customFormat="false" ht="12.75" hidden="false" customHeight="false" outlineLevel="0" collapsed="false">
      <c r="A456" s="0" t="s">
        <v>1168</v>
      </c>
      <c r="E456" s="0" t="s">
        <v>1169</v>
      </c>
    </row>
    <row r="457" customFormat="false" ht="12.75" hidden="false" customHeight="false" outlineLevel="0" collapsed="false">
      <c r="A457" s="0" t="s">
        <v>1170</v>
      </c>
      <c r="E457" s="0" t="s">
        <v>1171</v>
      </c>
    </row>
    <row r="458" customFormat="false" ht="12.75" hidden="false" customHeight="false" outlineLevel="0" collapsed="false">
      <c r="A458" s="0" t="s">
        <v>1172</v>
      </c>
      <c r="E458" s="0" t="s">
        <v>1173</v>
      </c>
    </row>
    <row r="459" customFormat="false" ht="12.75" hidden="false" customHeight="false" outlineLevel="0" collapsed="false">
      <c r="A459" s="0" t="s">
        <v>1174</v>
      </c>
      <c r="E459" s="0" t="s">
        <v>1175</v>
      </c>
    </row>
    <row r="460" customFormat="false" ht="12.75" hidden="false" customHeight="false" outlineLevel="0" collapsed="false">
      <c r="A460" s="0" t="s">
        <v>1176</v>
      </c>
      <c r="E460" s="0" t="s">
        <v>1177</v>
      </c>
    </row>
    <row r="461" customFormat="false" ht="12.75" hidden="false" customHeight="false" outlineLevel="0" collapsed="false">
      <c r="A461" s="0" t="s">
        <v>1178</v>
      </c>
      <c r="E461" s="0" t="s">
        <v>642</v>
      </c>
    </row>
    <row r="462" customFormat="false" ht="12.75" hidden="false" customHeight="false" outlineLevel="0" collapsed="false">
      <c r="A462" s="0" t="s">
        <v>1179</v>
      </c>
      <c r="E462" s="0" t="s">
        <v>1180</v>
      </c>
    </row>
    <row r="463" customFormat="false" ht="12.75" hidden="false" customHeight="false" outlineLevel="0" collapsed="false">
      <c r="A463" s="0" t="s">
        <v>1181</v>
      </c>
      <c r="E463" s="0" t="s">
        <v>324</v>
      </c>
    </row>
    <row r="464" customFormat="false" ht="12.75" hidden="false" customHeight="false" outlineLevel="0" collapsed="false">
      <c r="A464" s="0" t="s">
        <v>1182</v>
      </c>
      <c r="E464" s="0" t="s">
        <v>1183</v>
      </c>
    </row>
    <row r="465" customFormat="false" ht="12.75" hidden="false" customHeight="false" outlineLevel="0" collapsed="false">
      <c r="A465" s="0" t="s">
        <v>1184</v>
      </c>
      <c r="E465" s="0" t="s">
        <v>1185</v>
      </c>
    </row>
    <row r="466" customFormat="false" ht="12.75" hidden="false" customHeight="false" outlineLevel="0" collapsed="false">
      <c r="A466" s="0" t="s">
        <v>1186</v>
      </c>
      <c r="E466" s="0" t="s">
        <v>292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BZ1394"/>
  <sheetViews>
    <sheetView showFormulas="false" showGridLines="true" showRowColHeaders="true" showZeros="true" rightToLeft="false" tabSelected="false" showOutlineSymbols="true" defaultGridColor="true" view="normal" topLeftCell="K2" colorId="64" zoomScale="100" zoomScaleNormal="100" zoomScalePageLayoutView="100" workbookViewId="0">
      <selection pane="topLeft" activeCell="M6" activeCellId="0" sqref="M6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2" width="13.56"/>
    <col collapsed="false" customWidth="true" hidden="false" outlineLevel="0" max="2" min="2" style="2" width="10.28"/>
    <col collapsed="false" customWidth="true" hidden="false" outlineLevel="0" max="3" min="3" style="2" width="10.56"/>
    <col collapsed="false" customWidth="true" hidden="false" outlineLevel="0" max="4" min="4" style="2" width="9.99"/>
    <col collapsed="false" customWidth="true" hidden="false" outlineLevel="0" max="5" min="5" style="2" width="7.42"/>
    <col collapsed="false" customWidth="true" hidden="false" outlineLevel="0" max="6" min="6" style="2" width="8.41"/>
    <col collapsed="false" customWidth="true" hidden="false" outlineLevel="0" max="7" min="7" style="2" width="9.99"/>
    <col collapsed="false" customWidth="true" hidden="false" outlineLevel="0" max="8" min="8" style="8" width="8.56"/>
    <col collapsed="false" customWidth="true" hidden="false" outlineLevel="0" max="9" min="9" style="2" width="10.41"/>
    <col collapsed="false" customWidth="true" hidden="false" outlineLevel="0" max="10" min="10" style="9" width="10.13"/>
    <col collapsed="false" customWidth="true" hidden="false" outlineLevel="0" max="11" min="11" style="10" width="10.41"/>
    <col collapsed="false" customWidth="true" hidden="false" outlineLevel="0" max="12" min="12" style="2" width="21.56"/>
    <col collapsed="false" customWidth="true" hidden="false" outlineLevel="0" max="13" min="13" style="2" width="18.28"/>
    <col collapsed="false" customWidth="true" hidden="false" outlineLevel="0" max="14" min="14" style="2" width="10.71"/>
    <col collapsed="false" customWidth="false" hidden="false" outlineLevel="0" max="15" min="15" style="2" width="9.14"/>
    <col collapsed="false" customWidth="true" hidden="false" outlineLevel="0" max="16" min="16" style="11" width="11.99"/>
    <col collapsed="false" customWidth="true" hidden="false" outlineLevel="0" max="17" min="17" style="2" width="10.56"/>
    <col collapsed="false" customWidth="true" hidden="false" outlineLevel="0" max="18" min="18" style="2" width="16.28"/>
    <col collapsed="false" customWidth="true" hidden="false" outlineLevel="0" max="19" min="19" style="2" width="9.99"/>
    <col collapsed="false" customWidth="true" hidden="false" outlineLevel="0" max="20" min="20" style="2" width="12.99"/>
    <col collapsed="false" customWidth="true" hidden="false" outlineLevel="0" max="21" min="21" style="2" width="9.56"/>
    <col collapsed="false" customWidth="false" hidden="false" outlineLevel="0" max="24" min="22" style="2" width="9.14"/>
    <col collapsed="false" customWidth="true" hidden="false" outlineLevel="0" max="27" min="25" style="2" width="11.13"/>
    <col collapsed="false" customWidth="true" hidden="false" outlineLevel="0" max="28" min="28" style="2" width="6.99"/>
    <col collapsed="false" customWidth="false" hidden="false" outlineLevel="0" max="257" min="29" style="2" width="9.14"/>
  </cols>
  <sheetData>
    <row r="1" customFormat="false" ht="67.5" hidden="false" customHeight="false" outlineLevel="0" collapsed="false">
      <c r="A1" s="12" t="s">
        <v>18</v>
      </c>
      <c r="B1" s="12" t="s">
        <v>19</v>
      </c>
      <c r="C1" s="12" t="s">
        <v>20</v>
      </c>
      <c r="D1" s="12" t="s">
        <v>21</v>
      </c>
      <c r="E1" s="13" t="s">
        <v>22</v>
      </c>
      <c r="F1" s="13" t="s">
        <v>23</v>
      </c>
      <c r="G1" s="13" t="s">
        <v>24</v>
      </c>
      <c r="H1" s="14" t="s">
        <v>25</v>
      </c>
      <c r="I1" s="15" t="s">
        <v>26</v>
      </c>
      <c r="J1" s="16" t="s">
        <v>27</v>
      </c>
      <c r="K1" s="17" t="s">
        <v>28</v>
      </c>
      <c r="L1" s="18" t="s">
        <v>29</v>
      </c>
      <c r="M1" s="19" t="n">
        <v>36942</v>
      </c>
      <c r="N1" s="0"/>
      <c r="O1" s="20"/>
      <c r="P1" s="21" t="s">
        <v>30</v>
      </c>
      <c r="Q1" s="22" t="s">
        <v>31</v>
      </c>
      <c r="R1" s="22" t="s">
        <v>32</v>
      </c>
      <c r="S1" s="22" t="s">
        <v>33</v>
      </c>
      <c r="T1" s="22" t="s">
        <v>34</v>
      </c>
      <c r="U1" s="22" t="s">
        <v>35</v>
      </c>
      <c r="V1" s="22" t="s">
        <v>36</v>
      </c>
      <c r="W1" s="22" t="s">
        <v>37</v>
      </c>
      <c r="X1" s="22" t="s">
        <v>38</v>
      </c>
      <c r="Y1" s="23" t="s">
        <v>39</v>
      </c>
      <c r="Z1" s="23" t="s">
        <v>40</v>
      </c>
      <c r="AA1" s="23" t="s">
        <v>41</v>
      </c>
      <c r="AB1" s="22" t="s">
        <v>42</v>
      </c>
    </row>
    <row r="2" customFormat="false" ht="12.75" hidden="false" customHeight="false" outlineLevel="0" collapsed="false">
      <c r="A2" s="24" t="str">
        <f aca="false">IF(ISERROR(VLOOKUP($BZ2,BridgeCodes!$A$3:$E$65536,5,FALSE())),"Missing BB Code",VLOOKUP($BZ2,BridgeCodes!$A$3:$E$65536,5,FALSE()))</f>
        <v>US;AEE</v>
      </c>
      <c r="B2" s="24" t="n">
        <f aca="false">VLOOKUP($BY2,DBInterface!$D:$N,11,FALSE())</f>
        <v>0</v>
      </c>
      <c r="C2" s="24" t="n">
        <f aca="false">SUMIF(DBInterface!$D:$D,$BY2,DBInterface!$K:$K)</f>
        <v>-2700</v>
      </c>
      <c r="D2" s="25" t="n">
        <f aca="false" t="array" ref="D2:D2">DDE("bdde","hist","US;AEE.int=day.PRDS=1FARD=2/20/2001.NEARD=2/20/2001.excel.qe=ls")</f>
        <v>42</v>
      </c>
      <c r="E2" s="24" t="n">
        <f aca="false">VLOOKUP($BY2,DBInterface!$D:$O,12,FALSE())</f>
        <v>0</v>
      </c>
      <c r="F2" s="24" t="n">
        <f aca="false">IF(VLOOKUP($BY2,DBInterface!$D:$R,15,FALSE())&lt;0,0,VLOOKUP($BY2,DBInterface!$D:$R,15,FALSE()))</f>
        <v>0</v>
      </c>
      <c r="G2" s="26" t="n">
        <f aca="false">VLOOKUP($BY2,DBInterface!$D:$I,6,FALSE())</f>
        <v>0.0605</v>
      </c>
      <c r="H2" s="27" t="n">
        <f aca="false">IF(VLOOKUP($BY2,DBInterface!$D:$S,16,FALSE())&lt;=0,0.001,VLOOKUP($BY2,DBInterface!$D:$S,16,FALSE()))</f>
        <v>1E-005</v>
      </c>
      <c r="I2" s="28" t="str">
        <f aca="false">IF($B2&lt;&gt;0,VLOOKUP($BY2,DBInterface!$D:$Q,13,FALSE()),"")</f>
        <v/>
      </c>
      <c r="J2" s="9" t="n">
        <f aca="false">IF($B2&lt;&gt;0,IF(VLOOKUP($BY2,DBInterface!$D:$Q,14,FALSE())&lt;0,0,VLOOKUP($BY2,DBInterface!$D:$Q,14,FALSE())),"0")/365.25</f>
        <v>0</v>
      </c>
      <c r="K2" s="29" t="n">
        <f aca="false" t="array" ref="K2:K2">1</f>
        <v>1</v>
      </c>
      <c r="L2" s="30" t="s">
        <v>43</v>
      </c>
      <c r="M2" s="31" t="n">
        <f aca="false">M1-100</f>
        <v>36842</v>
      </c>
      <c r="N2" s="0"/>
      <c r="O2" s="32"/>
      <c r="P2" s="33" t="n">
        <f aca="false">IF(ISERROR(SUMIF(DBInterface!$B:$B,P$1&amp;":"&amp;$BY2,DBInterface!$K:$K)/$C2),0,SUMIF(DBInterface!$B:$B,P$1&amp;":"&amp;$BY2,DBInterface!$K:$K)/$C2)</f>
        <v>-0</v>
      </c>
      <c r="Q2" s="33" t="n">
        <f aca="false">IF(ISERROR(SUMIF(DBInterface!$B:$B,Q$1&amp;":"&amp;$BY2,DBInterface!$K:$K)/$C2),0,SUMIF(DBInterface!$B:$B,Q$1&amp;":"&amp;$BY2,DBInterface!$K:$K)/$C2)</f>
        <v>-0</v>
      </c>
      <c r="R2" s="33" t="n">
        <f aca="false">IF(ISERROR(SUMIF(DBInterface!$B:$B,R$1&amp;":"&amp;$BY2,DBInterface!$K:$K)/$C2),0,SUMIF(DBInterface!$B:$B,R$1&amp;":"&amp;$BY2,DBInterface!$K:$K)/$C2)</f>
        <v>-0</v>
      </c>
      <c r="S2" s="33" t="n">
        <f aca="false">IF(ISERROR(SUMIF(DBInterface!$B:$B,S$1&amp;":"&amp;$BY2,DBInterface!$K:$K)/$C2),0,SUMIF(DBInterface!$B:$B,S$1&amp;":"&amp;$BY2,DBInterface!$K:$K)/$C2)</f>
        <v>-0</v>
      </c>
      <c r="T2" s="33" t="n">
        <f aca="false">IF(ISERROR(SUMIF(DBInterface!$B:$B,T$1&amp;":"&amp;$BY2,DBInterface!$K:$K)/$C2),0,SUMIF(DBInterface!$B:$B,T$1&amp;":"&amp;$BY2,DBInterface!$K:$K)/$C2)</f>
        <v>1</v>
      </c>
      <c r="U2" s="33" t="n">
        <f aca="false">IF(ISERROR(SUMIF(DBInterface!$B:$B,U$1&amp;":"&amp;$BY2,DBInterface!$K:$K)/$C2),0,SUMIF(DBInterface!$B:$B,U$1&amp;":"&amp;$BY2,DBInterface!$K:$K)/$C2)</f>
        <v>-0</v>
      </c>
      <c r="V2" s="33" t="n">
        <f aca="false">IF(ISERROR(SUMIF(DBInterface!$B:$B,V$1&amp;":"&amp;$BY2,DBInterface!$K:$K)/$C2),0,SUMIF(DBInterface!$B:$B,V$1&amp;":"&amp;$BY2,DBInterface!$K:$K)/$C2)</f>
        <v>-0</v>
      </c>
      <c r="W2" s="33" t="n">
        <f aca="false">IF(ISERROR(SUMIF(DBInterface!$B:$B,W$1&amp;":"&amp;$BY2,DBInterface!$K:$K)/$C2),0,SUMIF(DBInterface!$B:$B,W$1&amp;":"&amp;$BY2,DBInterface!$K:$K)/$C2)</f>
        <v>-0</v>
      </c>
      <c r="X2" s="33" t="n">
        <f aca="false">IF(ISERROR(SUMIF(DBInterface!$B:$B,X$1&amp;":"&amp;$BY2,DBInterface!$K:$K)/$C2),0,SUMIF(DBInterface!$B:$B,X$1&amp;":"&amp;$BY2,DBInterface!$K:$K)/$C2)</f>
        <v>-0</v>
      </c>
      <c r="Y2" s="33" t="n">
        <f aca="false">IF(ISERROR(SUMIF(DBInterface!$B:$B,Y$1&amp;":"&amp;$BY2,DBInterface!$K:$K)/$C2),0,SUMIF(DBInterface!$B:$B,Y$1&amp;":"&amp;$BY2,DBInterface!$K:$K)/$C2)</f>
        <v>-0</v>
      </c>
      <c r="Z2" s="33" t="n">
        <f aca="false">IF(ISERROR(SUMIF(DBInterface!$B:$B,Z$1&amp;":"&amp;$BY2,DBInterface!$K:$K)/$C2),0,SUMIF(DBInterface!$B:$B,Z$1&amp;":"&amp;$BY2,DBInterface!$K:$K)/$C2)</f>
        <v>-0</v>
      </c>
      <c r="AA2" s="33" t="n">
        <f aca="false">IF(ISERROR(SUMIF(DBInterface!$B:$B,AA$1&amp;":"&amp;$BY2,DBInterface!$K:$K)/$C2),0,SUMIF(DBInterface!$B:$B,AA$1&amp;":"&amp;$BY2,DBInterface!$K:$K)/$C2)</f>
        <v>-0</v>
      </c>
      <c r="AB2" s="34" t="n">
        <f aca="false">SUM(P2:AA2)</f>
        <v>1</v>
      </c>
      <c r="BY2" s="2" t="s">
        <v>44</v>
      </c>
      <c r="BZ2" s="2" t="s">
        <v>44</v>
      </c>
    </row>
    <row r="3" customFormat="false" ht="12.75" hidden="false" customHeight="false" outlineLevel="0" collapsed="false">
      <c r="A3" s="24" t="str">
        <f aca="false">IF(ISERROR(VLOOKUP($BZ3,BridgeCodes!$A$3:$E$65536,5,FALSE())),"Missing BB Code",VLOOKUP($BZ3,BridgeCodes!$A$3:$E$65536,5,FALSE()))</f>
        <v>US;AEP</v>
      </c>
      <c r="B3" s="24" t="n">
        <f aca="false">VLOOKUP($BY3,DBInterface!$D:$N,11,FALSE())</f>
        <v>0</v>
      </c>
      <c r="C3" s="24" t="n">
        <f aca="false">SUMIF(DBInterface!$D:$D,$BY3,DBInterface!$K:$K)</f>
        <v>-26000</v>
      </c>
      <c r="D3" s="25" t="n">
        <f aca="false" t="array" ref="D3:D3">DDE("bdde","hist","US;AEP.int=day.PRDS=1FARD=2/20/2001.NEARD=2/20/2001.excel.qe=ls")</f>
        <v>46.2799987792969</v>
      </c>
      <c r="E3" s="24" t="n">
        <f aca="false">VLOOKUP($BY3,DBInterface!$D:$O,12,FALSE())</f>
        <v>0</v>
      </c>
      <c r="F3" s="24" t="n">
        <f aca="false">IF(VLOOKUP($BY3,DBInterface!$D:$R,15,FALSE())&lt;0,0,VLOOKUP($BY3,DBInterface!$D:$R,15,FALSE()))</f>
        <v>0</v>
      </c>
      <c r="G3" s="26" t="n">
        <f aca="false">VLOOKUP($BY3,DBInterface!$D:$I,6,FALSE())</f>
        <v>0.0519</v>
      </c>
      <c r="H3" s="27" t="n">
        <f aca="false">IF(VLOOKUP($BY3,DBInterface!$D:$S,16,FALSE())&lt;=0,0.001,VLOOKUP($BY3,DBInterface!$D:$S,16,FALSE()))</f>
        <v>1E-005</v>
      </c>
      <c r="I3" s="28" t="str">
        <f aca="false">IF($B3&lt;&gt;0,VLOOKUP($BY3,DBInterface!$D:$Q,13,FALSE()),"")</f>
        <v/>
      </c>
      <c r="J3" s="9" t="n">
        <f aca="false">IF($B3&lt;&gt;0,IF(VLOOKUP($BY3,DBInterface!$D:$Q,14,FALSE())&lt;0,0,VLOOKUP($BY3,DBInterface!$D:$Q,14,FALSE())),"0")/365.25</f>
        <v>0</v>
      </c>
      <c r="K3" s="29" t="n">
        <f aca="false" t="array" ref="K3:K3">1</f>
        <v>1</v>
      </c>
      <c r="L3" s="30" t="s">
        <v>45</v>
      </c>
      <c r="M3" s="31" t="n">
        <f aca="false">M1</f>
        <v>36942</v>
      </c>
      <c r="N3" s="0"/>
      <c r="O3" s="32"/>
      <c r="P3" s="33" t="n">
        <f aca="false">IF(ISERROR(SUMIF(DBInterface!$B:$B,P$1&amp;":"&amp;$BY3,DBInterface!$K:$K)/$C3),0,SUMIF(DBInterface!$B:$B,P$1&amp;":"&amp;$BY3,DBInterface!$K:$K)/$C3)</f>
        <v>-0</v>
      </c>
      <c r="Q3" s="33" t="n">
        <f aca="false">IF(ISERROR(SUMIF(DBInterface!$B:$B,Q$1&amp;":"&amp;$BY3,DBInterface!$K:$K)/$C3),0,SUMIF(DBInterface!$B:$B,Q$1&amp;":"&amp;$BY3,DBInterface!$K:$K)/$C3)</f>
        <v>-0</v>
      </c>
      <c r="R3" s="33" t="n">
        <f aca="false">IF(ISERROR(SUMIF(DBInterface!$B:$B,R$1&amp;":"&amp;$BY3,DBInterface!$K:$K)/$C3),0,SUMIF(DBInterface!$B:$B,R$1&amp;":"&amp;$BY3,DBInterface!$K:$K)/$C3)</f>
        <v>-0</v>
      </c>
      <c r="S3" s="33" t="n">
        <f aca="false">IF(ISERROR(SUMIF(DBInterface!$B:$B,S$1&amp;":"&amp;$BY3,DBInterface!$K:$K)/$C3),0,SUMIF(DBInterface!$B:$B,S$1&amp;":"&amp;$BY3,DBInterface!$K:$K)/$C3)</f>
        <v>-0</v>
      </c>
      <c r="T3" s="33" t="n">
        <f aca="false">IF(ISERROR(SUMIF(DBInterface!$B:$B,T$1&amp;":"&amp;$BY3,DBInterface!$K:$K)/$C3),0,SUMIF(DBInterface!$B:$B,T$1&amp;":"&amp;$BY3,DBInterface!$K:$K)/$C3)</f>
        <v>1</v>
      </c>
      <c r="U3" s="33" t="n">
        <f aca="false">IF(ISERROR(SUMIF(DBInterface!$B:$B,U$1&amp;":"&amp;$BY3,DBInterface!$K:$K)/$C3),0,SUMIF(DBInterface!$B:$B,U$1&amp;":"&amp;$BY3,DBInterface!$K:$K)/$C3)</f>
        <v>-0</v>
      </c>
      <c r="V3" s="33" t="n">
        <f aca="false">IF(ISERROR(SUMIF(DBInterface!$B:$B,V$1&amp;":"&amp;$BY3,DBInterface!$K:$K)/$C3),0,SUMIF(DBInterface!$B:$B,V$1&amp;":"&amp;$BY3,DBInterface!$K:$K)/$C3)</f>
        <v>-0</v>
      </c>
      <c r="W3" s="33" t="n">
        <f aca="false">IF(ISERROR(SUMIF(DBInterface!$B:$B,W$1&amp;":"&amp;$BY3,DBInterface!$K:$K)/$C3),0,SUMIF(DBInterface!$B:$B,W$1&amp;":"&amp;$BY3,DBInterface!$K:$K)/$C3)</f>
        <v>-0</v>
      </c>
      <c r="X3" s="33" t="n">
        <f aca="false">IF(ISERROR(SUMIF(DBInterface!$B:$B,X$1&amp;":"&amp;$BY3,DBInterface!$K:$K)/$C3),0,SUMIF(DBInterface!$B:$B,X$1&amp;":"&amp;$BY3,DBInterface!$K:$K)/$C3)</f>
        <v>-0</v>
      </c>
      <c r="Y3" s="33" t="n">
        <f aca="false">IF(ISERROR(SUMIF(DBInterface!$B:$B,Y$1&amp;":"&amp;$BY3,DBInterface!$K:$K)/$C3),0,SUMIF(DBInterface!$B:$B,Y$1&amp;":"&amp;$BY3,DBInterface!$K:$K)/$C3)</f>
        <v>-0</v>
      </c>
      <c r="Z3" s="33" t="n">
        <f aca="false">IF(ISERROR(SUMIF(DBInterface!$B:$B,Z$1&amp;":"&amp;$BY3,DBInterface!$K:$K)/$C3),0,SUMIF(DBInterface!$B:$B,Z$1&amp;":"&amp;$BY3,DBInterface!$K:$K)/$C3)</f>
        <v>-0</v>
      </c>
      <c r="AA3" s="33" t="n">
        <f aca="false">IF(ISERROR(SUMIF(DBInterface!$B:$B,AA$1&amp;":"&amp;$BY3,DBInterface!$K:$K)/$C3),0,SUMIF(DBInterface!$B:$B,AA$1&amp;":"&amp;$BY3,DBInterface!$K:$K)/$C3)</f>
        <v>-0</v>
      </c>
      <c r="AB3" s="34" t="n">
        <f aca="false">SUM(P3:AA3)</f>
        <v>1</v>
      </c>
      <c r="BY3" s="2" t="s">
        <v>46</v>
      </c>
      <c r="BZ3" s="2" t="s">
        <v>46</v>
      </c>
    </row>
    <row r="4" customFormat="false" ht="13.5" hidden="false" customHeight="true" outlineLevel="0" collapsed="false">
      <c r="A4" s="24" t="str">
        <f aca="false">IF(ISERROR(VLOOKUP($BZ4,BridgeCodes!$A$3:$E$65536,5,FALSE())),"Missing BB Code",VLOOKUP($BZ4,BridgeCodes!$A$3:$E$65536,5,FALSE()))</f>
        <v>AU;AGL</v>
      </c>
      <c r="B4" s="24" t="n">
        <f aca="false">VLOOKUP($BY4,DBInterface!$D:$N,11,FALSE())</f>
        <v>0</v>
      </c>
      <c r="C4" s="24" t="n">
        <f aca="false">SUMIF(DBInterface!$D:$D,$BY4,DBInterface!$K:$K)</f>
        <v>-245000</v>
      </c>
      <c r="D4" s="25" t="n">
        <f aca="false" t="array" ref="D4:D4">DDE("bdde","hist","AU;AGL.int=day.PRDS=1FARD=2/20/2001.NEARD=2/20/2001.excel.qe=ls")</f>
        <v>11.6599998474121</v>
      </c>
      <c r="E4" s="24" t="n">
        <f aca="false">VLOOKUP($BY4,DBInterface!$D:$O,12,FALSE())</f>
        <v>0</v>
      </c>
      <c r="F4" s="24" t="n">
        <f aca="false">IF(VLOOKUP($BY4,DBInterface!$D:$R,15,FALSE())&lt;0,0,VLOOKUP($BY4,DBInterface!$D:$R,15,FALSE()))</f>
        <v>0</v>
      </c>
      <c r="G4" s="26" t="n">
        <f aca="false">VLOOKUP($BY4,DBInterface!$D:$I,6,FALSE())</f>
        <v>0.0437</v>
      </c>
      <c r="H4" s="27" t="n">
        <f aca="false">IF(VLOOKUP($BY4,DBInterface!$D:$S,16,FALSE())&lt;=0,0.001,VLOOKUP($BY4,DBInterface!$D:$S,16,FALSE()))</f>
        <v>1E-005</v>
      </c>
      <c r="I4" s="28" t="str">
        <f aca="false">IF($B4&lt;&gt;0,VLOOKUP($BY4,DBInterface!$D:$Q,13,FALSE()),"")</f>
        <v/>
      </c>
      <c r="J4" s="9" t="n">
        <f aca="false">IF($B4&lt;&gt;0,IF(VLOOKUP($BY4,DBInterface!$D:$Q,14,FALSE())&lt;0,0,VLOOKUP($BY4,DBInterface!$D:$Q,14,FALSE())),"0")/365.25</f>
        <v>0</v>
      </c>
      <c r="K4" s="29" t="n">
        <f aca="false" t="array" ref="K4:K4">DDE("bdde","hist","$$USDAUD.int=day.PRDS=1.FARD=2/20/2001.NEARD=2/20/2001.excel.qe=ls")</f>
        <v>1.88429999351501</v>
      </c>
      <c r="L4" s="30" t="s">
        <v>47</v>
      </c>
      <c r="M4" s="30" t="n">
        <v>0.97</v>
      </c>
      <c r="N4" s="0"/>
      <c r="O4" s="32"/>
      <c r="P4" s="33" t="n">
        <f aca="false">IF(ISERROR(SUMIF(DBInterface!$B:$B,P$1&amp;":"&amp;$BY4,DBInterface!$K:$K)/$C4),0,SUMIF(DBInterface!$B:$B,P$1&amp;":"&amp;$BY4,DBInterface!$K:$K)/$C4)</f>
        <v>-0</v>
      </c>
      <c r="Q4" s="33" t="n">
        <f aca="false">IF(ISERROR(SUMIF(DBInterface!$B:$B,Q$1&amp;":"&amp;$BY4,DBInterface!$K:$K)/$C4),0,SUMIF(DBInterface!$B:$B,Q$1&amp;":"&amp;$BY4,DBInterface!$K:$K)/$C4)</f>
        <v>-0</v>
      </c>
      <c r="R4" s="33" t="n">
        <f aca="false">IF(ISERROR(SUMIF(DBInterface!$B:$B,R$1&amp;":"&amp;$BY4,DBInterface!$K:$K)/$C4),0,SUMIF(DBInterface!$B:$B,R$1&amp;":"&amp;$BY4,DBInterface!$K:$K)/$C4)</f>
        <v>-0</v>
      </c>
      <c r="S4" s="33" t="n">
        <f aca="false">IF(ISERROR(SUMIF(DBInterface!$B:$B,S$1&amp;":"&amp;$BY4,DBInterface!$K:$K)/$C4),0,SUMIF(DBInterface!$B:$B,S$1&amp;":"&amp;$BY4,DBInterface!$K:$K)/$C4)</f>
        <v>1</v>
      </c>
      <c r="T4" s="33" t="n">
        <f aca="false">IF(ISERROR(SUMIF(DBInterface!$B:$B,T$1&amp;":"&amp;$BY4,DBInterface!$K:$K)/$C4),0,SUMIF(DBInterface!$B:$B,T$1&amp;":"&amp;$BY4,DBInterface!$K:$K)/$C4)</f>
        <v>-0</v>
      </c>
      <c r="U4" s="33" t="n">
        <f aca="false">IF(ISERROR(SUMIF(DBInterface!$B:$B,U$1&amp;":"&amp;$BY4,DBInterface!$K:$K)/$C4),0,SUMIF(DBInterface!$B:$B,U$1&amp;":"&amp;$BY4,DBInterface!$K:$K)/$C4)</f>
        <v>-0</v>
      </c>
      <c r="V4" s="33" t="n">
        <f aca="false">IF(ISERROR(SUMIF(DBInterface!$B:$B,V$1&amp;":"&amp;$BY4,DBInterface!$K:$K)/$C4),0,SUMIF(DBInterface!$B:$B,V$1&amp;":"&amp;$BY4,DBInterface!$K:$K)/$C4)</f>
        <v>-0</v>
      </c>
      <c r="W4" s="33" t="n">
        <f aca="false">IF(ISERROR(SUMIF(DBInterface!$B:$B,W$1&amp;":"&amp;$BY4,DBInterface!$K:$K)/$C4),0,SUMIF(DBInterface!$B:$B,W$1&amp;":"&amp;$BY4,DBInterface!$K:$K)/$C4)</f>
        <v>-0</v>
      </c>
      <c r="X4" s="33" t="n">
        <f aca="false">IF(ISERROR(SUMIF(DBInterface!$B:$B,X$1&amp;":"&amp;$BY4,DBInterface!$K:$K)/$C4),0,SUMIF(DBInterface!$B:$B,X$1&amp;":"&amp;$BY4,DBInterface!$K:$K)/$C4)</f>
        <v>-0</v>
      </c>
      <c r="Y4" s="33" t="n">
        <f aca="false">IF(ISERROR(SUMIF(DBInterface!$B:$B,Y$1&amp;":"&amp;$BY4,DBInterface!$K:$K)/$C4),0,SUMIF(DBInterface!$B:$B,Y$1&amp;":"&amp;$BY4,DBInterface!$K:$K)/$C4)</f>
        <v>-0</v>
      </c>
      <c r="Z4" s="33" t="n">
        <f aca="false">IF(ISERROR(SUMIF(DBInterface!$B:$B,Z$1&amp;":"&amp;$BY4,DBInterface!$K:$K)/$C4),0,SUMIF(DBInterface!$B:$B,Z$1&amp;":"&amp;$BY4,DBInterface!$K:$K)/$C4)</f>
        <v>-0</v>
      </c>
      <c r="AA4" s="33" t="n">
        <f aca="false">IF(ISERROR(SUMIF(DBInterface!$B:$B,AA$1&amp;":"&amp;$BY4,DBInterface!$K:$K)/$C4),0,SUMIF(DBInterface!$B:$B,AA$1&amp;":"&amp;$BY4,DBInterface!$K:$K)/$C4)</f>
        <v>-0</v>
      </c>
      <c r="AB4" s="34" t="n">
        <f aca="false">SUM(P4:AA4)</f>
        <v>1</v>
      </c>
      <c r="BY4" s="2" t="s">
        <v>48</v>
      </c>
      <c r="BZ4" s="2" t="s">
        <v>48</v>
      </c>
    </row>
    <row r="5" customFormat="false" ht="12.75" hidden="false" customHeight="false" outlineLevel="0" collapsed="false">
      <c r="A5" s="24" t="str">
        <f aca="false">IF(ISERROR(VLOOKUP($BZ5,BridgeCodes!$A$3:$E$65536,5,FALSE())),"Missing BB Code",VLOOKUP($BZ5,BridgeCodes!$A$3:$E$65536,5,FALSE()))</f>
        <v>US;AHC</v>
      </c>
      <c r="B5" s="24" t="n">
        <f aca="false">VLOOKUP($BY5,DBInterface!$D:$N,11,FALSE())</f>
        <v>0</v>
      </c>
      <c r="C5" s="24" t="n">
        <f aca="false">SUMIF(DBInterface!$D:$D,$BY5,DBInterface!$K:$K)</f>
        <v>-40000</v>
      </c>
      <c r="D5" s="25" t="n">
        <f aca="false" t="array" ref="D5:D5">DDE("bdde","hist","US;AHC.int=day.PRDS=1FARD=2/20/2001.NEARD=2/20/2001.excel.qe=ls")</f>
        <v>71.0100021362305</v>
      </c>
      <c r="E5" s="24" t="n">
        <f aca="false">VLOOKUP($BY5,DBInterface!$D:$O,12,FALSE())</f>
        <v>0</v>
      </c>
      <c r="F5" s="24" t="n">
        <f aca="false">IF(VLOOKUP($BY5,DBInterface!$D:$R,15,FALSE())&lt;0,0,VLOOKUP($BY5,DBInterface!$D:$R,15,FALSE()))</f>
        <v>0</v>
      </c>
      <c r="G5" s="26" t="n">
        <f aca="false">VLOOKUP($BY5,DBInterface!$D:$I,6,FALSE())</f>
        <v>0.0084</v>
      </c>
      <c r="H5" s="27" t="n">
        <f aca="false">IF(VLOOKUP($BY5,DBInterface!$D:$S,16,FALSE())&lt;=0,0.001,VLOOKUP($BY5,DBInterface!$D:$S,16,FALSE()))</f>
        <v>1E-005</v>
      </c>
      <c r="I5" s="28" t="str">
        <f aca="false">IF($B5&lt;&gt;0,VLOOKUP($BY5,DBInterface!$D:$Q,13,FALSE()),"")</f>
        <v/>
      </c>
      <c r="J5" s="9" t="n">
        <f aca="false">IF($B5&lt;&gt;0,IF(VLOOKUP($BY5,DBInterface!$D:$Q,14,FALSE())&lt;0,0,VLOOKUP($BY5,DBInterface!$D:$Q,14,FALSE())),"0")/365.25</f>
        <v>0</v>
      </c>
      <c r="K5" s="29" t="n">
        <f aca="false" t="array" ref="K5:K5">1</f>
        <v>1</v>
      </c>
      <c r="L5" s="30" t="s">
        <v>49</v>
      </c>
      <c r="M5" s="30" t="n">
        <v>69</v>
      </c>
      <c r="N5" s="0"/>
      <c r="O5" s="32"/>
      <c r="P5" s="33" t="n">
        <f aca="false">IF(ISERROR(SUMIF(DBInterface!$B:$B,P$1&amp;":"&amp;$BY5,DBInterface!$K:$K)/$C5),0,SUMIF(DBInterface!$B:$B,P$1&amp;":"&amp;$BY5,DBInterface!$K:$K)/$C5)</f>
        <v>-0</v>
      </c>
      <c r="Q5" s="33" t="n">
        <f aca="false">IF(ISERROR(SUMIF(DBInterface!$B:$B,Q$1&amp;":"&amp;$BY5,DBInterface!$K:$K)/$C5),0,SUMIF(DBInterface!$B:$B,Q$1&amp;":"&amp;$BY5,DBInterface!$K:$K)/$C5)</f>
        <v>-0</v>
      </c>
      <c r="R5" s="33" t="n">
        <f aca="false">IF(ISERROR(SUMIF(DBInterface!$B:$B,R$1&amp;":"&amp;$BY5,DBInterface!$K:$K)/$C5),0,SUMIF(DBInterface!$B:$B,R$1&amp;":"&amp;$BY5,DBInterface!$K:$K)/$C5)</f>
        <v>-0</v>
      </c>
      <c r="S5" s="33" t="n">
        <f aca="false">IF(ISERROR(SUMIF(DBInterface!$B:$B,S$1&amp;":"&amp;$BY5,DBInterface!$K:$K)/$C5),0,SUMIF(DBInterface!$B:$B,S$1&amp;":"&amp;$BY5,DBInterface!$K:$K)/$C5)</f>
        <v>1</v>
      </c>
      <c r="T5" s="33" t="n">
        <f aca="false">IF(ISERROR(SUMIF(DBInterface!$B:$B,T$1&amp;":"&amp;$BY5,DBInterface!$K:$K)/$C5),0,SUMIF(DBInterface!$B:$B,T$1&amp;":"&amp;$BY5,DBInterface!$K:$K)/$C5)</f>
        <v>-0</v>
      </c>
      <c r="U5" s="33" t="n">
        <f aca="false">IF(ISERROR(SUMIF(DBInterface!$B:$B,U$1&amp;":"&amp;$BY5,DBInterface!$K:$K)/$C5),0,SUMIF(DBInterface!$B:$B,U$1&amp;":"&amp;$BY5,DBInterface!$K:$K)/$C5)</f>
        <v>-0</v>
      </c>
      <c r="V5" s="33" t="n">
        <f aca="false">IF(ISERROR(SUMIF(DBInterface!$B:$B,V$1&amp;":"&amp;$BY5,DBInterface!$K:$K)/$C5),0,SUMIF(DBInterface!$B:$B,V$1&amp;":"&amp;$BY5,DBInterface!$K:$K)/$C5)</f>
        <v>-0</v>
      </c>
      <c r="W5" s="33" t="n">
        <f aca="false">IF(ISERROR(SUMIF(DBInterface!$B:$B,W$1&amp;":"&amp;$BY5,DBInterface!$K:$K)/$C5),0,SUMIF(DBInterface!$B:$B,W$1&amp;":"&amp;$BY5,DBInterface!$K:$K)/$C5)</f>
        <v>-0</v>
      </c>
      <c r="X5" s="33" t="n">
        <f aca="false">IF(ISERROR(SUMIF(DBInterface!$B:$B,X$1&amp;":"&amp;$BY5,DBInterface!$K:$K)/$C5),0,SUMIF(DBInterface!$B:$B,X$1&amp;":"&amp;$BY5,DBInterface!$K:$K)/$C5)</f>
        <v>-0</v>
      </c>
      <c r="Y5" s="33" t="n">
        <f aca="false">IF(ISERROR(SUMIF(DBInterface!$B:$B,Y$1&amp;":"&amp;$BY5,DBInterface!$K:$K)/$C5),0,SUMIF(DBInterface!$B:$B,Y$1&amp;":"&amp;$BY5,DBInterface!$K:$K)/$C5)</f>
        <v>-0</v>
      </c>
      <c r="Z5" s="33" t="n">
        <f aca="false">IF(ISERROR(SUMIF(DBInterface!$B:$B,Z$1&amp;":"&amp;$BY5,DBInterface!$K:$K)/$C5),0,SUMIF(DBInterface!$B:$B,Z$1&amp;":"&amp;$BY5,DBInterface!$K:$K)/$C5)</f>
        <v>-0</v>
      </c>
      <c r="AA5" s="33" t="n">
        <f aca="false">IF(ISERROR(SUMIF(DBInterface!$B:$B,AA$1&amp;":"&amp;$BY5,DBInterface!$K:$K)/$C5),0,SUMIF(DBInterface!$B:$B,AA$1&amp;":"&amp;$BY5,DBInterface!$K:$K)/$C5)</f>
        <v>-0</v>
      </c>
      <c r="AB5" s="34" t="n">
        <f aca="false">SUM(P5:AA5)</f>
        <v>1</v>
      </c>
      <c r="BY5" s="2" t="s">
        <v>50</v>
      </c>
      <c r="BZ5" s="2" t="s">
        <v>50</v>
      </c>
    </row>
    <row r="6" customFormat="false" ht="12.75" hidden="false" customHeight="false" outlineLevel="0" collapsed="false">
      <c r="A6" s="24" t="str">
        <f aca="false">IF(ISERROR(VLOOKUP($BZ6,BridgeCodes!$A$3:$E$65536,5,FALSE())),"Missing BB Code",VLOOKUP($BZ6,BridgeCodes!$A$3:$E$65536,5,FALSE()))</f>
        <v>AU@AO01H</v>
      </c>
      <c r="B6" s="24" t="n">
        <f aca="false">VLOOKUP($BY6,DBInterface!$D:$N,11,FALSE())</f>
        <v>0</v>
      </c>
      <c r="C6" s="24" t="n">
        <f aca="false">SUMIF(DBInterface!$D:$D,$BY6,DBInterface!$K:$K)</f>
        <v>-2000</v>
      </c>
      <c r="D6" s="25" t="n">
        <f aca="false" t="array" ref="D6:D6">DDE("bdde","hist","AU@AO01H.int=day.PRDS=1FARD=2/20/2001.NEARD=2/20/2001.excel.qe=ls")</f>
        <v>3293</v>
      </c>
      <c r="E6" s="24" t="n">
        <f aca="false">VLOOKUP($BY6,DBInterface!$D:$O,12,FALSE())</f>
        <v>0</v>
      </c>
      <c r="F6" s="24" t="n">
        <f aca="false">IF(VLOOKUP($BY6,DBInterface!$D:$R,15,FALSE())&lt;0,0,VLOOKUP($BY6,DBInterface!$D:$R,15,FALSE()))</f>
        <v>0.0571334667774987</v>
      </c>
      <c r="G6" s="26" t="n">
        <f aca="false">VLOOKUP($BY6,DBInterface!$D:$I,6,FALSE())</f>
        <v>0</v>
      </c>
      <c r="H6" s="27" t="n">
        <f aca="false">IF(VLOOKUP($BY6,DBInterface!$D:$S,16,FALSE())&lt;=0,0.001,VLOOKUP($BY6,DBInterface!$D:$S,16,FALSE()))</f>
        <v>1E-005</v>
      </c>
      <c r="I6" s="28" t="str">
        <f aca="false">IF($B6&lt;&gt;0,VLOOKUP($BY6,DBInterface!$D:$Q,13,FALSE()),"")</f>
        <v/>
      </c>
      <c r="J6" s="9" t="n">
        <f aca="false">IF($B6&lt;&gt;0,IF(VLOOKUP($BY6,DBInterface!$D:$Q,14,FALSE())&lt;0,0,VLOOKUP($BY6,DBInterface!$D:$Q,14,FALSE())),"0")/365.25</f>
        <v>0</v>
      </c>
      <c r="K6" s="29" t="n">
        <f aca="false" t="array" ref="K6:K6">DDE("bdde","hist","$$USDAUD.int=day.PRDS=1.FARD=2/20/2001.NEARD=2/20/2001.excel.qe=ls")</f>
        <v>1.88429999351501</v>
      </c>
      <c r="L6" s="30" t="s">
        <v>51</v>
      </c>
      <c r="M6" s="30" t="n">
        <v>64</v>
      </c>
      <c r="N6" s="0"/>
      <c r="O6" s="32"/>
      <c r="P6" s="33" t="n">
        <f aca="false">IF(ISERROR(SUMIF(DBInterface!$B:$B,P$1&amp;":"&amp;$BY6,DBInterface!$K:$K)/$C6),0,SUMIF(DBInterface!$B:$B,P$1&amp;":"&amp;$BY6,DBInterface!$K:$K)/$C6)</f>
        <v>-0</v>
      </c>
      <c r="Q6" s="33" t="n">
        <f aca="false">IF(ISERROR(SUMIF(DBInterface!$B:$B,Q$1&amp;":"&amp;$BY6,DBInterface!$K:$K)/$C6),0,SUMIF(DBInterface!$B:$B,Q$1&amp;":"&amp;$BY6,DBInterface!$K:$K)/$C6)</f>
        <v>-0</v>
      </c>
      <c r="R6" s="33" t="n">
        <f aca="false">IF(ISERROR(SUMIF(DBInterface!$B:$B,R$1&amp;":"&amp;$BY6,DBInterface!$K:$K)/$C6),0,SUMIF(DBInterface!$B:$B,R$1&amp;":"&amp;$BY6,DBInterface!$K:$K)/$C6)</f>
        <v>-0</v>
      </c>
      <c r="S6" s="33" t="n">
        <f aca="false">IF(ISERROR(SUMIF(DBInterface!$B:$B,S$1&amp;":"&amp;$BY6,DBInterface!$K:$K)/$C6),0,SUMIF(DBInterface!$B:$B,S$1&amp;":"&amp;$BY6,DBInterface!$K:$K)/$C6)</f>
        <v>1</v>
      </c>
      <c r="T6" s="33" t="n">
        <f aca="false">IF(ISERROR(SUMIF(DBInterface!$B:$B,T$1&amp;":"&amp;$BY6,DBInterface!$K:$K)/$C6),0,SUMIF(DBInterface!$B:$B,T$1&amp;":"&amp;$BY6,DBInterface!$K:$K)/$C6)</f>
        <v>-0</v>
      </c>
      <c r="U6" s="33" t="n">
        <f aca="false">IF(ISERROR(SUMIF(DBInterface!$B:$B,U$1&amp;":"&amp;$BY6,DBInterface!$K:$K)/$C6),0,SUMIF(DBInterface!$B:$B,U$1&amp;":"&amp;$BY6,DBInterface!$K:$K)/$C6)</f>
        <v>-0</v>
      </c>
      <c r="V6" s="33" t="n">
        <f aca="false">IF(ISERROR(SUMIF(DBInterface!$B:$B,V$1&amp;":"&amp;$BY6,DBInterface!$K:$K)/$C6),0,SUMIF(DBInterface!$B:$B,V$1&amp;":"&amp;$BY6,DBInterface!$K:$K)/$C6)</f>
        <v>-0</v>
      </c>
      <c r="W6" s="33" t="n">
        <f aca="false">IF(ISERROR(SUMIF(DBInterface!$B:$B,W$1&amp;":"&amp;$BY6,DBInterface!$K:$K)/$C6),0,SUMIF(DBInterface!$B:$B,W$1&amp;":"&amp;$BY6,DBInterface!$K:$K)/$C6)</f>
        <v>-0</v>
      </c>
      <c r="X6" s="33" t="n">
        <f aca="false">IF(ISERROR(SUMIF(DBInterface!$B:$B,X$1&amp;":"&amp;$BY6,DBInterface!$K:$K)/$C6),0,SUMIF(DBInterface!$B:$B,X$1&amp;":"&amp;$BY6,DBInterface!$K:$K)/$C6)</f>
        <v>-0</v>
      </c>
      <c r="Y6" s="33" t="n">
        <f aca="false">IF(ISERROR(SUMIF(DBInterface!$B:$B,Y$1&amp;":"&amp;$BY6,DBInterface!$K:$K)/$C6),0,SUMIF(DBInterface!$B:$B,Y$1&amp;":"&amp;$BY6,DBInterface!$K:$K)/$C6)</f>
        <v>-0</v>
      </c>
      <c r="Z6" s="33" t="n">
        <f aca="false">IF(ISERROR(SUMIF(DBInterface!$B:$B,Z$1&amp;":"&amp;$BY6,DBInterface!$K:$K)/$C6),0,SUMIF(DBInterface!$B:$B,Z$1&amp;":"&amp;$BY6,DBInterface!$K:$K)/$C6)</f>
        <v>-0</v>
      </c>
      <c r="AA6" s="33" t="n">
        <f aca="false">IF(ISERROR(SUMIF(DBInterface!$B:$B,AA$1&amp;":"&amp;$BY6,DBInterface!$K:$K)/$C6),0,SUMIF(DBInterface!$B:$B,AA$1&amp;":"&amp;$BY6,DBInterface!$K:$K)/$C6)</f>
        <v>-0</v>
      </c>
      <c r="AB6" s="34" t="n">
        <f aca="false">SUM(P6:AA6)</f>
        <v>1</v>
      </c>
      <c r="BY6" s="2" t="s">
        <v>52</v>
      </c>
      <c r="BZ6" s="2" t="s">
        <v>53</v>
      </c>
    </row>
    <row r="7" customFormat="false" ht="12.75" hidden="false" customHeight="false" outlineLevel="0" collapsed="false">
      <c r="A7" s="24" t="str">
        <f aca="false">IF(ISERROR(VLOOKUP($BZ7,BridgeCodes!$A$3:$E$65536,5,FALSE())),"Missing BB Code",VLOOKUP($BZ7,BridgeCodes!$A$3:$E$65536,5,FALSE()))</f>
        <v>US;APA</v>
      </c>
      <c r="B7" s="24" t="n">
        <f aca="false">VLOOKUP($BY7,DBInterface!$D:$N,11,FALSE())</f>
        <v>0</v>
      </c>
      <c r="C7" s="24" t="n">
        <f aca="false">SUMIF(DBInterface!$D:$D,$BY7,DBInterface!$K:$K)</f>
        <v>106800</v>
      </c>
      <c r="D7" s="25" t="n">
        <f aca="false" t="array" ref="D7:D7">DDE("bdde","hist","US;APA.int=day.PRDS=1FARD=2/20/2001.NEARD=2/20/2001.excel.qe=ls")</f>
        <v>61.3800010681152</v>
      </c>
      <c r="E7" s="24" t="n">
        <f aca="false">VLOOKUP($BY7,DBInterface!$D:$O,12,FALSE())</f>
        <v>0</v>
      </c>
      <c r="F7" s="24" t="n">
        <f aca="false">IF(VLOOKUP($BY7,DBInterface!$D:$R,15,FALSE())&lt;0,0,VLOOKUP($BY7,DBInterface!$D:$R,15,FALSE()))</f>
        <v>0</v>
      </c>
      <c r="G7" s="26" t="n">
        <f aca="false">VLOOKUP($BY7,DBInterface!$D:$I,6,FALSE())</f>
        <v>0.0091</v>
      </c>
      <c r="H7" s="27" t="n">
        <f aca="false">IF(VLOOKUP($BY7,DBInterface!$D:$S,16,FALSE())&lt;=0,0.001,VLOOKUP($BY7,DBInterface!$D:$S,16,FALSE()))</f>
        <v>1E-005</v>
      </c>
      <c r="I7" s="28" t="str">
        <f aca="false">IF($B7&lt;&gt;0,VLOOKUP($BY7,DBInterface!$D:$Q,13,FALSE()),"")</f>
        <v/>
      </c>
      <c r="J7" s="9" t="n">
        <f aca="false">IF($B7&lt;&gt;0,IF(VLOOKUP($BY7,DBInterface!$D:$Q,14,FALSE())&lt;0,0,VLOOKUP($BY7,DBInterface!$D:$Q,14,FALSE())),"0")/365.25</f>
        <v>0</v>
      </c>
      <c r="K7" s="29" t="n">
        <f aca="false" t="array" ref="K7:K7">1</f>
        <v>1</v>
      </c>
      <c r="L7" s="30" t="s">
        <v>54</v>
      </c>
      <c r="M7" s="30" t="n">
        <v>12</v>
      </c>
      <c r="N7" s="0"/>
      <c r="O7" s="32"/>
      <c r="P7" s="33" t="n">
        <f aca="false">IF(ISERROR(SUMIF(DBInterface!$B:$B,P$1&amp;":"&amp;$BY7,DBInterface!$K:$K)/$C7),0,SUMIF(DBInterface!$B:$B,P$1&amp;":"&amp;$BY7,DBInterface!$K:$K)/$C7)</f>
        <v>0</v>
      </c>
      <c r="Q7" s="33" t="n">
        <f aca="false">IF(ISERROR(SUMIF(DBInterface!$B:$B,Q$1&amp;":"&amp;$BY7,DBInterface!$K:$K)/$C7),0,SUMIF(DBInterface!$B:$B,Q$1&amp;":"&amp;$BY7,DBInterface!$K:$K)/$C7)</f>
        <v>0</v>
      </c>
      <c r="R7" s="33" t="n">
        <f aca="false">IF(ISERROR(SUMIF(DBInterface!$B:$B,R$1&amp;":"&amp;$BY7,DBInterface!$K:$K)/$C7),0,SUMIF(DBInterface!$B:$B,R$1&amp;":"&amp;$BY7,DBInterface!$K:$K)/$C7)</f>
        <v>0</v>
      </c>
      <c r="S7" s="33" t="n">
        <f aca="false">IF(ISERROR(SUMIF(DBInterface!$B:$B,S$1&amp;":"&amp;$BY7,DBInterface!$K:$K)/$C7),0,SUMIF(DBInterface!$B:$B,S$1&amp;":"&amp;$BY7,DBInterface!$K:$K)/$C7)</f>
        <v>1</v>
      </c>
      <c r="T7" s="33" t="n">
        <f aca="false">IF(ISERROR(SUMIF(DBInterface!$B:$B,T$1&amp;":"&amp;$BY7,DBInterface!$K:$K)/$C7),0,SUMIF(DBInterface!$B:$B,T$1&amp;":"&amp;$BY7,DBInterface!$K:$K)/$C7)</f>
        <v>0</v>
      </c>
      <c r="U7" s="33" t="n">
        <f aca="false">IF(ISERROR(SUMIF(DBInterface!$B:$B,U$1&amp;":"&amp;$BY7,DBInterface!$K:$K)/$C7),0,SUMIF(DBInterface!$B:$B,U$1&amp;":"&amp;$BY7,DBInterface!$K:$K)/$C7)</f>
        <v>0</v>
      </c>
      <c r="V7" s="33" t="n">
        <f aca="false">IF(ISERROR(SUMIF(DBInterface!$B:$B,V$1&amp;":"&amp;$BY7,DBInterface!$K:$K)/$C7),0,SUMIF(DBInterface!$B:$B,V$1&amp;":"&amp;$BY7,DBInterface!$K:$K)/$C7)</f>
        <v>0</v>
      </c>
      <c r="W7" s="33" t="n">
        <f aca="false">IF(ISERROR(SUMIF(DBInterface!$B:$B,W$1&amp;":"&amp;$BY7,DBInterface!$K:$K)/$C7),0,SUMIF(DBInterface!$B:$B,W$1&amp;":"&amp;$BY7,DBInterface!$K:$K)/$C7)</f>
        <v>0</v>
      </c>
      <c r="X7" s="33" t="n">
        <f aca="false">IF(ISERROR(SUMIF(DBInterface!$B:$B,X$1&amp;":"&amp;$BY7,DBInterface!$K:$K)/$C7),0,SUMIF(DBInterface!$B:$B,X$1&amp;":"&amp;$BY7,DBInterface!$K:$K)/$C7)</f>
        <v>0</v>
      </c>
      <c r="Y7" s="33" t="n">
        <f aca="false">IF(ISERROR(SUMIF(DBInterface!$B:$B,Y$1&amp;":"&amp;$BY7,DBInterface!$K:$K)/$C7),0,SUMIF(DBInterface!$B:$B,Y$1&amp;":"&amp;$BY7,DBInterface!$K:$K)/$C7)</f>
        <v>0</v>
      </c>
      <c r="Z7" s="33" t="n">
        <f aca="false">IF(ISERROR(SUMIF(DBInterface!$B:$B,Z$1&amp;":"&amp;$BY7,DBInterface!$K:$K)/$C7),0,SUMIF(DBInterface!$B:$B,Z$1&amp;":"&amp;$BY7,DBInterface!$K:$K)/$C7)</f>
        <v>0</v>
      </c>
      <c r="AA7" s="33" t="n">
        <f aca="false">IF(ISERROR(SUMIF(DBInterface!$B:$B,AA$1&amp;":"&amp;$BY7,DBInterface!$K:$K)/$C7),0,SUMIF(DBInterface!$B:$B,AA$1&amp;":"&amp;$BY7,DBInterface!$K:$K)/$C7)</f>
        <v>0</v>
      </c>
      <c r="AB7" s="34" t="n">
        <f aca="false">SUM(P7:AA7)</f>
        <v>1</v>
      </c>
      <c r="BY7" s="2" t="s">
        <v>55</v>
      </c>
      <c r="BZ7" s="2" t="s">
        <v>55</v>
      </c>
    </row>
    <row r="8" customFormat="false" ht="12.75" hidden="false" customHeight="false" outlineLevel="0" collapsed="false">
      <c r="A8" s="24" t="str">
        <f aca="false">IF(ISERROR(VLOOKUP($BZ8,BridgeCodes!$A$3:$E$65536,5,FALSE())),"Missing BB Code",VLOOKUP($BZ8,BridgeCodes!$A$3:$E$65536,5,FALSE()))</f>
        <v>US;APC</v>
      </c>
      <c r="B8" s="24" t="n">
        <f aca="false">VLOOKUP($BY8,DBInterface!$D:$N,11,FALSE())</f>
        <v>0</v>
      </c>
      <c r="C8" s="24" t="n">
        <f aca="false">SUMIF(DBInterface!$D:$D,$BY8,DBInterface!$K:$K)</f>
        <v>-96000</v>
      </c>
      <c r="D8" s="25" t="n">
        <f aca="false" t="array" ref="D8:D8">DDE("bdde","hist","US;APC.int=day.PRDS=1FARD=2/20/2001.NEARD=2/20/2001.excel.qe=ls")</f>
        <v>68.2099990844727</v>
      </c>
      <c r="E8" s="24" t="n">
        <f aca="false">VLOOKUP($BY8,DBInterface!$D:$O,12,FALSE())</f>
        <v>0</v>
      </c>
      <c r="F8" s="24" t="n">
        <f aca="false">IF(VLOOKUP($BY8,DBInterface!$D:$R,15,FALSE())&lt;0,0,VLOOKUP($BY8,DBInterface!$D:$R,15,FALSE()))</f>
        <v>0</v>
      </c>
      <c r="G8" s="26" t="n">
        <f aca="false">VLOOKUP($BY8,DBInterface!$D:$I,6,FALSE())</f>
        <v>0.0029</v>
      </c>
      <c r="H8" s="27" t="n">
        <f aca="false">IF(VLOOKUP($BY8,DBInterface!$D:$S,16,FALSE())&lt;=0,0.001,VLOOKUP($BY8,DBInterface!$D:$S,16,FALSE()))</f>
        <v>1E-005</v>
      </c>
      <c r="I8" s="28" t="str">
        <f aca="false">IF($B8&lt;&gt;0,VLOOKUP($BY8,DBInterface!$D:$Q,13,FALSE()),"")</f>
        <v/>
      </c>
      <c r="J8" s="9" t="n">
        <f aca="false">IF($B8&lt;&gt;0,IF(VLOOKUP($BY8,DBInterface!$D:$Q,14,FALSE())&lt;0,0,VLOOKUP($BY8,DBInterface!$D:$Q,14,FALSE())),"0")/365.25</f>
        <v>0</v>
      </c>
      <c r="K8" s="29" t="n">
        <f aca="false" t="array" ref="K8:K8">1</f>
        <v>1</v>
      </c>
      <c r="L8" s="30" t="s">
        <v>56</v>
      </c>
      <c r="M8" s="30" t="n">
        <v>0.05</v>
      </c>
      <c r="N8" s="0"/>
      <c r="O8" s="32"/>
      <c r="P8" s="33" t="n">
        <f aca="false">IF(ISERROR(SUMIF(DBInterface!$B:$B,P$1&amp;":"&amp;$BY8,DBInterface!$K:$K)/$C8),0,SUMIF(DBInterface!$B:$B,P$1&amp;":"&amp;$BY8,DBInterface!$K:$K)/$C8)</f>
        <v>-0</v>
      </c>
      <c r="Q8" s="33" t="n">
        <f aca="false">IF(ISERROR(SUMIF(DBInterface!$B:$B,Q$1&amp;":"&amp;$BY8,DBInterface!$K:$K)/$C8),0,SUMIF(DBInterface!$B:$B,Q$1&amp;":"&amp;$BY8,DBInterface!$K:$K)/$C8)</f>
        <v>-0</v>
      </c>
      <c r="R8" s="33" t="n">
        <f aca="false">IF(ISERROR(SUMIF(DBInterface!$B:$B,R$1&amp;":"&amp;$BY8,DBInterface!$K:$K)/$C8),0,SUMIF(DBInterface!$B:$B,R$1&amp;":"&amp;$BY8,DBInterface!$K:$K)/$C8)</f>
        <v>-0</v>
      </c>
      <c r="S8" s="33" t="n">
        <f aca="false">IF(ISERROR(SUMIF(DBInterface!$B:$B,S$1&amp;":"&amp;$BY8,DBInterface!$K:$K)/$C8),0,SUMIF(DBInterface!$B:$B,S$1&amp;":"&amp;$BY8,DBInterface!$K:$K)/$C8)</f>
        <v>1</v>
      </c>
      <c r="T8" s="33" t="n">
        <f aca="false">IF(ISERROR(SUMIF(DBInterface!$B:$B,T$1&amp;":"&amp;$BY8,DBInterface!$K:$K)/$C8),0,SUMIF(DBInterface!$B:$B,T$1&amp;":"&amp;$BY8,DBInterface!$K:$K)/$C8)</f>
        <v>-0</v>
      </c>
      <c r="U8" s="33" t="n">
        <f aca="false">IF(ISERROR(SUMIF(DBInterface!$B:$B,U$1&amp;":"&amp;$BY8,DBInterface!$K:$K)/$C8),0,SUMIF(DBInterface!$B:$B,U$1&amp;":"&amp;$BY8,DBInterface!$K:$K)/$C8)</f>
        <v>-0</v>
      </c>
      <c r="V8" s="33" t="n">
        <f aca="false">IF(ISERROR(SUMIF(DBInterface!$B:$B,V$1&amp;":"&amp;$BY8,DBInterface!$K:$K)/$C8),0,SUMIF(DBInterface!$B:$B,V$1&amp;":"&amp;$BY8,DBInterface!$K:$K)/$C8)</f>
        <v>-0</v>
      </c>
      <c r="W8" s="33" t="n">
        <f aca="false">IF(ISERROR(SUMIF(DBInterface!$B:$B,W$1&amp;":"&amp;$BY8,DBInterface!$K:$K)/$C8),0,SUMIF(DBInterface!$B:$B,W$1&amp;":"&amp;$BY8,DBInterface!$K:$K)/$C8)</f>
        <v>-0</v>
      </c>
      <c r="X8" s="33" t="n">
        <f aca="false">IF(ISERROR(SUMIF(DBInterface!$B:$B,X$1&amp;":"&amp;$BY8,DBInterface!$K:$K)/$C8),0,SUMIF(DBInterface!$B:$B,X$1&amp;":"&amp;$BY8,DBInterface!$K:$K)/$C8)</f>
        <v>-0</v>
      </c>
      <c r="Y8" s="33" t="n">
        <f aca="false">IF(ISERROR(SUMIF(DBInterface!$B:$B,Y$1&amp;":"&amp;$BY8,DBInterface!$K:$K)/$C8),0,SUMIF(DBInterface!$B:$B,Y$1&amp;":"&amp;$BY8,DBInterface!$K:$K)/$C8)</f>
        <v>-0</v>
      </c>
      <c r="Z8" s="33" t="n">
        <f aca="false">IF(ISERROR(SUMIF(DBInterface!$B:$B,Z$1&amp;":"&amp;$BY8,DBInterface!$K:$K)/$C8),0,SUMIF(DBInterface!$B:$B,Z$1&amp;":"&amp;$BY8,DBInterface!$K:$K)/$C8)</f>
        <v>-0</v>
      </c>
      <c r="AA8" s="33" t="n">
        <f aca="false">IF(ISERROR(SUMIF(DBInterface!$B:$B,AA$1&amp;":"&amp;$BY8,DBInterface!$K:$K)/$C8),0,SUMIF(DBInterface!$B:$B,AA$1&amp;":"&amp;$BY8,DBInterface!$K:$K)/$C8)</f>
        <v>-0</v>
      </c>
      <c r="AB8" s="34" t="n">
        <f aca="false">SUM(P8:AA8)</f>
        <v>1</v>
      </c>
      <c r="BY8" s="2" t="s">
        <v>57</v>
      </c>
      <c r="BZ8" s="2" t="s">
        <v>57</v>
      </c>
    </row>
    <row r="9" customFormat="false" ht="12.75" hidden="false" customHeight="false" outlineLevel="0" collapsed="false">
      <c r="A9" s="24" t="str">
        <f aca="false">IF(ISERROR(VLOOKUP($BZ9,BridgeCodes!$A$3:$E$65536,5,FALSE())),"Missing BB Code",VLOOKUP($BZ9,BridgeCodes!$A$3:$E$65536,5,FALSE()))</f>
        <v>US;ASH</v>
      </c>
      <c r="B9" s="24" t="n">
        <f aca="false">VLOOKUP($BY9,DBInterface!$D:$N,11,FALSE())</f>
        <v>0</v>
      </c>
      <c r="C9" s="24" t="n">
        <f aca="false">SUMIF(DBInterface!$D:$D,$BY9,DBInterface!$K:$K)</f>
        <v>-50000</v>
      </c>
      <c r="D9" s="25" t="n">
        <f aca="false" t="array" ref="D9:D9">DDE("bdde","hist","US;ASH.int=day.PRDS=1FARD=2/20/2001.NEARD=2/20/2001.excel.qe=ls")</f>
        <v>39.3600006103516</v>
      </c>
      <c r="E9" s="24" t="n">
        <f aca="false">VLOOKUP($BY9,DBInterface!$D:$O,12,FALSE())</f>
        <v>0</v>
      </c>
      <c r="F9" s="24" t="n">
        <f aca="false">IF(VLOOKUP($BY9,DBInterface!$D:$R,15,FALSE())&lt;0,0,VLOOKUP($BY9,DBInterface!$D:$R,15,FALSE()))</f>
        <v>0</v>
      </c>
      <c r="G9" s="26" t="n">
        <f aca="false">VLOOKUP($BY9,DBInterface!$D:$I,6,FALSE())</f>
        <v>0.0279</v>
      </c>
      <c r="H9" s="27" t="n">
        <f aca="false">IF(VLOOKUP($BY9,DBInterface!$D:$S,16,FALSE())&lt;=0,0.001,VLOOKUP($BY9,DBInterface!$D:$S,16,FALSE()))</f>
        <v>1E-005</v>
      </c>
      <c r="I9" s="28" t="str">
        <f aca="false">IF($B9&lt;&gt;0,VLOOKUP($BY9,DBInterface!$D:$Q,13,FALSE()),"")</f>
        <v/>
      </c>
      <c r="J9" s="9" t="n">
        <f aca="false">IF($B9&lt;&gt;0,IF(VLOOKUP($BY9,DBInterface!$D:$Q,14,FALSE())&lt;0,0,VLOOKUP($BY9,DBInterface!$D:$Q,14,FALSE())),"0")/365.25</f>
        <v>0</v>
      </c>
      <c r="K9" s="29" t="n">
        <f aca="false" t="array" ref="K9:K9">1</f>
        <v>1</v>
      </c>
      <c r="L9" s="30" t="s">
        <v>58</v>
      </c>
      <c r="M9" s="30" t="n">
        <v>5000</v>
      </c>
      <c r="N9" s="0"/>
      <c r="O9" s="32"/>
      <c r="P9" s="33" t="n">
        <f aca="false">IF(ISERROR(SUMIF(DBInterface!$B:$B,P$1&amp;":"&amp;$BY9,DBInterface!$K:$K)/$C9),0,SUMIF(DBInterface!$B:$B,P$1&amp;":"&amp;$BY9,DBInterface!$K:$K)/$C9)</f>
        <v>-0</v>
      </c>
      <c r="Q9" s="33" t="n">
        <f aca="false">IF(ISERROR(SUMIF(DBInterface!$B:$B,Q$1&amp;":"&amp;$BY9,DBInterface!$K:$K)/$C9),0,SUMIF(DBInterface!$B:$B,Q$1&amp;":"&amp;$BY9,DBInterface!$K:$K)/$C9)</f>
        <v>-0</v>
      </c>
      <c r="R9" s="33" t="n">
        <f aca="false">IF(ISERROR(SUMIF(DBInterface!$B:$B,R$1&amp;":"&amp;$BY9,DBInterface!$K:$K)/$C9),0,SUMIF(DBInterface!$B:$B,R$1&amp;":"&amp;$BY9,DBInterface!$K:$K)/$C9)</f>
        <v>-0</v>
      </c>
      <c r="S9" s="33" t="n">
        <f aca="false">IF(ISERROR(SUMIF(DBInterface!$B:$B,S$1&amp;":"&amp;$BY9,DBInterface!$K:$K)/$C9),0,SUMIF(DBInterface!$B:$B,S$1&amp;":"&amp;$BY9,DBInterface!$K:$K)/$C9)</f>
        <v>1</v>
      </c>
      <c r="T9" s="33" t="n">
        <f aca="false">IF(ISERROR(SUMIF(DBInterface!$B:$B,T$1&amp;":"&amp;$BY9,DBInterface!$K:$K)/$C9),0,SUMIF(DBInterface!$B:$B,T$1&amp;":"&amp;$BY9,DBInterface!$K:$K)/$C9)</f>
        <v>-0</v>
      </c>
      <c r="U9" s="33" t="n">
        <f aca="false">IF(ISERROR(SUMIF(DBInterface!$B:$B,U$1&amp;":"&amp;$BY9,DBInterface!$K:$K)/$C9),0,SUMIF(DBInterface!$B:$B,U$1&amp;":"&amp;$BY9,DBInterface!$K:$K)/$C9)</f>
        <v>-0</v>
      </c>
      <c r="V9" s="33" t="n">
        <f aca="false">IF(ISERROR(SUMIF(DBInterface!$B:$B,V$1&amp;":"&amp;$BY9,DBInterface!$K:$K)/$C9),0,SUMIF(DBInterface!$B:$B,V$1&amp;":"&amp;$BY9,DBInterface!$K:$K)/$C9)</f>
        <v>-0</v>
      </c>
      <c r="W9" s="33" t="n">
        <f aca="false">IF(ISERROR(SUMIF(DBInterface!$B:$B,W$1&amp;":"&amp;$BY9,DBInterface!$K:$K)/$C9),0,SUMIF(DBInterface!$B:$B,W$1&amp;":"&amp;$BY9,DBInterface!$K:$K)/$C9)</f>
        <v>-0</v>
      </c>
      <c r="X9" s="33" t="n">
        <f aca="false">IF(ISERROR(SUMIF(DBInterface!$B:$B,X$1&amp;":"&amp;$BY9,DBInterface!$K:$K)/$C9),0,SUMIF(DBInterface!$B:$B,X$1&amp;":"&amp;$BY9,DBInterface!$K:$K)/$C9)</f>
        <v>-0</v>
      </c>
      <c r="Y9" s="33" t="n">
        <f aca="false">IF(ISERROR(SUMIF(DBInterface!$B:$B,Y$1&amp;":"&amp;$BY9,DBInterface!$K:$K)/$C9),0,SUMIF(DBInterface!$B:$B,Y$1&amp;":"&amp;$BY9,DBInterface!$K:$K)/$C9)</f>
        <v>-0</v>
      </c>
      <c r="Z9" s="33" t="n">
        <f aca="false">IF(ISERROR(SUMIF(DBInterface!$B:$B,Z$1&amp;":"&amp;$BY9,DBInterface!$K:$K)/$C9),0,SUMIF(DBInterface!$B:$B,Z$1&amp;":"&amp;$BY9,DBInterface!$K:$K)/$C9)</f>
        <v>-0</v>
      </c>
      <c r="AA9" s="33" t="n">
        <f aca="false">IF(ISERROR(SUMIF(DBInterface!$B:$B,AA$1&amp;":"&amp;$BY9,DBInterface!$K:$K)/$C9),0,SUMIF(DBInterface!$B:$B,AA$1&amp;":"&amp;$BY9,DBInterface!$K:$K)/$C9)</f>
        <v>-0</v>
      </c>
      <c r="AB9" s="34" t="n">
        <f aca="false">SUM(P9:AA9)</f>
        <v>1</v>
      </c>
      <c r="BY9" s="2" t="s">
        <v>59</v>
      </c>
      <c r="BZ9" s="2" t="s">
        <v>59</v>
      </c>
    </row>
    <row r="10" customFormat="false" ht="14.25" hidden="false" customHeight="true" outlineLevel="0" collapsed="false">
      <c r="A10" s="24" t="str">
        <f aca="false">IF(ISERROR(VLOOKUP($BZ10,BridgeCodes!$A$3:$E$65536,5,FALSE())),"Missing BB Code",VLOOKUP($BZ10,BridgeCodes!$A$3:$E$65536,5,FALSE()))</f>
        <v>US;AYE</v>
      </c>
      <c r="B10" s="24" t="n">
        <f aca="false">VLOOKUP($BY10,DBInterface!$D:$N,11,FALSE())</f>
        <v>0</v>
      </c>
      <c r="C10" s="24" t="n">
        <f aca="false">SUMIF(DBInterface!$D:$D,$BY10,DBInterface!$K:$K)</f>
        <v>26100</v>
      </c>
      <c r="D10" s="25" t="n">
        <f aca="false" t="array" ref="D10:D10">DDE("bdde","hist","US;AYE.int=day.PRDS=1FARD=2/20/2001.NEARD=2/20/2001.excel.qe=ls")</f>
        <v>46.560001373291</v>
      </c>
      <c r="E10" s="24" t="n">
        <f aca="false">VLOOKUP($BY10,DBInterface!$D:$O,12,FALSE())</f>
        <v>0</v>
      </c>
      <c r="F10" s="24" t="n">
        <f aca="false">IF(VLOOKUP($BY10,DBInterface!$D:$R,15,FALSE())&lt;0,0,VLOOKUP($BY10,DBInterface!$D:$R,15,FALSE()))</f>
        <v>0</v>
      </c>
      <c r="G10" s="26" t="n">
        <f aca="false">VLOOKUP($BY10,DBInterface!$D:$I,6,FALSE())</f>
        <v>0.0369</v>
      </c>
      <c r="H10" s="27" t="n">
        <f aca="false">IF(VLOOKUP($BY10,DBInterface!$D:$S,16,FALSE())&lt;=0,0.001,VLOOKUP($BY10,DBInterface!$D:$S,16,FALSE()))</f>
        <v>1E-005</v>
      </c>
      <c r="I10" s="28" t="str">
        <f aca="false">IF($B10&lt;&gt;0,VLOOKUP($BY10,DBInterface!$D:$Q,13,FALSE()),"")</f>
        <v/>
      </c>
      <c r="J10" s="9" t="n">
        <f aca="false">IF($B10&lt;&gt;0,IF(VLOOKUP($BY10,DBInterface!$D:$Q,14,FALSE())&lt;0,0,VLOOKUP($BY10,DBInterface!$D:$Q,14,FALSE())),"0")/365.25</f>
        <v>0</v>
      </c>
      <c r="K10" s="29" t="n">
        <f aca="false" t="array" ref="K10:K10">1</f>
        <v>1</v>
      </c>
      <c r="L10" s="35"/>
      <c r="M10" s="36"/>
      <c r="N10" s="0"/>
      <c r="O10" s="32"/>
      <c r="P10" s="33" t="n">
        <f aca="false">IF(ISERROR(SUMIF(DBInterface!$B:$B,P$1&amp;":"&amp;$BY10,DBInterface!$K:$K)/$C10),0,SUMIF(DBInterface!$B:$B,P$1&amp;":"&amp;$BY10,DBInterface!$K:$K)/$C10)</f>
        <v>0</v>
      </c>
      <c r="Q10" s="33" t="n">
        <f aca="false">IF(ISERROR(SUMIF(DBInterface!$B:$B,Q$1&amp;":"&amp;$BY10,DBInterface!$K:$K)/$C10),0,SUMIF(DBInterface!$B:$B,Q$1&amp;":"&amp;$BY10,DBInterface!$K:$K)/$C10)</f>
        <v>0</v>
      </c>
      <c r="R10" s="33" t="n">
        <f aca="false">IF(ISERROR(SUMIF(DBInterface!$B:$B,R$1&amp;":"&amp;$BY10,DBInterface!$K:$K)/$C10),0,SUMIF(DBInterface!$B:$B,R$1&amp;":"&amp;$BY10,DBInterface!$K:$K)/$C10)</f>
        <v>0</v>
      </c>
      <c r="S10" s="33" t="n">
        <f aca="false">IF(ISERROR(SUMIF(DBInterface!$B:$B,S$1&amp;":"&amp;$BY10,DBInterface!$K:$K)/$C10),0,SUMIF(DBInterface!$B:$B,S$1&amp;":"&amp;$BY10,DBInterface!$K:$K)/$C10)</f>
        <v>0</v>
      </c>
      <c r="T10" s="33" t="n">
        <f aca="false">IF(ISERROR(SUMIF(DBInterface!$B:$B,T$1&amp;":"&amp;$BY10,DBInterface!$K:$K)/$C10),0,SUMIF(DBInterface!$B:$B,T$1&amp;":"&amp;$BY10,DBInterface!$K:$K)/$C10)</f>
        <v>1</v>
      </c>
      <c r="U10" s="33" t="n">
        <f aca="false">IF(ISERROR(SUMIF(DBInterface!$B:$B,U$1&amp;":"&amp;$BY10,DBInterface!$K:$K)/$C10),0,SUMIF(DBInterface!$B:$B,U$1&amp;":"&amp;$BY10,DBInterface!$K:$K)/$C10)</f>
        <v>0</v>
      </c>
      <c r="V10" s="33" t="n">
        <f aca="false">IF(ISERROR(SUMIF(DBInterface!$B:$B,V$1&amp;":"&amp;$BY10,DBInterface!$K:$K)/$C10),0,SUMIF(DBInterface!$B:$B,V$1&amp;":"&amp;$BY10,DBInterface!$K:$K)/$C10)</f>
        <v>0</v>
      </c>
      <c r="W10" s="33" t="n">
        <f aca="false">IF(ISERROR(SUMIF(DBInterface!$B:$B,W$1&amp;":"&amp;$BY10,DBInterface!$K:$K)/$C10),0,SUMIF(DBInterface!$B:$B,W$1&amp;":"&amp;$BY10,DBInterface!$K:$K)/$C10)</f>
        <v>0</v>
      </c>
      <c r="X10" s="33" t="n">
        <f aca="false">IF(ISERROR(SUMIF(DBInterface!$B:$B,X$1&amp;":"&amp;$BY10,DBInterface!$K:$K)/$C10),0,SUMIF(DBInterface!$B:$B,X$1&amp;":"&amp;$BY10,DBInterface!$K:$K)/$C10)</f>
        <v>0</v>
      </c>
      <c r="Y10" s="33" t="n">
        <f aca="false">IF(ISERROR(SUMIF(DBInterface!$B:$B,Y$1&amp;":"&amp;$BY10,DBInterface!$K:$K)/$C10),0,SUMIF(DBInterface!$B:$B,Y$1&amp;":"&amp;$BY10,DBInterface!$K:$K)/$C10)</f>
        <v>0</v>
      </c>
      <c r="Z10" s="33" t="n">
        <f aca="false">IF(ISERROR(SUMIF(DBInterface!$B:$B,Z$1&amp;":"&amp;$BY10,DBInterface!$K:$K)/$C10),0,SUMIF(DBInterface!$B:$B,Z$1&amp;":"&amp;$BY10,DBInterface!$K:$K)/$C10)</f>
        <v>0</v>
      </c>
      <c r="AA10" s="33" t="n">
        <f aca="false">IF(ISERROR(SUMIF(DBInterface!$B:$B,AA$1&amp;":"&amp;$BY10,DBInterface!$K:$K)/$C10),0,SUMIF(DBInterface!$B:$B,AA$1&amp;":"&amp;$BY10,DBInterface!$K:$K)/$C10)</f>
        <v>0</v>
      </c>
      <c r="AB10" s="34" t="n">
        <f aca="false">SUM(P10:AA10)</f>
        <v>1</v>
      </c>
      <c r="BY10" s="2" t="s">
        <v>60</v>
      </c>
      <c r="BZ10" s="2" t="s">
        <v>60</v>
      </c>
    </row>
    <row r="11" customFormat="false" ht="12.75" hidden="false" customHeight="false" outlineLevel="0" collapsed="false">
      <c r="A11" s="24" t="str">
        <f aca="false">IF(ISERROR(VLOOKUP($BZ11,BridgeCodes!$A$3:$E$65536,5,FALSE())),"Missing BB Code",VLOOKUP($BZ11,BridgeCodes!$A$3:$E$65536,5,FALSE()))</f>
        <v>US;BJS</v>
      </c>
      <c r="B11" s="24" t="n">
        <f aca="false">VLOOKUP($BY11,DBInterface!$D:$N,11,FALSE())</f>
        <v>0</v>
      </c>
      <c r="C11" s="24" t="n">
        <f aca="false">SUMIF(DBInterface!$D:$D,$BY11,DBInterface!$K:$K)</f>
        <v>-40000</v>
      </c>
      <c r="D11" s="25" t="n">
        <f aca="false" t="array" ref="D11:D11">DDE("bdde","hist","US;BJS.int=day.PRDS=1FARD=2/20/2001.NEARD=2/20/2001.excel.qe=ls")</f>
        <v>79.5999984741211</v>
      </c>
      <c r="E11" s="24" t="n">
        <f aca="false">VLOOKUP($BY11,DBInterface!$D:$O,12,FALSE())</f>
        <v>0</v>
      </c>
      <c r="F11" s="24" t="n">
        <f aca="false">IF(VLOOKUP($BY11,DBInterface!$D:$R,15,FALSE())&lt;0,0,VLOOKUP($BY11,DBInterface!$D:$R,15,FALSE()))</f>
        <v>0</v>
      </c>
      <c r="G11" s="26" t="n">
        <f aca="false">VLOOKUP($BY11,DBInterface!$D:$I,6,FALSE())</f>
        <v>0</v>
      </c>
      <c r="H11" s="27" t="n">
        <f aca="false">IF(VLOOKUP($BY11,DBInterface!$D:$S,16,FALSE())&lt;=0,0.001,VLOOKUP($BY11,DBInterface!$D:$S,16,FALSE()))</f>
        <v>1E-005</v>
      </c>
      <c r="I11" s="28" t="str">
        <f aca="false">IF($B11&lt;&gt;0,VLOOKUP($BY11,DBInterface!$D:$Q,13,FALSE()),"")</f>
        <v/>
      </c>
      <c r="J11" s="9" t="n">
        <f aca="false">IF($B11&lt;&gt;0,IF(VLOOKUP($BY11,DBInterface!$D:$Q,14,FALSE())&lt;0,0,VLOOKUP($BY11,DBInterface!$D:$Q,14,FALSE())),"0")/365.25</f>
        <v>0</v>
      </c>
      <c r="K11" s="29" t="n">
        <f aca="false" t="array" ref="K11:K11">1</f>
        <v>1</v>
      </c>
      <c r="L11" s="0"/>
      <c r="M11" s="0"/>
      <c r="N11" s="0"/>
      <c r="O11" s="32"/>
      <c r="P11" s="33" t="n">
        <f aca="false">IF(ISERROR(SUMIF(DBInterface!$B:$B,P$1&amp;":"&amp;$BY11,DBInterface!$K:$K)/$C11),0,SUMIF(DBInterface!$B:$B,P$1&amp;":"&amp;$BY11,DBInterface!$K:$K)/$C11)</f>
        <v>-0</v>
      </c>
      <c r="Q11" s="33" t="n">
        <f aca="false">IF(ISERROR(SUMIF(DBInterface!$B:$B,Q$1&amp;":"&amp;$BY11,DBInterface!$K:$K)/$C11),0,SUMIF(DBInterface!$B:$B,Q$1&amp;":"&amp;$BY11,DBInterface!$K:$K)/$C11)</f>
        <v>-0</v>
      </c>
      <c r="R11" s="33" t="n">
        <f aca="false">IF(ISERROR(SUMIF(DBInterface!$B:$B,R$1&amp;":"&amp;$BY11,DBInterface!$K:$K)/$C11),0,SUMIF(DBInterface!$B:$B,R$1&amp;":"&amp;$BY11,DBInterface!$K:$K)/$C11)</f>
        <v>-0</v>
      </c>
      <c r="S11" s="33" t="n">
        <f aca="false">IF(ISERROR(SUMIF(DBInterface!$B:$B,S$1&amp;":"&amp;$BY11,DBInterface!$K:$K)/$C11),0,SUMIF(DBInterface!$B:$B,S$1&amp;":"&amp;$BY11,DBInterface!$K:$K)/$C11)</f>
        <v>1</v>
      </c>
      <c r="T11" s="33" t="n">
        <f aca="false">IF(ISERROR(SUMIF(DBInterface!$B:$B,T$1&amp;":"&amp;$BY11,DBInterface!$K:$K)/$C11),0,SUMIF(DBInterface!$B:$B,T$1&amp;":"&amp;$BY11,DBInterface!$K:$K)/$C11)</f>
        <v>-0</v>
      </c>
      <c r="U11" s="33" t="n">
        <f aca="false">IF(ISERROR(SUMIF(DBInterface!$B:$B,U$1&amp;":"&amp;$BY11,DBInterface!$K:$K)/$C11),0,SUMIF(DBInterface!$B:$B,U$1&amp;":"&amp;$BY11,DBInterface!$K:$K)/$C11)</f>
        <v>-0</v>
      </c>
      <c r="V11" s="33" t="n">
        <f aca="false">IF(ISERROR(SUMIF(DBInterface!$B:$B,V$1&amp;":"&amp;$BY11,DBInterface!$K:$K)/$C11),0,SUMIF(DBInterface!$B:$B,V$1&amp;":"&amp;$BY11,DBInterface!$K:$K)/$C11)</f>
        <v>-0</v>
      </c>
      <c r="W11" s="33" t="n">
        <f aca="false">IF(ISERROR(SUMIF(DBInterface!$B:$B,W$1&amp;":"&amp;$BY11,DBInterface!$K:$K)/$C11),0,SUMIF(DBInterface!$B:$B,W$1&amp;":"&amp;$BY11,DBInterface!$K:$K)/$C11)</f>
        <v>-0</v>
      </c>
      <c r="X11" s="33" t="n">
        <f aca="false">IF(ISERROR(SUMIF(DBInterface!$B:$B,X$1&amp;":"&amp;$BY11,DBInterface!$K:$K)/$C11),0,SUMIF(DBInterface!$B:$B,X$1&amp;":"&amp;$BY11,DBInterface!$K:$K)/$C11)</f>
        <v>-0</v>
      </c>
      <c r="Y11" s="33" t="n">
        <f aca="false">IF(ISERROR(SUMIF(DBInterface!$B:$B,Y$1&amp;":"&amp;$BY11,DBInterface!$K:$K)/$C11),0,SUMIF(DBInterface!$B:$B,Y$1&amp;":"&amp;$BY11,DBInterface!$K:$K)/$C11)</f>
        <v>-0</v>
      </c>
      <c r="Z11" s="33" t="n">
        <f aca="false">IF(ISERROR(SUMIF(DBInterface!$B:$B,Z$1&amp;":"&amp;$BY11,DBInterface!$K:$K)/$C11),0,SUMIF(DBInterface!$B:$B,Z$1&amp;":"&amp;$BY11,DBInterface!$K:$K)/$C11)</f>
        <v>-0</v>
      </c>
      <c r="AA11" s="33" t="n">
        <f aca="false">IF(ISERROR(SUMIF(DBInterface!$B:$B,AA$1&amp;":"&amp;$BY11,DBInterface!$K:$K)/$C11),0,SUMIF(DBInterface!$B:$B,AA$1&amp;":"&amp;$BY11,DBInterface!$K:$K)/$C11)</f>
        <v>-0</v>
      </c>
      <c r="AB11" s="34" t="n">
        <f aca="false">SUM(P11:AA11)</f>
        <v>1</v>
      </c>
      <c r="BY11" s="2" t="s">
        <v>61</v>
      </c>
      <c r="BZ11" s="2" t="s">
        <v>61</v>
      </c>
    </row>
    <row r="12" customFormat="false" ht="12.75" hidden="false" customHeight="false" outlineLevel="0" collapsed="false">
      <c r="A12" s="24" t="str">
        <f aca="false">IF(ISERROR(VLOOKUP($BZ12,BridgeCodes!$A$3:$E$65536,5,FALSE())),"Missing BB Code",VLOOKUP($BZ12,BridgeCodes!$A$3:$E$65536,5,FALSE()))</f>
        <v>US;BP</v>
      </c>
      <c r="B12" s="24" t="n">
        <f aca="false">VLOOKUP($BY12,DBInterface!$D:$N,11,FALSE())</f>
        <v>0</v>
      </c>
      <c r="C12" s="24" t="n">
        <f aca="false">SUMIF(DBInterface!$D:$D,$BY12,DBInterface!$K:$K)</f>
        <v>50000</v>
      </c>
      <c r="D12" s="25" t="n">
        <f aca="false" t="array" ref="D12:D12">DDE("bdde","hist","US;BP.int=day.PRDS=1FARD=2/20/2001.NEARD=2/20/2001.excel.qe=ls")</f>
        <v>49.6500015258789</v>
      </c>
      <c r="E12" s="24" t="n">
        <f aca="false">VLOOKUP($BY12,DBInterface!$D:$O,12,FALSE())</f>
        <v>0</v>
      </c>
      <c r="F12" s="24" t="n">
        <f aca="false">IF(VLOOKUP($BY12,DBInterface!$D:$R,15,FALSE())&lt;0,0,VLOOKUP($BY12,DBInterface!$D:$R,15,FALSE()))</f>
        <v>0</v>
      </c>
      <c r="G12" s="26" t="n">
        <f aca="false">VLOOKUP($BY12,DBInterface!$D:$I,6,FALSE())</f>
        <v>0.0282</v>
      </c>
      <c r="H12" s="27" t="n">
        <f aca="false">IF(VLOOKUP($BY12,DBInterface!$D:$S,16,FALSE())&lt;=0,0.001,VLOOKUP($BY12,DBInterface!$D:$S,16,FALSE()))</f>
        <v>1E-005</v>
      </c>
      <c r="I12" s="28" t="str">
        <f aca="false">IF($B12&lt;&gt;0,VLOOKUP($BY12,DBInterface!$D:$Q,13,FALSE()),"")</f>
        <v/>
      </c>
      <c r="J12" s="9" t="n">
        <f aca="false">IF($B12&lt;&gt;0,IF(VLOOKUP($BY12,DBInterface!$D:$Q,14,FALSE())&lt;0,0,VLOOKUP($BY12,DBInterface!$D:$Q,14,FALSE())),"0")/365.25</f>
        <v>0</v>
      </c>
      <c r="K12" s="29" t="n">
        <f aca="false" t="array" ref="K12:K12">1</f>
        <v>1</v>
      </c>
      <c r="L12" s="0"/>
      <c r="M12" s="0"/>
      <c r="N12" s="0"/>
      <c r="O12" s="32"/>
      <c r="P12" s="33" t="n">
        <f aca="false">IF(ISERROR(SUMIF(DBInterface!$B:$B,P$1&amp;":"&amp;$BY12,DBInterface!$K:$K)/$C12),0,SUMIF(DBInterface!$B:$B,P$1&amp;":"&amp;$BY12,DBInterface!$K:$K)/$C12)</f>
        <v>0</v>
      </c>
      <c r="Q12" s="33" t="n">
        <f aca="false">IF(ISERROR(SUMIF(DBInterface!$B:$B,Q$1&amp;":"&amp;$BY12,DBInterface!$K:$K)/$C12),0,SUMIF(DBInterface!$B:$B,Q$1&amp;":"&amp;$BY12,DBInterface!$K:$K)/$C12)</f>
        <v>0</v>
      </c>
      <c r="R12" s="33" t="n">
        <f aca="false">IF(ISERROR(SUMIF(DBInterface!$B:$B,R$1&amp;":"&amp;$BY12,DBInterface!$K:$K)/$C12),0,SUMIF(DBInterface!$B:$B,R$1&amp;":"&amp;$BY12,DBInterface!$K:$K)/$C12)</f>
        <v>0</v>
      </c>
      <c r="S12" s="33" t="n">
        <f aca="false">IF(ISERROR(SUMIF(DBInterface!$B:$B,S$1&amp;":"&amp;$BY12,DBInterface!$K:$K)/$C12),0,SUMIF(DBInterface!$B:$B,S$1&amp;":"&amp;$BY12,DBInterface!$K:$K)/$C12)</f>
        <v>1</v>
      </c>
      <c r="T12" s="33" t="n">
        <f aca="false">IF(ISERROR(SUMIF(DBInterface!$B:$B,T$1&amp;":"&amp;$BY12,DBInterface!$K:$K)/$C12),0,SUMIF(DBInterface!$B:$B,T$1&amp;":"&amp;$BY12,DBInterface!$K:$K)/$C12)</f>
        <v>0</v>
      </c>
      <c r="U12" s="33" t="n">
        <f aca="false">IF(ISERROR(SUMIF(DBInterface!$B:$B,U$1&amp;":"&amp;$BY12,DBInterface!$K:$K)/$C12),0,SUMIF(DBInterface!$B:$B,U$1&amp;":"&amp;$BY12,DBInterface!$K:$K)/$C12)</f>
        <v>0</v>
      </c>
      <c r="V12" s="33" t="n">
        <f aca="false">IF(ISERROR(SUMIF(DBInterface!$B:$B,V$1&amp;":"&amp;$BY12,DBInterface!$K:$K)/$C12),0,SUMIF(DBInterface!$B:$B,V$1&amp;":"&amp;$BY12,DBInterface!$K:$K)/$C12)</f>
        <v>0</v>
      </c>
      <c r="W12" s="33" t="n">
        <f aca="false">IF(ISERROR(SUMIF(DBInterface!$B:$B,W$1&amp;":"&amp;$BY12,DBInterface!$K:$K)/$C12),0,SUMIF(DBInterface!$B:$B,W$1&amp;":"&amp;$BY12,DBInterface!$K:$K)/$C12)</f>
        <v>0</v>
      </c>
      <c r="X12" s="33" t="n">
        <f aca="false">IF(ISERROR(SUMIF(DBInterface!$B:$B,X$1&amp;":"&amp;$BY12,DBInterface!$K:$K)/$C12),0,SUMIF(DBInterface!$B:$B,X$1&amp;":"&amp;$BY12,DBInterface!$K:$K)/$C12)</f>
        <v>0</v>
      </c>
      <c r="Y12" s="33" t="n">
        <f aca="false">IF(ISERROR(SUMIF(DBInterface!$B:$B,Y$1&amp;":"&amp;$BY12,DBInterface!$K:$K)/$C12),0,SUMIF(DBInterface!$B:$B,Y$1&amp;":"&amp;$BY12,DBInterface!$K:$K)/$C12)</f>
        <v>0</v>
      </c>
      <c r="Z12" s="33" t="n">
        <f aca="false">IF(ISERROR(SUMIF(DBInterface!$B:$B,Z$1&amp;":"&amp;$BY12,DBInterface!$K:$K)/$C12),0,SUMIF(DBInterface!$B:$B,Z$1&amp;":"&amp;$BY12,DBInterface!$K:$K)/$C12)</f>
        <v>0</v>
      </c>
      <c r="AA12" s="33" t="n">
        <f aca="false">IF(ISERROR(SUMIF(DBInterface!$B:$B,AA$1&amp;":"&amp;$BY12,DBInterface!$K:$K)/$C12),0,SUMIF(DBInterface!$B:$B,AA$1&amp;":"&amp;$BY12,DBInterface!$K:$K)/$C12)</f>
        <v>0</v>
      </c>
      <c r="AB12" s="34" t="n">
        <f aca="false">SUM(P12:AA12)</f>
        <v>1</v>
      </c>
      <c r="BY12" s="2" t="s">
        <v>62</v>
      </c>
      <c r="BZ12" s="2" t="s">
        <v>62</v>
      </c>
    </row>
    <row r="13" customFormat="false" ht="12.75" hidden="false" customHeight="false" outlineLevel="0" collapsed="false">
      <c r="A13" s="24" t="str">
        <f aca="false">IF(ISERROR(VLOOKUP($BZ13,BridgeCodes!$A$3:$E$65536,5,FALSE())),"Missing BB Code",VLOOKUP($BZ13,BridgeCodes!$A$3:$E$65536,5,FALSE()))</f>
        <v>US;BP</v>
      </c>
      <c r="B13" s="24" t="n">
        <f aca="false">VLOOKUP($BY13,DBInterface!$D:$N,11,FALSE())</f>
        <v>0</v>
      </c>
      <c r="C13" s="24" t="n">
        <f aca="false">SUMIF(DBInterface!$D:$D,$BY13,DBInterface!$K:$K)</f>
        <v>27000</v>
      </c>
      <c r="D13" s="25" t="n">
        <f aca="false" t="array" ref="D13:D13">DDE("bdde","hist","US;BP.int=day.PRDS=1FARD=2/20/2001.NEARD=2/20/2001.excel.qe=ls")</f>
        <v>49.6500015258789</v>
      </c>
      <c r="E13" s="24" t="n">
        <f aca="false">VLOOKUP($BY13,DBInterface!$D:$O,12,FALSE())</f>
        <v>0</v>
      </c>
      <c r="F13" s="24" t="n">
        <f aca="false">IF(VLOOKUP($BY13,DBInterface!$D:$R,15,FALSE())&lt;0,0,VLOOKUP($BY13,DBInterface!$D:$R,15,FALSE()))</f>
        <v>0</v>
      </c>
      <c r="G13" s="26" t="n">
        <f aca="false">VLOOKUP($BY13,DBInterface!$D:$I,6,FALSE())</f>
        <v>0</v>
      </c>
      <c r="H13" s="27" t="n">
        <f aca="false">IF(VLOOKUP($BY13,DBInterface!$D:$S,16,FALSE())&lt;=0,0.001,VLOOKUP($BY13,DBInterface!$D:$S,16,FALSE()))</f>
        <v>1E-005</v>
      </c>
      <c r="I13" s="28" t="str">
        <f aca="false">IF($B13&lt;&gt;0,VLOOKUP($BY13,DBInterface!$D:$Q,13,FALSE()),"")</f>
        <v/>
      </c>
      <c r="J13" s="9" t="n">
        <f aca="false">IF($B13&lt;&gt;0,IF(VLOOKUP($BY13,DBInterface!$D:$Q,14,FALSE())&lt;0,0,VLOOKUP($BY13,DBInterface!$D:$Q,14,FALSE())),"0")/365.25</f>
        <v>0</v>
      </c>
      <c r="K13" s="29" t="n">
        <f aca="false" t="array" ref="K13:K13">1</f>
        <v>1</v>
      </c>
      <c r="L13" s="0"/>
      <c r="M13" s="0"/>
      <c r="N13" s="0"/>
      <c r="O13" s="32"/>
      <c r="P13" s="33" t="n">
        <f aca="false">IF(ISERROR(SUMIF(DBInterface!$B:$B,P$1&amp;":"&amp;$BY13,DBInterface!$K:$K)/$C13),0,SUMIF(DBInterface!$B:$B,P$1&amp;":"&amp;$BY13,DBInterface!$K:$K)/$C13)</f>
        <v>0</v>
      </c>
      <c r="Q13" s="33" t="n">
        <f aca="false">IF(ISERROR(SUMIF(DBInterface!$B:$B,Q$1&amp;":"&amp;$BY13,DBInterface!$K:$K)/$C13),0,SUMIF(DBInterface!$B:$B,Q$1&amp;":"&amp;$BY13,DBInterface!$K:$K)/$C13)</f>
        <v>0</v>
      </c>
      <c r="R13" s="33" t="n">
        <f aca="false">IF(ISERROR(SUMIF(DBInterface!$B:$B,R$1&amp;":"&amp;$BY13,DBInterface!$K:$K)/$C13),0,SUMIF(DBInterface!$B:$B,R$1&amp;":"&amp;$BY13,DBInterface!$K:$K)/$C13)</f>
        <v>0</v>
      </c>
      <c r="S13" s="33" t="n">
        <f aca="false">IF(ISERROR(SUMIF(DBInterface!$B:$B,S$1&amp;":"&amp;$BY13,DBInterface!$K:$K)/$C13),0,SUMIF(DBInterface!$B:$B,S$1&amp;":"&amp;$BY13,DBInterface!$K:$K)/$C13)</f>
        <v>0</v>
      </c>
      <c r="T13" s="33" t="n">
        <f aca="false">IF(ISERROR(SUMIF(DBInterface!$B:$B,T$1&amp;":"&amp;$BY13,DBInterface!$K:$K)/$C13),0,SUMIF(DBInterface!$B:$B,T$1&amp;":"&amp;$BY13,DBInterface!$K:$K)/$C13)</f>
        <v>0</v>
      </c>
      <c r="U13" s="33" t="n">
        <f aca="false">IF(ISERROR(SUMIF(DBInterface!$B:$B,U$1&amp;":"&amp;$BY13,DBInterface!$K:$K)/$C13),0,SUMIF(DBInterface!$B:$B,U$1&amp;":"&amp;$BY13,DBInterface!$K:$K)/$C13)</f>
        <v>0</v>
      </c>
      <c r="V13" s="33" t="n">
        <f aca="false">IF(ISERROR(SUMIF(DBInterface!$B:$B,V$1&amp;":"&amp;$BY13,DBInterface!$K:$K)/$C13),0,SUMIF(DBInterface!$B:$B,V$1&amp;":"&amp;$BY13,DBInterface!$K:$K)/$C13)</f>
        <v>0</v>
      </c>
      <c r="W13" s="33" t="n">
        <f aca="false">IF(ISERROR(SUMIF(DBInterface!$B:$B,W$1&amp;":"&amp;$BY13,DBInterface!$K:$K)/$C13),0,SUMIF(DBInterface!$B:$B,W$1&amp;":"&amp;$BY13,DBInterface!$K:$K)/$C13)</f>
        <v>0</v>
      </c>
      <c r="X13" s="33" t="n">
        <f aca="false">IF(ISERROR(SUMIF(DBInterface!$B:$B,X$1&amp;":"&amp;$BY13,DBInterface!$K:$K)/$C13),0,SUMIF(DBInterface!$B:$B,X$1&amp;":"&amp;$BY13,DBInterface!$K:$K)/$C13)</f>
        <v>1</v>
      </c>
      <c r="Y13" s="33" t="n">
        <f aca="false">IF(ISERROR(SUMIF(DBInterface!$B:$B,Y$1&amp;":"&amp;$BY13,DBInterface!$K:$K)/$C13),0,SUMIF(DBInterface!$B:$B,Y$1&amp;":"&amp;$BY13,DBInterface!$K:$K)/$C13)</f>
        <v>0</v>
      </c>
      <c r="Z13" s="33" t="n">
        <f aca="false">IF(ISERROR(SUMIF(DBInterface!$B:$B,Z$1&amp;":"&amp;$BY13,DBInterface!$K:$K)/$C13),0,SUMIF(DBInterface!$B:$B,Z$1&amp;":"&amp;$BY13,DBInterface!$K:$K)/$C13)</f>
        <v>0</v>
      </c>
      <c r="AA13" s="33" t="n">
        <f aca="false">IF(ISERROR(SUMIF(DBInterface!$B:$B,AA$1&amp;":"&amp;$BY13,DBInterface!$K:$K)/$C13),0,SUMIF(DBInterface!$B:$B,AA$1&amp;":"&amp;$BY13,DBInterface!$K:$K)/$C13)</f>
        <v>0</v>
      </c>
      <c r="AB13" s="34" t="n">
        <f aca="false">SUM(P13:AA13)</f>
        <v>1</v>
      </c>
      <c r="BY13" s="2" t="s">
        <v>63</v>
      </c>
      <c r="BZ13" s="2" t="s">
        <v>63</v>
      </c>
    </row>
    <row r="14" customFormat="false" ht="12.75" hidden="false" customHeight="false" outlineLevel="0" collapsed="false">
      <c r="A14" s="24" t="str">
        <f aca="false">IF(ISERROR(VLOOKUP($BZ14,BridgeCodes!$A$3:$E$65536,5,FALSE())),"Missing BB Code",VLOOKUP($BZ14,BridgeCodes!$A$3:$E$65536,5,FALSE()))</f>
        <v>US;CHV</v>
      </c>
      <c r="B14" s="24" t="n">
        <f aca="false">VLOOKUP($BY14,DBInterface!$D:$N,11,FALSE())</f>
        <v>0</v>
      </c>
      <c r="C14" s="24" t="n">
        <f aca="false">SUMIF(DBInterface!$D:$D,$BY14,DBInterface!$K:$K)</f>
        <v>206300</v>
      </c>
      <c r="D14" s="25" t="n">
        <f aca="false" t="array" ref="D14:D14">DDE("bdde","hist","US;CHV.int=day.PRDS=1FARD=2/20/2001.NEARD=2/20/2001.excel.qe=ls")</f>
        <v>86.5500030517578</v>
      </c>
      <c r="E14" s="24" t="n">
        <f aca="false">VLOOKUP($BY14,DBInterface!$D:$O,12,FALSE())</f>
        <v>0</v>
      </c>
      <c r="F14" s="24" t="n">
        <f aca="false">IF(VLOOKUP($BY14,DBInterface!$D:$R,15,FALSE())&lt;0,0,VLOOKUP($BY14,DBInterface!$D:$R,15,FALSE()))</f>
        <v>0</v>
      </c>
      <c r="G14" s="26" t="n">
        <f aca="false">VLOOKUP($BY14,DBInterface!$D:$I,6,FALSE())</f>
        <v>0.03</v>
      </c>
      <c r="H14" s="27" t="n">
        <f aca="false">IF(VLOOKUP($BY14,DBInterface!$D:$S,16,FALSE())&lt;=0,0.001,VLOOKUP($BY14,DBInterface!$D:$S,16,FALSE()))</f>
        <v>1E-005</v>
      </c>
      <c r="I14" s="28" t="str">
        <f aca="false">IF($B14&lt;&gt;0,VLOOKUP($BY14,DBInterface!$D:$Q,13,FALSE()),"")</f>
        <v/>
      </c>
      <c r="J14" s="9" t="n">
        <f aca="false">IF($B14&lt;&gt;0,IF(VLOOKUP($BY14,DBInterface!$D:$Q,14,FALSE())&lt;0,0,VLOOKUP($BY14,DBInterface!$D:$Q,14,FALSE())),"0")/365.25</f>
        <v>0</v>
      </c>
      <c r="K14" s="29" t="n">
        <f aca="false" t="array" ref="K14:K14">1</f>
        <v>1</v>
      </c>
      <c r="L14" s="0"/>
      <c r="M14" s="0"/>
      <c r="N14" s="0"/>
      <c r="O14" s="32"/>
      <c r="P14" s="33" t="n">
        <f aca="false">IF(ISERROR(SUMIF(DBInterface!$B:$B,P$1&amp;":"&amp;$BY14,DBInterface!$K:$K)/$C14),0,SUMIF(DBInterface!$B:$B,P$1&amp;":"&amp;$BY14,DBInterface!$K:$K)/$C14)</f>
        <v>0</v>
      </c>
      <c r="Q14" s="33" t="n">
        <f aca="false">IF(ISERROR(SUMIF(DBInterface!$B:$B,Q$1&amp;":"&amp;$BY14,DBInterface!$K:$K)/$C14),0,SUMIF(DBInterface!$B:$B,Q$1&amp;":"&amp;$BY14,DBInterface!$K:$K)/$C14)</f>
        <v>0</v>
      </c>
      <c r="R14" s="33" t="n">
        <f aca="false">IF(ISERROR(SUMIF(DBInterface!$B:$B,R$1&amp;":"&amp;$BY14,DBInterface!$K:$K)/$C14),0,SUMIF(DBInterface!$B:$B,R$1&amp;":"&amp;$BY14,DBInterface!$K:$K)/$C14)</f>
        <v>0.79738245273873</v>
      </c>
      <c r="S14" s="33" t="n">
        <f aca="false">IF(ISERROR(SUMIF(DBInterface!$B:$B,S$1&amp;":"&amp;$BY14,DBInterface!$K:$K)/$C14),0,SUMIF(DBInterface!$B:$B,S$1&amp;":"&amp;$BY14,DBInterface!$K:$K)/$C14)</f>
        <v>0.20261754726127</v>
      </c>
      <c r="T14" s="33" t="n">
        <f aca="false">IF(ISERROR(SUMIF(DBInterface!$B:$B,T$1&amp;":"&amp;$BY14,DBInterface!$K:$K)/$C14),0,SUMIF(DBInterface!$B:$B,T$1&amp;":"&amp;$BY14,DBInterface!$K:$K)/$C14)</f>
        <v>0</v>
      </c>
      <c r="U14" s="33" t="n">
        <f aca="false">IF(ISERROR(SUMIF(DBInterface!$B:$B,U$1&amp;":"&amp;$BY14,DBInterface!$K:$K)/$C14),0,SUMIF(DBInterface!$B:$B,U$1&amp;":"&amp;$BY14,DBInterface!$K:$K)/$C14)</f>
        <v>0</v>
      </c>
      <c r="V14" s="33" t="n">
        <f aca="false">IF(ISERROR(SUMIF(DBInterface!$B:$B,V$1&amp;":"&amp;$BY14,DBInterface!$K:$K)/$C14),0,SUMIF(DBInterface!$B:$B,V$1&amp;":"&amp;$BY14,DBInterface!$K:$K)/$C14)</f>
        <v>0</v>
      </c>
      <c r="W14" s="33" t="n">
        <f aca="false">IF(ISERROR(SUMIF(DBInterface!$B:$B,W$1&amp;":"&amp;$BY14,DBInterface!$K:$K)/$C14),0,SUMIF(DBInterface!$B:$B,W$1&amp;":"&amp;$BY14,DBInterface!$K:$K)/$C14)</f>
        <v>0</v>
      </c>
      <c r="X14" s="33" t="n">
        <f aca="false">IF(ISERROR(SUMIF(DBInterface!$B:$B,X$1&amp;":"&amp;$BY14,DBInterface!$K:$K)/$C14),0,SUMIF(DBInterface!$B:$B,X$1&amp;":"&amp;$BY14,DBInterface!$K:$K)/$C14)</f>
        <v>0</v>
      </c>
      <c r="Y14" s="33" t="n">
        <f aca="false">IF(ISERROR(SUMIF(DBInterface!$B:$B,Y$1&amp;":"&amp;$BY14,DBInterface!$K:$K)/$C14),0,SUMIF(DBInterface!$B:$B,Y$1&amp;":"&amp;$BY14,DBInterface!$K:$K)/$C14)</f>
        <v>0</v>
      </c>
      <c r="Z14" s="33" t="n">
        <f aca="false">IF(ISERROR(SUMIF(DBInterface!$B:$B,Z$1&amp;":"&amp;$BY14,DBInterface!$K:$K)/$C14),0,SUMIF(DBInterface!$B:$B,Z$1&amp;":"&amp;$BY14,DBInterface!$K:$K)/$C14)</f>
        <v>0</v>
      </c>
      <c r="AA14" s="33" t="n">
        <f aca="false">IF(ISERROR(SUMIF(DBInterface!$B:$B,AA$1&amp;":"&amp;$BY14,DBInterface!$K:$K)/$C14),0,SUMIF(DBInterface!$B:$B,AA$1&amp;":"&amp;$BY14,DBInterface!$K:$K)/$C14)</f>
        <v>0</v>
      </c>
      <c r="AB14" s="34" t="n">
        <f aca="false">SUM(P14:AA14)</f>
        <v>1</v>
      </c>
      <c r="BY14" s="2" t="s">
        <v>64</v>
      </c>
      <c r="BZ14" s="2" t="s">
        <v>64</v>
      </c>
    </row>
    <row r="15" customFormat="false" ht="12.75" hidden="false" customHeight="false" outlineLevel="0" collapsed="false">
      <c r="A15" s="24" t="str">
        <f aca="false">IF(ISERROR(VLOOKUP($BZ15,BridgeCodes!$A$3:$E$65536,5,FALSE())),"Missing BB Code",VLOOKUP($BZ15,BridgeCodes!$A$3:$E$65536,5,FALSE()))</f>
        <v>US;CIN</v>
      </c>
      <c r="B15" s="24" t="n">
        <f aca="false">VLOOKUP($BY15,DBInterface!$D:$N,11,FALSE())</f>
        <v>0</v>
      </c>
      <c r="C15" s="24" t="n">
        <f aca="false">SUMIF(DBInterface!$D:$D,$BY15,DBInterface!$K:$K)</f>
        <v>-20000</v>
      </c>
      <c r="D15" s="25" t="n">
        <f aca="false" t="array" ref="D15:D15">DDE("bdde","hist","US;CIN.int=day.PRDS=1FARD=2/20/2001.NEARD=2/20/2001.excel.qe=ls")</f>
        <v>31.8999996185303</v>
      </c>
      <c r="E15" s="24" t="n">
        <f aca="false">VLOOKUP($BY15,DBInterface!$D:$O,12,FALSE())</f>
        <v>0</v>
      </c>
      <c r="F15" s="24" t="n">
        <f aca="false">IF(VLOOKUP($BY15,DBInterface!$D:$R,15,FALSE())&lt;0,0,VLOOKUP($BY15,DBInterface!$D:$R,15,FALSE()))</f>
        <v>0</v>
      </c>
      <c r="G15" s="26" t="n">
        <f aca="false">VLOOKUP($BY15,DBInterface!$D:$I,6,FALSE())</f>
        <v>0.0564</v>
      </c>
      <c r="H15" s="27" t="n">
        <f aca="false">IF(VLOOKUP($BY15,DBInterface!$D:$S,16,FALSE())&lt;=0,0.001,VLOOKUP($BY15,DBInterface!$D:$S,16,FALSE()))</f>
        <v>1E-005</v>
      </c>
      <c r="I15" s="28" t="str">
        <f aca="false">IF($B15&lt;&gt;0,VLOOKUP($BY15,DBInterface!$D:$Q,13,FALSE()),"")</f>
        <v/>
      </c>
      <c r="J15" s="9" t="n">
        <f aca="false">IF($B15&lt;&gt;0,IF(VLOOKUP($BY15,DBInterface!$D:$Q,14,FALSE())&lt;0,0,VLOOKUP($BY15,DBInterface!$D:$Q,14,FALSE())),"0")/365.25</f>
        <v>0</v>
      </c>
      <c r="K15" s="29" t="n">
        <f aca="false" t="array" ref="K15:K15">1</f>
        <v>1</v>
      </c>
      <c r="L15" s="0"/>
      <c r="N15" s="0"/>
      <c r="O15" s="32"/>
      <c r="P15" s="33" t="n">
        <f aca="false">IF(ISERROR(SUMIF(DBInterface!$B:$B,P$1&amp;":"&amp;$BY15,DBInterface!$K:$K)/$C15),0,SUMIF(DBInterface!$B:$B,P$1&amp;":"&amp;$BY15,DBInterface!$K:$K)/$C15)</f>
        <v>-0</v>
      </c>
      <c r="Q15" s="33" t="n">
        <f aca="false">IF(ISERROR(SUMIF(DBInterface!$B:$B,Q$1&amp;":"&amp;$BY15,DBInterface!$K:$K)/$C15),0,SUMIF(DBInterface!$B:$B,Q$1&amp;":"&amp;$BY15,DBInterface!$K:$K)/$C15)</f>
        <v>-0</v>
      </c>
      <c r="R15" s="33" t="n">
        <f aca="false">IF(ISERROR(SUMIF(DBInterface!$B:$B,R$1&amp;":"&amp;$BY15,DBInterface!$K:$K)/$C15),0,SUMIF(DBInterface!$B:$B,R$1&amp;":"&amp;$BY15,DBInterface!$K:$K)/$C15)</f>
        <v>-0</v>
      </c>
      <c r="S15" s="33" t="n">
        <f aca="false">IF(ISERROR(SUMIF(DBInterface!$B:$B,S$1&amp;":"&amp;$BY15,DBInterface!$K:$K)/$C15),0,SUMIF(DBInterface!$B:$B,S$1&amp;":"&amp;$BY15,DBInterface!$K:$K)/$C15)</f>
        <v>-0</v>
      </c>
      <c r="T15" s="33" t="n">
        <f aca="false">IF(ISERROR(SUMIF(DBInterface!$B:$B,T$1&amp;":"&amp;$BY15,DBInterface!$K:$K)/$C15),0,SUMIF(DBInterface!$B:$B,T$1&amp;":"&amp;$BY15,DBInterface!$K:$K)/$C15)</f>
        <v>1</v>
      </c>
      <c r="U15" s="33" t="n">
        <f aca="false">IF(ISERROR(SUMIF(DBInterface!$B:$B,U$1&amp;":"&amp;$BY15,DBInterface!$K:$K)/$C15),0,SUMIF(DBInterface!$B:$B,U$1&amp;":"&amp;$BY15,DBInterface!$K:$K)/$C15)</f>
        <v>-0</v>
      </c>
      <c r="V15" s="33" t="n">
        <f aca="false">IF(ISERROR(SUMIF(DBInterface!$B:$B,V$1&amp;":"&amp;$BY15,DBInterface!$K:$K)/$C15),0,SUMIF(DBInterface!$B:$B,V$1&amp;":"&amp;$BY15,DBInterface!$K:$K)/$C15)</f>
        <v>-0</v>
      </c>
      <c r="W15" s="33" t="n">
        <f aca="false">IF(ISERROR(SUMIF(DBInterface!$B:$B,W$1&amp;":"&amp;$BY15,DBInterface!$K:$K)/$C15),0,SUMIF(DBInterface!$B:$B,W$1&amp;":"&amp;$BY15,DBInterface!$K:$K)/$C15)</f>
        <v>-0</v>
      </c>
      <c r="X15" s="33" t="n">
        <f aca="false">IF(ISERROR(SUMIF(DBInterface!$B:$B,X$1&amp;":"&amp;$BY15,DBInterface!$K:$K)/$C15),0,SUMIF(DBInterface!$B:$B,X$1&amp;":"&amp;$BY15,DBInterface!$K:$K)/$C15)</f>
        <v>-0</v>
      </c>
      <c r="Y15" s="33" t="n">
        <f aca="false">IF(ISERROR(SUMIF(DBInterface!$B:$B,Y$1&amp;":"&amp;$BY15,DBInterface!$K:$K)/$C15),0,SUMIF(DBInterface!$B:$B,Y$1&amp;":"&amp;$BY15,DBInterface!$K:$K)/$C15)</f>
        <v>-0</v>
      </c>
      <c r="Z15" s="33" t="n">
        <f aca="false">IF(ISERROR(SUMIF(DBInterface!$B:$B,Z$1&amp;":"&amp;$BY15,DBInterface!$K:$K)/$C15),0,SUMIF(DBInterface!$B:$B,Z$1&amp;":"&amp;$BY15,DBInterface!$K:$K)/$C15)</f>
        <v>-0</v>
      </c>
      <c r="AA15" s="33" t="n">
        <f aca="false">IF(ISERROR(SUMIF(DBInterface!$B:$B,AA$1&amp;":"&amp;$BY15,DBInterface!$K:$K)/$C15),0,SUMIF(DBInterface!$B:$B,AA$1&amp;":"&amp;$BY15,DBInterface!$K:$K)/$C15)</f>
        <v>-0</v>
      </c>
      <c r="AB15" s="34" t="n">
        <f aca="false">SUM(P15:AA15)</f>
        <v>1</v>
      </c>
      <c r="BY15" s="2" t="s">
        <v>65</v>
      </c>
      <c r="BZ15" s="2" t="s">
        <v>65</v>
      </c>
    </row>
    <row r="16" customFormat="false" ht="12.75" hidden="false" customHeight="false" outlineLevel="0" collapsed="false">
      <c r="A16" s="24" t="str">
        <f aca="false">IF(ISERROR(VLOOKUP($BZ16,BridgeCodes!$A$3:$E$65536,5,FALSE())),"Missing BB Code",VLOOKUP($BZ16,BridgeCodes!$A$3:$E$65536,5,FALSE()))</f>
        <v>US;CMS</v>
      </c>
      <c r="B16" s="24" t="n">
        <f aca="false">VLOOKUP($BY16,DBInterface!$D:$N,11,FALSE())</f>
        <v>0</v>
      </c>
      <c r="C16" s="24" t="n">
        <f aca="false">SUMIF(DBInterface!$D:$D,$BY16,DBInterface!$K:$K)</f>
        <v>-15000</v>
      </c>
      <c r="D16" s="25" t="n">
        <f aca="false" t="array" ref="D16:D16">DDE("bdde","hist","US;CMS.int=day.PRDS=1FARD=2/20/2001.NEARD=2/20/2001.excel.qe=ls")</f>
        <v>30.25</v>
      </c>
      <c r="E16" s="24" t="n">
        <f aca="false">VLOOKUP($BY16,DBInterface!$D:$O,12,FALSE())</f>
        <v>0</v>
      </c>
      <c r="F16" s="24" t="n">
        <f aca="false">IF(VLOOKUP($BY16,DBInterface!$D:$R,15,FALSE())&lt;0,0,VLOOKUP($BY16,DBInterface!$D:$R,15,FALSE()))</f>
        <v>0</v>
      </c>
      <c r="G16" s="26" t="n">
        <f aca="false">VLOOKUP($BY16,DBInterface!$D:$I,6,FALSE())</f>
        <v>0.0483</v>
      </c>
      <c r="H16" s="27" t="n">
        <f aca="false">IF(VLOOKUP($BY16,DBInterface!$D:$S,16,FALSE())&lt;=0,0.001,VLOOKUP($BY16,DBInterface!$D:$S,16,FALSE()))</f>
        <v>1E-005</v>
      </c>
      <c r="I16" s="28" t="str">
        <f aca="false">IF($B16&lt;&gt;0,VLOOKUP($BY16,DBInterface!$D:$Q,13,FALSE()),"")</f>
        <v/>
      </c>
      <c r="J16" s="9" t="n">
        <f aca="false">IF($B16&lt;&gt;0,IF(VLOOKUP($BY16,DBInterface!$D:$Q,14,FALSE())&lt;0,0,VLOOKUP($BY16,DBInterface!$D:$Q,14,FALSE())),"0")/365.25</f>
        <v>0</v>
      </c>
      <c r="K16" s="29" t="n">
        <f aca="false" t="array" ref="K16:K16">1</f>
        <v>1</v>
      </c>
      <c r="L16" s="0"/>
      <c r="M16" s="0"/>
      <c r="N16" s="0"/>
      <c r="O16" s="32"/>
      <c r="P16" s="33" t="n">
        <f aca="false">IF(ISERROR(SUMIF(DBInterface!$B:$B,P$1&amp;":"&amp;$BY16,DBInterface!$K:$K)/$C16),0,SUMIF(DBInterface!$B:$B,P$1&amp;":"&amp;$BY16,DBInterface!$K:$K)/$C16)</f>
        <v>-0</v>
      </c>
      <c r="Q16" s="33" t="n">
        <f aca="false">IF(ISERROR(SUMIF(DBInterface!$B:$B,Q$1&amp;":"&amp;$BY16,DBInterface!$K:$K)/$C16),0,SUMIF(DBInterface!$B:$B,Q$1&amp;":"&amp;$BY16,DBInterface!$K:$K)/$C16)</f>
        <v>-0</v>
      </c>
      <c r="R16" s="33" t="n">
        <f aca="false">IF(ISERROR(SUMIF(DBInterface!$B:$B,R$1&amp;":"&amp;$BY16,DBInterface!$K:$K)/$C16),0,SUMIF(DBInterface!$B:$B,R$1&amp;":"&amp;$BY16,DBInterface!$K:$K)/$C16)</f>
        <v>-0</v>
      </c>
      <c r="S16" s="33" t="n">
        <f aca="false">IF(ISERROR(SUMIF(DBInterface!$B:$B,S$1&amp;":"&amp;$BY16,DBInterface!$K:$K)/$C16),0,SUMIF(DBInterface!$B:$B,S$1&amp;":"&amp;$BY16,DBInterface!$K:$K)/$C16)</f>
        <v>-0</v>
      </c>
      <c r="T16" s="33" t="n">
        <f aca="false">IF(ISERROR(SUMIF(DBInterface!$B:$B,T$1&amp;":"&amp;$BY16,DBInterface!$K:$K)/$C16),0,SUMIF(DBInterface!$B:$B,T$1&amp;":"&amp;$BY16,DBInterface!$K:$K)/$C16)</f>
        <v>1</v>
      </c>
      <c r="U16" s="33" t="n">
        <f aca="false">IF(ISERROR(SUMIF(DBInterface!$B:$B,U$1&amp;":"&amp;$BY16,DBInterface!$K:$K)/$C16),0,SUMIF(DBInterface!$B:$B,U$1&amp;":"&amp;$BY16,DBInterface!$K:$K)/$C16)</f>
        <v>-0</v>
      </c>
      <c r="V16" s="33" t="n">
        <f aca="false">IF(ISERROR(SUMIF(DBInterface!$B:$B,V$1&amp;":"&amp;$BY16,DBInterface!$K:$K)/$C16),0,SUMIF(DBInterface!$B:$B,V$1&amp;":"&amp;$BY16,DBInterface!$K:$K)/$C16)</f>
        <v>-0</v>
      </c>
      <c r="W16" s="33" t="n">
        <f aca="false">IF(ISERROR(SUMIF(DBInterface!$B:$B,W$1&amp;":"&amp;$BY16,DBInterface!$K:$K)/$C16),0,SUMIF(DBInterface!$B:$B,W$1&amp;":"&amp;$BY16,DBInterface!$K:$K)/$C16)</f>
        <v>-0</v>
      </c>
      <c r="X16" s="33" t="n">
        <f aca="false">IF(ISERROR(SUMIF(DBInterface!$B:$B,X$1&amp;":"&amp;$BY16,DBInterface!$K:$K)/$C16),0,SUMIF(DBInterface!$B:$B,X$1&amp;":"&amp;$BY16,DBInterface!$K:$K)/$C16)</f>
        <v>-0</v>
      </c>
      <c r="Y16" s="33" t="n">
        <f aca="false">IF(ISERROR(SUMIF(DBInterface!$B:$B,Y$1&amp;":"&amp;$BY16,DBInterface!$K:$K)/$C16),0,SUMIF(DBInterface!$B:$B,Y$1&amp;":"&amp;$BY16,DBInterface!$K:$K)/$C16)</f>
        <v>-0</v>
      </c>
      <c r="Z16" s="33" t="n">
        <f aca="false">IF(ISERROR(SUMIF(DBInterface!$B:$B,Z$1&amp;":"&amp;$BY16,DBInterface!$K:$K)/$C16),0,SUMIF(DBInterface!$B:$B,Z$1&amp;":"&amp;$BY16,DBInterface!$K:$K)/$C16)</f>
        <v>-0</v>
      </c>
      <c r="AA16" s="33" t="n">
        <f aca="false">IF(ISERROR(SUMIF(DBInterface!$B:$B,AA$1&amp;":"&amp;$BY16,DBInterface!$K:$K)/$C16),0,SUMIF(DBInterface!$B:$B,AA$1&amp;":"&amp;$BY16,DBInterface!$K:$K)/$C16)</f>
        <v>-0</v>
      </c>
      <c r="AB16" s="34" t="n">
        <f aca="false">SUM(P16:AA16)</f>
        <v>1</v>
      </c>
      <c r="BY16" s="2" t="s">
        <v>66</v>
      </c>
      <c r="BZ16" s="2" t="s">
        <v>66</v>
      </c>
    </row>
    <row r="17" customFormat="false" ht="12.75" hidden="false" customHeight="false" outlineLevel="0" collapsed="false">
      <c r="A17" s="24" t="str">
        <f aca="false">IF(ISERROR(VLOOKUP($BZ17,BridgeCodes!$A$3:$E$65536,5,FALSE())),"Missing BB Code",VLOOKUP($BZ17,BridgeCodes!$A$3:$E$65536,5,FALSE()))</f>
        <v>US;COC.A</v>
      </c>
      <c r="B17" s="24" t="n">
        <f aca="false">VLOOKUP($BY17,DBInterface!$D:$N,11,FALSE())</f>
        <v>0</v>
      </c>
      <c r="C17" s="24" t="n">
        <f aca="false">SUMIF(DBInterface!$D:$D,$BY17,DBInterface!$K:$K)</f>
        <v>-280800</v>
      </c>
      <c r="D17" s="25" t="n">
        <f aca="false" t="array" ref="D17:D17">DDE("bdde","hist","US;COC.A.int=day.PRDS=1FARD=2/20/2001.NEARD=2/20/2001.excel.qe=ls")</f>
        <v>28.0900001525879</v>
      </c>
      <c r="E17" s="24" t="n">
        <f aca="false">VLOOKUP($BY17,DBInterface!$D:$O,12,FALSE())</f>
        <v>0</v>
      </c>
      <c r="F17" s="24" t="n">
        <f aca="false">IF(VLOOKUP($BY17,DBInterface!$D:$R,15,FALSE())&lt;0,0,VLOOKUP($BY17,DBInterface!$D:$R,15,FALSE()))</f>
        <v>0</v>
      </c>
      <c r="G17" s="26" t="n">
        <f aca="false">VLOOKUP($BY17,DBInterface!$D:$I,6,FALSE())</f>
        <v>0.0271</v>
      </c>
      <c r="H17" s="27" t="n">
        <f aca="false">IF(VLOOKUP($BY17,DBInterface!$D:$S,16,FALSE())&lt;=0,0.001,VLOOKUP($BY17,DBInterface!$D:$S,16,FALSE()))</f>
        <v>1E-005</v>
      </c>
      <c r="I17" s="28" t="str">
        <f aca="false">IF($B17&lt;&gt;0,VLOOKUP($BY17,DBInterface!$D:$Q,13,FALSE()),"")</f>
        <v/>
      </c>
      <c r="J17" s="9" t="n">
        <f aca="false">IF($B17&lt;&gt;0,IF(VLOOKUP($BY17,DBInterface!$D:$Q,14,FALSE())&lt;0,0,VLOOKUP($BY17,DBInterface!$D:$Q,14,FALSE())),"0")/365.25</f>
        <v>0</v>
      </c>
      <c r="K17" s="29" t="n">
        <f aca="false" t="array" ref="K17:K17">1</f>
        <v>1</v>
      </c>
      <c r="L17" s="0"/>
      <c r="M17" s="0"/>
      <c r="N17" s="0"/>
      <c r="O17" s="32"/>
      <c r="P17" s="33" t="n">
        <f aca="false">IF(ISERROR(SUMIF(DBInterface!$B:$B,P$1&amp;":"&amp;$BY17,DBInterface!$K:$K)/$C17),0,SUMIF(DBInterface!$B:$B,P$1&amp;":"&amp;$BY17,DBInterface!$K:$K)/$C17)</f>
        <v>-0</v>
      </c>
      <c r="Q17" s="33" t="n">
        <f aca="false">IF(ISERROR(SUMIF(DBInterface!$B:$B,Q$1&amp;":"&amp;$BY17,DBInterface!$K:$K)/$C17),0,SUMIF(DBInterface!$B:$B,Q$1&amp;":"&amp;$BY17,DBInterface!$K:$K)/$C17)</f>
        <v>-0</v>
      </c>
      <c r="R17" s="33" t="n">
        <f aca="false">IF(ISERROR(SUMIF(DBInterface!$B:$B,R$1&amp;":"&amp;$BY17,DBInterface!$K:$K)/$C17),0,SUMIF(DBInterface!$B:$B,R$1&amp;":"&amp;$BY17,DBInterface!$K:$K)/$C17)</f>
        <v>1</v>
      </c>
      <c r="S17" s="33" t="n">
        <f aca="false">IF(ISERROR(SUMIF(DBInterface!$B:$B,S$1&amp;":"&amp;$BY17,DBInterface!$K:$K)/$C17),0,SUMIF(DBInterface!$B:$B,S$1&amp;":"&amp;$BY17,DBInterface!$K:$K)/$C17)</f>
        <v>-0</v>
      </c>
      <c r="T17" s="33" t="n">
        <f aca="false">IF(ISERROR(SUMIF(DBInterface!$B:$B,T$1&amp;":"&amp;$BY17,DBInterface!$K:$K)/$C17),0,SUMIF(DBInterface!$B:$B,T$1&amp;":"&amp;$BY17,DBInterface!$K:$K)/$C17)</f>
        <v>-0</v>
      </c>
      <c r="U17" s="33" t="n">
        <f aca="false">IF(ISERROR(SUMIF(DBInterface!$B:$B,U$1&amp;":"&amp;$BY17,DBInterface!$K:$K)/$C17),0,SUMIF(DBInterface!$B:$B,U$1&amp;":"&amp;$BY17,DBInterface!$K:$K)/$C17)</f>
        <v>-0</v>
      </c>
      <c r="V17" s="33" t="n">
        <f aca="false">IF(ISERROR(SUMIF(DBInterface!$B:$B,V$1&amp;":"&amp;$BY17,DBInterface!$K:$K)/$C17),0,SUMIF(DBInterface!$B:$B,V$1&amp;":"&amp;$BY17,DBInterface!$K:$K)/$C17)</f>
        <v>-0</v>
      </c>
      <c r="W17" s="33" t="n">
        <f aca="false">IF(ISERROR(SUMIF(DBInterface!$B:$B,W$1&amp;":"&amp;$BY17,DBInterface!$K:$K)/$C17),0,SUMIF(DBInterface!$B:$B,W$1&amp;":"&amp;$BY17,DBInterface!$K:$K)/$C17)</f>
        <v>-0</v>
      </c>
      <c r="X17" s="33" t="n">
        <f aca="false">IF(ISERROR(SUMIF(DBInterface!$B:$B,X$1&amp;":"&amp;$BY17,DBInterface!$K:$K)/$C17),0,SUMIF(DBInterface!$B:$B,X$1&amp;":"&amp;$BY17,DBInterface!$K:$K)/$C17)</f>
        <v>-0</v>
      </c>
      <c r="Y17" s="33" t="n">
        <f aca="false">IF(ISERROR(SUMIF(DBInterface!$B:$B,Y$1&amp;":"&amp;$BY17,DBInterface!$K:$K)/$C17),0,SUMIF(DBInterface!$B:$B,Y$1&amp;":"&amp;$BY17,DBInterface!$K:$K)/$C17)</f>
        <v>-0</v>
      </c>
      <c r="Z17" s="33" t="n">
        <f aca="false">IF(ISERROR(SUMIF(DBInterface!$B:$B,Z$1&amp;":"&amp;$BY17,DBInterface!$K:$K)/$C17),0,SUMIF(DBInterface!$B:$B,Z$1&amp;":"&amp;$BY17,DBInterface!$K:$K)/$C17)</f>
        <v>-0</v>
      </c>
      <c r="AA17" s="33" t="n">
        <f aca="false">IF(ISERROR(SUMIF(DBInterface!$B:$B,AA$1&amp;":"&amp;$BY17,DBInterface!$K:$K)/$C17),0,SUMIF(DBInterface!$B:$B,AA$1&amp;":"&amp;$BY17,DBInterface!$K:$K)/$C17)</f>
        <v>-0</v>
      </c>
      <c r="AB17" s="34" t="n">
        <f aca="false">SUM(P17:AA17)</f>
        <v>1</v>
      </c>
      <c r="BY17" s="2" t="s">
        <v>67</v>
      </c>
      <c r="BZ17" s="2" t="s">
        <v>67</v>
      </c>
    </row>
    <row r="18" customFormat="false" ht="12.75" hidden="false" customHeight="false" outlineLevel="0" collapsed="false">
      <c r="A18" s="24" t="str">
        <f aca="false">IF(ISERROR(VLOOKUP($BZ18,BridgeCodes!$A$3:$E$65536,5,FALSE())),"Missing BB Code",VLOOKUP($BZ18,BridgeCodes!$A$3:$E$65536,5,FALSE()))</f>
        <v>US;COC.B</v>
      </c>
      <c r="B18" s="24" t="n">
        <f aca="false">VLOOKUP($BY18,DBInterface!$D:$N,11,FALSE())</f>
        <v>0</v>
      </c>
      <c r="C18" s="24" t="n">
        <f aca="false">SUMIF(DBInterface!$D:$D,$BY18,DBInterface!$K:$K)</f>
        <v>280800</v>
      </c>
      <c r="D18" s="25" t="n">
        <f aca="false" t="array" ref="D18:D18">DDE("bdde","hist","US;COC.B.int=day.PRDS=1FARD=2/20/2001.NEARD=2/20/2001.excel.qe=ls")</f>
        <v>28.7900009155273</v>
      </c>
      <c r="E18" s="24" t="n">
        <f aca="false">VLOOKUP($BY18,DBInterface!$D:$O,12,FALSE())</f>
        <v>0</v>
      </c>
      <c r="F18" s="24" t="n">
        <f aca="false">IF(VLOOKUP($BY18,DBInterface!$D:$R,15,FALSE())&lt;0,0,VLOOKUP($BY18,DBInterface!$D:$R,15,FALSE()))</f>
        <v>0</v>
      </c>
      <c r="G18" s="26" t="n">
        <f aca="false">VLOOKUP($BY18,DBInterface!$D:$I,6,FALSE())</f>
        <v>0.0264</v>
      </c>
      <c r="H18" s="27" t="n">
        <f aca="false">IF(VLOOKUP($BY18,DBInterface!$D:$S,16,FALSE())&lt;=0,0.001,VLOOKUP($BY18,DBInterface!$D:$S,16,FALSE()))</f>
        <v>1E-005</v>
      </c>
      <c r="I18" s="28" t="str">
        <f aca="false">IF($B18&lt;&gt;0,VLOOKUP($BY18,DBInterface!$D:$Q,13,FALSE()),"")</f>
        <v/>
      </c>
      <c r="J18" s="9" t="n">
        <f aca="false">IF($B18&lt;&gt;0,IF(VLOOKUP($BY18,DBInterface!$D:$Q,14,FALSE())&lt;0,0,VLOOKUP($BY18,DBInterface!$D:$Q,14,FALSE())),"0")/365.25</f>
        <v>0</v>
      </c>
      <c r="K18" s="29" t="n">
        <f aca="false" t="array" ref="K18:K18">1</f>
        <v>1</v>
      </c>
      <c r="L18" s="0"/>
      <c r="N18" s="0"/>
      <c r="O18" s="32"/>
      <c r="P18" s="33" t="n">
        <f aca="false">IF(ISERROR(SUMIF(DBInterface!$B:$B,P$1&amp;":"&amp;$BY18,DBInterface!$K:$K)/$C18),0,SUMIF(DBInterface!$B:$B,P$1&amp;":"&amp;$BY18,DBInterface!$K:$K)/$C18)</f>
        <v>0</v>
      </c>
      <c r="Q18" s="33" t="n">
        <f aca="false">IF(ISERROR(SUMIF(DBInterface!$B:$B,Q$1&amp;":"&amp;$BY18,DBInterface!$K:$K)/$C18),0,SUMIF(DBInterface!$B:$B,Q$1&amp;":"&amp;$BY18,DBInterface!$K:$K)/$C18)</f>
        <v>0</v>
      </c>
      <c r="R18" s="33" t="n">
        <f aca="false">IF(ISERROR(SUMIF(DBInterface!$B:$B,R$1&amp;":"&amp;$BY18,DBInterface!$K:$K)/$C18),0,SUMIF(DBInterface!$B:$B,R$1&amp;":"&amp;$BY18,DBInterface!$K:$K)/$C18)</f>
        <v>1</v>
      </c>
      <c r="S18" s="33" t="n">
        <f aca="false">IF(ISERROR(SUMIF(DBInterface!$B:$B,S$1&amp;":"&amp;$BY18,DBInterface!$K:$K)/$C18),0,SUMIF(DBInterface!$B:$B,S$1&amp;":"&amp;$BY18,DBInterface!$K:$K)/$C18)</f>
        <v>0</v>
      </c>
      <c r="T18" s="33" t="n">
        <f aca="false">IF(ISERROR(SUMIF(DBInterface!$B:$B,T$1&amp;":"&amp;$BY18,DBInterface!$K:$K)/$C18),0,SUMIF(DBInterface!$B:$B,T$1&amp;":"&amp;$BY18,DBInterface!$K:$K)/$C18)</f>
        <v>0</v>
      </c>
      <c r="U18" s="33" t="n">
        <f aca="false">IF(ISERROR(SUMIF(DBInterface!$B:$B,U$1&amp;":"&amp;$BY18,DBInterface!$K:$K)/$C18),0,SUMIF(DBInterface!$B:$B,U$1&amp;":"&amp;$BY18,DBInterface!$K:$K)/$C18)</f>
        <v>0</v>
      </c>
      <c r="V18" s="33" t="n">
        <f aca="false">IF(ISERROR(SUMIF(DBInterface!$B:$B,V$1&amp;":"&amp;$BY18,DBInterface!$K:$K)/$C18),0,SUMIF(DBInterface!$B:$B,V$1&amp;":"&amp;$BY18,DBInterface!$K:$K)/$C18)</f>
        <v>0</v>
      </c>
      <c r="W18" s="33" t="n">
        <f aca="false">IF(ISERROR(SUMIF(DBInterface!$B:$B,W$1&amp;":"&amp;$BY18,DBInterface!$K:$K)/$C18),0,SUMIF(DBInterface!$B:$B,W$1&amp;":"&amp;$BY18,DBInterface!$K:$K)/$C18)</f>
        <v>0</v>
      </c>
      <c r="X18" s="33" t="n">
        <f aca="false">IF(ISERROR(SUMIF(DBInterface!$B:$B,X$1&amp;":"&amp;$BY18,DBInterface!$K:$K)/$C18),0,SUMIF(DBInterface!$B:$B,X$1&amp;":"&amp;$BY18,DBInterface!$K:$K)/$C18)</f>
        <v>0</v>
      </c>
      <c r="Y18" s="33" t="n">
        <f aca="false">IF(ISERROR(SUMIF(DBInterface!$B:$B,Y$1&amp;":"&amp;$BY18,DBInterface!$K:$K)/$C18),0,SUMIF(DBInterface!$B:$B,Y$1&amp;":"&amp;$BY18,DBInterface!$K:$K)/$C18)</f>
        <v>0</v>
      </c>
      <c r="Z18" s="33" t="n">
        <f aca="false">IF(ISERROR(SUMIF(DBInterface!$B:$B,Z$1&amp;":"&amp;$BY18,DBInterface!$K:$K)/$C18),0,SUMIF(DBInterface!$B:$B,Z$1&amp;":"&amp;$BY18,DBInterface!$K:$K)/$C18)</f>
        <v>0</v>
      </c>
      <c r="AA18" s="33" t="n">
        <f aca="false">IF(ISERROR(SUMIF(DBInterface!$B:$B,AA$1&amp;":"&amp;$BY18,DBInterface!$K:$K)/$C18),0,SUMIF(DBInterface!$B:$B,AA$1&amp;":"&amp;$BY18,DBInterface!$K:$K)/$C18)</f>
        <v>0</v>
      </c>
      <c r="AB18" s="34" t="n">
        <f aca="false">SUM(P18:AA18)</f>
        <v>1</v>
      </c>
      <c r="BY18" s="2" t="s">
        <v>68</v>
      </c>
      <c r="BZ18" s="2" t="s">
        <v>68</v>
      </c>
    </row>
    <row r="19" customFormat="false" ht="12.75" hidden="false" customHeight="false" outlineLevel="0" collapsed="false">
      <c r="A19" s="24" t="str">
        <f aca="false">IF(ISERROR(VLOOKUP($BZ19,BridgeCodes!$A$3:$E$65536,5,FALSE())),"Missing BB Code",VLOOKUP($BZ19,BridgeCodes!$A$3:$E$65536,5,FALSE()))</f>
        <v>US;DQE</v>
      </c>
      <c r="B19" s="24" t="n">
        <f aca="false">VLOOKUP($BY19,DBInterface!$D:$N,11,FALSE())</f>
        <v>0</v>
      </c>
      <c r="C19" s="24" t="n">
        <f aca="false">SUMIF(DBInterface!$D:$D,$BY19,DBInterface!$K:$K)</f>
        <v>50000</v>
      </c>
      <c r="D19" s="25" t="n">
        <f aca="false" t="array" ref="D19:D19">DDE("bdde","hist","US;DQE.int=day.PRDS=1FARD=2/20/2001.NEARD=2/20/2001.excel.qe=ls")</f>
        <v>33</v>
      </c>
      <c r="E19" s="24" t="n">
        <f aca="false">VLOOKUP($BY19,DBInterface!$D:$O,12,FALSE())</f>
        <v>0</v>
      </c>
      <c r="F19" s="24" t="n">
        <f aca="false">IF(VLOOKUP($BY19,DBInterface!$D:$R,15,FALSE())&lt;0,0,VLOOKUP($BY19,DBInterface!$D:$R,15,FALSE()))</f>
        <v>0</v>
      </c>
      <c r="G19" s="26" t="n">
        <f aca="false">VLOOKUP($BY19,DBInterface!$D:$I,6,FALSE())</f>
        <v>0.0509</v>
      </c>
      <c r="H19" s="27" t="n">
        <f aca="false">IF(VLOOKUP($BY19,DBInterface!$D:$S,16,FALSE())&lt;=0,0.001,VLOOKUP($BY19,DBInterface!$D:$S,16,FALSE()))</f>
        <v>1E-005</v>
      </c>
      <c r="I19" s="28" t="str">
        <f aca="false">IF($B19&lt;&gt;0,VLOOKUP($BY19,DBInterface!$D:$Q,13,FALSE()),"")</f>
        <v/>
      </c>
      <c r="J19" s="9" t="n">
        <f aca="false">IF($B19&lt;&gt;0,IF(VLOOKUP($BY19,DBInterface!$D:$Q,14,FALSE())&lt;0,0,VLOOKUP($BY19,DBInterface!$D:$Q,14,FALSE())),"0")/365.25</f>
        <v>0</v>
      </c>
      <c r="K19" s="29" t="n">
        <f aca="false" t="array" ref="K19:K19">1</f>
        <v>1</v>
      </c>
      <c r="L19" s="0"/>
      <c r="M19" s="0"/>
      <c r="N19" s="0"/>
      <c r="O19" s="32"/>
      <c r="P19" s="33" t="n">
        <f aca="false">IF(ISERROR(SUMIF(DBInterface!$B:$B,P$1&amp;":"&amp;$BY19,DBInterface!$K:$K)/$C19),0,SUMIF(DBInterface!$B:$B,P$1&amp;":"&amp;$BY19,DBInterface!$K:$K)/$C19)</f>
        <v>0</v>
      </c>
      <c r="Q19" s="33" t="n">
        <f aca="false">IF(ISERROR(SUMIF(DBInterface!$B:$B,Q$1&amp;":"&amp;$BY19,DBInterface!$K:$K)/$C19),0,SUMIF(DBInterface!$B:$B,Q$1&amp;":"&amp;$BY19,DBInterface!$K:$K)/$C19)</f>
        <v>0</v>
      </c>
      <c r="R19" s="33" t="n">
        <f aca="false">IF(ISERROR(SUMIF(DBInterface!$B:$B,R$1&amp;":"&amp;$BY19,DBInterface!$K:$K)/$C19),0,SUMIF(DBInterface!$B:$B,R$1&amp;":"&amp;$BY19,DBInterface!$K:$K)/$C19)</f>
        <v>0</v>
      </c>
      <c r="S19" s="33" t="n">
        <f aca="false">IF(ISERROR(SUMIF(DBInterface!$B:$B,S$1&amp;":"&amp;$BY19,DBInterface!$K:$K)/$C19),0,SUMIF(DBInterface!$B:$B,S$1&amp;":"&amp;$BY19,DBInterface!$K:$K)/$C19)</f>
        <v>0</v>
      </c>
      <c r="T19" s="33" t="n">
        <f aca="false">IF(ISERROR(SUMIF(DBInterface!$B:$B,T$1&amp;":"&amp;$BY19,DBInterface!$K:$K)/$C19),0,SUMIF(DBInterface!$B:$B,T$1&amp;":"&amp;$BY19,DBInterface!$K:$K)/$C19)</f>
        <v>1</v>
      </c>
      <c r="U19" s="33" t="n">
        <f aca="false">IF(ISERROR(SUMIF(DBInterface!$B:$B,U$1&amp;":"&amp;$BY19,DBInterface!$K:$K)/$C19),0,SUMIF(DBInterface!$B:$B,U$1&amp;":"&amp;$BY19,DBInterface!$K:$K)/$C19)</f>
        <v>0</v>
      </c>
      <c r="V19" s="33" t="n">
        <f aca="false">IF(ISERROR(SUMIF(DBInterface!$B:$B,V$1&amp;":"&amp;$BY19,DBInterface!$K:$K)/$C19),0,SUMIF(DBInterface!$B:$B,V$1&amp;":"&amp;$BY19,DBInterface!$K:$K)/$C19)</f>
        <v>0</v>
      </c>
      <c r="W19" s="33" t="n">
        <f aca="false">IF(ISERROR(SUMIF(DBInterface!$B:$B,W$1&amp;":"&amp;$BY19,DBInterface!$K:$K)/$C19),0,SUMIF(DBInterface!$B:$B,W$1&amp;":"&amp;$BY19,DBInterface!$K:$K)/$C19)</f>
        <v>0</v>
      </c>
      <c r="X19" s="33" t="n">
        <f aca="false">IF(ISERROR(SUMIF(DBInterface!$B:$B,X$1&amp;":"&amp;$BY19,DBInterface!$K:$K)/$C19),0,SUMIF(DBInterface!$B:$B,X$1&amp;":"&amp;$BY19,DBInterface!$K:$K)/$C19)</f>
        <v>0</v>
      </c>
      <c r="Y19" s="33" t="n">
        <f aca="false">IF(ISERROR(SUMIF(DBInterface!$B:$B,Y$1&amp;":"&amp;$BY19,DBInterface!$K:$K)/$C19),0,SUMIF(DBInterface!$B:$B,Y$1&amp;":"&amp;$BY19,DBInterface!$K:$K)/$C19)</f>
        <v>0</v>
      </c>
      <c r="Z19" s="33" t="n">
        <f aca="false">IF(ISERROR(SUMIF(DBInterface!$B:$B,Z$1&amp;":"&amp;$BY19,DBInterface!$K:$K)/$C19),0,SUMIF(DBInterface!$B:$B,Z$1&amp;":"&amp;$BY19,DBInterface!$K:$K)/$C19)</f>
        <v>0</v>
      </c>
      <c r="AA19" s="33" t="n">
        <f aca="false">IF(ISERROR(SUMIF(DBInterface!$B:$B,AA$1&amp;":"&amp;$BY19,DBInterface!$K:$K)/$C19),0,SUMIF(DBInterface!$B:$B,AA$1&amp;":"&amp;$BY19,DBInterface!$K:$K)/$C19)</f>
        <v>0</v>
      </c>
      <c r="AB19" s="34" t="n">
        <f aca="false">SUM(P19:AA19)</f>
        <v>1</v>
      </c>
      <c r="BY19" s="2" t="s">
        <v>69</v>
      </c>
      <c r="BZ19" s="2" t="s">
        <v>69</v>
      </c>
    </row>
    <row r="20" customFormat="false" ht="12.75" hidden="false" customHeight="false" outlineLevel="0" collapsed="false">
      <c r="A20" s="24" t="str">
        <f aca="false">IF(ISERROR(VLOOKUP($BZ20,BridgeCodes!$A$3:$E$65536,5,FALSE())),"Missing BB Code",VLOOKUP($BZ20,BridgeCodes!$A$3:$E$65536,5,FALSE()))</f>
        <v>US;DT</v>
      </c>
      <c r="B20" s="24" t="n">
        <f aca="false">VLOOKUP($BY20,DBInterface!$D:$N,11,FALSE())</f>
        <v>0</v>
      </c>
      <c r="C20" s="24" t="n">
        <f aca="false">SUMIF(DBInterface!$D:$D,$BY20,DBInterface!$K:$K)</f>
        <v>-172600</v>
      </c>
      <c r="D20" s="25" t="n">
        <f aca="false" t="array" ref="D20:D20">DDE("bdde","hist","US;DT.int=day.PRDS=1FARD=2/20/2001.NEARD=2/20/2001.excel.qe=ls")</f>
        <v>24.6599998474121</v>
      </c>
      <c r="E20" s="24" t="n">
        <f aca="false">VLOOKUP($BY20,DBInterface!$D:$O,12,FALSE())</f>
        <v>0</v>
      </c>
      <c r="F20" s="24" t="n">
        <f aca="false">IF(VLOOKUP($BY20,DBInterface!$D:$R,15,FALSE())&lt;0,0,VLOOKUP($BY20,DBInterface!$D:$R,15,FALSE()))</f>
        <v>0</v>
      </c>
      <c r="G20" s="26" t="n">
        <f aca="false">VLOOKUP($BY20,DBInterface!$D:$I,6,FALSE())</f>
        <v>0.0227</v>
      </c>
      <c r="H20" s="27" t="n">
        <f aca="false">IF(VLOOKUP($BY20,DBInterface!$D:$S,16,FALSE())&lt;=0,0.001,VLOOKUP($BY20,DBInterface!$D:$S,16,FALSE()))</f>
        <v>1E-005</v>
      </c>
      <c r="I20" s="28" t="str">
        <f aca="false">IF($B20&lt;&gt;0,VLOOKUP($BY20,DBInterface!$D:$Q,13,FALSE()),"")</f>
        <v/>
      </c>
      <c r="J20" s="9" t="n">
        <f aca="false">IF($B20&lt;&gt;0,IF(VLOOKUP($BY20,DBInterface!$D:$Q,14,FALSE())&lt;0,0,VLOOKUP($BY20,DBInterface!$D:$Q,14,FALSE())),"0")/365.25</f>
        <v>0</v>
      </c>
      <c r="K20" s="29" t="n">
        <f aca="false" t="array" ref="K20:K20">1</f>
        <v>1</v>
      </c>
      <c r="L20" s="0"/>
      <c r="M20" s="0"/>
      <c r="N20" s="0"/>
      <c r="O20" s="32"/>
      <c r="P20" s="33" t="n">
        <f aca="false">IF(ISERROR(SUMIF(DBInterface!$B:$B,P$1&amp;":"&amp;$BY20,DBInterface!$K:$K)/$C20),0,SUMIF(DBInterface!$B:$B,P$1&amp;":"&amp;$BY20,DBInterface!$K:$K)/$C20)</f>
        <v>-0</v>
      </c>
      <c r="Q20" s="33" t="n">
        <f aca="false">IF(ISERROR(SUMIF(DBInterface!$B:$B,Q$1&amp;":"&amp;$BY20,DBInterface!$K:$K)/$C20),0,SUMIF(DBInterface!$B:$B,Q$1&amp;":"&amp;$BY20,DBInterface!$K:$K)/$C20)</f>
        <v>-0</v>
      </c>
      <c r="R20" s="33" t="n">
        <f aca="false">IF(ISERROR(SUMIF(DBInterface!$B:$B,R$1&amp;":"&amp;$BY20,DBInterface!$K:$K)/$C20),0,SUMIF(DBInterface!$B:$B,R$1&amp;":"&amp;$BY20,DBInterface!$K:$K)/$C20)</f>
        <v>0.629200463499421</v>
      </c>
      <c r="S20" s="33" t="n">
        <f aca="false">IF(ISERROR(SUMIF(DBInterface!$B:$B,S$1&amp;":"&amp;$BY20,DBInterface!$K:$K)/$C20),0,SUMIF(DBInterface!$B:$B,S$1&amp;":"&amp;$BY20,DBInterface!$K:$K)/$C20)</f>
        <v>-0</v>
      </c>
      <c r="T20" s="33" t="n">
        <f aca="false">IF(ISERROR(SUMIF(DBInterface!$B:$B,T$1&amp;":"&amp;$BY20,DBInterface!$K:$K)/$C20),0,SUMIF(DBInterface!$B:$B,T$1&amp;":"&amp;$BY20,DBInterface!$K:$K)/$C20)</f>
        <v>-0</v>
      </c>
      <c r="U20" s="33" t="n">
        <f aca="false">IF(ISERROR(SUMIF(DBInterface!$B:$B,U$1&amp;":"&amp;$BY20,DBInterface!$K:$K)/$C20),0,SUMIF(DBInterface!$B:$B,U$1&amp;":"&amp;$BY20,DBInterface!$K:$K)/$C20)</f>
        <v>-0</v>
      </c>
      <c r="V20" s="33" t="n">
        <f aca="false">IF(ISERROR(SUMIF(DBInterface!$B:$B,V$1&amp;":"&amp;$BY20,DBInterface!$K:$K)/$C20),0,SUMIF(DBInterface!$B:$B,V$1&amp;":"&amp;$BY20,DBInterface!$K:$K)/$C20)</f>
        <v>0.370799536500579</v>
      </c>
      <c r="W20" s="33" t="n">
        <f aca="false">IF(ISERROR(SUMIF(DBInterface!$B:$B,W$1&amp;":"&amp;$BY20,DBInterface!$K:$K)/$C20),0,SUMIF(DBInterface!$B:$B,W$1&amp;":"&amp;$BY20,DBInterface!$K:$K)/$C20)</f>
        <v>-0</v>
      </c>
      <c r="X20" s="33" t="n">
        <f aca="false">IF(ISERROR(SUMIF(DBInterface!$B:$B,X$1&amp;":"&amp;$BY20,DBInterface!$K:$K)/$C20),0,SUMIF(DBInterface!$B:$B,X$1&amp;":"&amp;$BY20,DBInterface!$K:$K)/$C20)</f>
        <v>-0</v>
      </c>
      <c r="Y20" s="33" t="n">
        <f aca="false">IF(ISERROR(SUMIF(DBInterface!$B:$B,Y$1&amp;":"&amp;$BY20,DBInterface!$K:$K)/$C20),0,SUMIF(DBInterface!$B:$B,Y$1&amp;":"&amp;$BY20,DBInterface!$K:$K)/$C20)</f>
        <v>-0</v>
      </c>
      <c r="Z20" s="33" t="n">
        <f aca="false">IF(ISERROR(SUMIF(DBInterface!$B:$B,Z$1&amp;":"&amp;$BY20,DBInterface!$K:$K)/$C20),0,SUMIF(DBInterface!$B:$B,Z$1&amp;":"&amp;$BY20,DBInterface!$K:$K)/$C20)</f>
        <v>-0</v>
      </c>
      <c r="AA20" s="33" t="n">
        <f aca="false">IF(ISERROR(SUMIF(DBInterface!$B:$B,AA$1&amp;":"&amp;$BY20,DBInterface!$K:$K)/$C20),0,SUMIF(DBInterface!$B:$B,AA$1&amp;":"&amp;$BY20,DBInterface!$K:$K)/$C20)</f>
        <v>-0</v>
      </c>
      <c r="AB20" s="34" t="n">
        <f aca="false">SUM(P20:AA20)</f>
        <v>1</v>
      </c>
      <c r="BY20" s="2" t="s">
        <v>70</v>
      </c>
      <c r="BZ20" s="2" t="s">
        <v>70</v>
      </c>
    </row>
    <row r="21" customFormat="false" ht="12.75" hidden="false" customHeight="false" outlineLevel="0" collapsed="false">
      <c r="A21" s="24" t="str">
        <f aca="false">IF(ISERROR(VLOOKUP($BZ21,BridgeCodes!$A$3:$E$65536,5,FALSE())),"Missing BB Code",VLOOKUP($BZ21,BridgeCodes!$A$3:$E$65536,5,FALSE()))</f>
        <v>US;ED</v>
      </c>
      <c r="B21" s="24" t="n">
        <f aca="false">VLOOKUP($BY21,DBInterface!$D:$N,11,FALSE())</f>
        <v>0</v>
      </c>
      <c r="C21" s="24" t="n">
        <f aca="false">SUMIF(DBInterface!$D:$D,$BY21,DBInterface!$K:$K)</f>
        <v>-31600</v>
      </c>
      <c r="D21" s="25" t="n">
        <f aca="false" t="array" ref="D21:D21">DDE("bdde","hist","US;ED.int=day.PRDS=1FARD=2/20/2001.NEARD=2/20/2001.excel.qe=ls")</f>
        <v>36.0999984741211</v>
      </c>
      <c r="E21" s="24" t="n">
        <f aca="false">VLOOKUP($BY21,DBInterface!$D:$O,12,FALSE())</f>
        <v>0</v>
      </c>
      <c r="F21" s="24" t="n">
        <f aca="false">IF(VLOOKUP($BY21,DBInterface!$D:$R,15,FALSE())&lt;0,0,VLOOKUP($BY21,DBInterface!$D:$R,15,FALSE()))</f>
        <v>0</v>
      </c>
      <c r="G21" s="26" t="n">
        <f aca="false">VLOOKUP($BY21,DBInterface!$D:$I,6,FALSE())</f>
        <v>0.0609</v>
      </c>
      <c r="H21" s="27" t="n">
        <f aca="false">IF(VLOOKUP($BY21,DBInterface!$D:$S,16,FALSE())&lt;=0,0.001,VLOOKUP($BY21,DBInterface!$D:$S,16,FALSE()))</f>
        <v>1E-005</v>
      </c>
      <c r="I21" s="28" t="str">
        <f aca="false">IF($B21&lt;&gt;0,VLOOKUP($BY21,DBInterface!$D:$Q,13,FALSE()),"")</f>
        <v/>
      </c>
      <c r="J21" s="9" t="n">
        <f aca="false">IF($B21&lt;&gt;0,IF(VLOOKUP($BY21,DBInterface!$D:$Q,14,FALSE())&lt;0,0,VLOOKUP($BY21,DBInterface!$D:$Q,14,FALSE())),"0")/365.25</f>
        <v>0</v>
      </c>
      <c r="K21" s="29" t="n">
        <f aca="false" t="array" ref="K21:K21">1</f>
        <v>1</v>
      </c>
      <c r="L21" s="0"/>
      <c r="M21" s="0"/>
      <c r="N21" s="0"/>
      <c r="O21" s="32"/>
      <c r="P21" s="33" t="n">
        <f aca="false">IF(ISERROR(SUMIF(DBInterface!$B:$B,P$1&amp;":"&amp;$BY21,DBInterface!$K:$K)/$C21),0,SUMIF(DBInterface!$B:$B,P$1&amp;":"&amp;$BY21,DBInterface!$K:$K)/$C21)</f>
        <v>-0</v>
      </c>
      <c r="Q21" s="33" t="n">
        <f aca="false">IF(ISERROR(SUMIF(DBInterface!$B:$B,Q$1&amp;":"&amp;$BY21,DBInterface!$K:$K)/$C21),0,SUMIF(DBInterface!$B:$B,Q$1&amp;":"&amp;$BY21,DBInterface!$K:$K)/$C21)</f>
        <v>-0</v>
      </c>
      <c r="R21" s="33" t="n">
        <f aca="false">IF(ISERROR(SUMIF(DBInterface!$B:$B,R$1&amp;":"&amp;$BY21,DBInterface!$K:$K)/$C21),0,SUMIF(DBInterface!$B:$B,R$1&amp;":"&amp;$BY21,DBInterface!$K:$K)/$C21)</f>
        <v>-0</v>
      </c>
      <c r="S21" s="33" t="n">
        <f aca="false">IF(ISERROR(SUMIF(DBInterface!$B:$B,S$1&amp;":"&amp;$BY21,DBInterface!$K:$K)/$C21),0,SUMIF(DBInterface!$B:$B,S$1&amp;":"&amp;$BY21,DBInterface!$K:$K)/$C21)</f>
        <v>-0</v>
      </c>
      <c r="T21" s="33" t="n">
        <f aca="false">IF(ISERROR(SUMIF(DBInterface!$B:$B,T$1&amp;":"&amp;$BY21,DBInterface!$K:$K)/$C21),0,SUMIF(DBInterface!$B:$B,T$1&amp;":"&amp;$BY21,DBInterface!$K:$K)/$C21)</f>
        <v>1</v>
      </c>
      <c r="U21" s="33" t="n">
        <f aca="false">IF(ISERROR(SUMIF(DBInterface!$B:$B,U$1&amp;":"&amp;$BY21,DBInterface!$K:$K)/$C21),0,SUMIF(DBInterface!$B:$B,U$1&amp;":"&amp;$BY21,DBInterface!$K:$K)/$C21)</f>
        <v>-0</v>
      </c>
      <c r="V21" s="33" t="n">
        <f aca="false">IF(ISERROR(SUMIF(DBInterface!$B:$B,V$1&amp;":"&amp;$BY21,DBInterface!$K:$K)/$C21),0,SUMIF(DBInterface!$B:$B,V$1&amp;":"&amp;$BY21,DBInterface!$K:$K)/$C21)</f>
        <v>-0</v>
      </c>
      <c r="W21" s="33" t="n">
        <f aca="false">IF(ISERROR(SUMIF(DBInterface!$B:$B,W$1&amp;":"&amp;$BY21,DBInterface!$K:$K)/$C21),0,SUMIF(DBInterface!$B:$B,W$1&amp;":"&amp;$BY21,DBInterface!$K:$K)/$C21)</f>
        <v>-0</v>
      </c>
      <c r="X21" s="33" t="n">
        <f aca="false">IF(ISERROR(SUMIF(DBInterface!$B:$B,X$1&amp;":"&amp;$BY21,DBInterface!$K:$K)/$C21),0,SUMIF(DBInterface!$B:$B,X$1&amp;":"&amp;$BY21,DBInterface!$K:$K)/$C21)</f>
        <v>-0</v>
      </c>
      <c r="Y21" s="33" t="n">
        <f aca="false">IF(ISERROR(SUMIF(DBInterface!$B:$B,Y$1&amp;":"&amp;$BY21,DBInterface!$K:$K)/$C21),0,SUMIF(DBInterface!$B:$B,Y$1&amp;":"&amp;$BY21,DBInterface!$K:$K)/$C21)</f>
        <v>-0</v>
      </c>
      <c r="Z21" s="33" t="n">
        <f aca="false">IF(ISERROR(SUMIF(DBInterface!$B:$B,Z$1&amp;":"&amp;$BY21,DBInterface!$K:$K)/$C21),0,SUMIF(DBInterface!$B:$B,Z$1&amp;":"&amp;$BY21,DBInterface!$K:$K)/$C21)</f>
        <v>-0</v>
      </c>
      <c r="AA21" s="33" t="n">
        <f aca="false">IF(ISERROR(SUMIF(DBInterface!$B:$B,AA$1&amp;":"&amp;$BY21,DBInterface!$K:$K)/$C21),0,SUMIF(DBInterface!$B:$B,AA$1&amp;":"&amp;$BY21,DBInterface!$K:$K)/$C21)</f>
        <v>-0</v>
      </c>
      <c r="AB21" s="34" t="n">
        <f aca="false">SUM(P21:AA21)</f>
        <v>1</v>
      </c>
      <c r="BY21" s="2" t="s">
        <v>71</v>
      </c>
      <c r="BZ21" s="2" t="s">
        <v>71</v>
      </c>
    </row>
    <row r="22" customFormat="false" ht="12.75" hidden="false" customHeight="false" outlineLevel="0" collapsed="false">
      <c r="A22" s="24" t="str">
        <f aca="false">IF(ISERROR(VLOOKUP($BZ22,BridgeCodes!$A$3:$E$65536,5,FALSE())),"Missing BB Code",VLOOKUP($BZ22,BridgeCodes!$A$3:$E$65536,5,FALSE()))</f>
        <v>CA;ESI</v>
      </c>
      <c r="B22" s="24" t="n">
        <f aca="false">VLOOKUP($BY22,DBInterface!$D:$N,11,FALSE())</f>
        <v>0</v>
      </c>
      <c r="C22" s="24" t="n">
        <f aca="false">SUMIF(DBInterface!$D:$D,$BY22,DBInterface!$K:$K)</f>
        <v>17600</v>
      </c>
      <c r="D22" s="25" t="n">
        <f aca="false" t="array" ref="D22:D22">DDE("bdde","hist","CA;ESI.int=day.PRDS=1FARD=2/20/2001.NEARD=2/20/2001.excel.qe=ls")</f>
        <v>55.7299995422363</v>
      </c>
      <c r="E22" s="24" t="n">
        <f aca="false">VLOOKUP($BY22,DBInterface!$D:$O,12,FALSE())</f>
        <v>0</v>
      </c>
      <c r="F22" s="24" t="n">
        <f aca="false">IF(VLOOKUP($BY22,DBInterface!$D:$R,15,FALSE())&lt;0,0,VLOOKUP($BY22,DBInterface!$D:$R,15,FALSE()))</f>
        <v>0</v>
      </c>
      <c r="G22" s="26" t="n">
        <f aca="false">VLOOKUP($BY22,DBInterface!$D:$I,6,FALSE())</f>
        <v>0.01</v>
      </c>
      <c r="H22" s="27" t="n">
        <f aca="false">IF(VLOOKUP($BY22,DBInterface!$D:$S,16,FALSE())&lt;=0,0.001,VLOOKUP($BY22,DBInterface!$D:$S,16,FALSE()))</f>
        <v>1E-005</v>
      </c>
      <c r="I22" s="28" t="str">
        <f aca="false">IF($B22&lt;&gt;0,VLOOKUP($BY22,DBInterface!$D:$Q,13,FALSE()),"")</f>
        <v/>
      </c>
      <c r="J22" s="9" t="n">
        <f aca="false">IF($B22&lt;&gt;0,IF(VLOOKUP($BY22,DBInterface!$D:$Q,14,FALSE())&lt;0,0,VLOOKUP($BY22,DBInterface!$D:$Q,14,FALSE())),"0")/365.25</f>
        <v>0</v>
      </c>
      <c r="K22" s="29" t="n">
        <f aca="false" t="array" ref="K22:K22">DDE("bdde","hist","$$USDCAD.int=day.PRDS=1.FARD=2/20/2001.NEARD=2/20/2001.excel.qe=ls")</f>
        <v>1.53349995613098</v>
      </c>
      <c r="L22" s="0"/>
      <c r="M22" s="0"/>
      <c r="N22" s="0"/>
      <c r="O22" s="32"/>
      <c r="P22" s="33" t="n">
        <f aca="false">IF(ISERROR(SUMIF(DBInterface!$B:$B,P$1&amp;":"&amp;$BY22,DBInterface!$K:$K)/$C22),0,SUMIF(DBInterface!$B:$B,P$1&amp;":"&amp;$BY22,DBInterface!$K:$K)/$C22)</f>
        <v>0</v>
      </c>
      <c r="Q22" s="33" t="n">
        <f aca="false">IF(ISERROR(SUMIF(DBInterface!$B:$B,Q$1&amp;":"&amp;$BY22,DBInterface!$K:$K)/$C22),0,SUMIF(DBInterface!$B:$B,Q$1&amp;":"&amp;$BY22,DBInterface!$K:$K)/$C22)</f>
        <v>0</v>
      </c>
      <c r="R22" s="33" t="n">
        <f aca="false">IF(ISERROR(SUMIF(DBInterface!$B:$B,R$1&amp;":"&amp;$BY22,DBInterface!$K:$K)/$C22),0,SUMIF(DBInterface!$B:$B,R$1&amp;":"&amp;$BY22,DBInterface!$K:$K)/$C22)</f>
        <v>0</v>
      </c>
      <c r="S22" s="33" t="n">
        <f aca="false">IF(ISERROR(SUMIF(DBInterface!$B:$B,S$1&amp;":"&amp;$BY22,DBInterface!$K:$K)/$C22),0,SUMIF(DBInterface!$B:$B,S$1&amp;":"&amp;$BY22,DBInterface!$K:$K)/$C22)</f>
        <v>1</v>
      </c>
      <c r="T22" s="33" t="n">
        <f aca="false">IF(ISERROR(SUMIF(DBInterface!$B:$B,T$1&amp;":"&amp;$BY22,DBInterface!$K:$K)/$C22),0,SUMIF(DBInterface!$B:$B,T$1&amp;":"&amp;$BY22,DBInterface!$K:$K)/$C22)</f>
        <v>0</v>
      </c>
      <c r="U22" s="33" t="n">
        <f aca="false">IF(ISERROR(SUMIF(DBInterface!$B:$B,U$1&amp;":"&amp;$BY22,DBInterface!$K:$K)/$C22),0,SUMIF(DBInterface!$B:$B,U$1&amp;":"&amp;$BY22,DBInterface!$K:$K)/$C22)</f>
        <v>0</v>
      </c>
      <c r="V22" s="33" t="n">
        <f aca="false">IF(ISERROR(SUMIF(DBInterface!$B:$B,V$1&amp;":"&amp;$BY22,DBInterface!$K:$K)/$C22),0,SUMIF(DBInterface!$B:$B,V$1&amp;":"&amp;$BY22,DBInterface!$K:$K)/$C22)</f>
        <v>0</v>
      </c>
      <c r="W22" s="33" t="n">
        <f aca="false">IF(ISERROR(SUMIF(DBInterface!$B:$B,W$1&amp;":"&amp;$BY22,DBInterface!$K:$K)/$C22),0,SUMIF(DBInterface!$B:$B,W$1&amp;":"&amp;$BY22,DBInterface!$K:$K)/$C22)</f>
        <v>0</v>
      </c>
      <c r="X22" s="33" t="n">
        <f aca="false">IF(ISERROR(SUMIF(DBInterface!$B:$B,X$1&amp;":"&amp;$BY22,DBInterface!$K:$K)/$C22),0,SUMIF(DBInterface!$B:$B,X$1&amp;":"&amp;$BY22,DBInterface!$K:$K)/$C22)</f>
        <v>0</v>
      </c>
      <c r="Y22" s="33" t="n">
        <f aca="false">IF(ISERROR(SUMIF(DBInterface!$B:$B,Y$1&amp;":"&amp;$BY22,DBInterface!$K:$K)/$C22),0,SUMIF(DBInterface!$B:$B,Y$1&amp;":"&amp;$BY22,DBInterface!$K:$K)/$C22)</f>
        <v>0</v>
      </c>
      <c r="Z22" s="33" t="n">
        <f aca="false">IF(ISERROR(SUMIF(DBInterface!$B:$B,Z$1&amp;":"&amp;$BY22,DBInterface!$K:$K)/$C22),0,SUMIF(DBInterface!$B:$B,Z$1&amp;":"&amp;$BY22,DBInterface!$K:$K)/$C22)</f>
        <v>0</v>
      </c>
      <c r="AA22" s="33" t="n">
        <f aca="false">IF(ISERROR(SUMIF(DBInterface!$B:$B,AA$1&amp;":"&amp;$BY22,DBInterface!$K:$K)/$C22),0,SUMIF(DBInterface!$B:$B,AA$1&amp;":"&amp;$BY22,DBInterface!$K:$K)/$C22)</f>
        <v>0</v>
      </c>
      <c r="AB22" s="34" t="n">
        <f aca="false">SUM(P22:AA22)</f>
        <v>1</v>
      </c>
      <c r="BY22" s="2" t="s">
        <v>72</v>
      </c>
      <c r="BZ22" s="2" t="s">
        <v>72</v>
      </c>
    </row>
    <row r="23" customFormat="false" ht="12.75" hidden="false" customHeight="false" outlineLevel="0" collapsed="false">
      <c r="A23" s="24" t="str">
        <f aca="false">IF(ISERROR(VLOOKUP($BZ23,BridgeCodes!$A$3:$E$65536,5,FALSE())),"Missing BB Code",VLOOKUP($BZ23,BridgeCodes!$A$3:$E$65536,5,FALSE()))</f>
        <v>US;ESPI</v>
      </c>
      <c r="B23" s="24" t="n">
        <f aca="false">VLOOKUP($BY23,DBInterface!$D:$N,11,FALSE())</f>
        <v>3</v>
      </c>
      <c r="C23" s="24" t="n">
        <f aca="false">SUMIF(DBInterface!$D:$D,$BY23,DBInterface!$K:$K)</f>
        <v>128000</v>
      </c>
      <c r="D23" s="25" t="n">
        <f aca="false" t="array" ref="D23:D23">DDE("bdde","hist","US;ESPI.int=day.PRDS=1FARD=2/20/2001.NEARD=2/20/2001.excel.qe=ls")</f>
        <v>1.0625</v>
      </c>
      <c r="E23" s="24" t="n">
        <f aca="false">VLOOKUP($BY23,DBInterface!$D:$O,12,FALSE())</f>
        <v>7.15</v>
      </c>
      <c r="F23" s="24" t="n">
        <f aca="false">IF(VLOOKUP($BY23,DBInterface!$D:$R,15,FALSE())&lt;0,0,VLOOKUP($BY23,DBInterface!$D:$R,15,FALSE()))</f>
        <v>0.0564232059595151</v>
      </c>
      <c r="G23" s="26" t="n">
        <f aca="false">VLOOKUP($BY23,DBInterface!$D:$I,6,FALSE())</f>
        <v>0</v>
      </c>
      <c r="H23" s="27" t="n">
        <f aca="false">IF(VLOOKUP($BY23,DBInterface!$D:$S,16,FALSE())&lt;=0,0.001,VLOOKUP($BY23,DBInterface!$D:$S,16,FALSE()))</f>
        <v>0.2</v>
      </c>
      <c r="I23" s="28" t="n">
        <f aca="false">IF($B23&lt;&gt;0,VLOOKUP($BY23,DBInterface!$D:$Q,13,FALSE()),"")</f>
        <v>38657</v>
      </c>
      <c r="J23" s="9" t="n">
        <f aca="false">IF($B23&lt;&gt;0,IF(VLOOKUP($BY23,DBInterface!$D:$Q,14,FALSE())&lt;0,0,VLOOKUP($BY23,DBInterface!$D:$Q,14,FALSE())),"0")/365.25</f>
        <v>4.69541409993155</v>
      </c>
      <c r="K23" s="29" t="n">
        <f aca="false" t="array" ref="K23:K23">1</f>
        <v>1</v>
      </c>
      <c r="L23" s="0"/>
      <c r="M23" s="0"/>
      <c r="N23" s="0"/>
      <c r="O23" s="32"/>
      <c r="P23" s="33" t="n">
        <f aca="false">IF(ISERROR(SUMIF(DBInterface!$B:$B,P$1&amp;":"&amp;$BY23,DBInterface!$K:$K)/$C23),0,SUMIF(DBInterface!$B:$B,P$1&amp;":"&amp;$BY23,DBInterface!$K:$K)/$C23)</f>
        <v>0</v>
      </c>
      <c r="Q23" s="33" t="n">
        <f aca="false">IF(ISERROR(SUMIF(DBInterface!$B:$B,Q$1&amp;":"&amp;$BY23,DBInterface!$K:$K)/$C23),0,SUMIF(DBInterface!$B:$B,Q$1&amp;":"&amp;$BY23,DBInterface!$K:$K)/$C23)</f>
        <v>0</v>
      </c>
      <c r="R23" s="33" t="n">
        <f aca="false">IF(ISERROR(SUMIF(DBInterface!$B:$B,R$1&amp;":"&amp;$BY23,DBInterface!$K:$K)/$C23),0,SUMIF(DBInterface!$B:$B,R$1&amp;":"&amp;$BY23,DBInterface!$K:$K)/$C23)</f>
        <v>1</v>
      </c>
      <c r="S23" s="33" t="n">
        <f aca="false">IF(ISERROR(SUMIF(DBInterface!$B:$B,S$1&amp;":"&amp;$BY23,DBInterface!$K:$K)/$C23),0,SUMIF(DBInterface!$B:$B,S$1&amp;":"&amp;$BY23,DBInterface!$K:$K)/$C23)</f>
        <v>0</v>
      </c>
      <c r="T23" s="33" t="n">
        <f aca="false">IF(ISERROR(SUMIF(DBInterface!$B:$B,T$1&amp;":"&amp;$BY23,DBInterface!$K:$K)/$C23),0,SUMIF(DBInterface!$B:$B,T$1&amp;":"&amp;$BY23,DBInterface!$K:$K)/$C23)</f>
        <v>0</v>
      </c>
      <c r="U23" s="33" t="n">
        <f aca="false">IF(ISERROR(SUMIF(DBInterface!$B:$B,U$1&amp;":"&amp;$BY23,DBInterface!$K:$K)/$C23),0,SUMIF(DBInterface!$B:$B,U$1&amp;":"&amp;$BY23,DBInterface!$K:$K)/$C23)</f>
        <v>0</v>
      </c>
      <c r="V23" s="33" t="n">
        <f aca="false">IF(ISERROR(SUMIF(DBInterface!$B:$B,V$1&amp;":"&amp;$BY23,DBInterface!$K:$K)/$C23),0,SUMIF(DBInterface!$B:$B,V$1&amp;":"&amp;$BY23,DBInterface!$K:$K)/$C23)</f>
        <v>0</v>
      </c>
      <c r="W23" s="33" t="n">
        <f aca="false">IF(ISERROR(SUMIF(DBInterface!$B:$B,W$1&amp;":"&amp;$BY23,DBInterface!$K:$K)/$C23),0,SUMIF(DBInterface!$B:$B,W$1&amp;":"&amp;$BY23,DBInterface!$K:$K)/$C23)</f>
        <v>0</v>
      </c>
      <c r="X23" s="33" t="n">
        <f aca="false">IF(ISERROR(SUMIF(DBInterface!$B:$B,X$1&amp;":"&amp;$BY23,DBInterface!$K:$K)/$C23),0,SUMIF(DBInterface!$B:$B,X$1&amp;":"&amp;$BY23,DBInterface!$K:$K)/$C23)</f>
        <v>0</v>
      </c>
      <c r="Y23" s="33" t="n">
        <f aca="false">IF(ISERROR(SUMIF(DBInterface!$B:$B,Y$1&amp;":"&amp;$BY23,DBInterface!$K:$K)/$C23),0,SUMIF(DBInterface!$B:$B,Y$1&amp;":"&amp;$BY23,DBInterface!$K:$K)/$C23)</f>
        <v>0</v>
      </c>
      <c r="Z23" s="33" t="n">
        <f aca="false">IF(ISERROR(SUMIF(DBInterface!$B:$B,Z$1&amp;":"&amp;$BY23,DBInterface!$K:$K)/$C23),0,SUMIF(DBInterface!$B:$B,Z$1&amp;":"&amp;$BY23,DBInterface!$K:$K)/$C23)</f>
        <v>0</v>
      </c>
      <c r="AA23" s="33" t="n">
        <f aca="false">IF(ISERROR(SUMIF(DBInterface!$B:$B,AA$1&amp;":"&amp;$BY23,DBInterface!$K:$K)/$C23),0,SUMIF(DBInterface!$B:$B,AA$1&amp;":"&amp;$BY23,DBInterface!$K:$K)/$C23)</f>
        <v>0</v>
      </c>
      <c r="AB23" s="34" t="n">
        <f aca="false">SUM(P23:AA23)</f>
        <v>1</v>
      </c>
      <c r="BY23" s="2" t="s">
        <v>73</v>
      </c>
      <c r="BZ23" s="2" t="s">
        <v>74</v>
      </c>
    </row>
    <row r="24" customFormat="false" ht="15.75" hidden="false" customHeight="false" outlineLevel="0" collapsed="false">
      <c r="A24" s="24" t="str">
        <f aca="false">IF(ISERROR(VLOOKUP($BZ24,BridgeCodes!$A$3:$E$65536,5,FALSE())),"Missing BB Code",VLOOKUP($BZ24,BridgeCodes!$A$3:$E$65536,5,FALSE()))</f>
        <v>US;ETR</v>
      </c>
      <c r="B24" s="24" t="n">
        <f aca="false">VLOOKUP($BY24,DBInterface!$D:$N,11,FALSE())</f>
        <v>0</v>
      </c>
      <c r="C24" s="24" t="n">
        <f aca="false">SUMIF(DBInterface!$D:$D,$BY24,DBInterface!$K:$K)</f>
        <v>42900</v>
      </c>
      <c r="D24" s="25" t="n">
        <f aca="false" t="array" ref="D24:D24">DDE("bdde","hist","US;ETR.int=day.PRDS=1FARD=2/20/2001.NEARD=2/20/2001.excel.qe=ls")</f>
        <v>37.5499992370606</v>
      </c>
      <c r="E24" s="24" t="n">
        <f aca="false">VLOOKUP($BY24,DBInterface!$D:$O,12,FALSE())</f>
        <v>0</v>
      </c>
      <c r="F24" s="24" t="n">
        <f aca="false">IF(VLOOKUP($BY24,DBInterface!$D:$R,15,FALSE())&lt;0,0,VLOOKUP($BY24,DBInterface!$D:$R,15,FALSE()))</f>
        <v>0</v>
      </c>
      <c r="G24" s="26" t="n">
        <f aca="false">VLOOKUP($BY24,DBInterface!$D:$I,6,FALSE())</f>
        <v>0.0336</v>
      </c>
      <c r="H24" s="27" t="n">
        <f aca="false">IF(VLOOKUP($BY24,DBInterface!$D:$S,16,FALSE())&lt;=0,0.001,VLOOKUP($BY24,DBInterface!$D:$S,16,FALSE()))</f>
        <v>1E-005</v>
      </c>
      <c r="I24" s="28" t="str">
        <f aca="false">IF($B24&lt;&gt;0,VLOOKUP($BY24,DBInterface!$D:$Q,13,FALSE()),"")</f>
        <v/>
      </c>
      <c r="J24" s="9" t="n">
        <f aca="false">IF($B24&lt;&gt;0,IF(VLOOKUP($BY24,DBInterface!$D:$Q,14,FALSE())&lt;0,0,VLOOKUP($BY24,DBInterface!$D:$Q,14,FALSE())),"0")/365.25</f>
        <v>0</v>
      </c>
      <c r="K24" s="29" t="n">
        <f aca="false" t="array" ref="K24:K24">1</f>
        <v>1</v>
      </c>
      <c r="L24" s="0"/>
      <c r="M24" s="36"/>
      <c r="N24" s="0"/>
      <c r="O24" s="32"/>
      <c r="P24" s="33" t="n">
        <f aca="false">IF(ISERROR(SUMIF(DBInterface!$B:$B,P$1&amp;":"&amp;$BY24,DBInterface!$K:$K)/$C24),0,SUMIF(DBInterface!$B:$B,P$1&amp;":"&amp;$BY24,DBInterface!$K:$K)/$C24)</f>
        <v>0</v>
      </c>
      <c r="Q24" s="33" t="n">
        <f aca="false">IF(ISERROR(SUMIF(DBInterface!$B:$B,Q$1&amp;":"&amp;$BY24,DBInterface!$K:$K)/$C24),0,SUMIF(DBInterface!$B:$B,Q$1&amp;":"&amp;$BY24,DBInterface!$K:$K)/$C24)</f>
        <v>0</v>
      </c>
      <c r="R24" s="33" t="n">
        <f aca="false">IF(ISERROR(SUMIF(DBInterface!$B:$B,R$1&amp;":"&amp;$BY24,DBInterface!$K:$K)/$C24),0,SUMIF(DBInterface!$B:$B,R$1&amp;":"&amp;$BY24,DBInterface!$K:$K)/$C24)</f>
        <v>0</v>
      </c>
      <c r="S24" s="33" t="n">
        <f aca="false">IF(ISERROR(SUMIF(DBInterface!$B:$B,S$1&amp;":"&amp;$BY24,DBInterface!$K:$K)/$C24),0,SUMIF(DBInterface!$B:$B,S$1&amp;":"&amp;$BY24,DBInterface!$K:$K)/$C24)</f>
        <v>0</v>
      </c>
      <c r="T24" s="33" t="n">
        <f aca="false">IF(ISERROR(SUMIF(DBInterface!$B:$B,T$1&amp;":"&amp;$BY24,DBInterface!$K:$K)/$C24),0,SUMIF(DBInterface!$B:$B,T$1&amp;":"&amp;$BY24,DBInterface!$K:$K)/$C24)</f>
        <v>1</v>
      </c>
      <c r="U24" s="33" t="n">
        <f aca="false">IF(ISERROR(SUMIF(DBInterface!$B:$B,U$1&amp;":"&amp;$BY24,DBInterface!$K:$K)/$C24),0,SUMIF(DBInterface!$B:$B,U$1&amp;":"&amp;$BY24,DBInterface!$K:$K)/$C24)</f>
        <v>0</v>
      </c>
      <c r="V24" s="33" t="n">
        <f aca="false">IF(ISERROR(SUMIF(DBInterface!$B:$B,V$1&amp;":"&amp;$BY24,DBInterface!$K:$K)/$C24),0,SUMIF(DBInterface!$B:$B,V$1&amp;":"&amp;$BY24,DBInterface!$K:$K)/$C24)</f>
        <v>0</v>
      </c>
      <c r="W24" s="33" t="n">
        <f aca="false">IF(ISERROR(SUMIF(DBInterface!$B:$B,W$1&amp;":"&amp;$BY24,DBInterface!$K:$K)/$C24),0,SUMIF(DBInterface!$B:$B,W$1&amp;":"&amp;$BY24,DBInterface!$K:$K)/$C24)</f>
        <v>0</v>
      </c>
      <c r="X24" s="33" t="n">
        <f aca="false">IF(ISERROR(SUMIF(DBInterface!$B:$B,X$1&amp;":"&amp;$BY24,DBInterface!$K:$K)/$C24),0,SUMIF(DBInterface!$B:$B,X$1&amp;":"&amp;$BY24,DBInterface!$K:$K)/$C24)</f>
        <v>0</v>
      </c>
      <c r="Y24" s="33" t="n">
        <f aca="false">IF(ISERROR(SUMIF(DBInterface!$B:$B,Y$1&amp;":"&amp;$BY24,DBInterface!$K:$K)/$C24),0,SUMIF(DBInterface!$B:$B,Y$1&amp;":"&amp;$BY24,DBInterface!$K:$K)/$C24)</f>
        <v>0</v>
      </c>
      <c r="Z24" s="33" t="n">
        <f aca="false">IF(ISERROR(SUMIF(DBInterface!$B:$B,Z$1&amp;":"&amp;$BY24,DBInterface!$K:$K)/$C24),0,SUMIF(DBInterface!$B:$B,Z$1&amp;":"&amp;$BY24,DBInterface!$K:$K)/$C24)</f>
        <v>0</v>
      </c>
      <c r="AA24" s="33" t="n">
        <f aca="false">IF(ISERROR(SUMIF(DBInterface!$B:$B,AA$1&amp;":"&amp;$BY24,DBInterface!$K:$K)/$C24),0,SUMIF(DBInterface!$B:$B,AA$1&amp;":"&amp;$BY24,DBInterface!$K:$K)/$C24)</f>
        <v>0</v>
      </c>
      <c r="AB24" s="34" t="n">
        <f aca="false">SUM(P24:AA24)</f>
        <v>1</v>
      </c>
      <c r="BY24" s="2" t="s">
        <v>75</v>
      </c>
      <c r="BZ24" s="2" t="s">
        <v>75</v>
      </c>
    </row>
    <row r="25" customFormat="false" ht="15.75" hidden="false" customHeight="false" outlineLevel="0" collapsed="false">
      <c r="A25" s="24" t="str">
        <f aca="false">IF(ISERROR(VLOOKUP($BZ25,BridgeCodes!$A$3:$E$65536,5,FALSE())),"Missing BB Code",VLOOKUP($BZ25,BridgeCodes!$A$3:$E$65536,5,FALSE()))</f>
        <v>US;EXC</v>
      </c>
      <c r="B25" s="24" t="n">
        <f aca="false">VLOOKUP($BY25,DBInterface!$D:$N,11,FALSE())</f>
        <v>0</v>
      </c>
      <c r="C25" s="24" t="n">
        <f aca="false">SUMIF(DBInterface!$D:$D,$BY25,DBInterface!$K:$K)</f>
        <v>-16500</v>
      </c>
      <c r="D25" s="25" t="n">
        <f aca="false" t="array" ref="D25:D25">DDE("bdde","hist","US;EXC.int=day.PRDS=1FARD=2/20/2001.NEARD=2/20/2001.excel.qe=ls")</f>
        <v>64.129997253418</v>
      </c>
      <c r="E25" s="24" t="n">
        <f aca="false">VLOOKUP($BY25,DBInterface!$D:$O,12,FALSE())</f>
        <v>0</v>
      </c>
      <c r="F25" s="24" t="n">
        <f aca="false">IF(VLOOKUP($BY25,DBInterface!$D:$R,15,FALSE())&lt;0,0,VLOOKUP($BY25,DBInterface!$D:$R,15,FALSE()))</f>
        <v>0</v>
      </c>
      <c r="G25" s="26" t="n">
        <f aca="false">VLOOKUP($BY25,DBInterface!$D:$I,6,FALSE())</f>
        <v>0.0345</v>
      </c>
      <c r="H25" s="27" t="n">
        <f aca="false">IF(VLOOKUP($BY25,DBInterface!$D:$S,16,FALSE())&lt;=0,0.001,VLOOKUP($BY25,DBInterface!$D:$S,16,FALSE()))</f>
        <v>1E-005</v>
      </c>
      <c r="I25" s="28" t="str">
        <f aca="false">IF($B25&lt;&gt;0,VLOOKUP($BY25,DBInterface!$D:$Q,13,FALSE()),"")</f>
        <v/>
      </c>
      <c r="J25" s="9" t="n">
        <f aca="false">IF($B25&lt;&gt;0,IF(VLOOKUP($BY25,DBInterface!$D:$Q,14,FALSE())&lt;0,0,VLOOKUP($BY25,DBInterface!$D:$Q,14,FALSE())),"0")/365.25</f>
        <v>0</v>
      </c>
      <c r="K25" s="29" t="n">
        <f aca="false" t="array" ref="K25:K25">1</f>
        <v>1</v>
      </c>
      <c r="L25" s="0"/>
      <c r="M25" s="36"/>
      <c r="N25" s="37"/>
      <c r="O25" s="32"/>
      <c r="P25" s="33" t="n">
        <f aca="false">IF(ISERROR(SUMIF(DBInterface!$B:$B,P$1&amp;":"&amp;$BY25,DBInterface!$K:$K)/$C25),0,SUMIF(DBInterface!$B:$B,P$1&amp;":"&amp;$BY25,DBInterface!$K:$K)/$C25)</f>
        <v>-0</v>
      </c>
      <c r="Q25" s="33" t="n">
        <f aca="false">IF(ISERROR(SUMIF(DBInterface!$B:$B,Q$1&amp;":"&amp;$BY25,DBInterface!$K:$K)/$C25),0,SUMIF(DBInterface!$B:$B,Q$1&amp;":"&amp;$BY25,DBInterface!$K:$K)/$C25)</f>
        <v>-0</v>
      </c>
      <c r="R25" s="33" t="n">
        <f aca="false">IF(ISERROR(SUMIF(DBInterface!$B:$B,R$1&amp;":"&amp;$BY25,DBInterface!$K:$K)/$C25),0,SUMIF(DBInterface!$B:$B,R$1&amp;":"&amp;$BY25,DBInterface!$K:$K)/$C25)</f>
        <v>-0</v>
      </c>
      <c r="S25" s="33" t="n">
        <f aca="false">IF(ISERROR(SUMIF(DBInterface!$B:$B,S$1&amp;":"&amp;$BY25,DBInterface!$K:$K)/$C25),0,SUMIF(DBInterface!$B:$B,S$1&amp;":"&amp;$BY25,DBInterface!$K:$K)/$C25)</f>
        <v>-0</v>
      </c>
      <c r="T25" s="33" t="n">
        <f aca="false">IF(ISERROR(SUMIF(DBInterface!$B:$B,T$1&amp;":"&amp;$BY25,DBInterface!$K:$K)/$C25),0,SUMIF(DBInterface!$B:$B,T$1&amp;":"&amp;$BY25,DBInterface!$K:$K)/$C25)</f>
        <v>1</v>
      </c>
      <c r="U25" s="33" t="n">
        <f aca="false">IF(ISERROR(SUMIF(DBInterface!$B:$B,U$1&amp;":"&amp;$BY25,DBInterface!$K:$K)/$C25),0,SUMIF(DBInterface!$B:$B,U$1&amp;":"&amp;$BY25,DBInterface!$K:$K)/$C25)</f>
        <v>-0</v>
      </c>
      <c r="V25" s="33" t="n">
        <f aca="false">IF(ISERROR(SUMIF(DBInterface!$B:$B,V$1&amp;":"&amp;$BY25,DBInterface!$K:$K)/$C25),0,SUMIF(DBInterface!$B:$B,V$1&amp;":"&amp;$BY25,DBInterface!$K:$K)/$C25)</f>
        <v>-0</v>
      </c>
      <c r="W25" s="33" t="n">
        <f aca="false">IF(ISERROR(SUMIF(DBInterface!$B:$B,W$1&amp;":"&amp;$BY25,DBInterface!$K:$K)/$C25),0,SUMIF(DBInterface!$B:$B,W$1&amp;":"&amp;$BY25,DBInterface!$K:$K)/$C25)</f>
        <v>-0</v>
      </c>
      <c r="X25" s="33" t="n">
        <f aca="false">IF(ISERROR(SUMIF(DBInterface!$B:$B,X$1&amp;":"&amp;$BY25,DBInterface!$K:$K)/$C25),0,SUMIF(DBInterface!$B:$B,X$1&amp;":"&amp;$BY25,DBInterface!$K:$K)/$C25)</f>
        <v>-0</v>
      </c>
      <c r="Y25" s="33" t="n">
        <f aca="false">IF(ISERROR(SUMIF(DBInterface!$B:$B,Y$1&amp;":"&amp;$BY25,DBInterface!$K:$K)/$C25),0,SUMIF(DBInterface!$B:$B,Y$1&amp;":"&amp;$BY25,DBInterface!$K:$K)/$C25)</f>
        <v>-0</v>
      </c>
      <c r="Z25" s="33" t="n">
        <f aca="false">IF(ISERROR(SUMIF(DBInterface!$B:$B,Z$1&amp;":"&amp;$BY25,DBInterface!$K:$K)/$C25),0,SUMIF(DBInterface!$B:$B,Z$1&amp;":"&amp;$BY25,DBInterface!$K:$K)/$C25)</f>
        <v>-0</v>
      </c>
      <c r="AA25" s="33" t="n">
        <f aca="false">IF(ISERROR(SUMIF(DBInterface!$B:$B,AA$1&amp;":"&amp;$BY25,DBInterface!$K:$K)/$C25),0,SUMIF(DBInterface!$B:$B,AA$1&amp;":"&amp;$BY25,DBInterface!$K:$K)/$C25)</f>
        <v>-0</v>
      </c>
      <c r="AB25" s="34" t="n">
        <f aca="false">SUM(P25:AA25)</f>
        <v>1</v>
      </c>
      <c r="BY25" s="2" t="s">
        <v>76</v>
      </c>
      <c r="BZ25" s="2" t="s">
        <v>76</v>
      </c>
    </row>
    <row r="26" customFormat="false" ht="15.75" hidden="false" customHeight="false" outlineLevel="0" collapsed="false">
      <c r="A26" s="24" t="str">
        <f aca="false">IF(ISERROR(VLOOKUP($BZ26,BridgeCodes!$A$3:$E$65536,5,FALSE())),"Missing BB Code",VLOOKUP($BZ26,BridgeCodes!$A$3:$E$65536,5,FALSE()))</f>
        <v>US;FPL</v>
      </c>
      <c r="B26" s="24" t="n">
        <f aca="false">VLOOKUP($BY26,DBInterface!$D:$N,11,FALSE())</f>
        <v>0</v>
      </c>
      <c r="C26" s="24" t="n">
        <f aca="false">SUMIF(DBInterface!$D:$D,$BY26,DBInterface!$K:$K)</f>
        <v>58400</v>
      </c>
      <c r="D26" s="25" t="n">
        <f aca="false" t="array" ref="D26:D26">DDE("bdde","hist","US;FPL.int=day.PRDS=1FARD=2/20/2001.NEARD=2/20/2001.excel.qe=ls")</f>
        <v>63.0999984741211</v>
      </c>
      <c r="E26" s="24" t="n">
        <f aca="false">VLOOKUP($BY26,DBInterface!$D:$O,12,FALSE())</f>
        <v>0</v>
      </c>
      <c r="F26" s="24" t="n">
        <f aca="false">IF(VLOOKUP($BY26,DBInterface!$D:$R,15,FALSE())&lt;0,0,VLOOKUP($BY26,DBInterface!$D:$R,15,FALSE()))</f>
        <v>0</v>
      </c>
      <c r="G26" s="26" t="n">
        <f aca="false">VLOOKUP($BY26,DBInterface!$D:$I,6,FALSE())</f>
        <v>0.0355</v>
      </c>
      <c r="H26" s="27" t="n">
        <f aca="false">IF(VLOOKUP($BY26,DBInterface!$D:$S,16,FALSE())&lt;=0,0.001,VLOOKUP($BY26,DBInterface!$D:$S,16,FALSE()))</f>
        <v>1E-005</v>
      </c>
      <c r="I26" s="28" t="str">
        <f aca="false">IF($B26&lt;&gt;0,VLOOKUP($BY26,DBInterface!$D:$Q,13,FALSE()),"")</f>
        <v/>
      </c>
      <c r="J26" s="9" t="n">
        <f aca="false">IF($B26&lt;&gt;0,IF(VLOOKUP($BY26,DBInterface!$D:$Q,14,FALSE())&lt;0,0,VLOOKUP($BY26,DBInterface!$D:$Q,14,FALSE())),"0")/365.25</f>
        <v>0</v>
      </c>
      <c r="K26" s="29" t="n">
        <f aca="false" t="array" ref="K26:K26">1</f>
        <v>1</v>
      </c>
      <c r="L26" s="0"/>
      <c r="M26" s="6"/>
      <c r="N26" s="37"/>
      <c r="O26" s="32"/>
      <c r="P26" s="33" t="n">
        <f aca="false">IF(ISERROR(SUMIF(DBInterface!$B:$B,P$1&amp;":"&amp;$BY26,DBInterface!$K:$K)/$C26),0,SUMIF(DBInterface!$B:$B,P$1&amp;":"&amp;$BY26,DBInterface!$K:$K)/$C26)</f>
        <v>0</v>
      </c>
      <c r="Q26" s="33" t="n">
        <f aca="false">IF(ISERROR(SUMIF(DBInterface!$B:$B,Q$1&amp;":"&amp;$BY26,DBInterface!$K:$K)/$C26),0,SUMIF(DBInterface!$B:$B,Q$1&amp;":"&amp;$BY26,DBInterface!$K:$K)/$C26)</f>
        <v>0</v>
      </c>
      <c r="R26" s="33" t="n">
        <f aca="false">IF(ISERROR(SUMIF(DBInterface!$B:$B,R$1&amp;":"&amp;$BY26,DBInterface!$K:$K)/$C26),0,SUMIF(DBInterface!$B:$B,R$1&amp;":"&amp;$BY26,DBInterface!$K:$K)/$C26)</f>
        <v>0</v>
      </c>
      <c r="S26" s="33" t="n">
        <f aca="false">IF(ISERROR(SUMIF(DBInterface!$B:$B,S$1&amp;":"&amp;$BY26,DBInterface!$K:$K)/$C26),0,SUMIF(DBInterface!$B:$B,S$1&amp;":"&amp;$BY26,DBInterface!$K:$K)/$C26)</f>
        <v>0</v>
      </c>
      <c r="T26" s="33" t="n">
        <f aca="false">IF(ISERROR(SUMIF(DBInterface!$B:$B,T$1&amp;":"&amp;$BY26,DBInterface!$K:$K)/$C26),0,SUMIF(DBInterface!$B:$B,T$1&amp;":"&amp;$BY26,DBInterface!$K:$K)/$C26)</f>
        <v>1</v>
      </c>
      <c r="U26" s="33" t="n">
        <f aca="false">IF(ISERROR(SUMIF(DBInterface!$B:$B,U$1&amp;":"&amp;$BY26,DBInterface!$K:$K)/$C26),0,SUMIF(DBInterface!$B:$B,U$1&amp;":"&amp;$BY26,DBInterface!$K:$K)/$C26)</f>
        <v>0</v>
      </c>
      <c r="V26" s="33" t="n">
        <f aca="false">IF(ISERROR(SUMIF(DBInterface!$B:$B,V$1&amp;":"&amp;$BY26,DBInterface!$K:$K)/$C26),0,SUMIF(DBInterface!$B:$B,V$1&amp;":"&amp;$BY26,DBInterface!$K:$K)/$C26)</f>
        <v>0</v>
      </c>
      <c r="W26" s="33" t="n">
        <f aca="false">IF(ISERROR(SUMIF(DBInterface!$B:$B,W$1&amp;":"&amp;$BY26,DBInterface!$K:$K)/$C26),0,SUMIF(DBInterface!$B:$B,W$1&amp;":"&amp;$BY26,DBInterface!$K:$K)/$C26)</f>
        <v>0</v>
      </c>
      <c r="X26" s="33" t="n">
        <f aca="false">IF(ISERROR(SUMIF(DBInterface!$B:$B,X$1&amp;":"&amp;$BY26,DBInterface!$K:$K)/$C26),0,SUMIF(DBInterface!$B:$B,X$1&amp;":"&amp;$BY26,DBInterface!$K:$K)/$C26)</f>
        <v>0</v>
      </c>
      <c r="Y26" s="33" t="n">
        <f aca="false">IF(ISERROR(SUMIF(DBInterface!$B:$B,Y$1&amp;":"&amp;$BY26,DBInterface!$K:$K)/$C26),0,SUMIF(DBInterface!$B:$B,Y$1&amp;":"&amp;$BY26,DBInterface!$K:$K)/$C26)</f>
        <v>0</v>
      </c>
      <c r="Z26" s="33" t="n">
        <f aca="false">IF(ISERROR(SUMIF(DBInterface!$B:$B,Z$1&amp;":"&amp;$BY26,DBInterface!$K:$K)/$C26),0,SUMIF(DBInterface!$B:$B,Z$1&amp;":"&amp;$BY26,DBInterface!$K:$K)/$C26)</f>
        <v>0</v>
      </c>
      <c r="AA26" s="33" t="n">
        <f aca="false">IF(ISERROR(SUMIF(DBInterface!$B:$B,AA$1&amp;":"&amp;$BY26,DBInterface!$K:$K)/$C26),0,SUMIF(DBInterface!$B:$B,AA$1&amp;":"&amp;$BY26,DBInterface!$K:$K)/$C26)</f>
        <v>0</v>
      </c>
      <c r="AB26" s="34" t="n">
        <f aca="false">SUM(P26:AA26)</f>
        <v>1</v>
      </c>
      <c r="BY26" s="2" t="s">
        <v>77</v>
      </c>
      <c r="BZ26" s="2" t="s">
        <v>77</v>
      </c>
    </row>
    <row r="27" customFormat="false" ht="15.75" hidden="false" customHeight="false" outlineLevel="0" collapsed="false">
      <c r="A27" s="24" t="str">
        <f aca="false">IF(ISERROR(VLOOKUP($BZ27,BridgeCodes!$A$3:$E$65536,5,FALSE())),"Missing BB Code",VLOOKUP($BZ27,BridgeCodes!$A$3:$E$65536,5,FALSE()))</f>
        <v>US;FST</v>
      </c>
      <c r="B27" s="24" t="n">
        <f aca="false">VLOOKUP($BY27,DBInterface!$D:$N,11,FALSE())</f>
        <v>0</v>
      </c>
      <c r="C27" s="24" t="n">
        <f aca="false">SUMIF(DBInterface!$D:$D,$BY27,DBInterface!$K:$K)</f>
        <v>97000</v>
      </c>
      <c r="D27" s="25" t="n">
        <f aca="false" t="array" ref="D27:D27">DDE("bdde","hist","US;FST.int=day.PRDS=1FARD=2/20/2001.NEARD=2/20/2001.excel.qe=ls")</f>
        <v>34.439998626709</v>
      </c>
      <c r="E27" s="24" t="n">
        <f aca="false">VLOOKUP($BY27,DBInterface!$D:$O,12,FALSE())</f>
        <v>0</v>
      </c>
      <c r="F27" s="24" t="n">
        <f aca="false">IF(VLOOKUP($BY27,DBInterface!$D:$R,15,FALSE())&lt;0,0,VLOOKUP($BY27,DBInterface!$D:$R,15,FALSE()))</f>
        <v>0</v>
      </c>
      <c r="G27" s="26" t="n">
        <f aca="false">VLOOKUP($BY27,DBInterface!$D:$I,6,FALSE())</f>
        <v>0</v>
      </c>
      <c r="H27" s="27" t="n">
        <f aca="false">IF(VLOOKUP($BY27,DBInterface!$D:$S,16,FALSE())&lt;=0,0.001,VLOOKUP($BY27,DBInterface!$D:$S,16,FALSE()))</f>
        <v>1E-005</v>
      </c>
      <c r="I27" s="28" t="str">
        <f aca="false">IF($B27&lt;&gt;0,VLOOKUP($BY27,DBInterface!$D:$Q,13,FALSE()),"")</f>
        <v/>
      </c>
      <c r="J27" s="9" t="n">
        <f aca="false">IF($B27&lt;&gt;0,IF(VLOOKUP($BY27,DBInterface!$D:$Q,14,FALSE())&lt;0,0,VLOOKUP($BY27,DBInterface!$D:$Q,14,FALSE())),"0")/365.25</f>
        <v>0</v>
      </c>
      <c r="K27" s="29" t="n">
        <f aca="false" t="array" ref="K27:K27">1</f>
        <v>1</v>
      </c>
      <c r="L27" s="0"/>
      <c r="M27" s="6"/>
      <c r="N27" s="37"/>
      <c r="O27" s="32"/>
      <c r="P27" s="33" t="n">
        <f aca="false">IF(ISERROR(SUMIF(DBInterface!$B:$B,P$1&amp;":"&amp;$BY27,DBInterface!$K:$K)/$C27),0,SUMIF(DBInterface!$B:$B,P$1&amp;":"&amp;$BY27,DBInterface!$K:$K)/$C27)</f>
        <v>0</v>
      </c>
      <c r="Q27" s="33" t="n">
        <f aca="false">IF(ISERROR(SUMIF(DBInterface!$B:$B,Q$1&amp;":"&amp;$BY27,DBInterface!$K:$K)/$C27),0,SUMIF(DBInterface!$B:$B,Q$1&amp;":"&amp;$BY27,DBInterface!$K:$K)/$C27)</f>
        <v>0</v>
      </c>
      <c r="R27" s="33" t="n">
        <f aca="false">IF(ISERROR(SUMIF(DBInterface!$B:$B,R$1&amp;":"&amp;$BY27,DBInterface!$K:$K)/$C27),0,SUMIF(DBInterface!$B:$B,R$1&amp;":"&amp;$BY27,DBInterface!$K:$K)/$C27)</f>
        <v>0</v>
      </c>
      <c r="S27" s="33" t="n">
        <f aca="false">IF(ISERROR(SUMIF(DBInterface!$B:$B,S$1&amp;":"&amp;$BY27,DBInterface!$K:$K)/$C27),0,SUMIF(DBInterface!$B:$B,S$1&amp;":"&amp;$BY27,DBInterface!$K:$K)/$C27)</f>
        <v>1</v>
      </c>
      <c r="T27" s="33" t="n">
        <f aca="false">IF(ISERROR(SUMIF(DBInterface!$B:$B,T$1&amp;":"&amp;$BY27,DBInterface!$K:$K)/$C27),0,SUMIF(DBInterface!$B:$B,T$1&amp;":"&amp;$BY27,DBInterface!$K:$K)/$C27)</f>
        <v>0</v>
      </c>
      <c r="U27" s="33" t="n">
        <f aca="false">IF(ISERROR(SUMIF(DBInterface!$B:$B,U$1&amp;":"&amp;$BY27,DBInterface!$K:$K)/$C27),0,SUMIF(DBInterface!$B:$B,U$1&amp;":"&amp;$BY27,DBInterface!$K:$K)/$C27)</f>
        <v>0</v>
      </c>
      <c r="V27" s="33" t="n">
        <f aca="false">IF(ISERROR(SUMIF(DBInterface!$B:$B,V$1&amp;":"&amp;$BY27,DBInterface!$K:$K)/$C27),0,SUMIF(DBInterface!$B:$B,V$1&amp;":"&amp;$BY27,DBInterface!$K:$K)/$C27)</f>
        <v>0</v>
      </c>
      <c r="W27" s="33" t="n">
        <f aca="false">IF(ISERROR(SUMIF(DBInterface!$B:$B,W$1&amp;":"&amp;$BY27,DBInterface!$K:$K)/$C27),0,SUMIF(DBInterface!$B:$B,W$1&amp;":"&amp;$BY27,DBInterface!$K:$K)/$C27)</f>
        <v>0</v>
      </c>
      <c r="X27" s="33" t="n">
        <f aca="false">IF(ISERROR(SUMIF(DBInterface!$B:$B,X$1&amp;":"&amp;$BY27,DBInterface!$K:$K)/$C27),0,SUMIF(DBInterface!$B:$B,X$1&amp;":"&amp;$BY27,DBInterface!$K:$K)/$C27)</f>
        <v>0</v>
      </c>
      <c r="Y27" s="33" t="n">
        <f aca="false">IF(ISERROR(SUMIF(DBInterface!$B:$B,Y$1&amp;":"&amp;$BY27,DBInterface!$K:$K)/$C27),0,SUMIF(DBInterface!$B:$B,Y$1&amp;":"&amp;$BY27,DBInterface!$K:$K)/$C27)</f>
        <v>0</v>
      </c>
      <c r="Z27" s="33" t="n">
        <f aca="false">IF(ISERROR(SUMIF(DBInterface!$B:$B,Z$1&amp;":"&amp;$BY27,DBInterface!$K:$K)/$C27),0,SUMIF(DBInterface!$B:$B,Z$1&amp;":"&amp;$BY27,DBInterface!$K:$K)/$C27)</f>
        <v>0</v>
      </c>
      <c r="AA27" s="33" t="n">
        <f aca="false">IF(ISERROR(SUMIF(DBInterface!$B:$B,AA$1&amp;":"&amp;$BY27,DBInterface!$K:$K)/$C27),0,SUMIF(DBInterface!$B:$B,AA$1&amp;":"&amp;$BY27,DBInterface!$K:$K)/$C27)</f>
        <v>0</v>
      </c>
      <c r="AB27" s="34" t="n">
        <f aca="false">SUM(P27:AA27)</f>
        <v>1</v>
      </c>
      <c r="BY27" s="2" t="s">
        <v>78</v>
      </c>
      <c r="BZ27" s="2" t="s">
        <v>78</v>
      </c>
    </row>
    <row r="28" customFormat="false" ht="15.75" hidden="false" customHeight="false" outlineLevel="0" collapsed="false">
      <c r="A28" s="24" t="str">
        <f aca="false">IF(ISERROR(VLOOKUP($BZ28,BridgeCodes!$A$3:$E$65536,5,FALSE())),"Missing BB Code",VLOOKUP($BZ28,BridgeCodes!$A$3:$E$65536,5,FALSE()))</f>
        <v>US;GLM</v>
      </c>
      <c r="B28" s="24" t="n">
        <f aca="false">VLOOKUP($BY28,DBInterface!$D:$N,11,FALSE())</f>
        <v>0</v>
      </c>
      <c r="C28" s="24" t="n">
        <f aca="false">SUMIF(DBInterface!$D:$D,$BY28,DBInterface!$K:$K)</f>
        <v>80000</v>
      </c>
      <c r="D28" s="25" t="n">
        <f aca="false" t="array" ref="D28:D28">DDE("bdde","hist","US;GLM.int=day.PRDS=1FARD=2/20/2001.NEARD=2/20/2001.excel.qe=ls")</f>
        <v>29.75</v>
      </c>
      <c r="E28" s="24" t="n">
        <f aca="false">VLOOKUP($BY28,DBInterface!$D:$O,12,FALSE())</f>
        <v>0</v>
      </c>
      <c r="F28" s="24" t="n">
        <f aca="false">IF(VLOOKUP($BY28,DBInterface!$D:$R,15,FALSE())&lt;0,0,VLOOKUP($BY28,DBInterface!$D:$R,15,FALSE()))</f>
        <v>0</v>
      </c>
      <c r="G28" s="26" t="n">
        <f aca="false">VLOOKUP($BY28,DBInterface!$D:$I,6,FALSE())</f>
        <v>0</v>
      </c>
      <c r="H28" s="27" t="n">
        <f aca="false">IF(VLOOKUP($BY28,DBInterface!$D:$S,16,FALSE())&lt;=0,0.001,VLOOKUP($BY28,DBInterface!$D:$S,16,FALSE()))</f>
        <v>1E-005</v>
      </c>
      <c r="I28" s="28" t="str">
        <f aca="false">IF($B28&lt;&gt;0,VLOOKUP($BY28,DBInterface!$D:$Q,13,FALSE()),"")</f>
        <v/>
      </c>
      <c r="J28" s="9" t="n">
        <f aca="false">IF($B28&lt;&gt;0,IF(VLOOKUP($BY28,DBInterface!$D:$Q,14,FALSE())&lt;0,0,VLOOKUP($BY28,DBInterface!$D:$Q,14,FALSE())),"0")/365.25</f>
        <v>0</v>
      </c>
      <c r="K28" s="29" t="n">
        <f aca="false" t="array" ref="K28:K28">1</f>
        <v>1</v>
      </c>
      <c r="L28" s="0"/>
      <c r="M28" s="6"/>
      <c r="N28" s="37"/>
      <c r="O28" s="32"/>
      <c r="P28" s="33" t="n">
        <f aca="false">IF(ISERROR(SUMIF(DBInterface!$B:$B,P$1&amp;":"&amp;$BY28,DBInterface!$K:$K)/$C28),0,SUMIF(DBInterface!$B:$B,P$1&amp;":"&amp;$BY28,DBInterface!$K:$K)/$C28)</f>
        <v>0</v>
      </c>
      <c r="Q28" s="33" t="n">
        <f aca="false">IF(ISERROR(SUMIF(DBInterface!$B:$B,Q$1&amp;":"&amp;$BY28,DBInterface!$K:$K)/$C28),0,SUMIF(DBInterface!$B:$B,Q$1&amp;":"&amp;$BY28,DBInterface!$K:$K)/$C28)</f>
        <v>0</v>
      </c>
      <c r="R28" s="33" t="n">
        <f aca="false">IF(ISERROR(SUMIF(DBInterface!$B:$B,R$1&amp;":"&amp;$BY28,DBInterface!$K:$K)/$C28),0,SUMIF(DBInterface!$B:$B,R$1&amp;":"&amp;$BY28,DBInterface!$K:$K)/$C28)</f>
        <v>0</v>
      </c>
      <c r="S28" s="33" t="n">
        <f aca="false">IF(ISERROR(SUMIF(DBInterface!$B:$B,S$1&amp;":"&amp;$BY28,DBInterface!$K:$K)/$C28),0,SUMIF(DBInterface!$B:$B,S$1&amp;":"&amp;$BY28,DBInterface!$K:$K)/$C28)</f>
        <v>1</v>
      </c>
      <c r="T28" s="33" t="n">
        <f aca="false">IF(ISERROR(SUMIF(DBInterface!$B:$B,T$1&amp;":"&amp;$BY28,DBInterface!$K:$K)/$C28),0,SUMIF(DBInterface!$B:$B,T$1&amp;":"&amp;$BY28,DBInterface!$K:$K)/$C28)</f>
        <v>0</v>
      </c>
      <c r="U28" s="33" t="n">
        <f aca="false">IF(ISERROR(SUMIF(DBInterface!$B:$B,U$1&amp;":"&amp;$BY28,DBInterface!$K:$K)/$C28),0,SUMIF(DBInterface!$B:$B,U$1&amp;":"&amp;$BY28,DBInterface!$K:$K)/$C28)</f>
        <v>0</v>
      </c>
      <c r="V28" s="33" t="n">
        <f aca="false">IF(ISERROR(SUMIF(DBInterface!$B:$B,V$1&amp;":"&amp;$BY28,DBInterface!$K:$K)/$C28),0,SUMIF(DBInterface!$B:$B,V$1&amp;":"&amp;$BY28,DBInterface!$K:$K)/$C28)</f>
        <v>0</v>
      </c>
      <c r="W28" s="33" t="n">
        <f aca="false">IF(ISERROR(SUMIF(DBInterface!$B:$B,W$1&amp;":"&amp;$BY28,DBInterface!$K:$K)/$C28),0,SUMIF(DBInterface!$B:$B,W$1&amp;":"&amp;$BY28,DBInterface!$K:$K)/$C28)</f>
        <v>0</v>
      </c>
      <c r="X28" s="33" t="n">
        <f aca="false">IF(ISERROR(SUMIF(DBInterface!$B:$B,X$1&amp;":"&amp;$BY28,DBInterface!$K:$K)/$C28),0,SUMIF(DBInterface!$B:$B,X$1&amp;":"&amp;$BY28,DBInterface!$K:$K)/$C28)</f>
        <v>0</v>
      </c>
      <c r="Y28" s="33" t="n">
        <f aca="false">IF(ISERROR(SUMIF(DBInterface!$B:$B,Y$1&amp;":"&amp;$BY28,DBInterface!$K:$K)/$C28),0,SUMIF(DBInterface!$B:$B,Y$1&amp;":"&amp;$BY28,DBInterface!$K:$K)/$C28)</f>
        <v>0</v>
      </c>
      <c r="Z28" s="33" t="n">
        <f aca="false">IF(ISERROR(SUMIF(DBInterface!$B:$B,Z$1&amp;":"&amp;$BY28,DBInterface!$K:$K)/$C28),0,SUMIF(DBInterface!$B:$B,Z$1&amp;":"&amp;$BY28,DBInterface!$K:$K)/$C28)</f>
        <v>0</v>
      </c>
      <c r="AA28" s="33" t="n">
        <f aca="false">IF(ISERROR(SUMIF(DBInterface!$B:$B,AA$1&amp;":"&amp;$BY28,DBInterface!$K:$K)/$C28),0,SUMIF(DBInterface!$B:$B,AA$1&amp;":"&amp;$BY28,DBInterface!$K:$K)/$C28)</f>
        <v>0</v>
      </c>
      <c r="AB28" s="34" t="n">
        <f aca="false">SUM(P28:AA28)</f>
        <v>1</v>
      </c>
      <c r="BY28" s="2" t="s">
        <v>79</v>
      </c>
      <c r="BZ28" s="2" t="s">
        <v>79</v>
      </c>
    </row>
    <row r="29" customFormat="false" ht="15.75" hidden="false" customHeight="false" outlineLevel="0" collapsed="false">
      <c r="A29" s="24" t="str">
        <f aca="false">IF(ISERROR(VLOOKUP($BZ29,BridgeCodes!$A$3:$E$65536,5,FALSE())),"Missing BB Code",VLOOKUP($BZ29,BridgeCodes!$A$3:$E$65536,5,FALSE()))</f>
        <v>US;GPU</v>
      </c>
      <c r="B29" s="24" t="n">
        <f aca="false">VLOOKUP($BY29,DBInterface!$D:$N,11,FALSE())</f>
        <v>0</v>
      </c>
      <c r="C29" s="24" t="n">
        <f aca="false">SUMIF(DBInterface!$D:$D,$BY29,DBInterface!$K:$K)</f>
        <v>-20000</v>
      </c>
      <c r="D29" s="25" t="n">
        <f aca="false" t="array" ref="D29:D29">DDE("bdde","hist","US;GPU.int=day.PRDS=1FARD=2/20/2001.NEARD=2/20/2001.excel.qe=ls")</f>
        <v>31.3700008392334</v>
      </c>
      <c r="E29" s="24" t="n">
        <f aca="false">VLOOKUP($BY29,DBInterface!$D:$O,12,FALSE())</f>
        <v>0</v>
      </c>
      <c r="F29" s="24" t="n">
        <f aca="false">IF(VLOOKUP($BY29,DBInterface!$D:$R,15,FALSE())&lt;0,0,VLOOKUP($BY29,DBInterface!$D:$R,15,FALSE()))</f>
        <v>0</v>
      </c>
      <c r="G29" s="26" t="n">
        <f aca="false">VLOOKUP($BY29,DBInterface!$D:$I,6,FALSE())</f>
        <v>0.0695</v>
      </c>
      <c r="H29" s="27" t="n">
        <f aca="false">IF(VLOOKUP($BY29,DBInterface!$D:$S,16,FALSE())&lt;=0,0.001,VLOOKUP($BY29,DBInterface!$D:$S,16,FALSE()))</f>
        <v>1E-005</v>
      </c>
      <c r="I29" s="28" t="str">
        <f aca="false">IF($B29&lt;&gt;0,VLOOKUP($BY29,DBInterface!$D:$Q,13,FALSE()),"")</f>
        <v/>
      </c>
      <c r="J29" s="9" t="n">
        <f aca="false">IF($B29&lt;&gt;0,IF(VLOOKUP($BY29,DBInterface!$D:$Q,14,FALSE())&lt;0,0,VLOOKUP($BY29,DBInterface!$D:$Q,14,FALSE())),"0")/365.25</f>
        <v>0</v>
      </c>
      <c r="K29" s="29" t="n">
        <f aca="false" t="array" ref="K29:K29">1</f>
        <v>1</v>
      </c>
      <c r="L29" s="38"/>
      <c r="M29" s="6"/>
      <c r="N29" s="37"/>
      <c r="O29" s="32"/>
      <c r="P29" s="33" t="n">
        <f aca="false">IF(ISERROR(SUMIF(DBInterface!$B:$B,P$1&amp;":"&amp;$BY29,DBInterface!$K:$K)/$C29),0,SUMIF(DBInterface!$B:$B,P$1&amp;":"&amp;$BY29,DBInterface!$K:$K)/$C29)</f>
        <v>-0</v>
      </c>
      <c r="Q29" s="33" t="n">
        <f aca="false">IF(ISERROR(SUMIF(DBInterface!$B:$B,Q$1&amp;":"&amp;$BY29,DBInterface!$K:$K)/$C29),0,SUMIF(DBInterface!$B:$B,Q$1&amp;":"&amp;$BY29,DBInterface!$K:$K)/$C29)</f>
        <v>-0</v>
      </c>
      <c r="R29" s="33" t="n">
        <f aca="false">IF(ISERROR(SUMIF(DBInterface!$B:$B,R$1&amp;":"&amp;$BY29,DBInterface!$K:$K)/$C29),0,SUMIF(DBInterface!$B:$B,R$1&amp;":"&amp;$BY29,DBInterface!$K:$K)/$C29)</f>
        <v>-0</v>
      </c>
      <c r="S29" s="33" t="n">
        <f aca="false">IF(ISERROR(SUMIF(DBInterface!$B:$B,S$1&amp;":"&amp;$BY29,DBInterface!$K:$K)/$C29),0,SUMIF(DBInterface!$B:$B,S$1&amp;":"&amp;$BY29,DBInterface!$K:$K)/$C29)</f>
        <v>-0</v>
      </c>
      <c r="T29" s="33" t="n">
        <f aca="false">IF(ISERROR(SUMIF(DBInterface!$B:$B,T$1&amp;":"&amp;$BY29,DBInterface!$K:$K)/$C29),0,SUMIF(DBInterface!$B:$B,T$1&amp;":"&amp;$BY29,DBInterface!$K:$K)/$C29)</f>
        <v>1</v>
      </c>
      <c r="U29" s="33" t="n">
        <f aca="false">IF(ISERROR(SUMIF(DBInterface!$B:$B,U$1&amp;":"&amp;$BY29,DBInterface!$K:$K)/$C29),0,SUMIF(DBInterface!$B:$B,U$1&amp;":"&amp;$BY29,DBInterface!$K:$K)/$C29)</f>
        <v>-0</v>
      </c>
      <c r="V29" s="33" t="n">
        <f aca="false">IF(ISERROR(SUMIF(DBInterface!$B:$B,V$1&amp;":"&amp;$BY29,DBInterface!$K:$K)/$C29),0,SUMIF(DBInterface!$B:$B,V$1&amp;":"&amp;$BY29,DBInterface!$K:$K)/$C29)</f>
        <v>-0</v>
      </c>
      <c r="W29" s="33" t="n">
        <f aca="false">IF(ISERROR(SUMIF(DBInterface!$B:$B,W$1&amp;":"&amp;$BY29,DBInterface!$K:$K)/$C29),0,SUMIF(DBInterface!$B:$B,W$1&amp;":"&amp;$BY29,DBInterface!$K:$K)/$C29)</f>
        <v>-0</v>
      </c>
      <c r="X29" s="33" t="n">
        <f aca="false">IF(ISERROR(SUMIF(DBInterface!$B:$B,X$1&amp;":"&amp;$BY29,DBInterface!$K:$K)/$C29),0,SUMIF(DBInterface!$B:$B,X$1&amp;":"&amp;$BY29,DBInterface!$K:$K)/$C29)</f>
        <v>-0</v>
      </c>
      <c r="Y29" s="33" t="n">
        <f aca="false">IF(ISERROR(SUMIF(DBInterface!$B:$B,Y$1&amp;":"&amp;$BY29,DBInterface!$K:$K)/$C29),0,SUMIF(DBInterface!$B:$B,Y$1&amp;":"&amp;$BY29,DBInterface!$K:$K)/$C29)</f>
        <v>-0</v>
      </c>
      <c r="Z29" s="33" t="n">
        <f aca="false">IF(ISERROR(SUMIF(DBInterface!$B:$B,Z$1&amp;":"&amp;$BY29,DBInterface!$K:$K)/$C29),0,SUMIF(DBInterface!$B:$B,Z$1&amp;":"&amp;$BY29,DBInterface!$K:$K)/$C29)</f>
        <v>-0</v>
      </c>
      <c r="AA29" s="33" t="n">
        <f aca="false">IF(ISERROR(SUMIF(DBInterface!$B:$B,AA$1&amp;":"&amp;$BY29,DBInterface!$K:$K)/$C29),0,SUMIF(DBInterface!$B:$B,AA$1&amp;":"&amp;$BY29,DBInterface!$K:$K)/$C29)</f>
        <v>-0</v>
      </c>
      <c r="AB29" s="34" t="n">
        <f aca="false">SUM(P29:AA29)</f>
        <v>1</v>
      </c>
      <c r="BY29" s="2" t="s">
        <v>80</v>
      </c>
      <c r="BZ29" s="2" t="s">
        <v>80</v>
      </c>
    </row>
    <row r="30" customFormat="false" ht="12.75" hidden="false" customHeight="false" outlineLevel="0" collapsed="false">
      <c r="A30" s="24" t="str">
        <f aca="false">IF(ISERROR(VLOOKUP($BZ30,BridgeCodes!$A$3:$E$65536,5,FALSE())),"Missing BB Code",VLOOKUP($BZ30,BridgeCodes!$A$3:$E$65536,5,FALSE()))</f>
        <v>US;MCN</v>
      </c>
      <c r="B30" s="24" t="n">
        <f aca="false">VLOOKUP($BY30,DBInterface!$D:$N,11,FALSE())</f>
        <v>0</v>
      </c>
      <c r="C30" s="24" t="n">
        <f aca="false">SUMIF(DBInterface!$D:$D,$BY30,DBInterface!$K:$K)</f>
        <v>44000</v>
      </c>
      <c r="D30" s="25" t="n">
        <f aca="false" t="array" ref="D30:D30">DDE("bdde","hist","US;MCN.int=day.PRDS=1FARD=2/20/2001.NEARD=2/20/2001.excel.qe=ls")</f>
        <v>23.6399993896484</v>
      </c>
      <c r="E30" s="24" t="n">
        <f aca="false">VLOOKUP($BY30,DBInterface!$D:$O,12,FALSE())</f>
        <v>0</v>
      </c>
      <c r="F30" s="24" t="n">
        <f aca="false">IF(VLOOKUP($BY30,DBInterface!$D:$R,15,FALSE())&lt;0,0,VLOOKUP($BY30,DBInterface!$D:$R,15,FALSE()))</f>
        <v>0</v>
      </c>
      <c r="G30" s="26" t="n">
        <f aca="false">VLOOKUP($BY30,DBInterface!$D:$I,6,FALSE())</f>
        <v>0.0431</v>
      </c>
      <c r="H30" s="27" t="n">
        <f aca="false">IF(VLOOKUP($BY30,DBInterface!$D:$S,16,FALSE())&lt;=0,0.001,VLOOKUP($BY30,DBInterface!$D:$S,16,FALSE()))</f>
        <v>1E-005</v>
      </c>
      <c r="I30" s="28" t="str">
        <f aca="false">IF($B30&lt;&gt;0,VLOOKUP($BY30,DBInterface!$D:$Q,13,FALSE()),"")</f>
        <v/>
      </c>
      <c r="J30" s="9" t="n">
        <f aca="false">IF($B30&lt;&gt;0,IF(VLOOKUP($BY30,DBInterface!$D:$Q,14,FALSE())&lt;0,0,VLOOKUP($BY30,DBInterface!$D:$Q,14,FALSE())),"0")/365.25</f>
        <v>0</v>
      </c>
      <c r="K30" s="29" t="n">
        <f aca="false" t="array" ref="K30:K30">1</f>
        <v>1</v>
      </c>
      <c r="L30" s="0"/>
      <c r="M30" s="37"/>
      <c r="N30" s="37"/>
      <c r="O30" s="32"/>
      <c r="P30" s="33" t="n">
        <f aca="false">IF(ISERROR(SUMIF(DBInterface!$B:$B,P$1&amp;":"&amp;$BY30,DBInterface!$K:$K)/$C30),0,SUMIF(DBInterface!$B:$B,P$1&amp;":"&amp;$BY30,DBInterface!$K:$K)/$C30)</f>
        <v>0</v>
      </c>
      <c r="Q30" s="33" t="n">
        <f aca="false">IF(ISERROR(SUMIF(DBInterface!$B:$B,Q$1&amp;":"&amp;$BY30,DBInterface!$K:$K)/$C30),0,SUMIF(DBInterface!$B:$B,Q$1&amp;":"&amp;$BY30,DBInterface!$K:$K)/$C30)</f>
        <v>0</v>
      </c>
      <c r="R30" s="33" t="n">
        <f aca="false">IF(ISERROR(SUMIF(DBInterface!$B:$B,R$1&amp;":"&amp;$BY30,DBInterface!$K:$K)/$C30),0,SUMIF(DBInterface!$B:$B,R$1&amp;":"&amp;$BY30,DBInterface!$K:$K)/$C30)</f>
        <v>0</v>
      </c>
      <c r="S30" s="33" t="n">
        <f aca="false">IF(ISERROR(SUMIF(DBInterface!$B:$B,S$1&amp;":"&amp;$BY30,DBInterface!$K:$K)/$C30),0,SUMIF(DBInterface!$B:$B,S$1&amp;":"&amp;$BY30,DBInterface!$K:$K)/$C30)</f>
        <v>1</v>
      </c>
      <c r="T30" s="33" t="n">
        <f aca="false">IF(ISERROR(SUMIF(DBInterface!$B:$B,T$1&amp;":"&amp;$BY30,DBInterface!$K:$K)/$C30),0,SUMIF(DBInterface!$B:$B,T$1&amp;":"&amp;$BY30,DBInterface!$K:$K)/$C30)</f>
        <v>0</v>
      </c>
      <c r="U30" s="33" t="n">
        <f aca="false">IF(ISERROR(SUMIF(DBInterface!$B:$B,U$1&amp;":"&amp;$BY30,DBInterface!$K:$K)/$C30),0,SUMIF(DBInterface!$B:$B,U$1&amp;":"&amp;$BY30,DBInterface!$K:$K)/$C30)</f>
        <v>0</v>
      </c>
      <c r="V30" s="33" t="n">
        <f aca="false">IF(ISERROR(SUMIF(DBInterface!$B:$B,V$1&amp;":"&amp;$BY30,DBInterface!$K:$K)/$C30),0,SUMIF(DBInterface!$B:$B,V$1&amp;":"&amp;$BY30,DBInterface!$K:$K)/$C30)</f>
        <v>0</v>
      </c>
      <c r="W30" s="33" t="n">
        <f aca="false">IF(ISERROR(SUMIF(DBInterface!$B:$B,W$1&amp;":"&amp;$BY30,DBInterface!$K:$K)/$C30),0,SUMIF(DBInterface!$B:$B,W$1&amp;":"&amp;$BY30,DBInterface!$K:$K)/$C30)</f>
        <v>0</v>
      </c>
      <c r="X30" s="33" t="n">
        <f aca="false">IF(ISERROR(SUMIF(DBInterface!$B:$B,X$1&amp;":"&amp;$BY30,DBInterface!$K:$K)/$C30),0,SUMIF(DBInterface!$B:$B,X$1&amp;":"&amp;$BY30,DBInterface!$K:$K)/$C30)</f>
        <v>0</v>
      </c>
      <c r="Y30" s="33" t="n">
        <f aca="false">IF(ISERROR(SUMIF(DBInterface!$B:$B,Y$1&amp;":"&amp;$BY30,DBInterface!$K:$K)/$C30),0,SUMIF(DBInterface!$B:$B,Y$1&amp;":"&amp;$BY30,DBInterface!$K:$K)/$C30)</f>
        <v>0</v>
      </c>
      <c r="Z30" s="33" t="n">
        <f aca="false">IF(ISERROR(SUMIF(DBInterface!$B:$B,Z$1&amp;":"&amp;$BY30,DBInterface!$K:$K)/$C30),0,SUMIF(DBInterface!$B:$B,Z$1&amp;":"&amp;$BY30,DBInterface!$K:$K)/$C30)</f>
        <v>0</v>
      </c>
      <c r="AA30" s="33" t="n">
        <f aca="false">IF(ISERROR(SUMIF(DBInterface!$B:$B,AA$1&amp;":"&amp;$BY30,DBInterface!$K:$K)/$C30),0,SUMIF(DBInterface!$B:$B,AA$1&amp;":"&amp;$BY30,DBInterface!$K:$K)/$C30)</f>
        <v>0</v>
      </c>
      <c r="AB30" s="34" t="n">
        <f aca="false">SUM(P30:AA30)</f>
        <v>1</v>
      </c>
      <c r="BY30" s="2" t="s">
        <v>81</v>
      </c>
      <c r="BZ30" s="2" t="s">
        <v>81</v>
      </c>
    </row>
    <row r="31" customFormat="false" ht="12.75" hidden="false" customHeight="false" outlineLevel="0" collapsed="false">
      <c r="A31" s="24" t="str">
        <f aca="false">IF(ISERROR(VLOOKUP($BZ31,BridgeCodes!$A$3:$E$65536,5,FALSE())),"Missing BB Code",VLOOKUP($BZ31,BridgeCodes!$A$3:$E$65536,5,FALSE()))</f>
        <v>US;NBL</v>
      </c>
      <c r="B31" s="24" t="n">
        <f aca="false">VLOOKUP($BY31,DBInterface!$D:$N,11,FALSE())</f>
        <v>0</v>
      </c>
      <c r="C31" s="24" t="n">
        <f aca="false">SUMIF(DBInterface!$D:$D,$BY31,DBInterface!$K:$K)</f>
        <v>82400</v>
      </c>
      <c r="D31" s="25" t="n">
        <f aca="false" t="array" ref="D31:D31">DDE("bdde","hist","US;NBL.int=day.PRDS=1FARD=2/20/2001.NEARD=2/20/2001.excel.qe=ls")</f>
        <v>45.1599998474121</v>
      </c>
      <c r="E31" s="24" t="n">
        <f aca="false">VLOOKUP($BY31,DBInterface!$D:$O,12,FALSE())</f>
        <v>0</v>
      </c>
      <c r="F31" s="24" t="n">
        <f aca="false">IF(VLOOKUP($BY31,DBInterface!$D:$R,15,FALSE())&lt;0,0,VLOOKUP($BY31,DBInterface!$D:$R,15,FALSE()))</f>
        <v>0</v>
      </c>
      <c r="G31" s="26" t="n">
        <f aca="false">VLOOKUP($BY31,DBInterface!$D:$I,6,FALSE())</f>
        <v>0.0035</v>
      </c>
      <c r="H31" s="27" t="n">
        <f aca="false">IF(VLOOKUP($BY31,DBInterface!$D:$S,16,FALSE())&lt;=0,0.001,VLOOKUP($BY31,DBInterface!$D:$S,16,FALSE()))</f>
        <v>1E-005</v>
      </c>
      <c r="I31" s="28" t="str">
        <f aca="false">IF($B31&lt;&gt;0,VLOOKUP($BY31,DBInterface!$D:$Q,13,FALSE()),"")</f>
        <v/>
      </c>
      <c r="J31" s="9" t="n">
        <f aca="false">IF($B31&lt;&gt;0,IF(VLOOKUP($BY31,DBInterface!$D:$Q,14,FALSE())&lt;0,0,VLOOKUP($BY31,DBInterface!$D:$Q,14,FALSE())),"0")/365.25</f>
        <v>0</v>
      </c>
      <c r="K31" s="29" t="n">
        <f aca="false" t="array" ref="K31:K31">1</f>
        <v>1</v>
      </c>
      <c r="L31" s="0"/>
      <c r="M31" s="0"/>
      <c r="N31" s="0"/>
      <c r="O31" s="32"/>
      <c r="P31" s="33" t="n">
        <f aca="false">IF(ISERROR(SUMIF(DBInterface!$B:$B,P$1&amp;":"&amp;$BY31,DBInterface!$K:$K)/$C31),0,SUMIF(DBInterface!$B:$B,P$1&amp;":"&amp;$BY31,DBInterface!$K:$K)/$C31)</f>
        <v>0</v>
      </c>
      <c r="Q31" s="33" t="n">
        <f aca="false">IF(ISERROR(SUMIF(DBInterface!$B:$B,Q$1&amp;":"&amp;$BY31,DBInterface!$K:$K)/$C31),0,SUMIF(DBInterface!$B:$B,Q$1&amp;":"&amp;$BY31,DBInterface!$K:$K)/$C31)</f>
        <v>0</v>
      </c>
      <c r="R31" s="33" t="n">
        <f aca="false">IF(ISERROR(SUMIF(DBInterface!$B:$B,R$1&amp;":"&amp;$BY31,DBInterface!$K:$K)/$C31),0,SUMIF(DBInterface!$B:$B,R$1&amp;":"&amp;$BY31,DBInterface!$K:$K)/$C31)</f>
        <v>0</v>
      </c>
      <c r="S31" s="33" t="n">
        <f aca="false">IF(ISERROR(SUMIF(DBInterface!$B:$B,S$1&amp;":"&amp;$BY31,DBInterface!$K:$K)/$C31),0,SUMIF(DBInterface!$B:$B,S$1&amp;":"&amp;$BY31,DBInterface!$K:$K)/$C31)</f>
        <v>1</v>
      </c>
      <c r="T31" s="33" t="n">
        <f aca="false">IF(ISERROR(SUMIF(DBInterface!$B:$B,T$1&amp;":"&amp;$BY31,DBInterface!$K:$K)/$C31),0,SUMIF(DBInterface!$B:$B,T$1&amp;":"&amp;$BY31,DBInterface!$K:$K)/$C31)</f>
        <v>0</v>
      </c>
      <c r="U31" s="33" t="n">
        <f aca="false">IF(ISERROR(SUMIF(DBInterface!$B:$B,U$1&amp;":"&amp;$BY31,DBInterface!$K:$K)/$C31),0,SUMIF(DBInterface!$B:$B,U$1&amp;":"&amp;$BY31,DBInterface!$K:$K)/$C31)</f>
        <v>0</v>
      </c>
      <c r="V31" s="33" t="n">
        <f aca="false">IF(ISERROR(SUMIF(DBInterface!$B:$B,V$1&amp;":"&amp;$BY31,DBInterface!$K:$K)/$C31),0,SUMIF(DBInterface!$B:$B,V$1&amp;":"&amp;$BY31,DBInterface!$K:$K)/$C31)</f>
        <v>0</v>
      </c>
      <c r="W31" s="33" t="n">
        <f aca="false">IF(ISERROR(SUMIF(DBInterface!$B:$B,W$1&amp;":"&amp;$BY31,DBInterface!$K:$K)/$C31),0,SUMIF(DBInterface!$B:$B,W$1&amp;":"&amp;$BY31,DBInterface!$K:$K)/$C31)</f>
        <v>0</v>
      </c>
      <c r="X31" s="33" t="n">
        <f aca="false">IF(ISERROR(SUMIF(DBInterface!$B:$B,X$1&amp;":"&amp;$BY31,DBInterface!$K:$K)/$C31),0,SUMIF(DBInterface!$B:$B,X$1&amp;":"&amp;$BY31,DBInterface!$K:$K)/$C31)</f>
        <v>0</v>
      </c>
      <c r="Y31" s="33" t="n">
        <f aca="false">IF(ISERROR(SUMIF(DBInterface!$B:$B,Y$1&amp;":"&amp;$BY31,DBInterface!$K:$K)/$C31),0,SUMIF(DBInterface!$B:$B,Y$1&amp;":"&amp;$BY31,DBInterface!$K:$K)/$C31)</f>
        <v>0</v>
      </c>
      <c r="Z31" s="33" t="n">
        <f aca="false">IF(ISERROR(SUMIF(DBInterface!$B:$B,Z$1&amp;":"&amp;$BY31,DBInterface!$K:$K)/$C31),0,SUMIF(DBInterface!$B:$B,Z$1&amp;":"&amp;$BY31,DBInterface!$K:$K)/$C31)</f>
        <v>0</v>
      </c>
      <c r="AA31" s="33" t="n">
        <f aca="false">IF(ISERROR(SUMIF(DBInterface!$B:$B,AA$1&amp;":"&amp;$BY31,DBInterface!$K:$K)/$C31),0,SUMIF(DBInterface!$B:$B,AA$1&amp;":"&amp;$BY31,DBInterface!$K:$K)/$C31)</f>
        <v>0</v>
      </c>
      <c r="AB31" s="34" t="n">
        <f aca="false">SUM(P31:AA31)</f>
        <v>1</v>
      </c>
      <c r="BY31" s="2" t="s">
        <v>82</v>
      </c>
      <c r="BZ31" s="2" t="s">
        <v>82</v>
      </c>
    </row>
    <row r="32" customFormat="false" ht="12.75" hidden="false" customHeight="false" outlineLevel="0" collapsed="false">
      <c r="A32" s="24" t="str">
        <f aca="false">IF(ISERROR(VLOOKUP($BZ32,BridgeCodes!$A$3:$E$65536,5,FALSE())),"Missing BB Code",VLOOKUP($BZ32,BridgeCodes!$A$3:$E$65536,5,FALSE()))</f>
        <v>US;NFX</v>
      </c>
      <c r="B32" s="24" t="n">
        <f aca="false">VLOOKUP($BY32,DBInterface!$D:$N,11,FALSE())</f>
        <v>0</v>
      </c>
      <c r="C32" s="24" t="n">
        <f aca="false">SUMIF(DBInterface!$D:$D,$BY32,DBInterface!$K:$K)</f>
        <v>99900</v>
      </c>
      <c r="D32" s="25" t="n">
        <f aca="false" t="array" ref="D32:D32">DDE("bdde","hist","US;NFX.int=day.PRDS=1FARD=2/20/2001.NEARD=2/20/2001.excel.qe=ls")</f>
        <v>37.2599983215332</v>
      </c>
      <c r="E32" s="24" t="n">
        <f aca="false">VLOOKUP($BY32,DBInterface!$D:$O,12,FALSE())</f>
        <v>0</v>
      </c>
      <c r="F32" s="24" t="n">
        <f aca="false">IF(VLOOKUP($BY32,DBInterface!$D:$R,15,FALSE())&lt;0,0,VLOOKUP($BY32,DBInterface!$D:$R,15,FALSE()))</f>
        <v>0</v>
      </c>
      <c r="G32" s="26" t="n">
        <f aca="false">VLOOKUP($BY32,DBInterface!$D:$I,6,FALSE())</f>
        <v>0</v>
      </c>
      <c r="H32" s="27" t="n">
        <f aca="false">IF(VLOOKUP($BY32,DBInterface!$D:$S,16,FALSE())&lt;=0,0.001,VLOOKUP($BY32,DBInterface!$D:$S,16,FALSE()))</f>
        <v>1E-005</v>
      </c>
      <c r="I32" s="28" t="str">
        <f aca="false">IF($B32&lt;&gt;0,VLOOKUP($BY32,DBInterface!$D:$Q,13,FALSE()),"")</f>
        <v/>
      </c>
      <c r="J32" s="9" t="n">
        <f aca="false">IF($B32&lt;&gt;0,IF(VLOOKUP($BY32,DBInterface!$D:$Q,14,FALSE())&lt;0,0,VLOOKUP($BY32,DBInterface!$D:$Q,14,FALSE())),"0")/365.25</f>
        <v>0</v>
      </c>
      <c r="K32" s="29" t="n">
        <f aca="false" t="array" ref="K32:K32">1</f>
        <v>1</v>
      </c>
      <c r="L32" s="0"/>
      <c r="M32" s="0"/>
      <c r="N32" s="0"/>
      <c r="O32" s="32"/>
      <c r="P32" s="33" t="n">
        <f aca="false">IF(ISERROR(SUMIF(DBInterface!$B:$B,P$1&amp;":"&amp;$BY32,DBInterface!$K:$K)/$C32),0,SUMIF(DBInterface!$B:$B,P$1&amp;":"&amp;$BY32,DBInterface!$K:$K)/$C32)</f>
        <v>0</v>
      </c>
      <c r="Q32" s="33" t="n">
        <f aca="false">IF(ISERROR(SUMIF(DBInterface!$B:$B,Q$1&amp;":"&amp;$BY32,DBInterface!$K:$K)/$C32),0,SUMIF(DBInterface!$B:$B,Q$1&amp;":"&amp;$BY32,DBInterface!$K:$K)/$C32)</f>
        <v>0</v>
      </c>
      <c r="R32" s="33" t="n">
        <f aca="false">IF(ISERROR(SUMIF(DBInterface!$B:$B,R$1&amp;":"&amp;$BY32,DBInterface!$K:$K)/$C32),0,SUMIF(DBInterface!$B:$B,R$1&amp;":"&amp;$BY32,DBInterface!$K:$K)/$C32)</f>
        <v>0</v>
      </c>
      <c r="S32" s="33" t="n">
        <f aca="false">IF(ISERROR(SUMIF(DBInterface!$B:$B,S$1&amp;":"&amp;$BY32,DBInterface!$K:$K)/$C32),0,SUMIF(DBInterface!$B:$B,S$1&amp;":"&amp;$BY32,DBInterface!$K:$K)/$C32)</f>
        <v>1</v>
      </c>
      <c r="T32" s="33" t="n">
        <f aca="false">IF(ISERROR(SUMIF(DBInterface!$B:$B,T$1&amp;":"&amp;$BY32,DBInterface!$K:$K)/$C32),0,SUMIF(DBInterface!$B:$B,T$1&amp;":"&amp;$BY32,DBInterface!$K:$K)/$C32)</f>
        <v>0</v>
      </c>
      <c r="U32" s="33" t="n">
        <f aca="false">IF(ISERROR(SUMIF(DBInterface!$B:$B,U$1&amp;":"&amp;$BY32,DBInterface!$K:$K)/$C32),0,SUMIF(DBInterface!$B:$B,U$1&amp;":"&amp;$BY32,DBInterface!$K:$K)/$C32)</f>
        <v>0</v>
      </c>
      <c r="V32" s="33" t="n">
        <f aca="false">IF(ISERROR(SUMIF(DBInterface!$B:$B,V$1&amp;":"&amp;$BY32,DBInterface!$K:$K)/$C32),0,SUMIF(DBInterface!$B:$B,V$1&amp;":"&amp;$BY32,DBInterface!$K:$K)/$C32)</f>
        <v>0</v>
      </c>
      <c r="W32" s="33" t="n">
        <f aca="false">IF(ISERROR(SUMIF(DBInterface!$B:$B,W$1&amp;":"&amp;$BY32,DBInterface!$K:$K)/$C32),0,SUMIF(DBInterface!$B:$B,W$1&amp;":"&amp;$BY32,DBInterface!$K:$K)/$C32)</f>
        <v>0</v>
      </c>
      <c r="X32" s="33" t="n">
        <f aca="false">IF(ISERROR(SUMIF(DBInterface!$B:$B,X$1&amp;":"&amp;$BY32,DBInterface!$K:$K)/$C32),0,SUMIF(DBInterface!$B:$B,X$1&amp;":"&amp;$BY32,DBInterface!$K:$K)/$C32)</f>
        <v>0</v>
      </c>
      <c r="Y32" s="33" t="n">
        <f aca="false">IF(ISERROR(SUMIF(DBInterface!$B:$B,Y$1&amp;":"&amp;$BY32,DBInterface!$K:$K)/$C32),0,SUMIF(DBInterface!$B:$B,Y$1&amp;":"&amp;$BY32,DBInterface!$K:$K)/$C32)</f>
        <v>0</v>
      </c>
      <c r="Z32" s="33" t="n">
        <f aca="false">IF(ISERROR(SUMIF(DBInterface!$B:$B,Z$1&amp;":"&amp;$BY32,DBInterface!$K:$K)/$C32),0,SUMIF(DBInterface!$B:$B,Z$1&amp;":"&amp;$BY32,DBInterface!$K:$K)/$C32)</f>
        <v>0</v>
      </c>
      <c r="AA32" s="33" t="n">
        <f aca="false">IF(ISERROR(SUMIF(DBInterface!$B:$B,AA$1&amp;":"&amp;$BY32,DBInterface!$K:$K)/$C32),0,SUMIF(DBInterface!$B:$B,AA$1&amp;":"&amp;$BY32,DBInterface!$K:$K)/$C32)</f>
        <v>0</v>
      </c>
      <c r="AB32" s="34" t="n">
        <f aca="false">SUM(P32:AA32)</f>
        <v>1</v>
      </c>
      <c r="BY32" s="2" t="s">
        <v>83</v>
      </c>
      <c r="BZ32" s="2" t="s">
        <v>83</v>
      </c>
    </row>
    <row r="33" customFormat="false" ht="12.75" hidden="false" customHeight="false" outlineLevel="0" collapsed="false">
      <c r="A33" s="24" t="str">
        <f aca="false">IF(ISERROR(VLOOKUP($BZ33,BridgeCodes!$A$3:$E$65536,5,FALSE())),"Missing BB Code",VLOOKUP($BZ33,BridgeCodes!$A$3:$E$65536,5,FALSE()))</f>
        <v>US;NMK</v>
      </c>
      <c r="B33" s="24" t="n">
        <f aca="false">VLOOKUP($BY33,DBInterface!$D:$N,11,FALSE())</f>
        <v>0</v>
      </c>
      <c r="C33" s="24" t="n">
        <f aca="false">SUMIF(DBInterface!$D:$D,$BY33,DBInterface!$K:$K)</f>
        <v>-26000</v>
      </c>
      <c r="D33" s="25" t="n">
        <f aca="false" t="array" ref="D33:D33">DDE("bdde","hist","US;NMK.int=day.PRDS=1FARD=2/20/2001.NEARD=2/20/2001.excel.qe=ls")</f>
        <v>17.4200000762939</v>
      </c>
      <c r="E33" s="24" t="n">
        <f aca="false">VLOOKUP($BY33,DBInterface!$D:$O,12,FALSE())</f>
        <v>0</v>
      </c>
      <c r="F33" s="24" t="n">
        <f aca="false">IF(VLOOKUP($BY33,DBInterface!$D:$R,15,FALSE())&lt;0,0,VLOOKUP($BY33,DBInterface!$D:$R,15,FALSE()))</f>
        <v>0</v>
      </c>
      <c r="G33" s="26" t="n">
        <f aca="false">VLOOKUP($BY33,DBInterface!$D:$I,6,FALSE())</f>
        <v>0</v>
      </c>
      <c r="H33" s="27" t="n">
        <f aca="false">IF(VLOOKUP($BY33,DBInterface!$D:$S,16,FALSE())&lt;=0,0.001,VLOOKUP($BY33,DBInterface!$D:$S,16,FALSE()))</f>
        <v>1E-005</v>
      </c>
      <c r="I33" s="28" t="str">
        <f aca="false">IF($B33&lt;&gt;0,VLOOKUP($BY33,DBInterface!$D:$Q,13,FALSE()),"")</f>
        <v/>
      </c>
      <c r="J33" s="9" t="n">
        <f aca="false">IF($B33&lt;&gt;0,IF(VLOOKUP($BY33,DBInterface!$D:$Q,14,FALSE())&lt;0,0,VLOOKUP($BY33,DBInterface!$D:$Q,14,FALSE())),"0")/365.25</f>
        <v>0</v>
      </c>
      <c r="K33" s="29" t="n">
        <f aca="false" t="array" ref="K33:K33">1</f>
        <v>1</v>
      </c>
      <c r="L33" s="0"/>
      <c r="M33" s="0"/>
      <c r="N33" s="0"/>
      <c r="O33" s="32"/>
      <c r="P33" s="33" t="n">
        <f aca="false">IF(ISERROR(SUMIF(DBInterface!$B:$B,P$1&amp;":"&amp;$BY33,DBInterface!$K:$K)/$C33),0,SUMIF(DBInterface!$B:$B,P$1&amp;":"&amp;$BY33,DBInterface!$K:$K)/$C33)</f>
        <v>-0</v>
      </c>
      <c r="Q33" s="33" t="n">
        <f aca="false">IF(ISERROR(SUMIF(DBInterface!$B:$B,Q$1&amp;":"&amp;$BY33,DBInterface!$K:$K)/$C33),0,SUMIF(DBInterface!$B:$B,Q$1&amp;":"&amp;$BY33,DBInterface!$K:$K)/$C33)</f>
        <v>-0</v>
      </c>
      <c r="R33" s="33" t="n">
        <f aca="false">IF(ISERROR(SUMIF(DBInterface!$B:$B,R$1&amp;":"&amp;$BY33,DBInterface!$K:$K)/$C33),0,SUMIF(DBInterface!$B:$B,R$1&amp;":"&amp;$BY33,DBInterface!$K:$K)/$C33)</f>
        <v>-0</v>
      </c>
      <c r="S33" s="33" t="n">
        <f aca="false">IF(ISERROR(SUMIF(DBInterface!$B:$B,S$1&amp;":"&amp;$BY33,DBInterface!$K:$K)/$C33),0,SUMIF(DBInterface!$B:$B,S$1&amp;":"&amp;$BY33,DBInterface!$K:$K)/$C33)</f>
        <v>-0</v>
      </c>
      <c r="T33" s="33" t="n">
        <f aca="false">IF(ISERROR(SUMIF(DBInterface!$B:$B,T$1&amp;":"&amp;$BY33,DBInterface!$K:$K)/$C33),0,SUMIF(DBInterface!$B:$B,T$1&amp;":"&amp;$BY33,DBInterface!$K:$K)/$C33)</f>
        <v>1</v>
      </c>
      <c r="U33" s="33" t="n">
        <f aca="false">IF(ISERROR(SUMIF(DBInterface!$B:$B,U$1&amp;":"&amp;$BY33,DBInterface!$K:$K)/$C33),0,SUMIF(DBInterface!$B:$B,U$1&amp;":"&amp;$BY33,DBInterface!$K:$K)/$C33)</f>
        <v>-0</v>
      </c>
      <c r="V33" s="33" t="n">
        <f aca="false">IF(ISERROR(SUMIF(DBInterface!$B:$B,V$1&amp;":"&amp;$BY33,DBInterface!$K:$K)/$C33),0,SUMIF(DBInterface!$B:$B,V$1&amp;":"&amp;$BY33,DBInterface!$K:$K)/$C33)</f>
        <v>-0</v>
      </c>
      <c r="W33" s="33" t="n">
        <f aca="false">IF(ISERROR(SUMIF(DBInterface!$B:$B,W$1&amp;":"&amp;$BY33,DBInterface!$K:$K)/$C33),0,SUMIF(DBInterface!$B:$B,W$1&amp;":"&amp;$BY33,DBInterface!$K:$K)/$C33)</f>
        <v>-0</v>
      </c>
      <c r="X33" s="33" t="n">
        <f aca="false">IF(ISERROR(SUMIF(DBInterface!$B:$B,X$1&amp;":"&amp;$BY33,DBInterface!$K:$K)/$C33),0,SUMIF(DBInterface!$B:$B,X$1&amp;":"&amp;$BY33,DBInterface!$K:$K)/$C33)</f>
        <v>-0</v>
      </c>
      <c r="Y33" s="33" t="n">
        <f aca="false">IF(ISERROR(SUMIF(DBInterface!$B:$B,Y$1&amp;":"&amp;$BY33,DBInterface!$K:$K)/$C33),0,SUMIF(DBInterface!$B:$B,Y$1&amp;":"&amp;$BY33,DBInterface!$K:$K)/$C33)</f>
        <v>-0</v>
      </c>
      <c r="Z33" s="33" t="n">
        <f aca="false">IF(ISERROR(SUMIF(DBInterface!$B:$B,Z$1&amp;":"&amp;$BY33,DBInterface!$K:$K)/$C33),0,SUMIF(DBInterface!$B:$B,Z$1&amp;":"&amp;$BY33,DBInterface!$K:$K)/$C33)</f>
        <v>-0</v>
      </c>
      <c r="AA33" s="33" t="n">
        <f aca="false">IF(ISERROR(SUMIF(DBInterface!$B:$B,AA$1&amp;":"&amp;$BY33,DBInterface!$K:$K)/$C33),0,SUMIF(DBInterface!$B:$B,AA$1&amp;":"&amp;$BY33,DBInterface!$K:$K)/$C33)</f>
        <v>-0</v>
      </c>
      <c r="AB33" s="34" t="n">
        <f aca="false">SUM(P33:AA33)</f>
        <v>1</v>
      </c>
      <c r="BY33" s="2" t="s">
        <v>84</v>
      </c>
      <c r="BZ33" s="2" t="s">
        <v>84</v>
      </c>
    </row>
    <row r="34" customFormat="false" ht="12.75" hidden="false" customHeight="false" outlineLevel="0" collapsed="false">
      <c r="A34" s="24" t="str">
        <f aca="false">IF(ISERROR(VLOOKUP($BZ34,BridgeCodes!$A$3:$E$65536,5,FALSE())),"Missing BB Code",VLOOKUP($BZ34,BridgeCodes!$A$3:$E$65536,5,FALSE()))</f>
        <v>AU;NVS</v>
      </c>
      <c r="B34" s="24" t="n">
        <f aca="false">VLOOKUP($BY34,DBInterface!$D:$N,11,FALSE())</f>
        <v>0</v>
      </c>
      <c r="C34" s="24" t="n">
        <f aca="false">SUMIF(DBInterface!$D:$D,$BY34,DBInterface!$K:$K)</f>
        <v>2588194</v>
      </c>
      <c r="D34" s="25" t="n">
        <f aca="false" t="array" ref="D34:D34">DDE("bdde","hist","AU;NVS.int=day.PRDS=1FARD=2/20/2001.NEARD=2/20/2001.excel.qe=ls")</f>
        <v>1.70000004768372</v>
      </c>
      <c r="E34" s="24" t="n">
        <f aca="false">VLOOKUP($BY34,DBInterface!$D:$O,12,FALSE())</f>
        <v>0</v>
      </c>
      <c r="F34" s="24" t="n">
        <f aca="false">IF(VLOOKUP($BY34,DBInterface!$D:$R,15,FALSE())&lt;0,0,VLOOKUP($BY34,DBInterface!$D:$R,15,FALSE()))</f>
        <v>0</v>
      </c>
      <c r="G34" s="26" t="n">
        <f aca="false">VLOOKUP($BY34,DBInterface!$D:$I,6,FALSE())</f>
        <v>0</v>
      </c>
      <c r="H34" s="27" t="n">
        <f aca="false">IF(VLOOKUP($BY34,DBInterface!$D:$S,16,FALSE())&lt;=0,0.001,VLOOKUP($BY34,DBInterface!$D:$S,16,FALSE()))</f>
        <v>1E-005</v>
      </c>
      <c r="I34" s="28" t="str">
        <f aca="false">IF($B34&lt;&gt;0,VLOOKUP($BY34,DBInterface!$D:$Q,13,FALSE()),"")</f>
        <v/>
      </c>
      <c r="J34" s="9" t="n">
        <f aca="false">IF($B34&lt;&gt;0,IF(VLOOKUP($BY34,DBInterface!$D:$Q,14,FALSE())&lt;0,0,VLOOKUP($BY34,DBInterface!$D:$Q,14,FALSE())),"0")/365.25</f>
        <v>0</v>
      </c>
      <c r="K34" s="29" t="n">
        <f aca="false" t="array" ref="K34:K34">DDE("bdde","hist","$$USDAUD.int=day.PRDS=1.FARD=2/20/2001.NEARD=2/20/2001.excel.qe=ls")</f>
        <v>1.88429999351501</v>
      </c>
      <c r="L34" s="0"/>
      <c r="M34" s="0"/>
      <c r="N34" s="0"/>
      <c r="O34" s="32"/>
      <c r="P34" s="33" t="n">
        <f aca="false">IF(ISERROR(SUMIF(DBInterface!$B:$B,P$1&amp;":"&amp;$BY34,DBInterface!$K:$K)/$C34),0,SUMIF(DBInterface!$B:$B,P$1&amp;":"&amp;$BY34,DBInterface!$K:$K)/$C34)</f>
        <v>0</v>
      </c>
      <c r="Q34" s="33" t="n">
        <f aca="false">IF(ISERROR(SUMIF(DBInterface!$B:$B,Q$1&amp;":"&amp;$BY34,DBInterface!$K:$K)/$C34),0,SUMIF(DBInterface!$B:$B,Q$1&amp;":"&amp;$BY34,DBInterface!$K:$K)/$C34)</f>
        <v>0</v>
      </c>
      <c r="R34" s="33" t="n">
        <f aca="false">IF(ISERROR(SUMIF(DBInterface!$B:$B,R$1&amp;":"&amp;$BY34,DBInterface!$K:$K)/$C34),0,SUMIF(DBInterface!$B:$B,R$1&amp;":"&amp;$BY34,DBInterface!$K:$K)/$C34)</f>
        <v>0</v>
      </c>
      <c r="S34" s="33" t="n">
        <f aca="false">IF(ISERROR(SUMIF(DBInterface!$B:$B,S$1&amp;":"&amp;$BY34,DBInterface!$K:$K)/$C34),0,SUMIF(DBInterface!$B:$B,S$1&amp;":"&amp;$BY34,DBInterface!$K:$K)/$C34)</f>
        <v>1</v>
      </c>
      <c r="T34" s="33" t="n">
        <f aca="false">IF(ISERROR(SUMIF(DBInterface!$B:$B,T$1&amp;":"&amp;$BY34,DBInterface!$K:$K)/$C34),0,SUMIF(DBInterface!$B:$B,T$1&amp;":"&amp;$BY34,DBInterface!$K:$K)/$C34)</f>
        <v>0</v>
      </c>
      <c r="U34" s="33" t="n">
        <f aca="false">IF(ISERROR(SUMIF(DBInterface!$B:$B,U$1&amp;":"&amp;$BY34,DBInterface!$K:$K)/$C34),0,SUMIF(DBInterface!$B:$B,U$1&amp;":"&amp;$BY34,DBInterface!$K:$K)/$C34)</f>
        <v>0</v>
      </c>
      <c r="V34" s="33" t="n">
        <f aca="false">IF(ISERROR(SUMIF(DBInterface!$B:$B,V$1&amp;":"&amp;$BY34,DBInterface!$K:$K)/$C34),0,SUMIF(DBInterface!$B:$B,V$1&amp;":"&amp;$BY34,DBInterface!$K:$K)/$C34)</f>
        <v>0</v>
      </c>
      <c r="W34" s="33" t="n">
        <f aca="false">IF(ISERROR(SUMIF(DBInterface!$B:$B,W$1&amp;":"&amp;$BY34,DBInterface!$K:$K)/$C34),0,SUMIF(DBInterface!$B:$B,W$1&amp;":"&amp;$BY34,DBInterface!$K:$K)/$C34)</f>
        <v>0</v>
      </c>
      <c r="X34" s="33" t="n">
        <f aca="false">IF(ISERROR(SUMIF(DBInterface!$B:$B,X$1&amp;":"&amp;$BY34,DBInterface!$K:$K)/$C34),0,SUMIF(DBInterface!$B:$B,X$1&amp;":"&amp;$BY34,DBInterface!$K:$K)/$C34)</f>
        <v>0</v>
      </c>
      <c r="Y34" s="33" t="n">
        <f aca="false">IF(ISERROR(SUMIF(DBInterface!$B:$B,Y$1&amp;":"&amp;$BY34,DBInterface!$K:$K)/$C34),0,SUMIF(DBInterface!$B:$B,Y$1&amp;":"&amp;$BY34,DBInterface!$K:$K)/$C34)</f>
        <v>0</v>
      </c>
      <c r="Z34" s="33" t="n">
        <f aca="false">IF(ISERROR(SUMIF(DBInterface!$B:$B,Z$1&amp;":"&amp;$BY34,DBInterface!$K:$K)/$C34),0,SUMIF(DBInterface!$B:$B,Z$1&amp;":"&amp;$BY34,DBInterface!$K:$K)/$C34)</f>
        <v>0</v>
      </c>
      <c r="AA34" s="33" t="n">
        <f aca="false">IF(ISERROR(SUMIF(DBInterface!$B:$B,AA$1&amp;":"&amp;$BY34,DBInterface!$K:$K)/$C34),0,SUMIF(DBInterface!$B:$B,AA$1&amp;":"&amp;$BY34,DBInterface!$K:$K)/$C34)</f>
        <v>0</v>
      </c>
      <c r="AB34" s="34" t="n">
        <f aca="false">SUM(P34:AA34)</f>
        <v>1</v>
      </c>
      <c r="BY34" s="2" t="s">
        <v>85</v>
      </c>
      <c r="BZ34" s="2" t="s">
        <v>85</v>
      </c>
    </row>
    <row r="35" customFormat="false" ht="12.75" hidden="false" customHeight="false" outlineLevel="0" collapsed="false">
      <c r="A35" s="24" t="str">
        <f aca="false">IF(ISERROR(VLOOKUP($BZ35,BridgeCodes!$A$3:$E$65536,5,FALSE())),"Missing BB Code",VLOOKUP($BZ35,BridgeCodes!$A$3:$E$65536,5,FALSE()))</f>
        <v>AU;OSH</v>
      </c>
      <c r="B35" s="24" t="n">
        <f aca="false">VLOOKUP($BY35,DBInterface!$D:$N,11,FALSE())</f>
        <v>0</v>
      </c>
      <c r="C35" s="24" t="n">
        <f aca="false">SUMIF(DBInterface!$D:$D,$BY35,DBInterface!$K:$K)</f>
        <v>2999313</v>
      </c>
      <c r="D35" s="25" t="n">
        <f aca="false" t="array" ref="D35:D35">DDE("bdde","hist","AU;OSH.int=day.PRDS=1FARD=2/20/2001.NEARD=2/20/2001.excel.qe=ls")</f>
        <v>1.51999998092651</v>
      </c>
      <c r="E35" s="24" t="n">
        <f aca="false">VLOOKUP($BY35,DBInterface!$D:$O,12,FALSE())</f>
        <v>0</v>
      </c>
      <c r="F35" s="24" t="n">
        <f aca="false">IF(VLOOKUP($BY35,DBInterface!$D:$R,15,FALSE())&lt;0,0,VLOOKUP($BY35,DBInterface!$D:$R,15,FALSE()))</f>
        <v>0</v>
      </c>
      <c r="G35" s="26" t="n">
        <f aca="false">VLOOKUP($BY35,DBInterface!$D:$I,6,FALSE())</f>
        <v>0</v>
      </c>
      <c r="H35" s="27" t="n">
        <f aca="false">IF(VLOOKUP($BY35,DBInterface!$D:$S,16,FALSE())&lt;=0,0.001,VLOOKUP($BY35,DBInterface!$D:$S,16,FALSE()))</f>
        <v>1E-005</v>
      </c>
      <c r="I35" s="28" t="str">
        <f aca="false">IF($B35&lt;&gt;0,VLOOKUP($BY35,DBInterface!$D:$Q,13,FALSE()),"")</f>
        <v/>
      </c>
      <c r="J35" s="9" t="n">
        <f aca="false">IF($B35&lt;&gt;0,IF(VLOOKUP($BY35,DBInterface!$D:$Q,14,FALSE())&lt;0,0,VLOOKUP($BY35,DBInterface!$D:$Q,14,FALSE())),"0")/365.25</f>
        <v>0</v>
      </c>
      <c r="K35" s="29" t="n">
        <f aca="false" t="array" ref="K35:K35">DDE("bdde","hist","$$USDAUD.int=day.PRDS=1.FARD=2/20/2001.NEARD=2/20/2001.excel.qe=ls")</f>
        <v>1.88429999351501</v>
      </c>
      <c r="L35" s="0"/>
      <c r="M35" s="0"/>
      <c r="N35" s="0"/>
      <c r="O35" s="32"/>
      <c r="P35" s="33" t="n">
        <f aca="false">IF(ISERROR(SUMIF(DBInterface!$B:$B,P$1&amp;":"&amp;$BY35,DBInterface!$K:$K)/$C35),0,SUMIF(DBInterface!$B:$B,P$1&amp;":"&amp;$BY35,DBInterface!$K:$K)/$C35)</f>
        <v>0</v>
      </c>
      <c r="Q35" s="33" t="n">
        <f aca="false">IF(ISERROR(SUMIF(DBInterface!$B:$B,Q$1&amp;":"&amp;$BY35,DBInterface!$K:$K)/$C35),0,SUMIF(DBInterface!$B:$B,Q$1&amp;":"&amp;$BY35,DBInterface!$K:$K)/$C35)</f>
        <v>0</v>
      </c>
      <c r="R35" s="33" t="n">
        <f aca="false">IF(ISERROR(SUMIF(DBInterface!$B:$B,R$1&amp;":"&amp;$BY35,DBInterface!$K:$K)/$C35),0,SUMIF(DBInterface!$B:$B,R$1&amp;":"&amp;$BY35,DBInterface!$K:$K)/$C35)</f>
        <v>0</v>
      </c>
      <c r="S35" s="33" t="n">
        <f aca="false">IF(ISERROR(SUMIF(DBInterface!$B:$B,S$1&amp;":"&amp;$BY35,DBInterface!$K:$K)/$C35),0,SUMIF(DBInterface!$B:$B,S$1&amp;":"&amp;$BY35,DBInterface!$K:$K)/$C35)</f>
        <v>1</v>
      </c>
      <c r="T35" s="33" t="n">
        <f aca="false">IF(ISERROR(SUMIF(DBInterface!$B:$B,T$1&amp;":"&amp;$BY35,DBInterface!$K:$K)/$C35),0,SUMIF(DBInterface!$B:$B,T$1&amp;":"&amp;$BY35,DBInterface!$K:$K)/$C35)</f>
        <v>0</v>
      </c>
      <c r="U35" s="33" t="n">
        <f aca="false">IF(ISERROR(SUMIF(DBInterface!$B:$B,U$1&amp;":"&amp;$BY35,DBInterface!$K:$K)/$C35),0,SUMIF(DBInterface!$B:$B,U$1&amp;":"&amp;$BY35,DBInterface!$K:$K)/$C35)</f>
        <v>0</v>
      </c>
      <c r="V35" s="33" t="n">
        <f aca="false">IF(ISERROR(SUMIF(DBInterface!$B:$B,V$1&amp;":"&amp;$BY35,DBInterface!$K:$K)/$C35),0,SUMIF(DBInterface!$B:$B,V$1&amp;":"&amp;$BY35,DBInterface!$K:$K)/$C35)</f>
        <v>0</v>
      </c>
      <c r="W35" s="33" t="n">
        <f aca="false">IF(ISERROR(SUMIF(DBInterface!$B:$B,W$1&amp;":"&amp;$BY35,DBInterface!$K:$K)/$C35),0,SUMIF(DBInterface!$B:$B,W$1&amp;":"&amp;$BY35,DBInterface!$K:$K)/$C35)</f>
        <v>0</v>
      </c>
      <c r="X35" s="33" t="n">
        <f aca="false">IF(ISERROR(SUMIF(DBInterface!$B:$B,X$1&amp;":"&amp;$BY35,DBInterface!$K:$K)/$C35),0,SUMIF(DBInterface!$B:$B,X$1&amp;":"&amp;$BY35,DBInterface!$K:$K)/$C35)</f>
        <v>0</v>
      </c>
      <c r="Y35" s="33" t="n">
        <f aca="false">IF(ISERROR(SUMIF(DBInterface!$B:$B,Y$1&amp;":"&amp;$BY35,DBInterface!$K:$K)/$C35),0,SUMIF(DBInterface!$B:$B,Y$1&amp;":"&amp;$BY35,DBInterface!$K:$K)/$C35)</f>
        <v>0</v>
      </c>
      <c r="Z35" s="33" t="n">
        <f aca="false">IF(ISERROR(SUMIF(DBInterface!$B:$B,Z$1&amp;":"&amp;$BY35,DBInterface!$K:$K)/$C35),0,SUMIF(DBInterface!$B:$B,Z$1&amp;":"&amp;$BY35,DBInterface!$K:$K)/$C35)</f>
        <v>0</v>
      </c>
      <c r="AA35" s="33" t="n">
        <f aca="false">IF(ISERROR(SUMIF(DBInterface!$B:$B,AA$1&amp;":"&amp;$BY35,DBInterface!$K:$K)/$C35),0,SUMIF(DBInterface!$B:$B,AA$1&amp;":"&amp;$BY35,DBInterface!$K:$K)/$C35)</f>
        <v>0</v>
      </c>
      <c r="AB35" s="34" t="n">
        <f aca="false">SUM(P35:AA35)</f>
        <v>1</v>
      </c>
      <c r="BY35" s="2" t="s">
        <v>86</v>
      </c>
      <c r="BZ35" s="2" t="s">
        <v>86</v>
      </c>
    </row>
    <row r="36" customFormat="false" ht="12.75" hidden="false" customHeight="false" outlineLevel="0" collapsed="false">
      <c r="A36" s="24" t="str">
        <f aca="false">IF(ISERROR(VLOOKUP($BZ36,BridgeCodes!$A$3:$E$65536,5,FALSE())),"Missing BB Code",VLOOKUP($BZ36,BridgeCodes!$A$3:$E$65536,5,FALSE()))</f>
        <v>US;P</v>
      </c>
      <c r="B36" s="24" t="n">
        <f aca="false">VLOOKUP($BY36,DBInterface!$D:$N,11,FALSE())</f>
        <v>0</v>
      </c>
      <c r="C36" s="24" t="n">
        <f aca="false">SUMIF(DBInterface!$D:$D,$BY36,DBInterface!$K:$K)</f>
        <v>153000</v>
      </c>
      <c r="D36" s="25" t="n">
        <f aca="false" t="array" ref="D36:D36">DDE("bdde","hist","US;P.int=day.PRDS=1FARD=2/20/2001.NEARD=2/20/2001.excel.qe=ls")</f>
        <v>55.9700012207031</v>
      </c>
      <c r="E36" s="24" t="n">
        <f aca="false">VLOOKUP($BY36,DBInterface!$D:$O,12,FALSE())</f>
        <v>0</v>
      </c>
      <c r="F36" s="24" t="n">
        <f aca="false">IF(VLOOKUP($BY36,DBInterface!$D:$R,15,FALSE())&lt;0,0,VLOOKUP($BY36,DBInterface!$D:$R,15,FALSE()))</f>
        <v>0</v>
      </c>
      <c r="G36" s="26" t="n">
        <f aca="false">VLOOKUP($BY36,DBInterface!$D:$I,6,FALSE())</f>
        <v>0.0243</v>
      </c>
      <c r="H36" s="27" t="n">
        <f aca="false">IF(VLOOKUP($BY36,DBInterface!$D:$S,16,FALSE())&lt;=0,0.001,VLOOKUP($BY36,DBInterface!$D:$S,16,FALSE()))</f>
        <v>1E-005</v>
      </c>
      <c r="I36" s="28" t="str">
        <f aca="false">IF($B36&lt;&gt;0,VLOOKUP($BY36,DBInterface!$D:$Q,13,FALSE()),"")</f>
        <v/>
      </c>
      <c r="J36" s="9" t="n">
        <f aca="false">IF($B36&lt;&gt;0,IF(VLOOKUP($BY36,DBInterface!$D:$Q,14,FALSE())&lt;0,0,VLOOKUP($BY36,DBInterface!$D:$Q,14,FALSE())),"0")/365.25</f>
        <v>0</v>
      </c>
      <c r="K36" s="29" t="n">
        <f aca="false" t="array" ref="K36:K36">1</f>
        <v>1</v>
      </c>
      <c r="L36" s="0"/>
      <c r="M36" s="0"/>
      <c r="N36" s="0"/>
      <c r="O36" s="32"/>
      <c r="P36" s="33" t="n">
        <f aca="false">IF(ISERROR(SUMIF(DBInterface!$B:$B,P$1&amp;":"&amp;$BY36,DBInterface!$K:$K)/$C36),0,SUMIF(DBInterface!$B:$B,P$1&amp;":"&amp;$BY36,DBInterface!$K:$K)/$C36)</f>
        <v>0</v>
      </c>
      <c r="Q36" s="33" t="n">
        <f aca="false">IF(ISERROR(SUMIF(DBInterface!$B:$B,Q$1&amp;":"&amp;$BY36,DBInterface!$K:$K)/$C36),0,SUMIF(DBInterface!$B:$B,Q$1&amp;":"&amp;$BY36,DBInterface!$K:$K)/$C36)</f>
        <v>0</v>
      </c>
      <c r="R36" s="33" t="n">
        <f aca="false">IF(ISERROR(SUMIF(DBInterface!$B:$B,R$1&amp;":"&amp;$BY36,DBInterface!$K:$K)/$C36),0,SUMIF(DBInterface!$B:$B,R$1&amp;":"&amp;$BY36,DBInterface!$K:$K)/$C36)</f>
        <v>0</v>
      </c>
      <c r="S36" s="33" t="n">
        <f aca="false">IF(ISERROR(SUMIF(DBInterface!$B:$B,S$1&amp;":"&amp;$BY36,DBInterface!$K:$K)/$C36),0,SUMIF(DBInterface!$B:$B,S$1&amp;":"&amp;$BY36,DBInterface!$K:$K)/$C36)</f>
        <v>1</v>
      </c>
      <c r="T36" s="33" t="n">
        <f aca="false">IF(ISERROR(SUMIF(DBInterface!$B:$B,T$1&amp;":"&amp;$BY36,DBInterface!$K:$K)/$C36),0,SUMIF(DBInterface!$B:$B,T$1&amp;":"&amp;$BY36,DBInterface!$K:$K)/$C36)</f>
        <v>0</v>
      </c>
      <c r="U36" s="33" t="n">
        <f aca="false">IF(ISERROR(SUMIF(DBInterface!$B:$B,U$1&amp;":"&amp;$BY36,DBInterface!$K:$K)/$C36),0,SUMIF(DBInterface!$B:$B,U$1&amp;":"&amp;$BY36,DBInterface!$K:$K)/$C36)</f>
        <v>0</v>
      </c>
      <c r="V36" s="33" t="n">
        <f aca="false">IF(ISERROR(SUMIF(DBInterface!$B:$B,V$1&amp;":"&amp;$BY36,DBInterface!$K:$K)/$C36),0,SUMIF(DBInterface!$B:$B,V$1&amp;":"&amp;$BY36,DBInterface!$K:$K)/$C36)</f>
        <v>0</v>
      </c>
      <c r="W36" s="33" t="n">
        <f aca="false">IF(ISERROR(SUMIF(DBInterface!$B:$B,W$1&amp;":"&amp;$BY36,DBInterface!$K:$K)/$C36),0,SUMIF(DBInterface!$B:$B,W$1&amp;":"&amp;$BY36,DBInterface!$K:$K)/$C36)</f>
        <v>0</v>
      </c>
      <c r="X36" s="33" t="n">
        <f aca="false">IF(ISERROR(SUMIF(DBInterface!$B:$B,X$1&amp;":"&amp;$BY36,DBInterface!$K:$K)/$C36),0,SUMIF(DBInterface!$B:$B,X$1&amp;":"&amp;$BY36,DBInterface!$K:$K)/$C36)</f>
        <v>0</v>
      </c>
      <c r="Y36" s="33" t="n">
        <f aca="false">IF(ISERROR(SUMIF(DBInterface!$B:$B,Y$1&amp;":"&amp;$BY36,DBInterface!$K:$K)/$C36),0,SUMIF(DBInterface!$B:$B,Y$1&amp;":"&amp;$BY36,DBInterface!$K:$K)/$C36)</f>
        <v>0</v>
      </c>
      <c r="Z36" s="33" t="n">
        <f aca="false">IF(ISERROR(SUMIF(DBInterface!$B:$B,Z$1&amp;":"&amp;$BY36,DBInterface!$K:$K)/$C36),0,SUMIF(DBInterface!$B:$B,Z$1&amp;":"&amp;$BY36,DBInterface!$K:$K)/$C36)</f>
        <v>0</v>
      </c>
      <c r="AA36" s="33" t="n">
        <f aca="false">IF(ISERROR(SUMIF(DBInterface!$B:$B,AA$1&amp;":"&amp;$BY36,DBInterface!$K:$K)/$C36),0,SUMIF(DBInterface!$B:$B,AA$1&amp;":"&amp;$BY36,DBInterface!$K:$K)/$C36)</f>
        <v>0</v>
      </c>
      <c r="AB36" s="34" t="n">
        <f aca="false">SUM(P36:AA36)</f>
        <v>1</v>
      </c>
      <c r="BY36" s="2" t="s">
        <v>87</v>
      </c>
      <c r="BZ36" s="2" t="s">
        <v>87</v>
      </c>
    </row>
    <row r="37" customFormat="false" ht="12.75" hidden="false" customHeight="false" outlineLevel="0" collapsed="false">
      <c r="A37" s="24" t="str">
        <f aca="false">IF(ISERROR(VLOOKUP($BZ37,BridgeCodes!$A$3:$E$65536,5,FALSE())),"Missing BB Code",VLOOKUP($BZ37,BridgeCodes!$A$3:$E$65536,5,FALSE()))</f>
        <v>US;PEG</v>
      </c>
      <c r="B37" s="24" t="n">
        <f aca="false">VLOOKUP($BY37,DBInterface!$D:$N,11,FALSE())</f>
        <v>0</v>
      </c>
      <c r="C37" s="24" t="n">
        <f aca="false">SUMIF(DBInterface!$D:$D,$BY37,DBInterface!$K:$K)</f>
        <v>99300</v>
      </c>
      <c r="D37" s="25" t="n">
        <f aca="false" t="array" ref="D37:D37">DDE("bdde","hist","US;PEG.int=day.PRDS=1FARD=2/20/2001.NEARD=2/20/2001.excel.qe=ls")</f>
        <v>44.0499992370606</v>
      </c>
      <c r="E37" s="24" t="n">
        <f aca="false">VLOOKUP($BY37,DBInterface!$D:$O,12,FALSE())</f>
        <v>0</v>
      </c>
      <c r="F37" s="24" t="n">
        <f aca="false">IF(VLOOKUP($BY37,DBInterface!$D:$R,15,FALSE())&lt;0,0,VLOOKUP($BY37,DBInterface!$D:$R,15,FALSE()))</f>
        <v>0</v>
      </c>
      <c r="G37" s="26" t="n">
        <f aca="false">VLOOKUP($BY37,DBInterface!$D:$I,6,FALSE())</f>
        <v>0.049</v>
      </c>
      <c r="H37" s="27" t="n">
        <f aca="false">IF(VLOOKUP($BY37,DBInterface!$D:$S,16,FALSE())&lt;=0,0.001,VLOOKUP($BY37,DBInterface!$D:$S,16,FALSE()))</f>
        <v>1E-005</v>
      </c>
      <c r="I37" s="28" t="str">
        <f aca="false">IF($B37&lt;&gt;0,VLOOKUP($BY37,DBInterface!$D:$Q,13,FALSE()),"")</f>
        <v/>
      </c>
      <c r="J37" s="9" t="n">
        <f aca="false">IF($B37&lt;&gt;0,IF(VLOOKUP($BY37,DBInterface!$D:$Q,14,FALSE())&lt;0,0,VLOOKUP($BY37,DBInterface!$D:$Q,14,FALSE())),"0")/365.25</f>
        <v>0</v>
      </c>
      <c r="K37" s="29" t="n">
        <f aca="false" t="array" ref="K37:K37">1</f>
        <v>1</v>
      </c>
      <c r="L37" s="0"/>
      <c r="M37" s="0"/>
      <c r="N37" s="0"/>
      <c r="O37" s="32"/>
      <c r="P37" s="33" t="n">
        <f aca="false">IF(ISERROR(SUMIF(DBInterface!$B:$B,P$1&amp;":"&amp;$BY37,DBInterface!$K:$K)/$C37),0,SUMIF(DBInterface!$B:$B,P$1&amp;":"&amp;$BY37,DBInterface!$K:$K)/$C37)</f>
        <v>0</v>
      </c>
      <c r="Q37" s="33" t="n">
        <f aca="false">IF(ISERROR(SUMIF(DBInterface!$B:$B,Q$1&amp;":"&amp;$BY37,DBInterface!$K:$K)/$C37),0,SUMIF(DBInterface!$B:$B,Q$1&amp;":"&amp;$BY37,DBInterface!$K:$K)/$C37)</f>
        <v>0</v>
      </c>
      <c r="R37" s="33" t="n">
        <f aca="false">IF(ISERROR(SUMIF(DBInterface!$B:$B,R$1&amp;":"&amp;$BY37,DBInterface!$K:$K)/$C37),0,SUMIF(DBInterface!$B:$B,R$1&amp;":"&amp;$BY37,DBInterface!$K:$K)/$C37)</f>
        <v>0</v>
      </c>
      <c r="S37" s="33" t="n">
        <f aca="false">IF(ISERROR(SUMIF(DBInterface!$B:$B,S$1&amp;":"&amp;$BY37,DBInterface!$K:$K)/$C37),0,SUMIF(DBInterface!$B:$B,S$1&amp;":"&amp;$BY37,DBInterface!$K:$K)/$C37)</f>
        <v>0</v>
      </c>
      <c r="T37" s="33" t="n">
        <f aca="false">IF(ISERROR(SUMIF(DBInterface!$B:$B,T$1&amp;":"&amp;$BY37,DBInterface!$K:$K)/$C37),0,SUMIF(DBInterface!$B:$B,T$1&amp;":"&amp;$BY37,DBInterface!$K:$K)/$C37)</f>
        <v>1</v>
      </c>
      <c r="U37" s="33" t="n">
        <f aca="false">IF(ISERROR(SUMIF(DBInterface!$B:$B,U$1&amp;":"&amp;$BY37,DBInterface!$K:$K)/$C37),0,SUMIF(DBInterface!$B:$B,U$1&amp;":"&amp;$BY37,DBInterface!$K:$K)/$C37)</f>
        <v>0</v>
      </c>
      <c r="V37" s="33" t="n">
        <f aca="false">IF(ISERROR(SUMIF(DBInterface!$B:$B,V$1&amp;":"&amp;$BY37,DBInterface!$K:$K)/$C37),0,SUMIF(DBInterface!$B:$B,V$1&amp;":"&amp;$BY37,DBInterface!$K:$K)/$C37)</f>
        <v>0</v>
      </c>
      <c r="W37" s="33" t="n">
        <f aca="false">IF(ISERROR(SUMIF(DBInterface!$B:$B,W$1&amp;":"&amp;$BY37,DBInterface!$K:$K)/$C37),0,SUMIF(DBInterface!$B:$B,W$1&amp;":"&amp;$BY37,DBInterface!$K:$K)/$C37)</f>
        <v>0</v>
      </c>
      <c r="X37" s="33" t="n">
        <f aca="false">IF(ISERROR(SUMIF(DBInterface!$B:$B,X$1&amp;":"&amp;$BY37,DBInterface!$K:$K)/$C37),0,SUMIF(DBInterface!$B:$B,X$1&amp;":"&amp;$BY37,DBInterface!$K:$K)/$C37)</f>
        <v>0</v>
      </c>
      <c r="Y37" s="33" t="n">
        <f aca="false">IF(ISERROR(SUMIF(DBInterface!$B:$B,Y$1&amp;":"&amp;$BY37,DBInterface!$K:$K)/$C37),0,SUMIF(DBInterface!$B:$B,Y$1&amp;":"&amp;$BY37,DBInterface!$K:$K)/$C37)</f>
        <v>0</v>
      </c>
      <c r="Z37" s="33" t="n">
        <f aca="false">IF(ISERROR(SUMIF(DBInterface!$B:$B,Z$1&amp;":"&amp;$BY37,DBInterface!$K:$K)/$C37),0,SUMIF(DBInterface!$B:$B,Z$1&amp;":"&amp;$BY37,DBInterface!$K:$K)/$C37)</f>
        <v>0</v>
      </c>
      <c r="AA37" s="33" t="n">
        <f aca="false">IF(ISERROR(SUMIF(DBInterface!$B:$B,AA$1&amp;":"&amp;$BY37,DBInterface!$K:$K)/$C37),0,SUMIF(DBInterface!$B:$B,AA$1&amp;":"&amp;$BY37,DBInterface!$K:$K)/$C37)</f>
        <v>0</v>
      </c>
      <c r="AB37" s="34" t="n">
        <f aca="false">SUM(P37:AA37)</f>
        <v>1</v>
      </c>
      <c r="BY37" s="2" t="s">
        <v>88</v>
      </c>
      <c r="BZ37" s="2" t="s">
        <v>88</v>
      </c>
    </row>
    <row r="38" customFormat="false" ht="12.75" hidden="false" customHeight="false" outlineLevel="0" collapsed="false">
      <c r="A38" s="24" t="str">
        <f aca="false">IF(ISERROR(VLOOKUP($BZ38,BridgeCodes!$A$3:$E$65536,5,FALSE())),"Missing BB Code",VLOOKUP($BZ38,BridgeCodes!$A$3:$E$65536,5,FALSE()))</f>
        <v>US;PGN</v>
      </c>
      <c r="B38" s="24" t="n">
        <f aca="false">VLOOKUP($BY38,DBInterface!$D:$N,11,FALSE())</f>
        <v>0</v>
      </c>
      <c r="C38" s="24" t="n">
        <f aca="false">SUMIF(DBInterface!$D:$D,$BY38,DBInterface!$K:$K)</f>
        <v>-10000</v>
      </c>
      <c r="D38" s="25" t="n">
        <f aca="false" t="array" ref="D38:D38">DDE("bdde","hist","US;PGN.int=day.PRDS=1FARD=2/20/2001.NEARD=2/20/2001.excel.qe=ls")</f>
        <v>43.9500007629395</v>
      </c>
      <c r="E38" s="24" t="n">
        <f aca="false">VLOOKUP($BY38,DBInterface!$D:$O,12,FALSE())</f>
        <v>0</v>
      </c>
      <c r="F38" s="24" t="n">
        <f aca="false">IF(VLOOKUP($BY38,DBInterface!$D:$R,15,FALSE())&lt;0,0,VLOOKUP($BY38,DBInterface!$D:$R,15,FALSE()))</f>
        <v>0</v>
      </c>
      <c r="G38" s="26" t="n">
        <f aca="false">VLOOKUP($BY38,DBInterface!$D:$I,6,FALSE())</f>
        <v>0.0482</v>
      </c>
      <c r="H38" s="27" t="n">
        <f aca="false">IF(VLOOKUP($BY38,DBInterface!$D:$S,16,FALSE())&lt;=0,0.001,VLOOKUP($BY38,DBInterface!$D:$S,16,FALSE()))</f>
        <v>1E-005</v>
      </c>
      <c r="I38" s="28" t="str">
        <f aca="false">IF($B38&lt;&gt;0,VLOOKUP($BY38,DBInterface!$D:$Q,13,FALSE()),"")</f>
        <v/>
      </c>
      <c r="J38" s="9" t="n">
        <f aca="false">IF($B38&lt;&gt;0,IF(VLOOKUP($BY38,DBInterface!$D:$Q,14,FALSE())&lt;0,0,VLOOKUP($BY38,DBInterface!$D:$Q,14,FALSE())),"0")/365.25</f>
        <v>0</v>
      </c>
      <c r="K38" s="29" t="n">
        <f aca="false" t="array" ref="K38:K38">1</f>
        <v>1</v>
      </c>
      <c r="L38" s="0"/>
      <c r="M38" s="0"/>
      <c r="N38" s="0"/>
      <c r="O38" s="32"/>
      <c r="P38" s="33" t="n">
        <f aca="false">IF(ISERROR(SUMIF(DBInterface!$B:$B,P$1&amp;":"&amp;$BY38,DBInterface!$K:$K)/$C38),0,SUMIF(DBInterface!$B:$B,P$1&amp;":"&amp;$BY38,DBInterface!$K:$K)/$C38)</f>
        <v>-0</v>
      </c>
      <c r="Q38" s="33" t="n">
        <f aca="false">IF(ISERROR(SUMIF(DBInterface!$B:$B,Q$1&amp;":"&amp;$BY38,DBInterface!$K:$K)/$C38),0,SUMIF(DBInterface!$B:$B,Q$1&amp;":"&amp;$BY38,DBInterface!$K:$K)/$C38)</f>
        <v>-0</v>
      </c>
      <c r="R38" s="33" t="n">
        <f aca="false">IF(ISERROR(SUMIF(DBInterface!$B:$B,R$1&amp;":"&amp;$BY38,DBInterface!$K:$K)/$C38),0,SUMIF(DBInterface!$B:$B,R$1&amp;":"&amp;$BY38,DBInterface!$K:$K)/$C38)</f>
        <v>-0</v>
      </c>
      <c r="S38" s="33" t="n">
        <f aca="false">IF(ISERROR(SUMIF(DBInterface!$B:$B,S$1&amp;":"&amp;$BY38,DBInterface!$K:$K)/$C38),0,SUMIF(DBInterface!$B:$B,S$1&amp;":"&amp;$BY38,DBInterface!$K:$K)/$C38)</f>
        <v>-0</v>
      </c>
      <c r="T38" s="33" t="n">
        <f aca="false">IF(ISERROR(SUMIF(DBInterface!$B:$B,T$1&amp;":"&amp;$BY38,DBInterface!$K:$K)/$C38),0,SUMIF(DBInterface!$B:$B,T$1&amp;":"&amp;$BY38,DBInterface!$K:$K)/$C38)</f>
        <v>1</v>
      </c>
      <c r="U38" s="33" t="n">
        <f aca="false">IF(ISERROR(SUMIF(DBInterface!$B:$B,U$1&amp;":"&amp;$BY38,DBInterface!$K:$K)/$C38),0,SUMIF(DBInterface!$B:$B,U$1&amp;":"&amp;$BY38,DBInterface!$K:$K)/$C38)</f>
        <v>-0</v>
      </c>
      <c r="V38" s="33" t="n">
        <f aca="false">IF(ISERROR(SUMIF(DBInterface!$B:$B,V$1&amp;":"&amp;$BY38,DBInterface!$K:$K)/$C38),0,SUMIF(DBInterface!$B:$B,V$1&amp;":"&amp;$BY38,DBInterface!$K:$K)/$C38)</f>
        <v>-0</v>
      </c>
      <c r="W38" s="33" t="n">
        <f aca="false">IF(ISERROR(SUMIF(DBInterface!$B:$B,W$1&amp;":"&amp;$BY38,DBInterface!$K:$K)/$C38),0,SUMIF(DBInterface!$B:$B,W$1&amp;":"&amp;$BY38,DBInterface!$K:$K)/$C38)</f>
        <v>-0</v>
      </c>
      <c r="X38" s="33" t="n">
        <f aca="false">IF(ISERROR(SUMIF(DBInterface!$B:$B,X$1&amp;":"&amp;$BY38,DBInterface!$K:$K)/$C38),0,SUMIF(DBInterface!$B:$B,X$1&amp;":"&amp;$BY38,DBInterface!$K:$K)/$C38)</f>
        <v>-0</v>
      </c>
      <c r="Y38" s="33" t="n">
        <f aca="false">IF(ISERROR(SUMIF(DBInterface!$B:$B,Y$1&amp;":"&amp;$BY38,DBInterface!$K:$K)/$C38),0,SUMIF(DBInterface!$B:$B,Y$1&amp;":"&amp;$BY38,DBInterface!$K:$K)/$C38)</f>
        <v>-0</v>
      </c>
      <c r="Z38" s="33" t="n">
        <f aca="false">IF(ISERROR(SUMIF(DBInterface!$B:$B,Z$1&amp;":"&amp;$BY38,DBInterface!$K:$K)/$C38),0,SUMIF(DBInterface!$B:$B,Z$1&amp;":"&amp;$BY38,DBInterface!$K:$K)/$C38)</f>
        <v>-0</v>
      </c>
      <c r="AA38" s="33" t="n">
        <f aca="false">IF(ISERROR(SUMIF(DBInterface!$B:$B,AA$1&amp;":"&amp;$BY38,DBInterface!$K:$K)/$C38),0,SUMIF(DBInterface!$B:$B,AA$1&amp;":"&amp;$BY38,DBInterface!$K:$K)/$C38)</f>
        <v>-0</v>
      </c>
      <c r="AB38" s="34" t="n">
        <f aca="false">SUM(P38:AA38)</f>
        <v>1</v>
      </c>
      <c r="BY38" s="2" t="s">
        <v>89</v>
      </c>
      <c r="BZ38" s="2" t="s">
        <v>89</v>
      </c>
    </row>
    <row r="39" customFormat="false" ht="12.75" hidden="false" customHeight="false" outlineLevel="0" collapsed="false">
      <c r="A39" s="24" t="str">
        <f aca="false">IF(ISERROR(VLOOKUP($BZ39,BridgeCodes!$A$3:$E$65536,5,FALSE())),"Missing BB Code",VLOOKUP($BZ39,BridgeCodes!$A$3:$E$65536,5,FALSE()))</f>
        <v>US;POM</v>
      </c>
      <c r="B39" s="24" t="n">
        <f aca="false">VLOOKUP($BY39,DBInterface!$D:$N,11,FALSE())</f>
        <v>0</v>
      </c>
      <c r="C39" s="24" t="n">
        <f aca="false">SUMIF(DBInterface!$D:$D,$BY39,DBInterface!$K:$K)</f>
        <v>-30000</v>
      </c>
      <c r="D39" s="25" t="n">
        <f aca="false" t="array" ref="D39:D39">DDE("bdde","hist","US;POM.int=day.PRDS=1FARD=2/20/2001.NEARD=2/20/2001.excel.qe=ls")</f>
        <v>21.2999992370605</v>
      </c>
      <c r="E39" s="24" t="n">
        <f aca="false">VLOOKUP($BY39,DBInterface!$D:$O,12,FALSE())</f>
        <v>0</v>
      </c>
      <c r="F39" s="24" t="n">
        <f aca="false">IF(VLOOKUP($BY39,DBInterface!$D:$R,15,FALSE())&lt;0,0,VLOOKUP($BY39,DBInterface!$D:$R,15,FALSE()))</f>
        <v>0</v>
      </c>
      <c r="G39" s="26" t="n">
        <f aca="false">VLOOKUP($BY39,DBInterface!$D:$I,6,FALSE())</f>
        <v>0.0779</v>
      </c>
      <c r="H39" s="27" t="n">
        <f aca="false">IF(VLOOKUP($BY39,DBInterface!$D:$S,16,FALSE())&lt;=0,0.001,VLOOKUP($BY39,DBInterface!$D:$S,16,FALSE()))</f>
        <v>1E-005</v>
      </c>
      <c r="I39" s="28" t="str">
        <f aca="false">IF($B39&lt;&gt;0,VLOOKUP($BY39,DBInterface!$D:$Q,13,FALSE()),"")</f>
        <v/>
      </c>
      <c r="J39" s="9" t="n">
        <f aca="false">IF($B39&lt;&gt;0,IF(VLOOKUP($BY39,DBInterface!$D:$Q,14,FALSE())&lt;0,0,VLOOKUP($BY39,DBInterface!$D:$Q,14,FALSE())),"0")/365.25</f>
        <v>0</v>
      </c>
      <c r="K39" s="29" t="n">
        <f aca="false" t="array" ref="K39:K39">1</f>
        <v>1</v>
      </c>
      <c r="L39" s="0"/>
      <c r="M39" s="0"/>
      <c r="N39" s="0"/>
      <c r="O39" s="32"/>
      <c r="P39" s="33" t="n">
        <f aca="false">IF(ISERROR(SUMIF(DBInterface!$B:$B,P$1&amp;":"&amp;$BY39,DBInterface!$K:$K)/$C39),0,SUMIF(DBInterface!$B:$B,P$1&amp;":"&amp;$BY39,DBInterface!$K:$K)/$C39)</f>
        <v>-0</v>
      </c>
      <c r="Q39" s="33" t="n">
        <f aca="false">IF(ISERROR(SUMIF(DBInterface!$B:$B,Q$1&amp;":"&amp;$BY39,DBInterface!$K:$K)/$C39),0,SUMIF(DBInterface!$B:$B,Q$1&amp;":"&amp;$BY39,DBInterface!$K:$K)/$C39)</f>
        <v>-0</v>
      </c>
      <c r="R39" s="33" t="n">
        <f aca="false">IF(ISERROR(SUMIF(DBInterface!$B:$B,R$1&amp;":"&amp;$BY39,DBInterface!$K:$K)/$C39),0,SUMIF(DBInterface!$B:$B,R$1&amp;":"&amp;$BY39,DBInterface!$K:$K)/$C39)</f>
        <v>-0</v>
      </c>
      <c r="S39" s="33" t="n">
        <f aca="false">IF(ISERROR(SUMIF(DBInterface!$B:$B,S$1&amp;":"&amp;$BY39,DBInterface!$K:$K)/$C39),0,SUMIF(DBInterface!$B:$B,S$1&amp;":"&amp;$BY39,DBInterface!$K:$K)/$C39)</f>
        <v>-0</v>
      </c>
      <c r="T39" s="33" t="n">
        <f aca="false">IF(ISERROR(SUMIF(DBInterface!$B:$B,T$1&amp;":"&amp;$BY39,DBInterface!$K:$K)/$C39),0,SUMIF(DBInterface!$B:$B,T$1&amp;":"&amp;$BY39,DBInterface!$K:$K)/$C39)</f>
        <v>1</v>
      </c>
      <c r="U39" s="33" t="n">
        <f aca="false">IF(ISERROR(SUMIF(DBInterface!$B:$B,U$1&amp;":"&amp;$BY39,DBInterface!$K:$K)/$C39),0,SUMIF(DBInterface!$B:$B,U$1&amp;":"&amp;$BY39,DBInterface!$K:$K)/$C39)</f>
        <v>-0</v>
      </c>
      <c r="V39" s="33" t="n">
        <f aca="false">IF(ISERROR(SUMIF(DBInterface!$B:$B,V$1&amp;":"&amp;$BY39,DBInterface!$K:$K)/$C39),0,SUMIF(DBInterface!$B:$B,V$1&amp;":"&amp;$BY39,DBInterface!$K:$K)/$C39)</f>
        <v>-0</v>
      </c>
      <c r="W39" s="33" t="n">
        <f aca="false">IF(ISERROR(SUMIF(DBInterface!$B:$B,W$1&amp;":"&amp;$BY39,DBInterface!$K:$K)/$C39),0,SUMIF(DBInterface!$B:$B,W$1&amp;":"&amp;$BY39,DBInterface!$K:$K)/$C39)</f>
        <v>-0</v>
      </c>
      <c r="X39" s="33" t="n">
        <f aca="false">IF(ISERROR(SUMIF(DBInterface!$B:$B,X$1&amp;":"&amp;$BY39,DBInterface!$K:$K)/$C39),0,SUMIF(DBInterface!$B:$B,X$1&amp;":"&amp;$BY39,DBInterface!$K:$K)/$C39)</f>
        <v>-0</v>
      </c>
      <c r="Y39" s="33" t="n">
        <f aca="false">IF(ISERROR(SUMIF(DBInterface!$B:$B,Y$1&amp;":"&amp;$BY39,DBInterface!$K:$K)/$C39),0,SUMIF(DBInterface!$B:$B,Y$1&amp;":"&amp;$BY39,DBInterface!$K:$K)/$C39)</f>
        <v>-0</v>
      </c>
      <c r="Z39" s="33" t="n">
        <f aca="false">IF(ISERROR(SUMIF(DBInterface!$B:$B,Z$1&amp;":"&amp;$BY39,DBInterface!$K:$K)/$C39),0,SUMIF(DBInterface!$B:$B,Z$1&amp;":"&amp;$BY39,DBInterface!$K:$K)/$C39)</f>
        <v>-0</v>
      </c>
      <c r="AA39" s="33" t="n">
        <f aca="false">IF(ISERROR(SUMIF(DBInterface!$B:$B,AA$1&amp;":"&amp;$BY39,DBInterface!$K:$K)/$C39),0,SUMIF(DBInterface!$B:$B,AA$1&amp;":"&amp;$BY39,DBInterface!$K:$K)/$C39)</f>
        <v>-0</v>
      </c>
      <c r="AB39" s="34" t="n">
        <f aca="false">SUM(P39:AA39)</f>
        <v>1</v>
      </c>
      <c r="BY39" s="2" t="s">
        <v>90</v>
      </c>
      <c r="BZ39" s="2" t="s">
        <v>90</v>
      </c>
    </row>
    <row r="40" customFormat="false" ht="12.75" hidden="false" customHeight="false" outlineLevel="0" collapsed="false">
      <c r="A40" s="24" t="str">
        <f aca="false">IF(ISERROR(VLOOKUP($BZ40,BridgeCodes!$A$3:$E$65536,5,FALSE())),"Missing BB Code",VLOOKUP($BZ40,BridgeCodes!$A$3:$E$65536,5,FALSE()))</f>
        <v>US;PPL</v>
      </c>
      <c r="B40" s="24" t="n">
        <f aca="false">VLOOKUP($BY40,DBInterface!$D:$N,11,FALSE())</f>
        <v>0</v>
      </c>
      <c r="C40" s="24" t="n">
        <f aca="false">SUMIF(DBInterface!$D:$D,$BY40,DBInterface!$K:$K)</f>
        <v>26500</v>
      </c>
      <c r="D40" s="25" t="n">
        <f aca="false" t="array" ref="D40:D40">DDE("bdde","hist","US;PPL.int=day.PRDS=1FARD=2/20/2001.NEARD=2/20/2001.excel.qe=ls")</f>
        <v>44.0999984741211</v>
      </c>
      <c r="E40" s="24" t="n">
        <f aca="false">VLOOKUP($BY40,DBInterface!$D:$O,12,FALSE())</f>
        <v>0</v>
      </c>
      <c r="F40" s="24" t="n">
        <f aca="false">IF(VLOOKUP($BY40,DBInterface!$D:$R,15,FALSE())&lt;0,0,VLOOKUP($BY40,DBInterface!$D:$R,15,FALSE()))</f>
        <v>0</v>
      </c>
      <c r="G40" s="26" t="n">
        <f aca="false">VLOOKUP($BY40,DBInterface!$D:$I,6,FALSE())</f>
        <v>0.024</v>
      </c>
      <c r="H40" s="27" t="n">
        <f aca="false">IF(VLOOKUP($BY40,DBInterface!$D:$S,16,FALSE())&lt;=0,0.001,VLOOKUP($BY40,DBInterface!$D:$S,16,FALSE()))</f>
        <v>1E-005</v>
      </c>
      <c r="I40" s="28" t="str">
        <f aca="false">IF($B40&lt;&gt;0,VLOOKUP($BY40,DBInterface!$D:$Q,13,FALSE()),"")</f>
        <v/>
      </c>
      <c r="J40" s="9" t="n">
        <f aca="false">IF($B40&lt;&gt;0,IF(VLOOKUP($BY40,DBInterface!$D:$Q,14,FALSE())&lt;0,0,VLOOKUP($BY40,DBInterface!$D:$Q,14,FALSE())),"0")/365.25</f>
        <v>0</v>
      </c>
      <c r="K40" s="29" t="n">
        <f aca="false" t="array" ref="K40:K40">1</f>
        <v>1</v>
      </c>
      <c r="L40" s="0"/>
      <c r="M40" s="0"/>
      <c r="N40" s="0"/>
      <c r="O40" s="32"/>
      <c r="P40" s="33" t="n">
        <f aca="false">IF(ISERROR(SUMIF(DBInterface!$B:$B,P$1&amp;":"&amp;$BY40,DBInterface!$K:$K)/$C40),0,SUMIF(DBInterface!$B:$B,P$1&amp;":"&amp;$BY40,DBInterface!$K:$K)/$C40)</f>
        <v>0</v>
      </c>
      <c r="Q40" s="33" t="n">
        <f aca="false">IF(ISERROR(SUMIF(DBInterface!$B:$B,Q$1&amp;":"&amp;$BY40,DBInterface!$K:$K)/$C40),0,SUMIF(DBInterface!$B:$B,Q$1&amp;":"&amp;$BY40,DBInterface!$K:$K)/$C40)</f>
        <v>0</v>
      </c>
      <c r="R40" s="33" t="n">
        <f aca="false">IF(ISERROR(SUMIF(DBInterface!$B:$B,R$1&amp;":"&amp;$BY40,DBInterface!$K:$K)/$C40),0,SUMIF(DBInterface!$B:$B,R$1&amp;":"&amp;$BY40,DBInterface!$K:$K)/$C40)</f>
        <v>0</v>
      </c>
      <c r="S40" s="33" t="n">
        <f aca="false">IF(ISERROR(SUMIF(DBInterface!$B:$B,S$1&amp;":"&amp;$BY40,DBInterface!$K:$K)/$C40),0,SUMIF(DBInterface!$B:$B,S$1&amp;":"&amp;$BY40,DBInterface!$K:$K)/$C40)</f>
        <v>0</v>
      </c>
      <c r="T40" s="33" t="n">
        <f aca="false">IF(ISERROR(SUMIF(DBInterface!$B:$B,T$1&amp;":"&amp;$BY40,DBInterface!$K:$K)/$C40),0,SUMIF(DBInterface!$B:$B,T$1&amp;":"&amp;$BY40,DBInterface!$K:$K)/$C40)</f>
        <v>1</v>
      </c>
      <c r="U40" s="33" t="n">
        <f aca="false">IF(ISERROR(SUMIF(DBInterface!$B:$B,U$1&amp;":"&amp;$BY40,DBInterface!$K:$K)/$C40),0,SUMIF(DBInterface!$B:$B,U$1&amp;":"&amp;$BY40,DBInterface!$K:$K)/$C40)</f>
        <v>0</v>
      </c>
      <c r="V40" s="33" t="n">
        <f aca="false">IF(ISERROR(SUMIF(DBInterface!$B:$B,V$1&amp;":"&amp;$BY40,DBInterface!$K:$K)/$C40),0,SUMIF(DBInterface!$B:$B,V$1&amp;":"&amp;$BY40,DBInterface!$K:$K)/$C40)</f>
        <v>0</v>
      </c>
      <c r="W40" s="33" t="n">
        <f aca="false">IF(ISERROR(SUMIF(DBInterface!$B:$B,W$1&amp;":"&amp;$BY40,DBInterface!$K:$K)/$C40),0,SUMIF(DBInterface!$B:$B,W$1&amp;":"&amp;$BY40,DBInterface!$K:$K)/$C40)</f>
        <v>0</v>
      </c>
      <c r="X40" s="33" t="n">
        <f aca="false">IF(ISERROR(SUMIF(DBInterface!$B:$B,X$1&amp;":"&amp;$BY40,DBInterface!$K:$K)/$C40),0,SUMIF(DBInterface!$B:$B,X$1&amp;":"&amp;$BY40,DBInterface!$K:$K)/$C40)</f>
        <v>0</v>
      </c>
      <c r="Y40" s="33" t="n">
        <f aca="false">IF(ISERROR(SUMIF(DBInterface!$B:$B,Y$1&amp;":"&amp;$BY40,DBInterface!$K:$K)/$C40),0,SUMIF(DBInterface!$B:$B,Y$1&amp;":"&amp;$BY40,DBInterface!$K:$K)/$C40)</f>
        <v>0</v>
      </c>
      <c r="Z40" s="33" t="n">
        <f aca="false">IF(ISERROR(SUMIF(DBInterface!$B:$B,Z$1&amp;":"&amp;$BY40,DBInterface!$K:$K)/$C40),0,SUMIF(DBInterface!$B:$B,Z$1&amp;":"&amp;$BY40,DBInterface!$K:$K)/$C40)</f>
        <v>0</v>
      </c>
      <c r="AA40" s="33" t="n">
        <f aca="false">IF(ISERROR(SUMIF(DBInterface!$B:$B,AA$1&amp;":"&amp;$BY40,DBInterface!$K:$K)/$C40),0,SUMIF(DBInterface!$B:$B,AA$1&amp;":"&amp;$BY40,DBInterface!$K:$K)/$C40)</f>
        <v>0</v>
      </c>
      <c r="AB40" s="34" t="n">
        <f aca="false">SUM(P40:AA40)</f>
        <v>1</v>
      </c>
      <c r="BY40" s="2" t="s">
        <v>91</v>
      </c>
      <c r="BZ40" s="2" t="s">
        <v>91</v>
      </c>
    </row>
    <row r="41" customFormat="false" ht="12.75" hidden="false" customHeight="false" outlineLevel="0" collapsed="false">
      <c r="A41" s="24" t="str">
        <f aca="false">IF(ISERROR(VLOOKUP($BZ41,BridgeCodes!$A$3:$E$65536,5,FALSE())),"Missing BB Code",VLOOKUP($BZ41,BridgeCodes!$A$3:$E$65536,5,FALSE()))</f>
        <v>US;QQQ</v>
      </c>
      <c r="B41" s="24" t="n">
        <f aca="false">VLOOKUP($BY41,DBInterface!$D:$N,11,FALSE())</f>
        <v>0</v>
      </c>
      <c r="C41" s="24" t="n">
        <f aca="false">SUMIF(DBInterface!$D:$D,$BY41,DBInterface!$K:$K)</f>
        <v>-7700</v>
      </c>
      <c r="D41" s="25" t="n">
        <f aca="false" t="array" ref="D41:D41">DDE("bdde","hist","US;QQQ.int=day.PRDS=1FARD=2/20/2001.NEARD=2/20/2001.excel.qe=ls")</f>
        <v>55.1300010681152</v>
      </c>
      <c r="E41" s="24" t="n">
        <f aca="false">VLOOKUP($BY41,DBInterface!$D:$O,12,FALSE())</f>
        <v>0</v>
      </c>
      <c r="F41" s="24" t="n">
        <f aca="false">IF(VLOOKUP($BY41,DBInterface!$D:$R,15,FALSE())&lt;0,0,VLOOKUP($BY41,DBInterface!$D:$R,15,FALSE()))</f>
        <v>0</v>
      </c>
      <c r="G41" s="26" t="n">
        <f aca="false">VLOOKUP($BY41,DBInterface!$D:$I,6,FALSE())</f>
        <v>0</v>
      </c>
      <c r="H41" s="27" t="n">
        <f aca="false">IF(VLOOKUP($BY41,DBInterface!$D:$S,16,FALSE())&lt;=0,0.001,VLOOKUP($BY41,DBInterface!$D:$S,16,FALSE()))</f>
        <v>1E-005</v>
      </c>
      <c r="I41" s="28" t="str">
        <f aca="false">IF($B41&lt;&gt;0,VLOOKUP($BY41,DBInterface!$D:$Q,13,FALSE()),"")</f>
        <v/>
      </c>
      <c r="J41" s="9" t="n">
        <f aca="false">IF($B41&lt;&gt;0,IF(VLOOKUP($BY41,DBInterface!$D:$Q,14,FALSE())&lt;0,0,VLOOKUP($BY41,DBInterface!$D:$Q,14,FALSE())),"0")/365.25</f>
        <v>0</v>
      </c>
      <c r="K41" s="29" t="n">
        <f aca="false" t="array" ref="K41:K41">1</f>
        <v>1</v>
      </c>
      <c r="L41" s="0"/>
      <c r="M41" s="0"/>
      <c r="N41" s="0"/>
      <c r="O41" s="32"/>
      <c r="P41" s="33" t="n">
        <f aca="false">IF(ISERROR(SUMIF(DBInterface!$B:$B,P$1&amp;":"&amp;$BY41,DBInterface!$K:$K)/$C41),0,SUMIF(DBInterface!$B:$B,P$1&amp;":"&amp;$BY41,DBInterface!$K:$K)/$C41)</f>
        <v>-0</v>
      </c>
      <c r="Q41" s="33" t="n">
        <f aca="false">IF(ISERROR(SUMIF(DBInterface!$B:$B,Q$1&amp;":"&amp;$BY41,DBInterface!$K:$K)/$C41),0,SUMIF(DBInterface!$B:$B,Q$1&amp;":"&amp;$BY41,DBInterface!$K:$K)/$C41)</f>
        <v>-0</v>
      </c>
      <c r="R41" s="33" t="n">
        <f aca="false">IF(ISERROR(SUMIF(DBInterface!$B:$B,R$1&amp;":"&amp;$BY41,DBInterface!$K:$K)/$C41),0,SUMIF(DBInterface!$B:$B,R$1&amp;":"&amp;$BY41,DBInterface!$K:$K)/$C41)</f>
        <v>-0</v>
      </c>
      <c r="S41" s="33" t="n">
        <f aca="false">IF(ISERROR(SUMIF(DBInterface!$B:$B,S$1&amp;":"&amp;$BY41,DBInterface!$K:$K)/$C41),0,SUMIF(DBInterface!$B:$B,S$1&amp;":"&amp;$BY41,DBInterface!$K:$K)/$C41)</f>
        <v>-0</v>
      </c>
      <c r="T41" s="33" t="n">
        <f aca="false">IF(ISERROR(SUMIF(DBInterface!$B:$B,T$1&amp;":"&amp;$BY41,DBInterface!$K:$K)/$C41),0,SUMIF(DBInterface!$B:$B,T$1&amp;":"&amp;$BY41,DBInterface!$K:$K)/$C41)</f>
        <v>-0</v>
      </c>
      <c r="U41" s="33" t="n">
        <f aca="false">IF(ISERROR(SUMIF(DBInterface!$B:$B,U$1&amp;":"&amp;$BY41,DBInterface!$K:$K)/$C41),0,SUMIF(DBInterface!$B:$B,U$1&amp;":"&amp;$BY41,DBInterface!$K:$K)/$C41)</f>
        <v>-0</v>
      </c>
      <c r="V41" s="33" t="n">
        <f aca="false">IF(ISERROR(SUMIF(DBInterface!$B:$B,V$1&amp;":"&amp;$BY41,DBInterface!$K:$K)/$C41),0,SUMIF(DBInterface!$B:$B,V$1&amp;":"&amp;$BY41,DBInterface!$K:$K)/$C41)</f>
        <v>1</v>
      </c>
      <c r="W41" s="33" t="n">
        <f aca="false">IF(ISERROR(SUMIF(DBInterface!$B:$B,W$1&amp;":"&amp;$BY41,DBInterface!$K:$K)/$C41),0,SUMIF(DBInterface!$B:$B,W$1&amp;":"&amp;$BY41,DBInterface!$K:$K)/$C41)</f>
        <v>-0</v>
      </c>
      <c r="X41" s="33" t="n">
        <f aca="false">IF(ISERROR(SUMIF(DBInterface!$B:$B,X$1&amp;":"&amp;$BY41,DBInterface!$K:$K)/$C41),0,SUMIF(DBInterface!$B:$B,X$1&amp;":"&amp;$BY41,DBInterface!$K:$K)/$C41)</f>
        <v>-0</v>
      </c>
      <c r="Y41" s="33" t="n">
        <f aca="false">IF(ISERROR(SUMIF(DBInterface!$B:$B,Y$1&amp;":"&amp;$BY41,DBInterface!$K:$K)/$C41),0,SUMIF(DBInterface!$B:$B,Y$1&amp;":"&amp;$BY41,DBInterface!$K:$K)/$C41)</f>
        <v>-0</v>
      </c>
      <c r="Z41" s="33" t="n">
        <f aca="false">IF(ISERROR(SUMIF(DBInterface!$B:$B,Z$1&amp;":"&amp;$BY41,DBInterface!$K:$K)/$C41),0,SUMIF(DBInterface!$B:$B,Z$1&amp;":"&amp;$BY41,DBInterface!$K:$K)/$C41)</f>
        <v>-0</v>
      </c>
      <c r="AA41" s="33" t="n">
        <f aca="false">IF(ISERROR(SUMIF(DBInterface!$B:$B,AA$1&amp;":"&amp;$BY41,DBInterface!$K:$K)/$C41),0,SUMIF(DBInterface!$B:$B,AA$1&amp;":"&amp;$BY41,DBInterface!$K:$K)/$C41)</f>
        <v>-0</v>
      </c>
      <c r="AB41" s="34" t="n">
        <f aca="false">SUM(P41:AA41)</f>
        <v>1</v>
      </c>
      <c r="BY41" s="2" t="s">
        <v>92</v>
      </c>
      <c r="BZ41" s="2" t="s">
        <v>92</v>
      </c>
    </row>
    <row r="42" customFormat="false" ht="12.75" hidden="false" customHeight="false" outlineLevel="0" collapsed="false">
      <c r="A42" s="24" t="str">
        <f aca="false">IF(ISERROR(VLOOKUP($BZ42,BridgeCodes!$A$3:$E$65536,5,FALSE())),"Missing BB Code",VLOOKUP($BZ42,BridgeCodes!$A$3:$E$65536,5,FALSE()))</f>
        <v>US;QQQ</v>
      </c>
      <c r="B42" s="24" t="n">
        <f aca="false">VLOOKUP($BY42,DBInterface!$D:$N,11,FALSE())</f>
        <v>4</v>
      </c>
      <c r="C42" s="24" t="n">
        <f aca="false">SUMIF(DBInterface!$D:$D,$BY42,DBInterface!$K:$K)</f>
        <v>-10000</v>
      </c>
      <c r="D42" s="25" t="n">
        <f aca="false" t="array" ref="D42:D42">DDE("bdde","hist","US;QQQ.int=day.PRDS=1FARD=2/20/2001.NEARD=2/20/2001.excel.qe=ls")</f>
        <v>55.1300010681152</v>
      </c>
      <c r="E42" s="24" t="n">
        <f aca="false">VLOOKUP($BY42,DBInterface!$D:$O,12,FALSE())</f>
        <v>61</v>
      </c>
      <c r="F42" s="24" t="n">
        <f aca="false">IF(VLOOKUP($BY42,DBInterface!$D:$R,15,FALSE())&lt;0,0,VLOOKUP($BY42,DBInterface!$D:$R,15,FALSE()))</f>
        <v>0.0564221088165233</v>
      </c>
      <c r="G42" s="26" t="n">
        <f aca="false">VLOOKUP($BY42,DBInterface!$D:$I,6,FALSE())</f>
        <v>0</v>
      </c>
      <c r="H42" s="27" t="n">
        <f aca="false">IF(VLOOKUP($BY42,DBInterface!$D:$S,16,FALSE())&lt;=0,0.001,VLOOKUP($BY42,DBInterface!$D:$S,16,FALSE()))</f>
        <v>0.56885594496</v>
      </c>
      <c r="I42" s="28" t="n">
        <f aca="false">IF($B42&lt;&gt;0,VLOOKUP($BY42,DBInterface!$D:$Q,13,FALSE()),"")</f>
        <v>36967</v>
      </c>
      <c r="J42" s="9" t="n">
        <f aca="false">IF($B42&lt;&gt;0,IF(VLOOKUP($BY42,DBInterface!$D:$Q,14,FALSE())&lt;0,0,VLOOKUP($BY42,DBInterface!$D:$Q,14,FALSE())),"0")/365.25</f>
        <v>0.0684462696783025</v>
      </c>
      <c r="K42" s="29" t="n">
        <f aca="false" t="array" ref="K42:K42">1</f>
        <v>1</v>
      </c>
      <c r="L42" s="0"/>
      <c r="M42" s="0"/>
      <c r="N42" s="0"/>
      <c r="O42" s="32"/>
      <c r="P42" s="33" t="n">
        <f aca="false">IF(ISERROR(SUMIF(DBInterface!$B:$B,P$1&amp;":"&amp;$BY42,DBInterface!$K:$K)/$C42),0,SUMIF(DBInterface!$B:$B,P$1&amp;":"&amp;$BY42,DBInterface!$K:$K)/$C42)</f>
        <v>-0</v>
      </c>
      <c r="Q42" s="33" t="n">
        <f aca="false">IF(ISERROR(SUMIF(DBInterface!$B:$B,Q$1&amp;":"&amp;$BY42,DBInterface!$K:$K)/$C42),0,SUMIF(DBInterface!$B:$B,Q$1&amp;":"&amp;$BY42,DBInterface!$K:$K)/$C42)</f>
        <v>-0</v>
      </c>
      <c r="R42" s="33" t="n">
        <f aca="false">IF(ISERROR(SUMIF(DBInterface!$B:$B,R$1&amp;":"&amp;$BY42,DBInterface!$K:$K)/$C42),0,SUMIF(DBInterface!$B:$B,R$1&amp;":"&amp;$BY42,DBInterface!$K:$K)/$C42)</f>
        <v>-0</v>
      </c>
      <c r="S42" s="33" t="n">
        <f aca="false">IF(ISERROR(SUMIF(DBInterface!$B:$B,S$1&amp;":"&amp;$BY42,DBInterface!$K:$K)/$C42),0,SUMIF(DBInterface!$B:$B,S$1&amp;":"&amp;$BY42,DBInterface!$K:$K)/$C42)</f>
        <v>-0</v>
      </c>
      <c r="T42" s="33" t="n">
        <f aca="false">IF(ISERROR(SUMIF(DBInterface!$B:$B,T$1&amp;":"&amp;$BY42,DBInterface!$K:$K)/$C42),0,SUMIF(DBInterface!$B:$B,T$1&amp;":"&amp;$BY42,DBInterface!$K:$K)/$C42)</f>
        <v>-0</v>
      </c>
      <c r="U42" s="33" t="n">
        <f aca="false">IF(ISERROR(SUMIF(DBInterface!$B:$B,U$1&amp;":"&amp;$BY42,DBInterface!$K:$K)/$C42),0,SUMIF(DBInterface!$B:$B,U$1&amp;":"&amp;$BY42,DBInterface!$K:$K)/$C42)</f>
        <v>-0</v>
      </c>
      <c r="V42" s="33" t="n">
        <f aca="false">IF(ISERROR(SUMIF(DBInterface!$B:$B,V$1&amp;":"&amp;$BY42,DBInterface!$K:$K)/$C42),0,SUMIF(DBInterface!$B:$B,V$1&amp;":"&amp;$BY42,DBInterface!$K:$K)/$C42)</f>
        <v>1</v>
      </c>
      <c r="W42" s="33" t="n">
        <f aca="false">IF(ISERROR(SUMIF(DBInterface!$B:$B,W$1&amp;":"&amp;$BY42,DBInterface!$K:$K)/$C42),0,SUMIF(DBInterface!$B:$B,W$1&amp;":"&amp;$BY42,DBInterface!$K:$K)/$C42)</f>
        <v>-0</v>
      </c>
      <c r="X42" s="33" t="n">
        <f aca="false">IF(ISERROR(SUMIF(DBInterface!$B:$B,X$1&amp;":"&amp;$BY42,DBInterface!$K:$K)/$C42),0,SUMIF(DBInterface!$B:$B,X$1&amp;":"&amp;$BY42,DBInterface!$K:$K)/$C42)</f>
        <v>-0</v>
      </c>
      <c r="Y42" s="33" t="n">
        <f aca="false">IF(ISERROR(SUMIF(DBInterface!$B:$B,Y$1&amp;":"&amp;$BY42,DBInterface!$K:$K)/$C42),0,SUMIF(DBInterface!$B:$B,Y$1&amp;":"&amp;$BY42,DBInterface!$K:$K)/$C42)</f>
        <v>-0</v>
      </c>
      <c r="Z42" s="33" t="n">
        <f aca="false">IF(ISERROR(SUMIF(DBInterface!$B:$B,Z$1&amp;":"&amp;$BY42,DBInterface!$K:$K)/$C42),0,SUMIF(DBInterface!$B:$B,Z$1&amp;":"&amp;$BY42,DBInterface!$K:$K)/$C42)</f>
        <v>-0</v>
      </c>
      <c r="AA42" s="33" t="n">
        <f aca="false">IF(ISERROR(SUMIF(DBInterface!$B:$B,AA$1&amp;":"&amp;$BY42,DBInterface!$K:$K)/$C42),0,SUMIF(DBInterface!$B:$B,AA$1&amp;":"&amp;$BY42,DBInterface!$K:$K)/$C42)</f>
        <v>-0</v>
      </c>
      <c r="AB42" s="34" t="n">
        <f aca="false">SUM(P42:AA42)</f>
        <v>1</v>
      </c>
      <c r="BY42" s="2" t="s">
        <v>93</v>
      </c>
      <c r="BZ42" s="2" t="s">
        <v>92</v>
      </c>
    </row>
    <row r="43" customFormat="false" ht="12.75" hidden="false" customHeight="false" outlineLevel="0" collapsed="false">
      <c r="A43" s="24" t="str">
        <f aca="false">IF(ISERROR(VLOOKUP($BZ43,BridgeCodes!$A$3:$E$65536,5,FALSE())),"Missing BB Code",VLOOKUP($BZ43,BridgeCodes!$A$3:$E$65536,5,FALSE()))</f>
        <v>US;RD</v>
      </c>
      <c r="B43" s="24" t="n">
        <f aca="false">VLOOKUP($BY43,DBInterface!$D:$N,11,FALSE())</f>
        <v>0</v>
      </c>
      <c r="C43" s="24" t="n">
        <f aca="false">SUMIF(DBInterface!$D:$D,$BY43,DBInterface!$K:$K)</f>
        <v>-89100</v>
      </c>
      <c r="D43" s="25" t="n">
        <f aca="false" t="array" ref="D43:D43">DDE("bdde","hist","US;RD.int=day.PRDS=1FARD=2/20/2001.NEARD=2/20/2001.excel.qe=ls")</f>
        <v>60.6500015258789</v>
      </c>
      <c r="E43" s="24" t="n">
        <f aca="false">VLOOKUP($BY43,DBInterface!$D:$O,12,FALSE())</f>
        <v>0</v>
      </c>
      <c r="F43" s="24" t="n">
        <f aca="false">IF(VLOOKUP($BY43,DBInterface!$D:$R,15,FALSE())&lt;0,0,VLOOKUP($BY43,DBInterface!$D:$R,15,FALSE()))</f>
        <v>0</v>
      </c>
      <c r="G43" s="26" t="n">
        <f aca="false">VLOOKUP($BY43,DBInterface!$D:$I,6,FALSE())</f>
        <v>0.0198</v>
      </c>
      <c r="H43" s="27" t="n">
        <f aca="false">IF(VLOOKUP($BY43,DBInterface!$D:$S,16,FALSE())&lt;=0,0.001,VLOOKUP($BY43,DBInterface!$D:$S,16,FALSE()))</f>
        <v>1E-005</v>
      </c>
      <c r="I43" s="28" t="str">
        <f aca="false">IF($B43&lt;&gt;0,VLOOKUP($BY43,DBInterface!$D:$Q,13,FALSE()),"")</f>
        <v/>
      </c>
      <c r="J43" s="9" t="n">
        <f aca="false">IF($B43&lt;&gt;0,IF(VLOOKUP($BY43,DBInterface!$D:$Q,14,FALSE())&lt;0,0,VLOOKUP($BY43,DBInterface!$D:$Q,14,FALSE())),"0")/365.25</f>
        <v>0</v>
      </c>
      <c r="K43" s="29" t="n">
        <f aca="false" t="array" ref="K43:K43">1</f>
        <v>1</v>
      </c>
      <c r="L43" s="0"/>
      <c r="M43" s="0"/>
      <c r="N43" s="0"/>
      <c r="O43" s="32"/>
      <c r="P43" s="33" t="n">
        <f aca="false">IF(ISERROR(SUMIF(DBInterface!$B:$B,P$1&amp;":"&amp;$BY43,DBInterface!$K:$K)/$C43),0,SUMIF(DBInterface!$B:$B,P$1&amp;":"&amp;$BY43,DBInterface!$K:$K)/$C43)</f>
        <v>-0</v>
      </c>
      <c r="Q43" s="33" t="n">
        <f aca="false">IF(ISERROR(SUMIF(DBInterface!$B:$B,Q$1&amp;":"&amp;$BY43,DBInterface!$K:$K)/$C43),0,SUMIF(DBInterface!$B:$B,Q$1&amp;":"&amp;$BY43,DBInterface!$K:$K)/$C43)</f>
        <v>-0</v>
      </c>
      <c r="R43" s="33" t="n">
        <f aca="false">IF(ISERROR(SUMIF(DBInterface!$B:$B,R$1&amp;":"&amp;$BY43,DBInterface!$K:$K)/$C43),0,SUMIF(DBInterface!$B:$B,R$1&amp;":"&amp;$BY43,DBInterface!$K:$K)/$C43)</f>
        <v>-0</v>
      </c>
      <c r="S43" s="33" t="n">
        <f aca="false">IF(ISERROR(SUMIF(DBInterface!$B:$B,S$1&amp;":"&amp;$BY43,DBInterface!$K:$K)/$C43),0,SUMIF(DBInterface!$B:$B,S$1&amp;":"&amp;$BY43,DBInterface!$K:$K)/$C43)</f>
        <v>1</v>
      </c>
      <c r="T43" s="33" t="n">
        <f aca="false">IF(ISERROR(SUMIF(DBInterface!$B:$B,T$1&amp;":"&amp;$BY43,DBInterface!$K:$K)/$C43),0,SUMIF(DBInterface!$B:$B,T$1&amp;":"&amp;$BY43,DBInterface!$K:$K)/$C43)</f>
        <v>-0</v>
      </c>
      <c r="U43" s="33" t="n">
        <f aca="false">IF(ISERROR(SUMIF(DBInterface!$B:$B,U$1&amp;":"&amp;$BY43,DBInterface!$K:$K)/$C43),0,SUMIF(DBInterface!$B:$B,U$1&amp;":"&amp;$BY43,DBInterface!$K:$K)/$C43)</f>
        <v>-0</v>
      </c>
      <c r="V43" s="33" t="n">
        <f aca="false">IF(ISERROR(SUMIF(DBInterface!$B:$B,V$1&amp;":"&amp;$BY43,DBInterface!$K:$K)/$C43),0,SUMIF(DBInterface!$B:$B,V$1&amp;":"&amp;$BY43,DBInterface!$K:$K)/$C43)</f>
        <v>-0</v>
      </c>
      <c r="W43" s="33" t="n">
        <f aca="false">IF(ISERROR(SUMIF(DBInterface!$B:$B,W$1&amp;":"&amp;$BY43,DBInterface!$K:$K)/$C43),0,SUMIF(DBInterface!$B:$B,W$1&amp;":"&amp;$BY43,DBInterface!$K:$K)/$C43)</f>
        <v>-0</v>
      </c>
      <c r="X43" s="33" t="n">
        <f aca="false">IF(ISERROR(SUMIF(DBInterface!$B:$B,X$1&amp;":"&amp;$BY43,DBInterface!$K:$K)/$C43),0,SUMIF(DBInterface!$B:$B,X$1&amp;":"&amp;$BY43,DBInterface!$K:$K)/$C43)</f>
        <v>-0</v>
      </c>
      <c r="Y43" s="33" t="n">
        <f aca="false">IF(ISERROR(SUMIF(DBInterface!$B:$B,Y$1&amp;":"&amp;$BY43,DBInterface!$K:$K)/$C43),0,SUMIF(DBInterface!$B:$B,Y$1&amp;":"&amp;$BY43,DBInterface!$K:$K)/$C43)</f>
        <v>-0</v>
      </c>
      <c r="Z43" s="33" t="n">
        <f aca="false">IF(ISERROR(SUMIF(DBInterface!$B:$B,Z$1&amp;":"&amp;$BY43,DBInterface!$K:$K)/$C43),0,SUMIF(DBInterface!$B:$B,Z$1&amp;":"&amp;$BY43,DBInterface!$K:$K)/$C43)</f>
        <v>-0</v>
      </c>
      <c r="AA43" s="33" t="n">
        <f aca="false">IF(ISERROR(SUMIF(DBInterface!$B:$B,AA$1&amp;":"&amp;$BY43,DBInterface!$K:$K)/$C43),0,SUMIF(DBInterface!$B:$B,AA$1&amp;":"&amp;$BY43,DBInterface!$K:$K)/$C43)</f>
        <v>-0</v>
      </c>
      <c r="AB43" s="34" t="n">
        <f aca="false">SUM(P43:AA43)</f>
        <v>1</v>
      </c>
      <c r="BY43" s="2" t="s">
        <v>94</v>
      </c>
      <c r="BZ43" s="2" t="s">
        <v>94</v>
      </c>
    </row>
    <row r="44" customFormat="false" ht="12.75" hidden="false" customHeight="false" outlineLevel="0" collapsed="false">
      <c r="A44" s="24" t="str">
        <f aca="false">IF(ISERROR(VLOOKUP($BZ44,BridgeCodes!$A$3:$E$65536,5,FALSE())),"Missing BB Code",VLOOKUP($BZ44,BridgeCodes!$A$3:$E$65536,5,FALSE()))</f>
        <v>US;RD</v>
      </c>
      <c r="B44" s="24" t="n">
        <f aca="false">VLOOKUP($BY44,DBInterface!$D:$N,11,FALSE())</f>
        <v>0</v>
      </c>
      <c r="C44" s="24" t="n">
        <f aca="false">SUMIF(DBInterface!$D:$D,$BY44,DBInterface!$K:$K)</f>
        <v>-4000</v>
      </c>
      <c r="D44" s="25" t="n">
        <f aca="false" t="array" ref="D44:D44">DDE("bdde","hist","US;RD.int=day.PRDS=1FARD=2/20/2001.NEARD=2/20/2001.excel.qe=ls")</f>
        <v>60.6500015258789</v>
      </c>
      <c r="E44" s="24" t="n">
        <f aca="false">VLOOKUP($BY44,DBInterface!$D:$O,12,FALSE())</f>
        <v>0</v>
      </c>
      <c r="F44" s="24" t="n">
        <f aca="false">IF(VLOOKUP($BY44,DBInterface!$D:$R,15,FALSE())&lt;0,0,VLOOKUP($BY44,DBInterface!$D:$R,15,FALSE()))</f>
        <v>0</v>
      </c>
      <c r="G44" s="26" t="n">
        <f aca="false">VLOOKUP($BY44,DBInterface!$D:$I,6,FALSE())</f>
        <v>0.02396</v>
      </c>
      <c r="H44" s="27" t="n">
        <f aca="false">IF(VLOOKUP($BY44,DBInterface!$D:$S,16,FALSE())&lt;=0,0.001,VLOOKUP($BY44,DBInterface!$D:$S,16,FALSE()))</f>
        <v>1E-005</v>
      </c>
      <c r="I44" s="28" t="str">
        <f aca="false">IF($B44&lt;&gt;0,VLOOKUP($BY44,DBInterface!$D:$Q,13,FALSE()),"")</f>
        <v/>
      </c>
      <c r="J44" s="9" t="n">
        <f aca="false">IF($B44&lt;&gt;0,IF(VLOOKUP($BY44,DBInterface!$D:$Q,14,FALSE())&lt;0,0,VLOOKUP($BY44,DBInterface!$D:$Q,14,FALSE())),"0")/365.25</f>
        <v>0</v>
      </c>
      <c r="K44" s="29" t="n">
        <f aca="false" t="array" ref="K44:K44">1</f>
        <v>1</v>
      </c>
      <c r="L44" s="0"/>
      <c r="M44" s="0"/>
      <c r="N44" s="0"/>
      <c r="O44" s="32"/>
      <c r="P44" s="33" t="n">
        <f aca="false">IF(ISERROR(SUMIF(DBInterface!$B:$B,P$1&amp;":"&amp;$BY44,DBInterface!$K:$K)/$C44),0,SUMIF(DBInterface!$B:$B,P$1&amp;":"&amp;$BY44,DBInterface!$K:$K)/$C44)</f>
        <v>-0</v>
      </c>
      <c r="Q44" s="33" t="n">
        <f aca="false">IF(ISERROR(SUMIF(DBInterface!$B:$B,Q$1&amp;":"&amp;$BY44,DBInterface!$K:$K)/$C44),0,SUMIF(DBInterface!$B:$B,Q$1&amp;":"&amp;$BY44,DBInterface!$K:$K)/$C44)</f>
        <v>-0</v>
      </c>
      <c r="R44" s="33" t="n">
        <f aca="false">IF(ISERROR(SUMIF(DBInterface!$B:$B,R$1&amp;":"&amp;$BY44,DBInterface!$K:$K)/$C44),0,SUMIF(DBInterface!$B:$B,R$1&amp;":"&amp;$BY44,DBInterface!$K:$K)/$C44)</f>
        <v>-0</v>
      </c>
      <c r="S44" s="33" t="n">
        <f aca="false">IF(ISERROR(SUMIF(DBInterface!$B:$B,S$1&amp;":"&amp;$BY44,DBInterface!$K:$K)/$C44),0,SUMIF(DBInterface!$B:$B,S$1&amp;":"&amp;$BY44,DBInterface!$K:$K)/$C44)</f>
        <v>-0</v>
      </c>
      <c r="T44" s="33" t="n">
        <f aca="false">IF(ISERROR(SUMIF(DBInterface!$B:$B,T$1&amp;":"&amp;$BY44,DBInterface!$K:$K)/$C44),0,SUMIF(DBInterface!$B:$B,T$1&amp;":"&amp;$BY44,DBInterface!$K:$K)/$C44)</f>
        <v>-0</v>
      </c>
      <c r="U44" s="33" t="n">
        <f aca="false">IF(ISERROR(SUMIF(DBInterface!$B:$B,U$1&amp;":"&amp;$BY44,DBInterface!$K:$K)/$C44),0,SUMIF(DBInterface!$B:$B,U$1&amp;":"&amp;$BY44,DBInterface!$K:$K)/$C44)</f>
        <v>-0</v>
      </c>
      <c r="V44" s="33" t="n">
        <f aca="false">IF(ISERROR(SUMIF(DBInterface!$B:$B,V$1&amp;":"&amp;$BY44,DBInterface!$K:$K)/$C44),0,SUMIF(DBInterface!$B:$B,V$1&amp;":"&amp;$BY44,DBInterface!$K:$K)/$C44)</f>
        <v>-0</v>
      </c>
      <c r="W44" s="33" t="n">
        <f aca="false">IF(ISERROR(SUMIF(DBInterface!$B:$B,W$1&amp;":"&amp;$BY44,DBInterface!$K:$K)/$C44),0,SUMIF(DBInterface!$B:$B,W$1&amp;":"&amp;$BY44,DBInterface!$K:$K)/$C44)</f>
        <v>-0</v>
      </c>
      <c r="X44" s="33" t="n">
        <f aca="false">IF(ISERROR(SUMIF(DBInterface!$B:$B,X$1&amp;":"&amp;$BY44,DBInterface!$K:$K)/$C44),0,SUMIF(DBInterface!$B:$B,X$1&amp;":"&amp;$BY44,DBInterface!$K:$K)/$C44)</f>
        <v>1</v>
      </c>
      <c r="Y44" s="33" t="n">
        <f aca="false">IF(ISERROR(SUMIF(DBInterface!$B:$B,Y$1&amp;":"&amp;$BY44,DBInterface!$K:$K)/$C44),0,SUMIF(DBInterface!$B:$B,Y$1&amp;":"&amp;$BY44,DBInterface!$K:$K)/$C44)</f>
        <v>-0</v>
      </c>
      <c r="Z44" s="33" t="n">
        <f aca="false">IF(ISERROR(SUMIF(DBInterface!$B:$B,Z$1&amp;":"&amp;$BY44,DBInterface!$K:$K)/$C44),0,SUMIF(DBInterface!$B:$B,Z$1&amp;":"&amp;$BY44,DBInterface!$K:$K)/$C44)</f>
        <v>-0</v>
      </c>
      <c r="AA44" s="33" t="n">
        <f aca="false">IF(ISERROR(SUMIF(DBInterface!$B:$B,AA$1&amp;":"&amp;$BY44,DBInterface!$K:$K)/$C44),0,SUMIF(DBInterface!$B:$B,AA$1&amp;":"&amp;$BY44,DBInterface!$K:$K)/$C44)</f>
        <v>-0</v>
      </c>
      <c r="AB44" s="34" t="n">
        <f aca="false">SUM(P44:AA44)</f>
        <v>1</v>
      </c>
      <c r="BY44" s="2" t="s">
        <v>95</v>
      </c>
      <c r="BZ44" s="2" t="s">
        <v>95</v>
      </c>
    </row>
    <row r="45" customFormat="false" ht="12.75" hidden="false" customHeight="false" outlineLevel="0" collapsed="false">
      <c r="A45" s="24" t="str">
        <f aca="false">IF(ISERROR(VLOOKUP($BZ45,BridgeCodes!$A$3:$E$65536,5,FALSE())),"Missing BB Code",VLOOKUP($BZ45,BridgeCodes!$A$3:$E$65536,5,FALSE()))</f>
        <v>US;REI</v>
      </c>
      <c r="B45" s="24" t="n">
        <f aca="false">VLOOKUP($BY45,DBInterface!$D:$N,11,FALSE())</f>
        <v>0</v>
      </c>
      <c r="C45" s="24" t="n">
        <f aca="false">SUMIF(DBInterface!$D:$D,$BY45,DBInterface!$K:$K)</f>
        <v>15000</v>
      </c>
      <c r="D45" s="25" t="n">
        <f aca="false" t="array" ref="D45:D45">DDE("bdde","hist","US;REI.int=day.PRDS=1FARD=2/20/2001.NEARD=2/20/2001.excel.qe=ls")</f>
        <v>41.0499992370606</v>
      </c>
      <c r="E45" s="24" t="n">
        <f aca="false">VLOOKUP($BY45,DBInterface!$D:$O,12,FALSE())</f>
        <v>0</v>
      </c>
      <c r="F45" s="24" t="n">
        <f aca="false">IF(VLOOKUP($BY45,DBInterface!$D:$R,15,FALSE())&lt;0,0,VLOOKUP($BY45,DBInterface!$D:$R,15,FALSE()))</f>
        <v>0</v>
      </c>
      <c r="G45" s="26" t="n">
        <f aca="false">VLOOKUP($BY45,DBInterface!$D:$I,6,FALSE())</f>
        <v>0.0365</v>
      </c>
      <c r="H45" s="27" t="n">
        <f aca="false">IF(VLOOKUP($BY45,DBInterface!$D:$S,16,FALSE())&lt;=0,0.001,VLOOKUP($BY45,DBInterface!$D:$S,16,FALSE()))</f>
        <v>1E-005</v>
      </c>
      <c r="I45" s="28" t="str">
        <f aca="false">IF($B45&lt;&gt;0,VLOOKUP($BY45,DBInterface!$D:$Q,13,FALSE()),"")</f>
        <v/>
      </c>
      <c r="J45" s="9" t="n">
        <f aca="false">IF($B45&lt;&gt;0,IF(VLOOKUP($BY45,DBInterface!$D:$Q,14,FALSE())&lt;0,0,VLOOKUP($BY45,DBInterface!$D:$Q,14,FALSE())),"0")/365.25</f>
        <v>0</v>
      </c>
      <c r="K45" s="29" t="n">
        <f aca="false" t="array" ref="K45:K45">1</f>
        <v>1</v>
      </c>
      <c r="L45" s="0"/>
      <c r="M45" s="0"/>
      <c r="N45" s="0"/>
      <c r="O45" s="32"/>
      <c r="P45" s="33" t="n">
        <f aca="false">IF(ISERROR(SUMIF(DBInterface!$B:$B,P$1&amp;":"&amp;$BY45,DBInterface!$K:$K)/$C45),0,SUMIF(DBInterface!$B:$B,P$1&amp;":"&amp;$BY45,DBInterface!$K:$K)/$C45)</f>
        <v>0</v>
      </c>
      <c r="Q45" s="33" t="n">
        <f aca="false">IF(ISERROR(SUMIF(DBInterface!$B:$B,Q$1&amp;":"&amp;$BY45,DBInterface!$K:$K)/$C45),0,SUMIF(DBInterface!$B:$B,Q$1&amp;":"&amp;$BY45,DBInterface!$K:$K)/$C45)</f>
        <v>0</v>
      </c>
      <c r="R45" s="33" t="n">
        <f aca="false">IF(ISERROR(SUMIF(DBInterface!$B:$B,R$1&amp;":"&amp;$BY45,DBInterface!$K:$K)/$C45),0,SUMIF(DBInterface!$B:$B,R$1&amp;":"&amp;$BY45,DBInterface!$K:$K)/$C45)</f>
        <v>0</v>
      </c>
      <c r="S45" s="33" t="n">
        <f aca="false">IF(ISERROR(SUMIF(DBInterface!$B:$B,S$1&amp;":"&amp;$BY45,DBInterface!$K:$K)/$C45),0,SUMIF(DBInterface!$B:$B,S$1&amp;":"&amp;$BY45,DBInterface!$K:$K)/$C45)</f>
        <v>0</v>
      </c>
      <c r="T45" s="33" t="n">
        <f aca="false">IF(ISERROR(SUMIF(DBInterface!$B:$B,T$1&amp;":"&amp;$BY45,DBInterface!$K:$K)/$C45),0,SUMIF(DBInterface!$B:$B,T$1&amp;":"&amp;$BY45,DBInterface!$K:$K)/$C45)</f>
        <v>1</v>
      </c>
      <c r="U45" s="33" t="n">
        <f aca="false">IF(ISERROR(SUMIF(DBInterface!$B:$B,U$1&amp;":"&amp;$BY45,DBInterface!$K:$K)/$C45),0,SUMIF(DBInterface!$B:$B,U$1&amp;":"&amp;$BY45,DBInterface!$K:$K)/$C45)</f>
        <v>0</v>
      </c>
      <c r="V45" s="33" t="n">
        <f aca="false">IF(ISERROR(SUMIF(DBInterface!$B:$B,V$1&amp;":"&amp;$BY45,DBInterface!$K:$K)/$C45),0,SUMIF(DBInterface!$B:$B,V$1&amp;":"&amp;$BY45,DBInterface!$K:$K)/$C45)</f>
        <v>0</v>
      </c>
      <c r="W45" s="33" t="n">
        <f aca="false">IF(ISERROR(SUMIF(DBInterface!$B:$B,W$1&amp;":"&amp;$BY45,DBInterface!$K:$K)/$C45),0,SUMIF(DBInterface!$B:$B,W$1&amp;":"&amp;$BY45,DBInterface!$K:$K)/$C45)</f>
        <v>0</v>
      </c>
      <c r="X45" s="33" t="n">
        <f aca="false">IF(ISERROR(SUMIF(DBInterface!$B:$B,X$1&amp;":"&amp;$BY45,DBInterface!$K:$K)/$C45),0,SUMIF(DBInterface!$B:$B,X$1&amp;":"&amp;$BY45,DBInterface!$K:$K)/$C45)</f>
        <v>0</v>
      </c>
      <c r="Y45" s="33" t="n">
        <f aca="false">IF(ISERROR(SUMIF(DBInterface!$B:$B,Y$1&amp;":"&amp;$BY45,DBInterface!$K:$K)/$C45),0,SUMIF(DBInterface!$B:$B,Y$1&amp;":"&amp;$BY45,DBInterface!$K:$K)/$C45)</f>
        <v>0</v>
      </c>
      <c r="Z45" s="33" t="n">
        <f aca="false">IF(ISERROR(SUMIF(DBInterface!$B:$B,Z$1&amp;":"&amp;$BY45,DBInterface!$K:$K)/$C45),0,SUMIF(DBInterface!$B:$B,Z$1&amp;":"&amp;$BY45,DBInterface!$K:$K)/$C45)</f>
        <v>0</v>
      </c>
      <c r="AA45" s="33" t="n">
        <f aca="false">IF(ISERROR(SUMIF(DBInterface!$B:$B,AA$1&amp;":"&amp;$BY45,DBInterface!$K:$K)/$C45),0,SUMIF(DBInterface!$B:$B,AA$1&amp;":"&amp;$BY45,DBInterface!$K:$K)/$C45)</f>
        <v>0</v>
      </c>
      <c r="AB45" s="34" t="n">
        <f aca="false">SUM(P45:AA45)</f>
        <v>1</v>
      </c>
      <c r="BY45" s="2" t="s">
        <v>96</v>
      </c>
      <c r="BZ45" s="2" t="s">
        <v>96</v>
      </c>
    </row>
    <row r="46" customFormat="false" ht="12.75" hidden="false" customHeight="false" outlineLevel="0" collapsed="false">
      <c r="A46" s="24" t="str">
        <f aca="false">IF(ISERROR(VLOOKUP($BZ46,BridgeCodes!$A$3:$E$65536,5,FALSE())),"Missing BB Code",VLOOKUP($BZ46,BridgeCodes!$A$3:$E$65536,5,FALSE()))</f>
        <v>US;RIG</v>
      </c>
      <c r="B46" s="24" t="n">
        <f aca="false">VLOOKUP($BY46,DBInterface!$D:$N,11,FALSE())</f>
        <v>0</v>
      </c>
      <c r="C46" s="24" t="n">
        <f aca="false">SUMIF(DBInterface!$D:$D,$BY46,DBInterface!$K:$K)</f>
        <v>-115550</v>
      </c>
      <c r="D46" s="25" t="n">
        <f aca="false" t="array" ref="D46:D46">DDE("bdde","hist","US;RIG.int=day.PRDS=1FARD=2/20/2001.NEARD=2/20/2001.excel.qe=ls")</f>
        <v>50.060001373291</v>
      </c>
      <c r="E46" s="24" t="n">
        <f aca="false">VLOOKUP($BY46,DBInterface!$D:$O,12,FALSE())</f>
        <v>0</v>
      </c>
      <c r="F46" s="24" t="n">
        <f aca="false">IF(VLOOKUP($BY46,DBInterface!$D:$R,15,FALSE())&lt;0,0,VLOOKUP($BY46,DBInterface!$D:$R,15,FALSE()))</f>
        <v>0</v>
      </c>
      <c r="G46" s="26" t="n">
        <f aca="false">VLOOKUP($BY46,DBInterface!$D:$I,6,FALSE())</f>
        <v>0.0085</v>
      </c>
      <c r="H46" s="27" t="n">
        <f aca="false">IF(VLOOKUP($BY46,DBInterface!$D:$S,16,FALSE())&lt;=0,0.001,VLOOKUP($BY46,DBInterface!$D:$S,16,FALSE()))</f>
        <v>1E-005</v>
      </c>
      <c r="I46" s="28" t="str">
        <f aca="false">IF($B46&lt;&gt;0,VLOOKUP($BY46,DBInterface!$D:$Q,13,FALSE()),"")</f>
        <v/>
      </c>
      <c r="J46" s="9" t="n">
        <f aca="false">IF($B46&lt;&gt;0,IF(VLOOKUP($BY46,DBInterface!$D:$Q,14,FALSE())&lt;0,0,VLOOKUP($BY46,DBInterface!$D:$Q,14,FALSE())),"0")/365.25</f>
        <v>0</v>
      </c>
      <c r="K46" s="29" t="n">
        <f aca="false" t="array" ref="K46:K46">1</f>
        <v>1</v>
      </c>
      <c r="L46" s="0"/>
      <c r="M46" s="0"/>
      <c r="N46" s="0"/>
      <c r="O46" s="32"/>
      <c r="P46" s="33" t="n">
        <f aca="false">IF(ISERROR(SUMIF(DBInterface!$B:$B,P$1&amp;":"&amp;$BY46,DBInterface!$K:$K)/$C46),0,SUMIF(DBInterface!$B:$B,P$1&amp;":"&amp;$BY46,DBInterface!$K:$K)/$C46)</f>
        <v>-0</v>
      </c>
      <c r="Q46" s="33" t="n">
        <f aca="false">IF(ISERROR(SUMIF(DBInterface!$B:$B,Q$1&amp;":"&amp;$BY46,DBInterface!$K:$K)/$C46),0,SUMIF(DBInterface!$B:$B,Q$1&amp;":"&amp;$BY46,DBInterface!$K:$K)/$C46)</f>
        <v>-0</v>
      </c>
      <c r="R46" s="33" t="n">
        <f aca="false">IF(ISERROR(SUMIF(DBInterface!$B:$B,R$1&amp;":"&amp;$BY46,DBInterface!$K:$K)/$C46),0,SUMIF(DBInterface!$B:$B,R$1&amp;":"&amp;$BY46,DBInterface!$K:$K)/$C46)</f>
        <v>1</v>
      </c>
      <c r="S46" s="33" t="n">
        <f aca="false">IF(ISERROR(SUMIF(DBInterface!$B:$B,S$1&amp;":"&amp;$BY46,DBInterface!$K:$K)/$C46),0,SUMIF(DBInterface!$B:$B,S$1&amp;":"&amp;$BY46,DBInterface!$K:$K)/$C46)</f>
        <v>-0</v>
      </c>
      <c r="T46" s="33" t="n">
        <f aca="false">IF(ISERROR(SUMIF(DBInterface!$B:$B,T$1&amp;":"&amp;$BY46,DBInterface!$K:$K)/$C46),0,SUMIF(DBInterface!$B:$B,T$1&amp;":"&amp;$BY46,DBInterface!$K:$K)/$C46)</f>
        <v>-0</v>
      </c>
      <c r="U46" s="33" t="n">
        <f aca="false">IF(ISERROR(SUMIF(DBInterface!$B:$B,U$1&amp;":"&amp;$BY46,DBInterface!$K:$K)/$C46),0,SUMIF(DBInterface!$B:$B,U$1&amp;":"&amp;$BY46,DBInterface!$K:$K)/$C46)</f>
        <v>-0</v>
      </c>
      <c r="V46" s="33" t="n">
        <f aca="false">IF(ISERROR(SUMIF(DBInterface!$B:$B,V$1&amp;":"&amp;$BY46,DBInterface!$K:$K)/$C46),0,SUMIF(DBInterface!$B:$B,V$1&amp;":"&amp;$BY46,DBInterface!$K:$K)/$C46)</f>
        <v>-0</v>
      </c>
      <c r="W46" s="33" t="n">
        <f aca="false">IF(ISERROR(SUMIF(DBInterface!$B:$B,W$1&amp;":"&amp;$BY46,DBInterface!$K:$K)/$C46),0,SUMIF(DBInterface!$B:$B,W$1&amp;":"&amp;$BY46,DBInterface!$K:$K)/$C46)</f>
        <v>-0</v>
      </c>
      <c r="X46" s="33" t="n">
        <f aca="false">IF(ISERROR(SUMIF(DBInterface!$B:$B,X$1&amp;":"&amp;$BY46,DBInterface!$K:$K)/$C46),0,SUMIF(DBInterface!$B:$B,X$1&amp;":"&amp;$BY46,DBInterface!$K:$K)/$C46)</f>
        <v>-0</v>
      </c>
      <c r="Y46" s="33" t="n">
        <f aca="false">IF(ISERROR(SUMIF(DBInterface!$B:$B,Y$1&amp;":"&amp;$BY46,DBInterface!$K:$K)/$C46),0,SUMIF(DBInterface!$B:$B,Y$1&amp;":"&amp;$BY46,DBInterface!$K:$K)/$C46)</f>
        <v>-0</v>
      </c>
      <c r="Z46" s="33" t="n">
        <f aca="false">IF(ISERROR(SUMIF(DBInterface!$B:$B,Z$1&amp;":"&amp;$BY46,DBInterface!$K:$K)/$C46),0,SUMIF(DBInterface!$B:$B,Z$1&amp;":"&amp;$BY46,DBInterface!$K:$K)/$C46)</f>
        <v>-0</v>
      </c>
      <c r="AA46" s="33" t="n">
        <f aca="false">IF(ISERROR(SUMIF(DBInterface!$B:$B,AA$1&amp;":"&amp;$BY46,DBInterface!$K:$K)/$C46),0,SUMIF(DBInterface!$B:$B,AA$1&amp;":"&amp;$BY46,DBInterface!$K:$K)/$C46)</f>
        <v>-0</v>
      </c>
      <c r="AB46" s="34" t="n">
        <f aca="false">SUM(P46:AA46)</f>
        <v>1</v>
      </c>
      <c r="BY46" s="2" t="s">
        <v>97</v>
      </c>
      <c r="BZ46" s="2" t="s">
        <v>97</v>
      </c>
    </row>
    <row r="47" customFormat="false" ht="12.75" hidden="false" customHeight="false" outlineLevel="0" collapsed="false">
      <c r="A47" s="24" t="str">
        <f aca="false">IF(ISERROR(VLOOKUP($BZ47,BridgeCodes!$A$3:$E$65536,5,FALSE())),"Missing BB Code",VLOOKUP($BZ47,BridgeCodes!$A$3:$E$65536,5,FALSE()))</f>
        <v>US;RIG</v>
      </c>
      <c r="B47" s="24" t="n">
        <f aca="false">VLOOKUP($BY47,DBInterface!$D:$N,11,FALSE())</f>
        <v>3</v>
      </c>
      <c r="C47" s="24" t="n">
        <f aca="false">SUMIF(DBInterface!$D:$D,$BY47,DBInterface!$K:$K)</f>
        <v>131250</v>
      </c>
      <c r="D47" s="25" t="n">
        <f aca="false" t="array" ref="D47:D47">DDE("bdde","hist","US;RIG.int=day.PRDS=1FARD=2/20/2001.NEARD=2/20/2001.excel.qe=ls")</f>
        <v>50.060001373291</v>
      </c>
      <c r="E47" s="24" t="n">
        <f aca="false">VLOOKUP($BY47,DBInterface!$D:$O,12,FALSE())</f>
        <v>19</v>
      </c>
      <c r="F47" s="24" t="n">
        <f aca="false">IF(VLOOKUP($BY47,DBInterface!$D:$R,15,FALSE())&lt;0,0,VLOOKUP($BY47,DBInterface!$D:$R,15,FALSE()))</f>
        <v>0.0592400855836674</v>
      </c>
      <c r="G47" s="26" t="n">
        <f aca="false">VLOOKUP($BY47,DBInterface!$D:$I,6,FALSE())</f>
        <v>0.0085</v>
      </c>
      <c r="H47" s="27" t="n">
        <f aca="false">IF(VLOOKUP($BY47,DBInterface!$D:$S,16,FALSE())&lt;=0,0.001,VLOOKUP($BY47,DBInterface!$D:$S,16,FALSE()))</f>
        <v>0.05</v>
      </c>
      <c r="I47" s="28" t="n">
        <f aca="false">IF($B47&lt;&gt;0,VLOOKUP($BY47,DBInterface!$D:$Q,13,FALSE()),"")</f>
        <v>39955</v>
      </c>
      <c r="J47" s="9" t="n">
        <f aca="false">IF($B47&lt;&gt;0,IF(VLOOKUP($BY47,DBInterface!$D:$Q,14,FALSE())&lt;0,0,VLOOKUP($BY47,DBInterface!$D:$Q,14,FALSE())),"0")/365.25</f>
        <v>8.24914442162902</v>
      </c>
      <c r="K47" s="29" t="n">
        <f aca="false" t="array" ref="K47:K47">1</f>
        <v>1</v>
      </c>
      <c r="L47" s="0"/>
      <c r="M47" s="0"/>
      <c r="N47" s="0"/>
      <c r="O47" s="32"/>
      <c r="P47" s="33" t="n">
        <f aca="false">IF(ISERROR(SUMIF(DBInterface!$B:$B,P$1&amp;":"&amp;$BY47,DBInterface!$K:$K)/$C47),0,SUMIF(DBInterface!$B:$B,P$1&amp;":"&amp;$BY47,DBInterface!$K:$K)/$C47)</f>
        <v>0</v>
      </c>
      <c r="Q47" s="33" t="n">
        <f aca="false">IF(ISERROR(SUMIF(DBInterface!$B:$B,Q$1&amp;":"&amp;$BY47,DBInterface!$K:$K)/$C47),0,SUMIF(DBInterface!$B:$B,Q$1&amp;":"&amp;$BY47,DBInterface!$K:$K)/$C47)</f>
        <v>0</v>
      </c>
      <c r="R47" s="33" t="n">
        <f aca="false">IF(ISERROR(SUMIF(DBInterface!$B:$B,R$1&amp;":"&amp;$BY47,DBInterface!$K:$K)/$C47),0,SUMIF(DBInterface!$B:$B,R$1&amp;":"&amp;$BY47,DBInterface!$K:$K)/$C47)</f>
        <v>1</v>
      </c>
      <c r="S47" s="33" t="n">
        <f aca="false">IF(ISERROR(SUMIF(DBInterface!$B:$B,S$1&amp;":"&amp;$BY47,DBInterface!$K:$K)/$C47),0,SUMIF(DBInterface!$B:$B,S$1&amp;":"&amp;$BY47,DBInterface!$K:$K)/$C47)</f>
        <v>0</v>
      </c>
      <c r="T47" s="33" t="n">
        <f aca="false">IF(ISERROR(SUMIF(DBInterface!$B:$B,T$1&amp;":"&amp;$BY47,DBInterface!$K:$K)/$C47),0,SUMIF(DBInterface!$B:$B,T$1&amp;":"&amp;$BY47,DBInterface!$K:$K)/$C47)</f>
        <v>0</v>
      </c>
      <c r="U47" s="33" t="n">
        <f aca="false">IF(ISERROR(SUMIF(DBInterface!$B:$B,U$1&amp;":"&amp;$BY47,DBInterface!$K:$K)/$C47),0,SUMIF(DBInterface!$B:$B,U$1&amp;":"&amp;$BY47,DBInterface!$K:$K)/$C47)</f>
        <v>0</v>
      </c>
      <c r="V47" s="33" t="n">
        <f aca="false">IF(ISERROR(SUMIF(DBInterface!$B:$B,V$1&amp;":"&amp;$BY47,DBInterface!$K:$K)/$C47),0,SUMIF(DBInterface!$B:$B,V$1&amp;":"&amp;$BY47,DBInterface!$K:$K)/$C47)</f>
        <v>0</v>
      </c>
      <c r="W47" s="33" t="n">
        <f aca="false">IF(ISERROR(SUMIF(DBInterface!$B:$B,W$1&amp;":"&amp;$BY47,DBInterface!$K:$K)/$C47),0,SUMIF(DBInterface!$B:$B,W$1&amp;":"&amp;$BY47,DBInterface!$K:$K)/$C47)</f>
        <v>0</v>
      </c>
      <c r="X47" s="33" t="n">
        <f aca="false">IF(ISERROR(SUMIF(DBInterface!$B:$B,X$1&amp;":"&amp;$BY47,DBInterface!$K:$K)/$C47),0,SUMIF(DBInterface!$B:$B,X$1&amp;":"&amp;$BY47,DBInterface!$K:$K)/$C47)</f>
        <v>0</v>
      </c>
      <c r="Y47" s="33" t="n">
        <f aca="false">IF(ISERROR(SUMIF(DBInterface!$B:$B,Y$1&amp;":"&amp;$BY47,DBInterface!$K:$K)/$C47),0,SUMIF(DBInterface!$B:$B,Y$1&amp;":"&amp;$BY47,DBInterface!$K:$K)/$C47)</f>
        <v>0</v>
      </c>
      <c r="Z47" s="33" t="n">
        <f aca="false">IF(ISERROR(SUMIF(DBInterface!$B:$B,Z$1&amp;":"&amp;$BY47,DBInterface!$K:$K)/$C47),0,SUMIF(DBInterface!$B:$B,Z$1&amp;":"&amp;$BY47,DBInterface!$K:$K)/$C47)</f>
        <v>0</v>
      </c>
      <c r="AA47" s="33" t="n">
        <f aca="false">IF(ISERROR(SUMIF(DBInterface!$B:$B,AA$1&amp;":"&amp;$BY47,DBInterface!$K:$K)/$C47),0,SUMIF(DBInterface!$B:$B,AA$1&amp;":"&amp;$BY47,DBInterface!$K:$K)/$C47)</f>
        <v>0</v>
      </c>
      <c r="AB47" s="34" t="n">
        <f aca="false">SUM(P47:AA47)</f>
        <v>1</v>
      </c>
      <c r="BY47" s="2" t="s">
        <v>98</v>
      </c>
      <c r="BZ47" s="2" t="s">
        <v>97</v>
      </c>
    </row>
    <row r="48" customFormat="false" ht="12.75" hidden="false" customHeight="false" outlineLevel="0" collapsed="false">
      <c r="A48" s="24" t="str">
        <f aca="false">IF(ISERROR(VLOOKUP($BZ48,BridgeCodes!$A$3:$E$65536,5,FALSE())),"Missing BB Code",VLOOKUP($BZ48,BridgeCodes!$A$3:$E$65536,5,FALSE()))</f>
        <v>US;SBYN</v>
      </c>
      <c r="B48" s="24" t="n">
        <f aca="false">VLOOKUP($BY48,DBInterface!$D:$N,11,FALSE())</f>
        <v>0</v>
      </c>
      <c r="C48" s="24" t="n">
        <f aca="false">SUMIF(DBInterface!$D:$D,$BY48,DBInterface!$K:$K)</f>
        <v>-26000</v>
      </c>
      <c r="D48" s="25" t="n">
        <f aca="false" t="array" ref="D48:D48">DDE("bdde","hist","US;SBYN.int=day.PRDS=1FARD=2/20/2001.NEARD=2/20/2001.excel.qe=ls")</f>
        <v>20.6875</v>
      </c>
      <c r="E48" s="24" t="n">
        <f aca="false">VLOOKUP($BY48,DBInterface!$D:$O,12,FALSE())</f>
        <v>0</v>
      </c>
      <c r="F48" s="24" t="n">
        <f aca="false">IF(VLOOKUP($BY48,DBInterface!$D:$R,15,FALSE())&lt;0,0,VLOOKUP($BY48,DBInterface!$D:$R,15,FALSE()))</f>
        <v>0</v>
      </c>
      <c r="G48" s="26" t="n">
        <f aca="false">VLOOKUP($BY48,DBInterface!$D:$I,6,FALSE())</f>
        <v>0</v>
      </c>
      <c r="H48" s="27" t="n">
        <f aca="false">IF(VLOOKUP($BY48,DBInterface!$D:$S,16,FALSE())&lt;=0,0.001,VLOOKUP($BY48,DBInterface!$D:$S,16,FALSE()))</f>
        <v>1E-005</v>
      </c>
      <c r="I48" s="28" t="str">
        <f aca="false">IF($B48&lt;&gt;0,VLOOKUP($BY48,DBInterface!$D:$Q,13,FALSE()),"")</f>
        <v/>
      </c>
      <c r="J48" s="9" t="n">
        <f aca="false">IF($B48&lt;&gt;0,IF(VLOOKUP($BY48,DBInterface!$D:$Q,14,FALSE())&lt;0,0,VLOOKUP($BY48,DBInterface!$D:$Q,14,FALSE())),"0")/365.25</f>
        <v>0</v>
      </c>
      <c r="K48" s="29" t="n">
        <f aca="false" t="array" ref="K48:K48">1</f>
        <v>1</v>
      </c>
      <c r="L48" s="0"/>
      <c r="M48" s="0"/>
      <c r="N48" s="0"/>
      <c r="O48" s="32"/>
      <c r="P48" s="33" t="n">
        <f aca="false">IF(ISERROR(SUMIF(DBInterface!$B:$B,P$1&amp;":"&amp;$BY48,DBInterface!$K:$K)/$C48),0,SUMIF(DBInterface!$B:$B,P$1&amp;":"&amp;$BY48,DBInterface!$K:$K)/$C48)</f>
        <v>-0</v>
      </c>
      <c r="Q48" s="33" t="n">
        <f aca="false">IF(ISERROR(SUMIF(DBInterface!$B:$B,Q$1&amp;":"&amp;$BY48,DBInterface!$K:$K)/$C48),0,SUMIF(DBInterface!$B:$B,Q$1&amp;":"&amp;$BY48,DBInterface!$K:$K)/$C48)</f>
        <v>1</v>
      </c>
      <c r="R48" s="33" t="n">
        <f aca="false">IF(ISERROR(SUMIF(DBInterface!$B:$B,R$1&amp;":"&amp;$BY48,DBInterface!$K:$K)/$C48),0,SUMIF(DBInterface!$B:$B,R$1&amp;":"&amp;$BY48,DBInterface!$K:$K)/$C48)</f>
        <v>-0</v>
      </c>
      <c r="S48" s="33" t="n">
        <f aca="false">IF(ISERROR(SUMIF(DBInterface!$B:$B,S$1&amp;":"&amp;$BY48,DBInterface!$K:$K)/$C48),0,SUMIF(DBInterface!$B:$B,S$1&amp;":"&amp;$BY48,DBInterface!$K:$K)/$C48)</f>
        <v>-0</v>
      </c>
      <c r="T48" s="33" t="n">
        <f aca="false">IF(ISERROR(SUMIF(DBInterface!$B:$B,T$1&amp;":"&amp;$BY48,DBInterface!$K:$K)/$C48),0,SUMIF(DBInterface!$B:$B,T$1&amp;":"&amp;$BY48,DBInterface!$K:$K)/$C48)</f>
        <v>-0</v>
      </c>
      <c r="U48" s="33" t="n">
        <f aca="false">IF(ISERROR(SUMIF(DBInterface!$B:$B,U$1&amp;":"&amp;$BY48,DBInterface!$K:$K)/$C48),0,SUMIF(DBInterface!$B:$B,U$1&amp;":"&amp;$BY48,DBInterface!$K:$K)/$C48)</f>
        <v>-0</v>
      </c>
      <c r="V48" s="33" t="n">
        <f aca="false">IF(ISERROR(SUMIF(DBInterface!$B:$B,V$1&amp;":"&amp;$BY48,DBInterface!$K:$K)/$C48),0,SUMIF(DBInterface!$B:$B,V$1&amp;":"&amp;$BY48,DBInterface!$K:$K)/$C48)</f>
        <v>-0</v>
      </c>
      <c r="W48" s="33" t="n">
        <f aca="false">IF(ISERROR(SUMIF(DBInterface!$B:$B,W$1&amp;":"&amp;$BY48,DBInterface!$K:$K)/$C48),0,SUMIF(DBInterface!$B:$B,W$1&amp;":"&amp;$BY48,DBInterface!$K:$K)/$C48)</f>
        <v>-0</v>
      </c>
      <c r="X48" s="33" t="n">
        <f aca="false">IF(ISERROR(SUMIF(DBInterface!$B:$B,X$1&amp;":"&amp;$BY48,DBInterface!$K:$K)/$C48),0,SUMIF(DBInterface!$B:$B,X$1&amp;":"&amp;$BY48,DBInterface!$K:$K)/$C48)</f>
        <v>-0</v>
      </c>
      <c r="Y48" s="33" t="n">
        <f aca="false">IF(ISERROR(SUMIF(DBInterface!$B:$B,Y$1&amp;":"&amp;$BY48,DBInterface!$K:$K)/$C48),0,SUMIF(DBInterface!$B:$B,Y$1&amp;":"&amp;$BY48,DBInterface!$K:$K)/$C48)</f>
        <v>-0</v>
      </c>
      <c r="Z48" s="33" t="n">
        <f aca="false">IF(ISERROR(SUMIF(DBInterface!$B:$B,Z$1&amp;":"&amp;$BY48,DBInterface!$K:$K)/$C48),0,SUMIF(DBInterface!$B:$B,Z$1&amp;":"&amp;$BY48,DBInterface!$K:$K)/$C48)</f>
        <v>-0</v>
      </c>
      <c r="AA48" s="33" t="n">
        <f aca="false">IF(ISERROR(SUMIF(DBInterface!$B:$B,AA$1&amp;":"&amp;$BY48,DBInterface!$K:$K)/$C48),0,SUMIF(DBInterface!$B:$B,AA$1&amp;":"&amp;$BY48,DBInterface!$K:$K)/$C48)</f>
        <v>-0</v>
      </c>
      <c r="AB48" s="34" t="n">
        <f aca="false">SUM(P48:AA48)</f>
        <v>1</v>
      </c>
      <c r="BY48" s="2" t="s">
        <v>99</v>
      </c>
      <c r="BZ48" s="2" t="s">
        <v>99</v>
      </c>
    </row>
    <row r="49" customFormat="false" ht="12.75" hidden="false" customHeight="false" outlineLevel="0" collapsed="false">
      <c r="A49" s="24" t="str">
        <f aca="false">IF(ISERROR(VLOOKUP($BZ49,BridgeCodes!$A$3:$E$65536,5,FALSE())),"Missing BB Code",VLOOKUP($BZ49,BridgeCodes!$A$3:$E$65536,5,FALSE()))</f>
        <v>US;SCG</v>
      </c>
      <c r="B49" s="24" t="n">
        <f aca="false">VLOOKUP($BY49,DBInterface!$D:$N,11,FALSE())</f>
        <v>0</v>
      </c>
      <c r="C49" s="24" t="n">
        <f aca="false">SUMIF(DBInterface!$D:$D,$BY49,DBInterface!$K:$K)</f>
        <v>-15000</v>
      </c>
      <c r="D49" s="25" t="n">
        <f aca="false" t="array" ref="D49:D49">DDE("bdde","hist","US;SCG.int=day.PRDS=1FARD=2/20/2001.NEARD=2/20/2001.excel.qe=ls")</f>
        <v>28.2000007629395</v>
      </c>
      <c r="E49" s="24" t="n">
        <f aca="false">VLOOKUP($BY49,DBInterface!$D:$O,12,FALSE())</f>
        <v>0</v>
      </c>
      <c r="F49" s="24" t="n">
        <f aca="false">IF(VLOOKUP($BY49,DBInterface!$D:$R,15,FALSE())&lt;0,0,VLOOKUP($BY49,DBInterface!$D:$R,15,FALSE()))</f>
        <v>0</v>
      </c>
      <c r="G49" s="26" t="n">
        <f aca="false">VLOOKUP($BY49,DBInterface!$D:$I,6,FALSE())</f>
        <v>0.0408</v>
      </c>
      <c r="H49" s="27" t="n">
        <f aca="false">IF(VLOOKUP($BY49,DBInterface!$D:$S,16,FALSE())&lt;=0,0.001,VLOOKUP($BY49,DBInterface!$D:$S,16,FALSE()))</f>
        <v>1E-005</v>
      </c>
      <c r="I49" s="28" t="str">
        <f aca="false">IF($B49&lt;&gt;0,VLOOKUP($BY49,DBInterface!$D:$Q,13,FALSE()),"")</f>
        <v/>
      </c>
      <c r="J49" s="9" t="n">
        <f aca="false">IF($B49&lt;&gt;0,IF(VLOOKUP($BY49,DBInterface!$D:$Q,14,FALSE())&lt;0,0,VLOOKUP($BY49,DBInterface!$D:$Q,14,FALSE())),"0")/365.25</f>
        <v>0</v>
      </c>
      <c r="K49" s="29" t="n">
        <f aca="false" t="array" ref="K49:K49">1</f>
        <v>1</v>
      </c>
      <c r="L49" s="0"/>
      <c r="M49" s="0"/>
      <c r="N49" s="0"/>
      <c r="O49" s="32"/>
      <c r="P49" s="33" t="n">
        <f aca="false">IF(ISERROR(SUMIF(DBInterface!$B:$B,P$1&amp;":"&amp;$BY49,DBInterface!$K:$K)/$C49),0,SUMIF(DBInterface!$B:$B,P$1&amp;":"&amp;$BY49,DBInterface!$K:$K)/$C49)</f>
        <v>-0</v>
      </c>
      <c r="Q49" s="33" t="n">
        <f aca="false">IF(ISERROR(SUMIF(DBInterface!$B:$B,Q$1&amp;":"&amp;$BY49,DBInterface!$K:$K)/$C49),0,SUMIF(DBInterface!$B:$B,Q$1&amp;":"&amp;$BY49,DBInterface!$K:$K)/$C49)</f>
        <v>-0</v>
      </c>
      <c r="R49" s="33" t="n">
        <f aca="false">IF(ISERROR(SUMIF(DBInterface!$B:$B,R$1&amp;":"&amp;$BY49,DBInterface!$K:$K)/$C49),0,SUMIF(DBInterface!$B:$B,R$1&amp;":"&amp;$BY49,DBInterface!$K:$K)/$C49)</f>
        <v>-0</v>
      </c>
      <c r="S49" s="33" t="n">
        <f aca="false">IF(ISERROR(SUMIF(DBInterface!$B:$B,S$1&amp;":"&amp;$BY49,DBInterface!$K:$K)/$C49),0,SUMIF(DBInterface!$B:$B,S$1&amp;":"&amp;$BY49,DBInterface!$K:$K)/$C49)</f>
        <v>-0</v>
      </c>
      <c r="T49" s="33" t="n">
        <f aca="false">IF(ISERROR(SUMIF(DBInterface!$B:$B,T$1&amp;":"&amp;$BY49,DBInterface!$K:$K)/$C49),0,SUMIF(DBInterface!$B:$B,T$1&amp;":"&amp;$BY49,DBInterface!$K:$K)/$C49)</f>
        <v>1</v>
      </c>
      <c r="U49" s="33" t="n">
        <f aca="false">IF(ISERROR(SUMIF(DBInterface!$B:$B,U$1&amp;":"&amp;$BY49,DBInterface!$K:$K)/$C49),0,SUMIF(DBInterface!$B:$B,U$1&amp;":"&amp;$BY49,DBInterface!$K:$K)/$C49)</f>
        <v>-0</v>
      </c>
      <c r="V49" s="33" t="n">
        <f aca="false">IF(ISERROR(SUMIF(DBInterface!$B:$B,V$1&amp;":"&amp;$BY49,DBInterface!$K:$K)/$C49),0,SUMIF(DBInterface!$B:$B,V$1&amp;":"&amp;$BY49,DBInterface!$K:$K)/$C49)</f>
        <v>-0</v>
      </c>
      <c r="W49" s="33" t="n">
        <f aca="false">IF(ISERROR(SUMIF(DBInterface!$B:$B,W$1&amp;":"&amp;$BY49,DBInterface!$K:$K)/$C49),0,SUMIF(DBInterface!$B:$B,W$1&amp;":"&amp;$BY49,DBInterface!$K:$K)/$C49)</f>
        <v>-0</v>
      </c>
      <c r="X49" s="33" t="n">
        <f aca="false">IF(ISERROR(SUMIF(DBInterface!$B:$B,X$1&amp;":"&amp;$BY49,DBInterface!$K:$K)/$C49),0,SUMIF(DBInterface!$B:$B,X$1&amp;":"&amp;$BY49,DBInterface!$K:$K)/$C49)</f>
        <v>-0</v>
      </c>
      <c r="Y49" s="33" t="n">
        <f aca="false">IF(ISERROR(SUMIF(DBInterface!$B:$B,Y$1&amp;":"&amp;$BY49,DBInterface!$K:$K)/$C49),0,SUMIF(DBInterface!$B:$B,Y$1&amp;":"&amp;$BY49,DBInterface!$K:$K)/$C49)</f>
        <v>-0</v>
      </c>
      <c r="Z49" s="33" t="n">
        <f aca="false">IF(ISERROR(SUMIF(DBInterface!$B:$B,Z$1&amp;":"&amp;$BY49,DBInterface!$K:$K)/$C49),0,SUMIF(DBInterface!$B:$B,Z$1&amp;":"&amp;$BY49,DBInterface!$K:$K)/$C49)</f>
        <v>-0</v>
      </c>
      <c r="AA49" s="33" t="n">
        <f aca="false">IF(ISERROR(SUMIF(DBInterface!$B:$B,AA$1&amp;":"&amp;$BY49,DBInterface!$K:$K)/$C49),0,SUMIF(DBInterface!$B:$B,AA$1&amp;":"&amp;$BY49,DBInterface!$K:$K)/$C49)</f>
        <v>-0</v>
      </c>
      <c r="AB49" s="34" t="n">
        <f aca="false">SUM(P49:AA49)</f>
        <v>1</v>
      </c>
      <c r="BY49" s="2" t="s">
        <v>100</v>
      </c>
      <c r="BZ49" s="2" t="s">
        <v>100</v>
      </c>
    </row>
    <row r="50" customFormat="false" ht="12.75" hidden="false" customHeight="false" outlineLevel="0" collapsed="false">
      <c r="A50" s="24" t="str">
        <f aca="false">IF(ISERROR(VLOOKUP($BZ50,BridgeCodes!$A$3:$E$65536,5,FALSE())),"Missing BB Code",VLOOKUP($BZ50,BridgeCodes!$A$3:$E$65536,5,FALSE()))</f>
        <v>US;SRP</v>
      </c>
      <c r="B50" s="24" t="n">
        <f aca="false">VLOOKUP($BY50,DBInterface!$D:$N,11,FALSE())</f>
        <v>0</v>
      </c>
      <c r="C50" s="24" t="n">
        <f aca="false">SUMIF(DBInterface!$D:$D,$BY50,DBInterface!$K:$K)</f>
        <v>-15000</v>
      </c>
      <c r="D50" s="25" t="n">
        <f aca="false" t="array" ref="D50:D50">DDE("bdde","hist","US;SRP.int=day.PRDS=1FARD=2/20/2001.NEARD=2/20/2001.excel.qe=ls")</f>
        <v>11.8299999237061</v>
      </c>
      <c r="E50" s="24" t="n">
        <f aca="false">VLOOKUP($BY50,DBInterface!$D:$O,12,FALSE())</f>
        <v>0</v>
      </c>
      <c r="F50" s="24" t="n">
        <f aca="false">IF(VLOOKUP($BY50,DBInterface!$D:$R,15,FALSE())&lt;0,0,VLOOKUP($BY50,DBInterface!$D:$R,15,FALSE()))</f>
        <v>0</v>
      </c>
      <c r="G50" s="26" t="n">
        <f aca="false">VLOOKUP($BY50,DBInterface!$D:$I,6,FALSE())</f>
        <v>0.0845</v>
      </c>
      <c r="H50" s="27" t="n">
        <f aca="false">IF(VLOOKUP($BY50,DBInterface!$D:$S,16,FALSE())&lt;=0,0.001,VLOOKUP($BY50,DBInterface!$D:$S,16,FALSE()))</f>
        <v>1E-005</v>
      </c>
      <c r="I50" s="28" t="str">
        <f aca="false">IF($B50&lt;&gt;0,VLOOKUP($BY50,DBInterface!$D:$Q,13,FALSE()),"")</f>
        <v/>
      </c>
      <c r="J50" s="9" t="n">
        <f aca="false">IF($B50&lt;&gt;0,IF(VLOOKUP($BY50,DBInterface!$D:$Q,14,FALSE())&lt;0,0,VLOOKUP($BY50,DBInterface!$D:$Q,14,FALSE())),"0")/365.25</f>
        <v>0</v>
      </c>
      <c r="K50" s="29" t="n">
        <f aca="false" t="array" ref="K50:K50">1</f>
        <v>1</v>
      </c>
      <c r="L50" s="0"/>
      <c r="M50" s="0"/>
      <c r="N50" s="0"/>
      <c r="O50" s="32"/>
      <c r="P50" s="33" t="n">
        <f aca="false">IF(ISERROR(SUMIF(DBInterface!$B:$B,P$1&amp;":"&amp;$BY50,DBInterface!$K:$K)/$C50),0,SUMIF(DBInterface!$B:$B,P$1&amp;":"&amp;$BY50,DBInterface!$K:$K)/$C50)</f>
        <v>-0</v>
      </c>
      <c r="Q50" s="33" t="n">
        <f aca="false">IF(ISERROR(SUMIF(DBInterface!$B:$B,Q$1&amp;":"&amp;$BY50,DBInterface!$K:$K)/$C50),0,SUMIF(DBInterface!$B:$B,Q$1&amp;":"&amp;$BY50,DBInterface!$K:$K)/$C50)</f>
        <v>-0</v>
      </c>
      <c r="R50" s="33" t="n">
        <f aca="false">IF(ISERROR(SUMIF(DBInterface!$B:$B,R$1&amp;":"&amp;$BY50,DBInterface!$K:$K)/$C50),0,SUMIF(DBInterface!$B:$B,R$1&amp;":"&amp;$BY50,DBInterface!$K:$K)/$C50)</f>
        <v>-0</v>
      </c>
      <c r="S50" s="33" t="n">
        <f aca="false">IF(ISERROR(SUMIF(DBInterface!$B:$B,S$1&amp;":"&amp;$BY50,DBInterface!$K:$K)/$C50),0,SUMIF(DBInterface!$B:$B,S$1&amp;":"&amp;$BY50,DBInterface!$K:$K)/$C50)</f>
        <v>-0</v>
      </c>
      <c r="T50" s="33" t="n">
        <f aca="false">IF(ISERROR(SUMIF(DBInterface!$B:$B,T$1&amp;":"&amp;$BY50,DBInterface!$K:$K)/$C50),0,SUMIF(DBInterface!$B:$B,T$1&amp;":"&amp;$BY50,DBInterface!$K:$K)/$C50)</f>
        <v>1</v>
      </c>
      <c r="U50" s="33" t="n">
        <f aca="false">IF(ISERROR(SUMIF(DBInterface!$B:$B,U$1&amp;":"&amp;$BY50,DBInterface!$K:$K)/$C50),0,SUMIF(DBInterface!$B:$B,U$1&amp;":"&amp;$BY50,DBInterface!$K:$K)/$C50)</f>
        <v>-0</v>
      </c>
      <c r="V50" s="33" t="n">
        <f aca="false">IF(ISERROR(SUMIF(DBInterface!$B:$B,V$1&amp;":"&amp;$BY50,DBInterface!$K:$K)/$C50),0,SUMIF(DBInterface!$B:$B,V$1&amp;":"&amp;$BY50,DBInterface!$K:$K)/$C50)</f>
        <v>-0</v>
      </c>
      <c r="W50" s="33" t="n">
        <f aca="false">IF(ISERROR(SUMIF(DBInterface!$B:$B,W$1&amp;":"&amp;$BY50,DBInterface!$K:$K)/$C50),0,SUMIF(DBInterface!$B:$B,W$1&amp;":"&amp;$BY50,DBInterface!$K:$K)/$C50)</f>
        <v>-0</v>
      </c>
      <c r="X50" s="33" t="n">
        <f aca="false">IF(ISERROR(SUMIF(DBInterface!$B:$B,X$1&amp;":"&amp;$BY50,DBInterface!$K:$K)/$C50),0,SUMIF(DBInterface!$B:$B,X$1&amp;":"&amp;$BY50,DBInterface!$K:$K)/$C50)</f>
        <v>-0</v>
      </c>
      <c r="Y50" s="33" t="n">
        <f aca="false">IF(ISERROR(SUMIF(DBInterface!$B:$B,Y$1&amp;":"&amp;$BY50,DBInterface!$K:$K)/$C50),0,SUMIF(DBInterface!$B:$B,Y$1&amp;":"&amp;$BY50,DBInterface!$K:$K)/$C50)</f>
        <v>-0</v>
      </c>
      <c r="Z50" s="33" t="n">
        <f aca="false">IF(ISERROR(SUMIF(DBInterface!$B:$B,Z$1&amp;":"&amp;$BY50,DBInterface!$K:$K)/$C50),0,SUMIF(DBInterface!$B:$B,Z$1&amp;":"&amp;$BY50,DBInterface!$K:$K)/$C50)</f>
        <v>-0</v>
      </c>
      <c r="AA50" s="33" t="n">
        <f aca="false">IF(ISERROR(SUMIF(DBInterface!$B:$B,AA$1&amp;":"&amp;$BY50,DBInterface!$K:$K)/$C50),0,SUMIF(DBInterface!$B:$B,AA$1&amp;":"&amp;$BY50,DBInterface!$K:$K)/$C50)</f>
        <v>-0</v>
      </c>
      <c r="AB50" s="34" t="n">
        <f aca="false">SUM(P50:AA50)</f>
        <v>1</v>
      </c>
      <c r="BY50" s="2" t="s">
        <v>101</v>
      </c>
      <c r="BZ50" s="2" t="s">
        <v>101</v>
      </c>
    </row>
    <row r="51" customFormat="false" ht="12.75" hidden="false" customHeight="false" outlineLevel="0" collapsed="false">
      <c r="A51" s="24" t="str">
        <f aca="false">IF(ISERROR(VLOOKUP($BZ51,BridgeCodes!$A$3:$E$65536,5,FALSE())),"Missing BB Code",VLOOKUP($BZ51,BridgeCodes!$A$3:$E$65536,5,FALSE()))</f>
        <v>US;SUN</v>
      </c>
      <c r="B51" s="24" t="n">
        <f aca="false">VLOOKUP($BY51,DBInterface!$D:$N,11,FALSE())</f>
        <v>0</v>
      </c>
      <c r="C51" s="24" t="n">
        <f aca="false">SUMIF(DBInterface!$D:$D,$BY51,DBInterface!$K:$K)</f>
        <v>-55000</v>
      </c>
      <c r="D51" s="25" t="n">
        <f aca="false" t="array" ref="D51:D51">DDE("bdde","hist","US;SUN.int=day.PRDS=1FARD=2/20/2001.NEARD=2/20/2001.excel.qe=ls")</f>
        <v>34.0699996948242</v>
      </c>
      <c r="E51" s="24" t="n">
        <f aca="false">VLOOKUP($BY51,DBInterface!$D:$O,12,FALSE())</f>
        <v>0</v>
      </c>
      <c r="F51" s="24" t="n">
        <f aca="false">IF(VLOOKUP($BY51,DBInterface!$D:$R,15,FALSE())&lt;0,0,VLOOKUP($BY51,DBInterface!$D:$R,15,FALSE()))</f>
        <v>0</v>
      </c>
      <c r="G51" s="26" t="n">
        <f aca="false">VLOOKUP($BY51,DBInterface!$D:$I,6,FALSE())</f>
        <v>0.0294</v>
      </c>
      <c r="H51" s="27" t="n">
        <f aca="false">IF(VLOOKUP($BY51,DBInterface!$D:$S,16,FALSE())&lt;=0,0.001,VLOOKUP($BY51,DBInterface!$D:$S,16,FALSE()))</f>
        <v>1E-005</v>
      </c>
      <c r="I51" s="28" t="str">
        <f aca="false">IF($B51&lt;&gt;0,VLOOKUP($BY51,DBInterface!$D:$Q,13,FALSE()),"")</f>
        <v/>
      </c>
      <c r="J51" s="9" t="n">
        <f aca="false">IF($B51&lt;&gt;0,IF(VLOOKUP($BY51,DBInterface!$D:$Q,14,FALSE())&lt;0,0,VLOOKUP($BY51,DBInterface!$D:$Q,14,FALSE())),"0")/365.25</f>
        <v>0</v>
      </c>
      <c r="K51" s="29" t="n">
        <f aca="false" t="array" ref="K51:K51">1</f>
        <v>1</v>
      </c>
      <c r="L51" s="0"/>
      <c r="M51" s="0"/>
      <c r="N51" s="0"/>
      <c r="O51" s="32"/>
      <c r="P51" s="33" t="n">
        <f aca="false">IF(ISERROR(SUMIF(DBInterface!$B:$B,P$1&amp;":"&amp;$BY51,DBInterface!$K:$K)/$C51),0,SUMIF(DBInterface!$B:$B,P$1&amp;":"&amp;$BY51,DBInterface!$K:$K)/$C51)</f>
        <v>-0</v>
      </c>
      <c r="Q51" s="33" t="n">
        <f aca="false">IF(ISERROR(SUMIF(DBInterface!$B:$B,Q$1&amp;":"&amp;$BY51,DBInterface!$K:$K)/$C51),0,SUMIF(DBInterface!$B:$B,Q$1&amp;":"&amp;$BY51,DBInterface!$K:$K)/$C51)</f>
        <v>-0</v>
      </c>
      <c r="R51" s="33" t="n">
        <f aca="false">IF(ISERROR(SUMIF(DBInterface!$B:$B,R$1&amp;":"&amp;$BY51,DBInterface!$K:$K)/$C51),0,SUMIF(DBInterface!$B:$B,R$1&amp;":"&amp;$BY51,DBInterface!$K:$K)/$C51)</f>
        <v>-0</v>
      </c>
      <c r="S51" s="33" t="n">
        <f aca="false">IF(ISERROR(SUMIF(DBInterface!$B:$B,S$1&amp;":"&amp;$BY51,DBInterface!$K:$K)/$C51),0,SUMIF(DBInterface!$B:$B,S$1&amp;":"&amp;$BY51,DBInterface!$K:$K)/$C51)</f>
        <v>1</v>
      </c>
      <c r="T51" s="33" t="n">
        <f aca="false">IF(ISERROR(SUMIF(DBInterface!$B:$B,T$1&amp;":"&amp;$BY51,DBInterface!$K:$K)/$C51),0,SUMIF(DBInterface!$B:$B,T$1&amp;":"&amp;$BY51,DBInterface!$K:$K)/$C51)</f>
        <v>-0</v>
      </c>
      <c r="U51" s="33" t="n">
        <f aca="false">IF(ISERROR(SUMIF(DBInterface!$B:$B,U$1&amp;":"&amp;$BY51,DBInterface!$K:$K)/$C51),0,SUMIF(DBInterface!$B:$B,U$1&amp;":"&amp;$BY51,DBInterface!$K:$K)/$C51)</f>
        <v>-0</v>
      </c>
      <c r="V51" s="33" t="n">
        <f aca="false">IF(ISERROR(SUMIF(DBInterface!$B:$B,V$1&amp;":"&amp;$BY51,DBInterface!$K:$K)/$C51),0,SUMIF(DBInterface!$B:$B,V$1&amp;":"&amp;$BY51,DBInterface!$K:$K)/$C51)</f>
        <v>-0</v>
      </c>
      <c r="W51" s="33" t="n">
        <f aca="false">IF(ISERROR(SUMIF(DBInterface!$B:$B,W$1&amp;":"&amp;$BY51,DBInterface!$K:$K)/$C51),0,SUMIF(DBInterface!$B:$B,W$1&amp;":"&amp;$BY51,DBInterface!$K:$K)/$C51)</f>
        <v>-0</v>
      </c>
      <c r="X51" s="33" t="n">
        <f aca="false">IF(ISERROR(SUMIF(DBInterface!$B:$B,X$1&amp;":"&amp;$BY51,DBInterface!$K:$K)/$C51),0,SUMIF(DBInterface!$B:$B,X$1&amp;":"&amp;$BY51,DBInterface!$K:$K)/$C51)</f>
        <v>-0</v>
      </c>
      <c r="Y51" s="33" t="n">
        <f aca="false">IF(ISERROR(SUMIF(DBInterface!$B:$B,Y$1&amp;":"&amp;$BY51,DBInterface!$K:$K)/$C51),0,SUMIF(DBInterface!$B:$B,Y$1&amp;":"&amp;$BY51,DBInterface!$K:$K)/$C51)</f>
        <v>-0</v>
      </c>
      <c r="Z51" s="33" t="n">
        <f aca="false">IF(ISERROR(SUMIF(DBInterface!$B:$B,Z$1&amp;":"&amp;$BY51,DBInterface!$K:$K)/$C51),0,SUMIF(DBInterface!$B:$B,Z$1&amp;":"&amp;$BY51,DBInterface!$K:$K)/$C51)</f>
        <v>-0</v>
      </c>
      <c r="AA51" s="33" t="n">
        <f aca="false">IF(ISERROR(SUMIF(DBInterface!$B:$B,AA$1&amp;":"&amp;$BY51,DBInterface!$K:$K)/$C51),0,SUMIF(DBInterface!$B:$B,AA$1&amp;":"&amp;$BY51,DBInterface!$K:$K)/$C51)</f>
        <v>-0</v>
      </c>
      <c r="AB51" s="34" t="n">
        <f aca="false">SUM(P51:AA51)</f>
        <v>1</v>
      </c>
      <c r="BY51" s="2" t="s">
        <v>102</v>
      </c>
      <c r="BZ51" s="2" t="s">
        <v>102</v>
      </c>
    </row>
    <row r="52" customFormat="false" ht="12.75" hidden="false" customHeight="false" outlineLevel="0" collapsed="false">
      <c r="A52" s="24" t="str">
        <f aca="false">IF(ISERROR(VLOOKUP($BZ52,BridgeCodes!$A$3:$E$65536,5,FALSE())),"Missing BB Code",VLOOKUP($BZ52,BridgeCodes!$A$3:$E$65536,5,FALSE()))</f>
        <v>AU;TAP</v>
      </c>
      <c r="B52" s="24" t="n">
        <f aca="false">VLOOKUP($BY52,DBInterface!$D:$N,11,FALSE())</f>
        <v>0</v>
      </c>
      <c r="C52" s="24" t="n">
        <f aca="false">SUMIF(DBInterface!$D:$D,$BY52,DBInterface!$K:$K)</f>
        <v>3167366</v>
      </c>
      <c r="D52" s="25" t="n">
        <f aca="false" t="array" ref="D52:D52">DDE("bdde","hist","AU;TAP.int=day.PRDS=1FARD=2/20/2001.NEARD=2/20/2001.excel.qe=ls")</f>
        <v>1</v>
      </c>
      <c r="E52" s="24" t="n">
        <f aca="false">VLOOKUP($BY52,DBInterface!$D:$O,12,FALSE())</f>
        <v>0</v>
      </c>
      <c r="F52" s="24" t="n">
        <f aca="false">IF(VLOOKUP($BY52,DBInterface!$D:$R,15,FALSE())&lt;0,0,VLOOKUP($BY52,DBInterface!$D:$R,15,FALSE()))</f>
        <v>0</v>
      </c>
      <c r="G52" s="26" t="n">
        <f aca="false">VLOOKUP($BY52,DBInterface!$D:$I,6,FALSE())</f>
        <v>0</v>
      </c>
      <c r="H52" s="27" t="n">
        <f aca="false">IF(VLOOKUP($BY52,DBInterface!$D:$S,16,FALSE())&lt;=0,0.001,VLOOKUP($BY52,DBInterface!$D:$S,16,FALSE()))</f>
        <v>1E-005</v>
      </c>
      <c r="I52" s="28" t="str">
        <f aca="false">IF($B52&lt;&gt;0,VLOOKUP($BY52,DBInterface!$D:$Q,13,FALSE()),"")</f>
        <v/>
      </c>
      <c r="J52" s="9" t="n">
        <f aca="false">IF($B52&lt;&gt;0,IF(VLOOKUP($BY52,DBInterface!$D:$Q,14,FALSE())&lt;0,0,VLOOKUP($BY52,DBInterface!$D:$Q,14,FALSE())),"0")/365.25</f>
        <v>0</v>
      </c>
      <c r="K52" s="29" t="n">
        <f aca="false" t="array" ref="K52:K52">DDE("bdde","hist","$$USDAUD.int=day.PRDS=1.FARD=2/20/2001.NEARD=2/20/2001.excel.qe=ls")</f>
        <v>1.88429999351501</v>
      </c>
      <c r="L52" s="0"/>
      <c r="M52" s="0"/>
      <c r="N52" s="0"/>
      <c r="O52" s="32"/>
      <c r="P52" s="33" t="n">
        <f aca="false">IF(ISERROR(SUMIF(DBInterface!$B:$B,P$1&amp;":"&amp;$BY52,DBInterface!$K:$K)/$C52),0,SUMIF(DBInterface!$B:$B,P$1&amp;":"&amp;$BY52,DBInterface!$K:$K)/$C52)</f>
        <v>0</v>
      </c>
      <c r="Q52" s="33" t="n">
        <f aca="false">IF(ISERROR(SUMIF(DBInterface!$B:$B,Q$1&amp;":"&amp;$BY52,DBInterface!$K:$K)/$C52),0,SUMIF(DBInterface!$B:$B,Q$1&amp;":"&amp;$BY52,DBInterface!$K:$K)/$C52)</f>
        <v>0</v>
      </c>
      <c r="R52" s="33" t="n">
        <f aca="false">IF(ISERROR(SUMIF(DBInterface!$B:$B,R$1&amp;":"&amp;$BY52,DBInterface!$K:$K)/$C52),0,SUMIF(DBInterface!$B:$B,R$1&amp;":"&amp;$BY52,DBInterface!$K:$K)/$C52)</f>
        <v>0</v>
      </c>
      <c r="S52" s="33" t="n">
        <f aca="false">IF(ISERROR(SUMIF(DBInterface!$B:$B,S$1&amp;":"&amp;$BY52,DBInterface!$K:$K)/$C52),0,SUMIF(DBInterface!$B:$B,S$1&amp;":"&amp;$BY52,DBInterface!$K:$K)/$C52)</f>
        <v>1</v>
      </c>
      <c r="T52" s="33" t="n">
        <f aca="false">IF(ISERROR(SUMIF(DBInterface!$B:$B,T$1&amp;":"&amp;$BY52,DBInterface!$K:$K)/$C52),0,SUMIF(DBInterface!$B:$B,T$1&amp;":"&amp;$BY52,DBInterface!$K:$K)/$C52)</f>
        <v>0</v>
      </c>
      <c r="U52" s="33" t="n">
        <f aca="false">IF(ISERROR(SUMIF(DBInterface!$B:$B,U$1&amp;":"&amp;$BY52,DBInterface!$K:$K)/$C52),0,SUMIF(DBInterface!$B:$B,U$1&amp;":"&amp;$BY52,DBInterface!$K:$K)/$C52)</f>
        <v>0</v>
      </c>
      <c r="V52" s="33" t="n">
        <f aca="false">IF(ISERROR(SUMIF(DBInterface!$B:$B,V$1&amp;":"&amp;$BY52,DBInterface!$K:$K)/$C52),0,SUMIF(DBInterface!$B:$B,V$1&amp;":"&amp;$BY52,DBInterface!$K:$K)/$C52)</f>
        <v>0</v>
      </c>
      <c r="W52" s="33" t="n">
        <f aca="false">IF(ISERROR(SUMIF(DBInterface!$B:$B,W$1&amp;":"&amp;$BY52,DBInterface!$K:$K)/$C52),0,SUMIF(DBInterface!$B:$B,W$1&amp;":"&amp;$BY52,DBInterface!$K:$K)/$C52)</f>
        <v>0</v>
      </c>
      <c r="X52" s="33" t="n">
        <f aca="false">IF(ISERROR(SUMIF(DBInterface!$B:$B,X$1&amp;":"&amp;$BY52,DBInterface!$K:$K)/$C52),0,SUMIF(DBInterface!$B:$B,X$1&amp;":"&amp;$BY52,DBInterface!$K:$K)/$C52)</f>
        <v>0</v>
      </c>
      <c r="Y52" s="33" t="n">
        <f aca="false">IF(ISERROR(SUMIF(DBInterface!$B:$B,Y$1&amp;":"&amp;$BY52,DBInterface!$K:$K)/$C52),0,SUMIF(DBInterface!$B:$B,Y$1&amp;":"&amp;$BY52,DBInterface!$K:$K)/$C52)</f>
        <v>0</v>
      </c>
      <c r="Z52" s="33" t="n">
        <f aca="false">IF(ISERROR(SUMIF(DBInterface!$B:$B,Z$1&amp;":"&amp;$BY52,DBInterface!$K:$K)/$C52),0,SUMIF(DBInterface!$B:$B,Z$1&amp;":"&amp;$BY52,DBInterface!$K:$K)/$C52)</f>
        <v>0</v>
      </c>
      <c r="AA52" s="33" t="n">
        <f aca="false">IF(ISERROR(SUMIF(DBInterface!$B:$B,AA$1&amp;":"&amp;$BY52,DBInterface!$K:$K)/$C52),0,SUMIF(DBInterface!$B:$B,AA$1&amp;":"&amp;$BY52,DBInterface!$K:$K)/$C52)</f>
        <v>0</v>
      </c>
      <c r="AB52" s="34" t="n">
        <f aca="false">SUM(P52:AA52)</f>
        <v>1</v>
      </c>
      <c r="BY52" s="2" t="s">
        <v>103</v>
      </c>
      <c r="BZ52" s="2" t="s">
        <v>103</v>
      </c>
    </row>
    <row r="53" customFormat="false" ht="12.75" hidden="false" customHeight="false" outlineLevel="0" collapsed="false">
      <c r="A53" s="24" t="str">
        <f aca="false">IF(ISERROR(VLOOKUP($BZ53,BridgeCodes!$A$3:$E$65536,5,FALSE())),"Missing BB Code",VLOOKUP($BZ53,BridgeCodes!$A$3:$E$65536,5,FALSE()))</f>
        <v>US;TK</v>
      </c>
      <c r="B53" s="24" t="n">
        <f aca="false">VLOOKUP($BY53,DBInterface!$D:$N,11,FALSE())</f>
        <v>0</v>
      </c>
      <c r="C53" s="24" t="n">
        <f aca="false">SUMIF(DBInterface!$D:$D,$BY53,DBInterface!$K:$K)</f>
        <v>-18300</v>
      </c>
      <c r="D53" s="25" t="n">
        <f aca="false" t="array" ref="D53:D53">DDE("bdde","hist","US;TK.int=day.PRDS=1FARD=2/20/2001.NEARD=2/20/2001.excel.qe=ls")</f>
        <v>39.0499992370606</v>
      </c>
      <c r="E53" s="24" t="n">
        <f aca="false">VLOOKUP($BY53,DBInterface!$D:$O,12,FALSE())</f>
        <v>0</v>
      </c>
      <c r="F53" s="24" t="n">
        <f aca="false">IF(VLOOKUP($BY53,DBInterface!$D:$R,15,FALSE())&lt;0,0,VLOOKUP($BY53,DBInterface!$D:$R,15,FALSE()))</f>
        <v>0</v>
      </c>
      <c r="G53" s="26" t="n">
        <f aca="false">VLOOKUP($BY53,DBInterface!$D:$I,6,FALSE())</f>
        <v>0.022</v>
      </c>
      <c r="H53" s="27" t="n">
        <f aca="false">IF(VLOOKUP($BY53,DBInterface!$D:$S,16,FALSE())&lt;=0,0.001,VLOOKUP($BY53,DBInterface!$D:$S,16,FALSE()))</f>
        <v>1E-005</v>
      </c>
      <c r="I53" s="28" t="str">
        <f aca="false">IF($B53&lt;&gt;0,VLOOKUP($BY53,DBInterface!$D:$Q,13,FALSE()),"")</f>
        <v/>
      </c>
      <c r="J53" s="9" t="n">
        <f aca="false">IF($B53&lt;&gt;0,IF(VLOOKUP($BY53,DBInterface!$D:$Q,14,FALSE())&lt;0,0,VLOOKUP($BY53,DBInterface!$D:$Q,14,FALSE())),"0")/365.25</f>
        <v>0</v>
      </c>
      <c r="K53" s="29" t="n">
        <f aca="false" t="array" ref="K53:K53">1</f>
        <v>1</v>
      </c>
      <c r="L53" s="0"/>
      <c r="M53" s="0"/>
      <c r="N53" s="0"/>
      <c r="O53" s="32"/>
      <c r="P53" s="33" t="n">
        <f aca="false">IF(ISERROR(SUMIF(DBInterface!$B:$B,P$1&amp;":"&amp;$BY53,DBInterface!$K:$K)/$C53),0,SUMIF(DBInterface!$B:$B,P$1&amp;":"&amp;$BY53,DBInterface!$K:$K)/$C53)</f>
        <v>-0</v>
      </c>
      <c r="Q53" s="33" t="n">
        <f aca="false">IF(ISERROR(SUMIF(DBInterface!$B:$B,Q$1&amp;":"&amp;$BY53,DBInterface!$K:$K)/$C53),0,SUMIF(DBInterface!$B:$B,Q$1&amp;":"&amp;$BY53,DBInterface!$K:$K)/$C53)</f>
        <v>-0</v>
      </c>
      <c r="R53" s="33" t="n">
        <f aca="false">IF(ISERROR(SUMIF(DBInterface!$B:$B,R$1&amp;":"&amp;$BY53,DBInterface!$K:$K)/$C53),0,SUMIF(DBInterface!$B:$B,R$1&amp;":"&amp;$BY53,DBInterface!$K:$K)/$C53)</f>
        <v>-0</v>
      </c>
      <c r="S53" s="33" t="n">
        <f aca="false">IF(ISERROR(SUMIF(DBInterface!$B:$B,S$1&amp;":"&amp;$BY53,DBInterface!$K:$K)/$C53),0,SUMIF(DBInterface!$B:$B,S$1&amp;":"&amp;$BY53,DBInterface!$K:$K)/$C53)</f>
        <v>1</v>
      </c>
      <c r="T53" s="33" t="n">
        <f aca="false">IF(ISERROR(SUMIF(DBInterface!$B:$B,T$1&amp;":"&amp;$BY53,DBInterface!$K:$K)/$C53),0,SUMIF(DBInterface!$B:$B,T$1&amp;":"&amp;$BY53,DBInterface!$K:$K)/$C53)</f>
        <v>-0</v>
      </c>
      <c r="U53" s="33" t="n">
        <f aca="false">IF(ISERROR(SUMIF(DBInterface!$B:$B,U$1&amp;":"&amp;$BY53,DBInterface!$K:$K)/$C53),0,SUMIF(DBInterface!$B:$B,U$1&amp;":"&amp;$BY53,DBInterface!$K:$K)/$C53)</f>
        <v>-0</v>
      </c>
      <c r="V53" s="33" t="n">
        <f aca="false">IF(ISERROR(SUMIF(DBInterface!$B:$B,V$1&amp;":"&amp;$BY53,DBInterface!$K:$K)/$C53),0,SUMIF(DBInterface!$B:$B,V$1&amp;":"&amp;$BY53,DBInterface!$K:$K)/$C53)</f>
        <v>-0</v>
      </c>
      <c r="W53" s="33" t="n">
        <f aca="false">IF(ISERROR(SUMIF(DBInterface!$B:$B,W$1&amp;":"&amp;$BY53,DBInterface!$K:$K)/$C53),0,SUMIF(DBInterface!$B:$B,W$1&amp;":"&amp;$BY53,DBInterface!$K:$K)/$C53)</f>
        <v>-0</v>
      </c>
      <c r="X53" s="33" t="n">
        <f aca="false">IF(ISERROR(SUMIF(DBInterface!$B:$B,X$1&amp;":"&amp;$BY53,DBInterface!$K:$K)/$C53),0,SUMIF(DBInterface!$B:$B,X$1&amp;":"&amp;$BY53,DBInterface!$K:$K)/$C53)</f>
        <v>-0</v>
      </c>
      <c r="Y53" s="33" t="n">
        <f aca="false">IF(ISERROR(SUMIF(DBInterface!$B:$B,Y$1&amp;":"&amp;$BY53,DBInterface!$K:$K)/$C53),0,SUMIF(DBInterface!$B:$B,Y$1&amp;":"&amp;$BY53,DBInterface!$K:$K)/$C53)</f>
        <v>-0</v>
      </c>
      <c r="Z53" s="33" t="n">
        <f aca="false">IF(ISERROR(SUMIF(DBInterface!$B:$B,Z$1&amp;":"&amp;$BY53,DBInterface!$K:$K)/$C53),0,SUMIF(DBInterface!$B:$B,Z$1&amp;":"&amp;$BY53,DBInterface!$K:$K)/$C53)</f>
        <v>-0</v>
      </c>
      <c r="AA53" s="33" t="n">
        <f aca="false">IF(ISERROR(SUMIF(DBInterface!$B:$B,AA$1&amp;":"&amp;$BY53,DBInterface!$K:$K)/$C53),0,SUMIF(DBInterface!$B:$B,AA$1&amp;":"&amp;$BY53,DBInterface!$K:$K)/$C53)</f>
        <v>-0</v>
      </c>
      <c r="AB53" s="34" t="n">
        <f aca="false">SUM(P53:AA53)</f>
        <v>1</v>
      </c>
      <c r="BY53" s="2" t="s">
        <v>104</v>
      </c>
      <c r="BZ53" s="2" t="s">
        <v>104</v>
      </c>
    </row>
    <row r="54" customFormat="false" ht="12.75" hidden="false" customHeight="false" outlineLevel="0" collapsed="false">
      <c r="A54" s="24" t="str">
        <f aca="false">IF(ISERROR(VLOOKUP($BZ54,BridgeCodes!$A$3:$E$65536,5,FALSE())),"Missing BB Code",VLOOKUP($BZ54,BridgeCodes!$A$3:$E$65536,5,FALSE()))</f>
        <v>US;TOS</v>
      </c>
      <c r="B54" s="24" t="n">
        <f aca="false">VLOOKUP($BY54,DBInterface!$D:$N,11,FALSE())</f>
        <v>0</v>
      </c>
      <c r="C54" s="24" t="n">
        <f aca="false">SUMIF(DBInterface!$D:$D,$BY54,DBInterface!$K:$K)</f>
        <v>-211250</v>
      </c>
      <c r="D54" s="25" t="n">
        <f aca="false" t="array" ref="D54:D54">DDE("bdde","hist","US;TOS.int=day.PRDS=1FARD=2/20/2001.NEARD=2/20/2001.excel.qe=ls")</f>
        <v>42.060001373291</v>
      </c>
      <c r="E54" s="24" t="n">
        <f aca="false">VLOOKUP($BY54,DBInterface!$D:$O,12,FALSE())</f>
        <v>0</v>
      </c>
      <c r="F54" s="24" t="n">
        <f aca="false">IF(VLOOKUP($BY54,DBInterface!$D:$R,15,FALSE())&lt;0,0,VLOOKUP($BY54,DBInterface!$D:$R,15,FALSE()))</f>
        <v>0</v>
      </c>
      <c r="G54" s="26" t="n">
        <f aca="false">VLOOKUP($BY54,DBInterface!$D:$I,6,FALSE())</f>
        <v>0.0076</v>
      </c>
      <c r="H54" s="27" t="n">
        <f aca="false">IF(VLOOKUP($BY54,DBInterface!$D:$S,16,FALSE())&lt;=0,0.001,VLOOKUP($BY54,DBInterface!$D:$S,16,FALSE()))</f>
        <v>1E-005</v>
      </c>
      <c r="I54" s="28" t="str">
        <f aca="false">IF($B54&lt;&gt;0,VLOOKUP($BY54,DBInterface!$D:$Q,13,FALSE()),"")</f>
        <v/>
      </c>
      <c r="J54" s="9" t="n">
        <f aca="false">IF($B54&lt;&gt;0,IF(VLOOKUP($BY54,DBInterface!$D:$Q,14,FALSE())&lt;0,0,VLOOKUP($BY54,DBInterface!$D:$Q,14,FALSE())),"0")/365.25</f>
        <v>0</v>
      </c>
      <c r="K54" s="29" t="n">
        <f aca="false" t="array" ref="K54:K54">1</f>
        <v>1</v>
      </c>
      <c r="L54" s="0"/>
      <c r="M54" s="0"/>
      <c r="N54" s="0"/>
      <c r="O54" s="32"/>
      <c r="P54" s="33" t="n">
        <f aca="false">IF(ISERROR(SUMIF(DBInterface!$B:$B,P$1&amp;":"&amp;$BY54,DBInterface!$K:$K)/$C54),0,SUMIF(DBInterface!$B:$B,P$1&amp;":"&amp;$BY54,DBInterface!$K:$K)/$C54)</f>
        <v>-0</v>
      </c>
      <c r="Q54" s="33" t="n">
        <f aca="false">IF(ISERROR(SUMIF(DBInterface!$B:$B,Q$1&amp;":"&amp;$BY54,DBInterface!$K:$K)/$C54),0,SUMIF(DBInterface!$B:$B,Q$1&amp;":"&amp;$BY54,DBInterface!$K:$K)/$C54)</f>
        <v>-0</v>
      </c>
      <c r="R54" s="33" t="n">
        <f aca="false">IF(ISERROR(SUMIF(DBInterface!$B:$B,R$1&amp;":"&amp;$BY54,DBInterface!$K:$K)/$C54),0,SUMIF(DBInterface!$B:$B,R$1&amp;":"&amp;$BY54,DBInterface!$K:$K)/$C54)</f>
        <v>-0</v>
      </c>
      <c r="S54" s="33" t="n">
        <f aca="false">IF(ISERROR(SUMIF(DBInterface!$B:$B,S$1&amp;":"&amp;$BY54,DBInterface!$K:$K)/$C54),0,SUMIF(DBInterface!$B:$B,S$1&amp;":"&amp;$BY54,DBInterface!$K:$K)/$C54)</f>
        <v>1</v>
      </c>
      <c r="T54" s="33" t="n">
        <f aca="false">IF(ISERROR(SUMIF(DBInterface!$B:$B,T$1&amp;":"&amp;$BY54,DBInterface!$K:$K)/$C54),0,SUMIF(DBInterface!$B:$B,T$1&amp;":"&amp;$BY54,DBInterface!$K:$K)/$C54)</f>
        <v>-0</v>
      </c>
      <c r="U54" s="33" t="n">
        <f aca="false">IF(ISERROR(SUMIF(DBInterface!$B:$B,U$1&amp;":"&amp;$BY54,DBInterface!$K:$K)/$C54),0,SUMIF(DBInterface!$B:$B,U$1&amp;":"&amp;$BY54,DBInterface!$K:$K)/$C54)</f>
        <v>-0</v>
      </c>
      <c r="V54" s="33" t="n">
        <f aca="false">IF(ISERROR(SUMIF(DBInterface!$B:$B,V$1&amp;":"&amp;$BY54,DBInterface!$K:$K)/$C54),0,SUMIF(DBInterface!$B:$B,V$1&amp;":"&amp;$BY54,DBInterface!$K:$K)/$C54)</f>
        <v>-0</v>
      </c>
      <c r="W54" s="33" t="n">
        <f aca="false">IF(ISERROR(SUMIF(DBInterface!$B:$B,W$1&amp;":"&amp;$BY54,DBInterface!$K:$K)/$C54),0,SUMIF(DBInterface!$B:$B,W$1&amp;":"&amp;$BY54,DBInterface!$K:$K)/$C54)</f>
        <v>-0</v>
      </c>
      <c r="X54" s="33" t="n">
        <f aca="false">IF(ISERROR(SUMIF(DBInterface!$B:$B,X$1&amp;":"&amp;$BY54,DBInterface!$K:$K)/$C54),0,SUMIF(DBInterface!$B:$B,X$1&amp;":"&amp;$BY54,DBInterface!$K:$K)/$C54)</f>
        <v>-0</v>
      </c>
      <c r="Y54" s="33" t="n">
        <f aca="false">IF(ISERROR(SUMIF(DBInterface!$B:$B,Y$1&amp;":"&amp;$BY54,DBInterface!$K:$K)/$C54),0,SUMIF(DBInterface!$B:$B,Y$1&amp;":"&amp;$BY54,DBInterface!$K:$K)/$C54)</f>
        <v>-0</v>
      </c>
      <c r="Z54" s="33" t="n">
        <f aca="false">IF(ISERROR(SUMIF(DBInterface!$B:$B,Z$1&amp;":"&amp;$BY54,DBInterface!$K:$K)/$C54),0,SUMIF(DBInterface!$B:$B,Z$1&amp;":"&amp;$BY54,DBInterface!$K:$K)/$C54)</f>
        <v>-0</v>
      </c>
      <c r="AA54" s="33" t="n">
        <f aca="false">IF(ISERROR(SUMIF(DBInterface!$B:$B,AA$1&amp;":"&amp;$BY54,DBInterface!$K:$K)/$C54),0,SUMIF(DBInterface!$B:$B,AA$1&amp;":"&amp;$BY54,DBInterface!$K:$K)/$C54)</f>
        <v>-0</v>
      </c>
      <c r="AB54" s="34" t="n">
        <f aca="false">SUM(P54:AA54)</f>
        <v>1</v>
      </c>
      <c r="BY54" s="2" t="s">
        <v>105</v>
      </c>
      <c r="BZ54" s="2" t="s">
        <v>105</v>
      </c>
    </row>
    <row r="55" customFormat="false" ht="12.75" hidden="false" customHeight="false" outlineLevel="0" collapsed="false">
      <c r="A55" s="24" t="str">
        <f aca="false">IF(ISERROR(VLOOKUP($BZ55,BridgeCodes!$A$3:$E$65536,5,FALSE())),"Missing BB Code",VLOOKUP($BZ55,BridgeCodes!$A$3:$E$65536,5,FALSE()))</f>
        <v>US;TX</v>
      </c>
      <c r="B55" s="24" t="n">
        <f aca="false">VLOOKUP($BY55,DBInterface!$D:$N,11,FALSE())</f>
        <v>0</v>
      </c>
      <c r="C55" s="24" t="n">
        <f aca="false">SUMIF(DBInterface!$D:$D,$BY55,DBInterface!$K:$K)</f>
        <v>-215700</v>
      </c>
      <c r="D55" s="25" t="n">
        <f aca="false" t="array" ref="D55:D55">DDE("bdde","hist","US;TX.int=day.PRDS=1FARD=2/20/2001.NEARD=2/20/2001.excel.qe=ls")</f>
        <v>64.9000015258789</v>
      </c>
      <c r="E55" s="24" t="n">
        <f aca="false">VLOOKUP($BY55,DBInterface!$D:$O,12,FALSE())</f>
        <v>0</v>
      </c>
      <c r="F55" s="24" t="n">
        <f aca="false">IF(VLOOKUP($BY55,DBInterface!$D:$R,15,FALSE())&lt;0,0,VLOOKUP($BY55,DBInterface!$D:$R,15,FALSE()))</f>
        <v>0</v>
      </c>
      <c r="G55" s="26" t="n">
        <f aca="false">VLOOKUP($BY55,DBInterface!$D:$I,6,FALSE())</f>
        <v>0.0277</v>
      </c>
      <c r="H55" s="27" t="n">
        <f aca="false">IF(VLOOKUP($BY55,DBInterface!$D:$S,16,FALSE())&lt;=0,0.001,VLOOKUP($BY55,DBInterface!$D:$S,16,FALSE()))</f>
        <v>1E-005</v>
      </c>
      <c r="I55" s="28" t="str">
        <f aca="false">IF($B55&lt;&gt;0,VLOOKUP($BY55,DBInterface!$D:$Q,13,FALSE()),"")</f>
        <v/>
      </c>
      <c r="J55" s="9" t="n">
        <f aca="false">IF($B55&lt;&gt;0,IF(VLOOKUP($BY55,DBInterface!$D:$Q,14,FALSE())&lt;0,0,VLOOKUP($BY55,DBInterface!$D:$Q,14,FALSE())),"0")/365.25</f>
        <v>0</v>
      </c>
      <c r="K55" s="29" t="n">
        <f aca="false" t="array" ref="K55:K55">1</f>
        <v>1</v>
      </c>
      <c r="L55" s="0"/>
      <c r="M55" s="0"/>
      <c r="N55" s="0"/>
      <c r="O55" s="32"/>
      <c r="P55" s="33" t="n">
        <f aca="false">IF(ISERROR(SUMIF(DBInterface!$B:$B,P$1&amp;":"&amp;$BY55,DBInterface!$K:$K)/$C55),0,SUMIF(DBInterface!$B:$B,P$1&amp;":"&amp;$BY55,DBInterface!$K:$K)/$C55)</f>
        <v>-0</v>
      </c>
      <c r="Q55" s="33" t="n">
        <f aca="false">IF(ISERROR(SUMIF(DBInterface!$B:$B,Q$1&amp;":"&amp;$BY55,DBInterface!$K:$K)/$C55),0,SUMIF(DBInterface!$B:$B,Q$1&amp;":"&amp;$BY55,DBInterface!$K:$K)/$C55)</f>
        <v>-0</v>
      </c>
      <c r="R55" s="33" t="n">
        <f aca="false">IF(ISERROR(SUMIF(DBInterface!$B:$B,R$1&amp;":"&amp;$BY55,DBInterface!$K:$K)/$C55),0,SUMIF(DBInterface!$B:$B,R$1&amp;":"&amp;$BY55,DBInterface!$K:$K)/$C55)</f>
        <v>1</v>
      </c>
      <c r="S55" s="33" t="n">
        <f aca="false">IF(ISERROR(SUMIF(DBInterface!$B:$B,S$1&amp;":"&amp;$BY55,DBInterface!$K:$K)/$C55),0,SUMIF(DBInterface!$B:$B,S$1&amp;":"&amp;$BY55,DBInterface!$K:$K)/$C55)</f>
        <v>-0</v>
      </c>
      <c r="T55" s="33" t="n">
        <f aca="false">IF(ISERROR(SUMIF(DBInterface!$B:$B,T$1&amp;":"&amp;$BY55,DBInterface!$K:$K)/$C55),0,SUMIF(DBInterface!$B:$B,T$1&amp;":"&amp;$BY55,DBInterface!$K:$K)/$C55)</f>
        <v>-0</v>
      </c>
      <c r="U55" s="33" t="n">
        <f aca="false">IF(ISERROR(SUMIF(DBInterface!$B:$B,U$1&amp;":"&amp;$BY55,DBInterface!$K:$K)/$C55),0,SUMIF(DBInterface!$B:$B,U$1&amp;":"&amp;$BY55,DBInterface!$K:$K)/$C55)</f>
        <v>-0</v>
      </c>
      <c r="V55" s="33" t="n">
        <f aca="false">IF(ISERROR(SUMIF(DBInterface!$B:$B,V$1&amp;":"&amp;$BY55,DBInterface!$K:$K)/$C55),0,SUMIF(DBInterface!$B:$B,V$1&amp;":"&amp;$BY55,DBInterface!$K:$K)/$C55)</f>
        <v>-0</v>
      </c>
      <c r="W55" s="33" t="n">
        <f aca="false">IF(ISERROR(SUMIF(DBInterface!$B:$B,W$1&amp;":"&amp;$BY55,DBInterface!$K:$K)/$C55),0,SUMIF(DBInterface!$B:$B,W$1&amp;":"&amp;$BY55,DBInterface!$K:$K)/$C55)</f>
        <v>-0</v>
      </c>
      <c r="X55" s="33" t="n">
        <f aca="false">IF(ISERROR(SUMIF(DBInterface!$B:$B,X$1&amp;":"&amp;$BY55,DBInterface!$K:$K)/$C55),0,SUMIF(DBInterface!$B:$B,X$1&amp;":"&amp;$BY55,DBInterface!$K:$K)/$C55)</f>
        <v>-0</v>
      </c>
      <c r="Y55" s="33" t="n">
        <f aca="false">IF(ISERROR(SUMIF(DBInterface!$B:$B,Y$1&amp;":"&amp;$BY55,DBInterface!$K:$K)/$C55),0,SUMIF(DBInterface!$B:$B,Y$1&amp;":"&amp;$BY55,DBInterface!$K:$K)/$C55)</f>
        <v>-0</v>
      </c>
      <c r="Z55" s="33" t="n">
        <f aca="false">IF(ISERROR(SUMIF(DBInterface!$B:$B,Z$1&amp;":"&amp;$BY55,DBInterface!$K:$K)/$C55),0,SUMIF(DBInterface!$B:$B,Z$1&amp;":"&amp;$BY55,DBInterface!$K:$K)/$C55)</f>
        <v>-0</v>
      </c>
      <c r="AA55" s="33" t="n">
        <f aca="false">IF(ISERROR(SUMIF(DBInterface!$B:$B,AA$1&amp;":"&amp;$BY55,DBInterface!$K:$K)/$C55),0,SUMIF(DBInterface!$B:$B,AA$1&amp;":"&amp;$BY55,DBInterface!$K:$K)/$C55)</f>
        <v>-0</v>
      </c>
      <c r="AB55" s="34" t="n">
        <f aca="false">SUM(P55:AA55)</f>
        <v>1</v>
      </c>
      <c r="BY55" s="2" t="s">
        <v>106</v>
      </c>
      <c r="BZ55" s="2" t="s">
        <v>106</v>
      </c>
    </row>
    <row r="56" customFormat="false" ht="12.75" hidden="false" customHeight="false" outlineLevel="0" collapsed="false">
      <c r="A56" s="24" t="str">
        <f aca="false">IF(ISERROR(VLOOKUP($BZ56,BridgeCodes!$A$3:$E$65536,5,FALSE())),"Missing BB Code",VLOOKUP($BZ56,BridgeCodes!$A$3:$E$65536,5,FALSE()))</f>
        <v>US;TXU</v>
      </c>
      <c r="B56" s="24" t="n">
        <f aca="false">VLOOKUP($BY56,DBInterface!$D:$N,11,FALSE())</f>
        <v>0</v>
      </c>
      <c r="C56" s="24" t="n">
        <f aca="false">SUMIF(DBInterface!$D:$D,$BY56,DBInterface!$K:$K)</f>
        <v>-15000</v>
      </c>
      <c r="D56" s="25" t="n">
        <f aca="false" t="array" ref="D56:D56">DDE("bdde","hist","US;TXU.int=day.PRDS=1FARD=2/20/2001.NEARD=2/20/2001.excel.qe=ls")</f>
        <v>41.3699989318848</v>
      </c>
      <c r="E56" s="24" t="n">
        <f aca="false">VLOOKUP($BY56,DBInterface!$D:$O,12,FALSE())</f>
        <v>0</v>
      </c>
      <c r="F56" s="24" t="n">
        <f aca="false">IF(VLOOKUP($BY56,DBInterface!$D:$R,15,FALSE())&lt;0,0,VLOOKUP($BY56,DBInterface!$D:$R,15,FALSE()))</f>
        <v>0</v>
      </c>
      <c r="G56" s="26" t="n">
        <f aca="false">VLOOKUP($BY56,DBInterface!$D:$I,6,FALSE())</f>
        <v>0.058</v>
      </c>
      <c r="H56" s="27" t="n">
        <f aca="false">IF(VLOOKUP($BY56,DBInterface!$D:$S,16,FALSE())&lt;=0,0.001,VLOOKUP($BY56,DBInterface!$D:$S,16,FALSE()))</f>
        <v>1E-005</v>
      </c>
      <c r="I56" s="28" t="str">
        <f aca="false">IF($B56&lt;&gt;0,VLOOKUP($BY56,DBInterface!$D:$Q,13,FALSE()),"")</f>
        <v/>
      </c>
      <c r="J56" s="9" t="n">
        <f aca="false">IF($B56&lt;&gt;0,IF(VLOOKUP($BY56,DBInterface!$D:$Q,14,FALSE())&lt;0,0,VLOOKUP($BY56,DBInterface!$D:$Q,14,FALSE())),"0")/365.25</f>
        <v>0</v>
      </c>
      <c r="K56" s="29" t="n">
        <f aca="false" t="array" ref="K56:K56">1</f>
        <v>1</v>
      </c>
      <c r="L56" s="0"/>
      <c r="M56" s="0"/>
      <c r="N56" s="0"/>
      <c r="O56" s="32"/>
      <c r="P56" s="33" t="n">
        <f aca="false">IF(ISERROR(SUMIF(DBInterface!$B:$B,P$1&amp;":"&amp;$BY56,DBInterface!$K:$K)/$C56),0,SUMIF(DBInterface!$B:$B,P$1&amp;":"&amp;$BY56,DBInterface!$K:$K)/$C56)</f>
        <v>-0</v>
      </c>
      <c r="Q56" s="33" t="n">
        <f aca="false">IF(ISERROR(SUMIF(DBInterface!$B:$B,Q$1&amp;":"&amp;$BY56,DBInterface!$K:$K)/$C56),0,SUMIF(DBInterface!$B:$B,Q$1&amp;":"&amp;$BY56,DBInterface!$K:$K)/$C56)</f>
        <v>-0</v>
      </c>
      <c r="R56" s="33" t="n">
        <f aca="false">IF(ISERROR(SUMIF(DBInterface!$B:$B,R$1&amp;":"&amp;$BY56,DBInterface!$K:$K)/$C56),0,SUMIF(DBInterface!$B:$B,R$1&amp;":"&amp;$BY56,DBInterface!$K:$K)/$C56)</f>
        <v>-0</v>
      </c>
      <c r="S56" s="33" t="n">
        <f aca="false">IF(ISERROR(SUMIF(DBInterface!$B:$B,S$1&amp;":"&amp;$BY56,DBInterface!$K:$K)/$C56),0,SUMIF(DBInterface!$B:$B,S$1&amp;":"&amp;$BY56,DBInterface!$K:$K)/$C56)</f>
        <v>-0</v>
      </c>
      <c r="T56" s="33" t="n">
        <f aca="false">IF(ISERROR(SUMIF(DBInterface!$B:$B,T$1&amp;":"&amp;$BY56,DBInterface!$K:$K)/$C56),0,SUMIF(DBInterface!$B:$B,T$1&amp;":"&amp;$BY56,DBInterface!$K:$K)/$C56)</f>
        <v>1</v>
      </c>
      <c r="U56" s="33" t="n">
        <f aca="false">IF(ISERROR(SUMIF(DBInterface!$B:$B,U$1&amp;":"&amp;$BY56,DBInterface!$K:$K)/$C56),0,SUMIF(DBInterface!$B:$B,U$1&amp;":"&amp;$BY56,DBInterface!$K:$K)/$C56)</f>
        <v>-0</v>
      </c>
      <c r="V56" s="33" t="n">
        <f aca="false">IF(ISERROR(SUMIF(DBInterface!$B:$B,V$1&amp;":"&amp;$BY56,DBInterface!$K:$K)/$C56),0,SUMIF(DBInterface!$B:$B,V$1&amp;":"&amp;$BY56,DBInterface!$K:$K)/$C56)</f>
        <v>-0</v>
      </c>
      <c r="W56" s="33" t="n">
        <f aca="false">IF(ISERROR(SUMIF(DBInterface!$B:$B,W$1&amp;":"&amp;$BY56,DBInterface!$K:$K)/$C56),0,SUMIF(DBInterface!$B:$B,W$1&amp;":"&amp;$BY56,DBInterface!$K:$K)/$C56)</f>
        <v>-0</v>
      </c>
      <c r="X56" s="33" t="n">
        <f aca="false">IF(ISERROR(SUMIF(DBInterface!$B:$B,X$1&amp;":"&amp;$BY56,DBInterface!$K:$K)/$C56),0,SUMIF(DBInterface!$B:$B,X$1&amp;":"&amp;$BY56,DBInterface!$K:$K)/$C56)</f>
        <v>-0</v>
      </c>
      <c r="Y56" s="33" t="n">
        <f aca="false">IF(ISERROR(SUMIF(DBInterface!$B:$B,Y$1&amp;":"&amp;$BY56,DBInterface!$K:$K)/$C56),0,SUMIF(DBInterface!$B:$B,Y$1&amp;":"&amp;$BY56,DBInterface!$K:$K)/$C56)</f>
        <v>-0</v>
      </c>
      <c r="Z56" s="33" t="n">
        <f aca="false">IF(ISERROR(SUMIF(DBInterface!$B:$B,Z$1&amp;":"&amp;$BY56,DBInterface!$K:$K)/$C56),0,SUMIF(DBInterface!$B:$B,Z$1&amp;":"&amp;$BY56,DBInterface!$K:$K)/$C56)</f>
        <v>-0</v>
      </c>
      <c r="AA56" s="33" t="n">
        <f aca="false">IF(ISERROR(SUMIF(DBInterface!$B:$B,AA$1&amp;":"&amp;$BY56,DBInterface!$K:$K)/$C56),0,SUMIF(DBInterface!$B:$B,AA$1&amp;":"&amp;$BY56,DBInterface!$K:$K)/$C56)</f>
        <v>-0</v>
      </c>
      <c r="AB56" s="34" t="n">
        <f aca="false">SUM(P56:AA56)</f>
        <v>1</v>
      </c>
      <c r="BY56" s="2" t="s">
        <v>107</v>
      </c>
      <c r="BZ56" s="2" t="s">
        <v>107</v>
      </c>
    </row>
    <row r="57" customFormat="false" ht="12.75" hidden="false" customHeight="false" outlineLevel="0" collapsed="false">
      <c r="A57" s="24" t="str">
        <f aca="false">IF(ISERROR(VLOOKUP($BZ57,BridgeCodes!$A$3:$E$65536,5,FALSE())),"Missing BB Code",VLOOKUP($BZ57,BridgeCodes!$A$3:$E$65536,5,FALSE()))</f>
        <v>US;UCU</v>
      </c>
      <c r="B57" s="24" t="n">
        <f aca="false">VLOOKUP($BY57,DBInterface!$D:$N,11,FALSE())</f>
        <v>0</v>
      </c>
      <c r="C57" s="24" t="n">
        <f aca="false">SUMIF(DBInterface!$D:$D,$BY57,DBInterface!$K:$K)</f>
        <v>-30200</v>
      </c>
      <c r="D57" s="25" t="n">
        <f aca="false" t="array" ref="D57:D57">DDE("bdde","hist","US;UCU.int=day.PRDS=1FARD=2/20/2001.NEARD=2/20/2001.excel.qe=ls")</f>
        <v>30.6100006103516</v>
      </c>
      <c r="E57" s="24" t="n">
        <f aca="false">VLOOKUP($BY57,DBInterface!$D:$O,12,FALSE())</f>
        <v>0</v>
      </c>
      <c r="F57" s="24" t="n">
        <f aca="false">IF(VLOOKUP($BY57,DBInterface!$D:$R,15,FALSE())&lt;0,0,VLOOKUP($BY57,DBInterface!$D:$R,15,FALSE()))</f>
        <v>0</v>
      </c>
      <c r="G57" s="26" t="n">
        <f aca="false">VLOOKUP($BY57,DBInterface!$D:$I,6,FALSE())</f>
        <v>0.0392</v>
      </c>
      <c r="H57" s="27" t="n">
        <f aca="false">IF(VLOOKUP($BY57,DBInterface!$D:$S,16,FALSE())&lt;=0,0.001,VLOOKUP($BY57,DBInterface!$D:$S,16,FALSE()))</f>
        <v>1E-005</v>
      </c>
      <c r="I57" s="28" t="str">
        <f aca="false">IF($B57&lt;&gt;0,VLOOKUP($BY57,DBInterface!$D:$Q,13,FALSE()),"")</f>
        <v/>
      </c>
      <c r="J57" s="9" t="n">
        <f aca="false">IF($B57&lt;&gt;0,IF(VLOOKUP($BY57,DBInterface!$D:$Q,14,FALSE())&lt;0,0,VLOOKUP($BY57,DBInterface!$D:$Q,14,FALSE())),"0")/365.25</f>
        <v>0</v>
      </c>
      <c r="K57" s="29" t="n">
        <f aca="false" t="array" ref="K57:K57">1</f>
        <v>1</v>
      </c>
      <c r="L57" s="0"/>
      <c r="M57" s="0"/>
      <c r="N57" s="0"/>
      <c r="O57" s="32"/>
      <c r="P57" s="33" t="n">
        <f aca="false">IF(ISERROR(SUMIF(DBInterface!$B:$B,P$1&amp;":"&amp;$BY57,DBInterface!$K:$K)/$C57),0,SUMIF(DBInterface!$B:$B,P$1&amp;":"&amp;$BY57,DBInterface!$K:$K)/$C57)</f>
        <v>-0</v>
      </c>
      <c r="Q57" s="33" t="n">
        <f aca="false">IF(ISERROR(SUMIF(DBInterface!$B:$B,Q$1&amp;":"&amp;$BY57,DBInterface!$K:$K)/$C57),0,SUMIF(DBInterface!$B:$B,Q$1&amp;":"&amp;$BY57,DBInterface!$K:$K)/$C57)</f>
        <v>-0</v>
      </c>
      <c r="R57" s="33" t="n">
        <f aca="false">IF(ISERROR(SUMIF(DBInterface!$B:$B,R$1&amp;":"&amp;$BY57,DBInterface!$K:$K)/$C57),0,SUMIF(DBInterface!$B:$B,R$1&amp;":"&amp;$BY57,DBInterface!$K:$K)/$C57)</f>
        <v>-0</v>
      </c>
      <c r="S57" s="33" t="n">
        <f aca="false">IF(ISERROR(SUMIF(DBInterface!$B:$B,S$1&amp;":"&amp;$BY57,DBInterface!$K:$K)/$C57),0,SUMIF(DBInterface!$B:$B,S$1&amp;":"&amp;$BY57,DBInterface!$K:$K)/$C57)</f>
        <v>-0</v>
      </c>
      <c r="T57" s="33" t="n">
        <f aca="false">IF(ISERROR(SUMIF(DBInterface!$B:$B,T$1&amp;":"&amp;$BY57,DBInterface!$K:$K)/$C57),0,SUMIF(DBInterface!$B:$B,T$1&amp;":"&amp;$BY57,DBInterface!$K:$K)/$C57)</f>
        <v>1</v>
      </c>
      <c r="U57" s="33" t="n">
        <f aca="false">IF(ISERROR(SUMIF(DBInterface!$B:$B,U$1&amp;":"&amp;$BY57,DBInterface!$K:$K)/$C57),0,SUMIF(DBInterface!$B:$B,U$1&amp;":"&amp;$BY57,DBInterface!$K:$K)/$C57)</f>
        <v>-0</v>
      </c>
      <c r="V57" s="33" t="n">
        <f aca="false">IF(ISERROR(SUMIF(DBInterface!$B:$B,V$1&amp;":"&amp;$BY57,DBInterface!$K:$K)/$C57),0,SUMIF(DBInterface!$B:$B,V$1&amp;":"&amp;$BY57,DBInterface!$K:$K)/$C57)</f>
        <v>-0</v>
      </c>
      <c r="W57" s="33" t="n">
        <f aca="false">IF(ISERROR(SUMIF(DBInterface!$B:$B,W$1&amp;":"&amp;$BY57,DBInterface!$K:$K)/$C57),0,SUMIF(DBInterface!$B:$B,W$1&amp;":"&amp;$BY57,DBInterface!$K:$K)/$C57)</f>
        <v>-0</v>
      </c>
      <c r="X57" s="33" t="n">
        <f aca="false">IF(ISERROR(SUMIF(DBInterface!$B:$B,X$1&amp;":"&amp;$BY57,DBInterface!$K:$K)/$C57),0,SUMIF(DBInterface!$B:$B,X$1&amp;":"&amp;$BY57,DBInterface!$K:$K)/$C57)</f>
        <v>-0</v>
      </c>
      <c r="Y57" s="33" t="n">
        <f aca="false">IF(ISERROR(SUMIF(DBInterface!$B:$B,Y$1&amp;":"&amp;$BY57,DBInterface!$K:$K)/$C57),0,SUMIF(DBInterface!$B:$B,Y$1&amp;":"&amp;$BY57,DBInterface!$K:$K)/$C57)</f>
        <v>-0</v>
      </c>
      <c r="Z57" s="33" t="n">
        <f aca="false">IF(ISERROR(SUMIF(DBInterface!$B:$B,Z$1&amp;":"&amp;$BY57,DBInterface!$K:$K)/$C57),0,SUMIF(DBInterface!$B:$B,Z$1&amp;":"&amp;$BY57,DBInterface!$K:$K)/$C57)</f>
        <v>-0</v>
      </c>
      <c r="AA57" s="33" t="n">
        <f aca="false">IF(ISERROR(SUMIF(DBInterface!$B:$B,AA$1&amp;":"&amp;$BY57,DBInterface!$K:$K)/$C57),0,SUMIF(DBInterface!$B:$B,AA$1&amp;":"&amp;$BY57,DBInterface!$K:$K)/$C57)</f>
        <v>-0</v>
      </c>
      <c r="AB57" s="34" t="n">
        <f aca="false">SUM(P57:AA57)</f>
        <v>1</v>
      </c>
      <c r="BY57" s="2" t="s">
        <v>108</v>
      </c>
      <c r="BZ57" s="2" t="s">
        <v>108</v>
      </c>
    </row>
    <row r="58" customFormat="false" ht="12.75" hidden="false" customHeight="false" outlineLevel="0" collapsed="false">
      <c r="A58" s="24" t="str">
        <f aca="false">IF(ISERROR(VLOOKUP($BZ58,BridgeCodes!$A$3:$E$65536,5,FALSE())),"Missing BB Code",VLOOKUP($BZ58,BridgeCodes!$A$3:$E$65536,5,FALSE()))</f>
        <v>US;UTY</v>
      </c>
      <c r="B58" s="24" t="n">
        <f aca="false">VLOOKUP($BY58,DBInterface!$D:$N,11,FALSE())</f>
        <v>1</v>
      </c>
      <c r="C58" s="24" t="n">
        <f aca="false">SUMIF(DBInterface!$D:$D,$BY58,DBInterface!$K:$K)</f>
        <v>-9500</v>
      </c>
      <c r="D58" s="25" t="n">
        <f aca="false" t="array" ref="D58:D58">DDE("bdde","hist","US;UTY.int=day.PRDS=1FARD=2/20/2001.NEARD=2/20/2001.excel.qe=ls")</f>
        <v>366.890014648438</v>
      </c>
      <c r="E58" s="24" t="n">
        <f aca="false">VLOOKUP($BY58,DBInterface!$D:$O,12,FALSE())</f>
        <v>360</v>
      </c>
      <c r="F58" s="24" t="n">
        <f aca="false">IF(VLOOKUP($BY58,DBInterface!$D:$R,15,FALSE())&lt;0,0,VLOOKUP($BY58,DBInterface!$D:$R,15,FALSE()))</f>
        <v>0.0564221088165233</v>
      </c>
      <c r="G58" s="26" t="n">
        <f aca="false">VLOOKUP($BY58,DBInterface!$D:$I,6,FALSE())</f>
        <v>0.04297</v>
      </c>
      <c r="H58" s="27" t="n">
        <f aca="false">IF(VLOOKUP($BY58,DBInterface!$D:$S,16,FALSE())&lt;=0,0.001,VLOOKUP($BY58,DBInterface!$D:$S,16,FALSE()))</f>
        <v>0.25256430114</v>
      </c>
      <c r="I58" s="28" t="n">
        <f aca="false">IF($B58&lt;&gt;0,VLOOKUP($BY58,DBInterface!$D:$Q,13,FALSE()),"")</f>
        <v>36967</v>
      </c>
      <c r="J58" s="9" t="n">
        <f aca="false">IF($B58&lt;&gt;0,IF(VLOOKUP($BY58,DBInterface!$D:$Q,14,FALSE())&lt;0,0,VLOOKUP($BY58,DBInterface!$D:$Q,14,FALSE())),"0")/365.25</f>
        <v>0.0684462696783025</v>
      </c>
      <c r="K58" s="29" t="n">
        <f aca="false" t="array" ref="K58:K58">1</f>
        <v>1</v>
      </c>
      <c r="L58" s="0"/>
      <c r="M58" s="0"/>
      <c r="N58" s="0"/>
      <c r="O58" s="32"/>
      <c r="P58" s="33" t="n">
        <f aca="false">IF(ISERROR(SUMIF(DBInterface!$B:$B,P$1&amp;":"&amp;$BY58,DBInterface!$K:$K)/$C58),0,SUMIF(DBInterface!$B:$B,P$1&amp;":"&amp;$BY58,DBInterface!$K:$K)/$C58)</f>
        <v>-0</v>
      </c>
      <c r="Q58" s="33" t="n">
        <f aca="false">IF(ISERROR(SUMIF(DBInterface!$B:$B,Q$1&amp;":"&amp;$BY58,DBInterface!$K:$K)/$C58),0,SUMIF(DBInterface!$B:$B,Q$1&amp;":"&amp;$BY58,DBInterface!$K:$K)/$C58)</f>
        <v>-0</v>
      </c>
      <c r="R58" s="33" t="n">
        <f aca="false">IF(ISERROR(SUMIF(DBInterface!$B:$B,R$1&amp;":"&amp;$BY58,DBInterface!$K:$K)/$C58),0,SUMIF(DBInterface!$B:$B,R$1&amp;":"&amp;$BY58,DBInterface!$K:$K)/$C58)</f>
        <v>-0</v>
      </c>
      <c r="S58" s="33" t="n">
        <f aca="false">IF(ISERROR(SUMIF(DBInterface!$B:$B,S$1&amp;":"&amp;$BY58,DBInterface!$K:$K)/$C58),0,SUMIF(DBInterface!$B:$B,S$1&amp;":"&amp;$BY58,DBInterface!$K:$K)/$C58)</f>
        <v>-0</v>
      </c>
      <c r="T58" s="33" t="n">
        <f aca="false">IF(ISERROR(SUMIF(DBInterface!$B:$B,T$1&amp;":"&amp;$BY58,DBInterface!$K:$K)/$C58),0,SUMIF(DBInterface!$B:$B,T$1&amp;":"&amp;$BY58,DBInterface!$K:$K)/$C58)</f>
        <v>1</v>
      </c>
      <c r="U58" s="33" t="n">
        <f aca="false">IF(ISERROR(SUMIF(DBInterface!$B:$B,U$1&amp;":"&amp;$BY58,DBInterface!$K:$K)/$C58),0,SUMIF(DBInterface!$B:$B,U$1&amp;":"&amp;$BY58,DBInterface!$K:$K)/$C58)</f>
        <v>-0</v>
      </c>
      <c r="V58" s="33" t="n">
        <f aca="false">IF(ISERROR(SUMIF(DBInterface!$B:$B,V$1&amp;":"&amp;$BY58,DBInterface!$K:$K)/$C58),0,SUMIF(DBInterface!$B:$B,V$1&amp;":"&amp;$BY58,DBInterface!$K:$K)/$C58)</f>
        <v>-0</v>
      </c>
      <c r="W58" s="33" t="n">
        <f aca="false">IF(ISERROR(SUMIF(DBInterface!$B:$B,W$1&amp;":"&amp;$BY58,DBInterface!$K:$K)/$C58),0,SUMIF(DBInterface!$B:$B,W$1&amp;":"&amp;$BY58,DBInterface!$K:$K)/$C58)</f>
        <v>-0</v>
      </c>
      <c r="X58" s="33" t="n">
        <f aca="false">IF(ISERROR(SUMIF(DBInterface!$B:$B,X$1&amp;":"&amp;$BY58,DBInterface!$K:$K)/$C58),0,SUMIF(DBInterface!$B:$B,X$1&amp;":"&amp;$BY58,DBInterface!$K:$K)/$C58)</f>
        <v>-0</v>
      </c>
      <c r="Y58" s="33" t="n">
        <f aca="false">IF(ISERROR(SUMIF(DBInterface!$B:$B,Y$1&amp;":"&amp;$BY58,DBInterface!$K:$K)/$C58),0,SUMIF(DBInterface!$B:$B,Y$1&amp;":"&amp;$BY58,DBInterface!$K:$K)/$C58)</f>
        <v>-0</v>
      </c>
      <c r="Z58" s="33" t="n">
        <f aca="false">IF(ISERROR(SUMIF(DBInterface!$B:$B,Z$1&amp;":"&amp;$BY58,DBInterface!$K:$K)/$C58),0,SUMIF(DBInterface!$B:$B,Z$1&amp;":"&amp;$BY58,DBInterface!$K:$K)/$C58)</f>
        <v>-0</v>
      </c>
      <c r="AA58" s="33" t="n">
        <f aca="false">IF(ISERROR(SUMIF(DBInterface!$B:$B,AA$1&amp;":"&amp;$BY58,DBInterface!$K:$K)/$C58),0,SUMIF(DBInterface!$B:$B,AA$1&amp;":"&amp;$BY58,DBInterface!$K:$K)/$C58)</f>
        <v>-0</v>
      </c>
      <c r="AB58" s="34" t="n">
        <f aca="false">SUM(P58:AA58)</f>
        <v>1</v>
      </c>
      <c r="BY58" s="2" t="s">
        <v>109</v>
      </c>
      <c r="BZ58" s="2" t="s">
        <v>110</v>
      </c>
    </row>
    <row r="59" customFormat="false" ht="12.75" hidden="false" customHeight="false" outlineLevel="0" collapsed="false">
      <c r="A59" s="24" t="str">
        <f aca="false">IF(ISERROR(VLOOKUP($BZ59,BridgeCodes!$A$3:$E$65536,5,FALSE())),"Missing BB Code",VLOOKUP($BZ59,BridgeCodes!$A$3:$E$65536,5,FALSE()))</f>
        <v>US;UTY</v>
      </c>
      <c r="B59" s="24" t="n">
        <f aca="false">VLOOKUP($BY59,DBInterface!$D:$N,11,FALSE())</f>
        <v>2</v>
      </c>
      <c r="C59" s="24" t="n">
        <f aca="false">SUMIF(DBInterface!$D:$D,$BY59,DBInterface!$K:$K)</f>
        <v>9500</v>
      </c>
      <c r="D59" s="25" t="n">
        <f aca="false" t="array" ref="D59:D59">DDE("bdde","hist","US;UTY.int=day.PRDS=1FARD=2/20/2001.NEARD=2/20/2001.excel.qe=ls")</f>
        <v>366.890014648438</v>
      </c>
      <c r="E59" s="24" t="n">
        <f aca="false">VLOOKUP($BY59,DBInterface!$D:$O,12,FALSE())</f>
        <v>360</v>
      </c>
      <c r="F59" s="24" t="n">
        <f aca="false">IF(VLOOKUP($BY59,DBInterface!$D:$R,15,FALSE())&lt;0,0,VLOOKUP($BY59,DBInterface!$D:$R,15,FALSE()))</f>
        <v>0.0564221088165233</v>
      </c>
      <c r="G59" s="26" t="n">
        <f aca="false">VLOOKUP($BY59,DBInterface!$D:$I,6,FALSE())</f>
        <v>0.04297</v>
      </c>
      <c r="H59" s="27" t="n">
        <f aca="false">IF(VLOOKUP($BY59,DBInterface!$D:$S,16,FALSE())&lt;=0,0.001,VLOOKUP($BY59,DBInterface!$D:$S,16,FALSE()))</f>
        <v>0.258350947696</v>
      </c>
      <c r="I59" s="28" t="n">
        <f aca="false">IF($B59&lt;&gt;0,VLOOKUP($BY59,DBInterface!$D:$Q,13,FALSE()),"")</f>
        <v>36967</v>
      </c>
      <c r="J59" s="9" t="n">
        <f aca="false">IF($B59&lt;&gt;0,IF(VLOOKUP($BY59,DBInterface!$D:$Q,14,FALSE())&lt;0,0,VLOOKUP($BY59,DBInterface!$D:$Q,14,FALSE())),"0")/365.25</f>
        <v>0.0684462696783025</v>
      </c>
      <c r="K59" s="29" t="n">
        <f aca="false" t="array" ref="K59:K59">1</f>
        <v>1</v>
      </c>
      <c r="L59" s="0"/>
      <c r="M59" s="0"/>
      <c r="N59" s="0"/>
      <c r="O59" s="32"/>
      <c r="P59" s="33" t="n">
        <f aca="false">IF(ISERROR(SUMIF(DBInterface!$B:$B,P$1&amp;":"&amp;$BY59,DBInterface!$K:$K)/$C59),0,SUMIF(DBInterface!$B:$B,P$1&amp;":"&amp;$BY59,DBInterface!$K:$K)/$C59)</f>
        <v>0</v>
      </c>
      <c r="Q59" s="33" t="n">
        <f aca="false">IF(ISERROR(SUMIF(DBInterface!$B:$B,Q$1&amp;":"&amp;$BY59,DBInterface!$K:$K)/$C59),0,SUMIF(DBInterface!$B:$B,Q$1&amp;":"&amp;$BY59,DBInterface!$K:$K)/$C59)</f>
        <v>0</v>
      </c>
      <c r="R59" s="33" t="n">
        <f aca="false">IF(ISERROR(SUMIF(DBInterface!$B:$B,R$1&amp;":"&amp;$BY59,DBInterface!$K:$K)/$C59),0,SUMIF(DBInterface!$B:$B,R$1&amp;":"&amp;$BY59,DBInterface!$K:$K)/$C59)</f>
        <v>0</v>
      </c>
      <c r="S59" s="33" t="n">
        <f aca="false">IF(ISERROR(SUMIF(DBInterface!$B:$B,S$1&amp;":"&amp;$BY59,DBInterface!$K:$K)/$C59),0,SUMIF(DBInterface!$B:$B,S$1&amp;":"&amp;$BY59,DBInterface!$K:$K)/$C59)</f>
        <v>0</v>
      </c>
      <c r="T59" s="33" t="n">
        <f aca="false">IF(ISERROR(SUMIF(DBInterface!$B:$B,T$1&amp;":"&amp;$BY59,DBInterface!$K:$K)/$C59),0,SUMIF(DBInterface!$B:$B,T$1&amp;":"&amp;$BY59,DBInterface!$K:$K)/$C59)</f>
        <v>1</v>
      </c>
      <c r="U59" s="33" t="n">
        <f aca="false">IF(ISERROR(SUMIF(DBInterface!$B:$B,U$1&amp;":"&amp;$BY59,DBInterface!$K:$K)/$C59),0,SUMIF(DBInterface!$B:$B,U$1&amp;":"&amp;$BY59,DBInterface!$K:$K)/$C59)</f>
        <v>0</v>
      </c>
      <c r="V59" s="33" t="n">
        <f aca="false">IF(ISERROR(SUMIF(DBInterface!$B:$B,V$1&amp;":"&amp;$BY59,DBInterface!$K:$K)/$C59),0,SUMIF(DBInterface!$B:$B,V$1&amp;":"&amp;$BY59,DBInterface!$K:$K)/$C59)</f>
        <v>0</v>
      </c>
      <c r="W59" s="33" t="n">
        <f aca="false">IF(ISERROR(SUMIF(DBInterface!$B:$B,W$1&amp;":"&amp;$BY59,DBInterface!$K:$K)/$C59),0,SUMIF(DBInterface!$B:$B,W$1&amp;":"&amp;$BY59,DBInterface!$K:$K)/$C59)</f>
        <v>0</v>
      </c>
      <c r="X59" s="33" t="n">
        <f aca="false">IF(ISERROR(SUMIF(DBInterface!$B:$B,X$1&amp;":"&amp;$BY59,DBInterface!$K:$K)/$C59),0,SUMIF(DBInterface!$B:$B,X$1&amp;":"&amp;$BY59,DBInterface!$K:$K)/$C59)</f>
        <v>0</v>
      </c>
      <c r="Y59" s="33" t="n">
        <f aca="false">IF(ISERROR(SUMIF(DBInterface!$B:$B,Y$1&amp;":"&amp;$BY59,DBInterface!$K:$K)/$C59),0,SUMIF(DBInterface!$B:$B,Y$1&amp;":"&amp;$BY59,DBInterface!$K:$K)/$C59)</f>
        <v>0</v>
      </c>
      <c r="Z59" s="33" t="n">
        <f aca="false">IF(ISERROR(SUMIF(DBInterface!$B:$B,Z$1&amp;":"&amp;$BY59,DBInterface!$K:$K)/$C59),0,SUMIF(DBInterface!$B:$B,Z$1&amp;":"&amp;$BY59,DBInterface!$K:$K)/$C59)</f>
        <v>0</v>
      </c>
      <c r="AA59" s="33" t="n">
        <f aca="false">IF(ISERROR(SUMIF(DBInterface!$B:$B,AA$1&amp;":"&amp;$BY59,DBInterface!$K:$K)/$C59),0,SUMIF(DBInterface!$B:$B,AA$1&amp;":"&amp;$BY59,DBInterface!$K:$K)/$C59)</f>
        <v>0</v>
      </c>
      <c r="AB59" s="34" t="n">
        <f aca="false">SUM(P59:AA59)</f>
        <v>1</v>
      </c>
      <c r="BY59" s="2" t="s">
        <v>111</v>
      </c>
      <c r="BZ59" s="2" t="s">
        <v>110</v>
      </c>
    </row>
    <row r="60" customFormat="false" ht="12.75" hidden="false" customHeight="false" outlineLevel="0" collapsed="false">
      <c r="A60" s="24" t="str">
        <f aca="false">IF(ISERROR(VLOOKUP($BZ60,BridgeCodes!$A$3:$E$65536,5,FALSE())),"Missing BB Code",VLOOKUP($BZ60,BridgeCodes!$A$3:$E$65536,5,FALSE()))</f>
        <v>US;UTY</v>
      </c>
      <c r="B60" s="24" t="n">
        <f aca="false">VLOOKUP($BY60,DBInterface!$D:$N,11,FALSE())</f>
        <v>1</v>
      </c>
      <c r="C60" s="24" t="n">
        <f aca="false">SUMIF(DBInterface!$D:$D,$BY60,DBInterface!$K:$K)</f>
        <v>-4500</v>
      </c>
      <c r="D60" s="25" t="n">
        <f aca="false" t="array" ref="D60:D60">DDE("bdde","hist","US;UTY.int=day.PRDS=1FARD=2/20/2001.NEARD=2/20/2001.excel.qe=ls")</f>
        <v>366.890014648438</v>
      </c>
      <c r="E60" s="24" t="n">
        <f aca="false">VLOOKUP($BY60,DBInterface!$D:$O,12,FALSE())</f>
        <v>370</v>
      </c>
      <c r="F60" s="24" t="n">
        <f aca="false">IF(VLOOKUP($BY60,DBInterface!$D:$R,15,FALSE())&lt;0,0,VLOOKUP($BY60,DBInterface!$D:$R,15,FALSE()))</f>
        <v>0.0564221088165233</v>
      </c>
      <c r="G60" s="26" t="n">
        <f aca="false">VLOOKUP($BY60,DBInterface!$D:$I,6,FALSE())</f>
        <v>0.04297</v>
      </c>
      <c r="H60" s="27" t="n">
        <f aca="false">IF(VLOOKUP($BY60,DBInterface!$D:$S,16,FALSE())&lt;=0,0.001,VLOOKUP($BY60,DBInterface!$D:$S,16,FALSE()))</f>
        <v>0.26456256582</v>
      </c>
      <c r="I60" s="28" t="n">
        <f aca="false">IF($B60&lt;&gt;0,VLOOKUP($BY60,DBInterface!$D:$Q,13,FALSE()),"")</f>
        <v>36967</v>
      </c>
      <c r="J60" s="9" t="n">
        <f aca="false">IF($B60&lt;&gt;0,IF(VLOOKUP($BY60,DBInterface!$D:$Q,14,FALSE())&lt;0,0,VLOOKUP($BY60,DBInterface!$D:$Q,14,FALSE())),"0")/365.25</f>
        <v>0.0684462696783025</v>
      </c>
      <c r="K60" s="29" t="n">
        <f aca="false" t="array" ref="K60:K60">1</f>
        <v>1</v>
      </c>
      <c r="L60" s="0"/>
      <c r="M60" s="0"/>
      <c r="N60" s="0"/>
      <c r="O60" s="32"/>
      <c r="P60" s="33" t="n">
        <f aca="false">IF(ISERROR(SUMIF(DBInterface!$B:$B,P$1&amp;":"&amp;$BY60,DBInterface!$K:$K)/$C60),0,SUMIF(DBInterface!$B:$B,P$1&amp;":"&amp;$BY60,DBInterface!$K:$K)/$C60)</f>
        <v>-0</v>
      </c>
      <c r="Q60" s="33" t="n">
        <f aca="false">IF(ISERROR(SUMIF(DBInterface!$B:$B,Q$1&amp;":"&amp;$BY60,DBInterface!$K:$K)/$C60),0,SUMIF(DBInterface!$B:$B,Q$1&amp;":"&amp;$BY60,DBInterface!$K:$K)/$C60)</f>
        <v>-0</v>
      </c>
      <c r="R60" s="33" t="n">
        <f aca="false">IF(ISERROR(SUMIF(DBInterface!$B:$B,R$1&amp;":"&amp;$BY60,DBInterface!$K:$K)/$C60),0,SUMIF(DBInterface!$B:$B,R$1&amp;":"&amp;$BY60,DBInterface!$K:$K)/$C60)</f>
        <v>-0</v>
      </c>
      <c r="S60" s="33" t="n">
        <f aca="false">IF(ISERROR(SUMIF(DBInterface!$B:$B,S$1&amp;":"&amp;$BY60,DBInterface!$K:$K)/$C60),0,SUMIF(DBInterface!$B:$B,S$1&amp;":"&amp;$BY60,DBInterface!$K:$K)/$C60)</f>
        <v>-0</v>
      </c>
      <c r="T60" s="33" t="n">
        <f aca="false">IF(ISERROR(SUMIF(DBInterface!$B:$B,T$1&amp;":"&amp;$BY60,DBInterface!$K:$K)/$C60),0,SUMIF(DBInterface!$B:$B,T$1&amp;":"&amp;$BY60,DBInterface!$K:$K)/$C60)</f>
        <v>1</v>
      </c>
      <c r="U60" s="33" t="n">
        <f aca="false">IF(ISERROR(SUMIF(DBInterface!$B:$B,U$1&amp;":"&amp;$BY60,DBInterface!$K:$K)/$C60),0,SUMIF(DBInterface!$B:$B,U$1&amp;":"&amp;$BY60,DBInterface!$K:$K)/$C60)</f>
        <v>-0</v>
      </c>
      <c r="V60" s="33" t="n">
        <f aca="false">IF(ISERROR(SUMIF(DBInterface!$B:$B,V$1&amp;":"&amp;$BY60,DBInterface!$K:$K)/$C60),0,SUMIF(DBInterface!$B:$B,V$1&amp;":"&amp;$BY60,DBInterface!$K:$K)/$C60)</f>
        <v>-0</v>
      </c>
      <c r="W60" s="33" t="n">
        <f aca="false">IF(ISERROR(SUMIF(DBInterface!$B:$B,W$1&amp;":"&amp;$BY60,DBInterface!$K:$K)/$C60),0,SUMIF(DBInterface!$B:$B,W$1&amp;":"&amp;$BY60,DBInterface!$K:$K)/$C60)</f>
        <v>-0</v>
      </c>
      <c r="X60" s="33" t="n">
        <f aca="false">IF(ISERROR(SUMIF(DBInterface!$B:$B,X$1&amp;":"&amp;$BY60,DBInterface!$K:$K)/$C60),0,SUMIF(DBInterface!$B:$B,X$1&amp;":"&amp;$BY60,DBInterface!$K:$K)/$C60)</f>
        <v>-0</v>
      </c>
      <c r="Y60" s="33" t="n">
        <f aca="false">IF(ISERROR(SUMIF(DBInterface!$B:$B,Y$1&amp;":"&amp;$BY60,DBInterface!$K:$K)/$C60),0,SUMIF(DBInterface!$B:$B,Y$1&amp;":"&amp;$BY60,DBInterface!$K:$K)/$C60)</f>
        <v>-0</v>
      </c>
      <c r="Z60" s="33" t="n">
        <f aca="false">IF(ISERROR(SUMIF(DBInterface!$B:$B,Z$1&amp;":"&amp;$BY60,DBInterface!$K:$K)/$C60),0,SUMIF(DBInterface!$B:$B,Z$1&amp;":"&amp;$BY60,DBInterface!$K:$K)/$C60)</f>
        <v>-0</v>
      </c>
      <c r="AA60" s="33" t="n">
        <f aca="false">IF(ISERROR(SUMIF(DBInterface!$B:$B,AA$1&amp;":"&amp;$BY60,DBInterface!$K:$K)/$C60),0,SUMIF(DBInterface!$B:$B,AA$1&amp;":"&amp;$BY60,DBInterface!$K:$K)/$C60)</f>
        <v>-0</v>
      </c>
      <c r="AB60" s="34" t="n">
        <f aca="false">SUM(P60:AA60)</f>
        <v>1</v>
      </c>
      <c r="BY60" s="2" t="s">
        <v>112</v>
      </c>
      <c r="BZ60" s="2" t="s">
        <v>110</v>
      </c>
    </row>
    <row r="61" customFormat="false" ht="12.75" hidden="false" customHeight="false" outlineLevel="0" collapsed="false">
      <c r="A61" s="24" t="str">
        <f aca="false">IF(ISERROR(VLOOKUP($BZ61,BridgeCodes!$A$3:$E$65536,5,FALSE())),"Missing BB Code",VLOOKUP($BZ61,BridgeCodes!$A$3:$E$65536,5,FALSE()))</f>
        <v>US;UTY</v>
      </c>
      <c r="B61" s="24" t="n">
        <f aca="false">VLOOKUP($BY61,DBInterface!$D:$N,11,FALSE())</f>
        <v>2</v>
      </c>
      <c r="C61" s="24" t="n">
        <f aca="false">SUMIF(DBInterface!$D:$D,$BY61,DBInterface!$K:$K)</f>
        <v>4500</v>
      </c>
      <c r="D61" s="25" t="n">
        <f aca="false" t="array" ref="D61:D61">DDE("bdde","hist","US;UTY.int=day.PRDS=1FARD=2/20/2001.NEARD=2/20/2001.excel.qe=ls")</f>
        <v>366.890014648438</v>
      </c>
      <c r="E61" s="24" t="n">
        <f aca="false">VLOOKUP($BY61,DBInterface!$D:$O,12,FALSE())</f>
        <v>370</v>
      </c>
      <c r="F61" s="24" t="n">
        <f aca="false">IF(VLOOKUP($BY61,DBInterface!$D:$R,15,FALSE())&lt;0,0,VLOOKUP($BY61,DBInterface!$D:$R,15,FALSE()))</f>
        <v>0.0564221088165233</v>
      </c>
      <c r="G61" s="26" t="n">
        <f aca="false">VLOOKUP($BY61,DBInterface!$D:$I,6,FALSE())</f>
        <v>0.04297</v>
      </c>
      <c r="H61" s="27" t="n">
        <f aca="false">IF(VLOOKUP($BY61,DBInterface!$D:$S,16,FALSE())&lt;=0,0.001,VLOOKUP($BY61,DBInterface!$D:$S,16,FALSE()))</f>
        <v>0.25636577985</v>
      </c>
      <c r="I61" s="28" t="n">
        <f aca="false">IF($B61&lt;&gt;0,VLOOKUP($BY61,DBInterface!$D:$Q,13,FALSE()),"")</f>
        <v>36967</v>
      </c>
      <c r="J61" s="9" t="n">
        <f aca="false">IF($B61&lt;&gt;0,IF(VLOOKUP($BY61,DBInterface!$D:$Q,14,FALSE())&lt;0,0,VLOOKUP($BY61,DBInterface!$D:$Q,14,FALSE())),"0")/365.25</f>
        <v>0.0684462696783025</v>
      </c>
      <c r="K61" s="29" t="n">
        <f aca="false" t="array" ref="K61:K61">1</f>
        <v>1</v>
      </c>
      <c r="L61" s="0"/>
      <c r="M61" s="0"/>
      <c r="N61" s="0"/>
      <c r="O61" s="32"/>
      <c r="P61" s="33" t="n">
        <f aca="false">IF(ISERROR(SUMIF(DBInterface!$B:$B,P$1&amp;":"&amp;$BY61,DBInterface!$K:$K)/$C61),0,SUMIF(DBInterface!$B:$B,P$1&amp;":"&amp;$BY61,DBInterface!$K:$K)/$C61)</f>
        <v>0</v>
      </c>
      <c r="Q61" s="33" t="n">
        <f aca="false">IF(ISERROR(SUMIF(DBInterface!$B:$B,Q$1&amp;":"&amp;$BY61,DBInterface!$K:$K)/$C61),0,SUMIF(DBInterface!$B:$B,Q$1&amp;":"&amp;$BY61,DBInterface!$K:$K)/$C61)</f>
        <v>0</v>
      </c>
      <c r="R61" s="33" t="n">
        <f aca="false">IF(ISERROR(SUMIF(DBInterface!$B:$B,R$1&amp;":"&amp;$BY61,DBInterface!$K:$K)/$C61),0,SUMIF(DBInterface!$B:$B,R$1&amp;":"&amp;$BY61,DBInterface!$K:$K)/$C61)</f>
        <v>0</v>
      </c>
      <c r="S61" s="33" t="n">
        <f aca="false">IF(ISERROR(SUMIF(DBInterface!$B:$B,S$1&amp;":"&amp;$BY61,DBInterface!$K:$K)/$C61),0,SUMIF(DBInterface!$B:$B,S$1&amp;":"&amp;$BY61,DBInterface!$K:$K)/$C61)</f>
        <v>0</v>
      </c>
      <c r="T61" s="33" t="n">
        <f aca="false">IF(ISERROR(SUMIF(DBInterface!$B:$B,T$1&amp;":"&amp;$BY61,DBInterface!$K:$K)/$C61),0,SUMIF(DBInterface!$B:$B,T$1&amp;":"&amp;$BY61,DBInterface!$K:$K)/$C61)</f>
        <v>1</v>
      </c>
      <c r="U61" s="33" t="n">
        <f aca="false">IF(ISERROR(SUMIF(DBInterface!$B:$B,U$1&amp;":"&amp;$BY61,DBInterface!$K:$K)/$C61),0,SUMIF(DBInterface!$B:$B,U$1&amp;":"&amp;$BY61,DBInterface!$K:$K)/$C61)</f>
        <v>0</v>
      </c>
      <c r="V61" s="33" t="n">
        <f aca="false">IF(ISERROR(SUMIF(DBInterface!$B:$B,V$1&amp;":"&amp;$BY61,DBInterface!$K:$K)/$C61),0,SUMIF(DBInterface!$B:$B,V$1&amp;":"&amp;$BY61,DBInterface!$K:$K)/$C61)</f>
        <v>0</v>
      </c>
      <c r="W61" s="33" t="n">
        <f aca="false">IF(ISERROR(SUMIF(DBInterface!$B:$B,W$1&amp;":"&amp;$BY61,DBInterface!$K:$K)/$C61),0,SUMIF(DBInterface!$B:$B,W$1&amp;":"&amp;$BY61,DBInterface!$K:$K)/$C61)</f>
        <v>0</v>
      </c>
      <c r="X61" s="33" t="n">
        <f aca="false">IF(ISERROR(SUMIF(DBInterface!$B:$B,X$1&amp;":"&amp;$BY61,DBInterface!$K:$K)/$C61),0,SUMIF(DBInterface!$B:$B,X$1&amp;":"&amp;$BY61,DBInterface!$K:$K)/$C61)</f>
        <v>0</v>
      </c>
      <c r="Y61" s="33" t="n">
        <f aca="false">IF(ISERROR(SUMIF(DBInterface!$B:$B,Y$1&amp;":"&amp;$BY61,DBInterface!$K:$K)/$C61),0,SUMIF(DBInterface!$B:$B,Y$1&amp;":"&amp;$BY61,DBInterface!$K:$K)/$C61)</f>
        <v>0</v>
      </c>
      <c r="Z61" s="33" t="n">
        <f aca="false">IF(ISERROR(SUMIF(DBInterface!$B:$B,Z$1&amp;":"&amp;$BY61,DBInterface!$K:$K)/$C61),0,SUMIF(DBInterface!$B:$B,Z$1&amp;":"&amp;$BY61,DBInterface!$K:$K)/$C61)</f>
        <v>0</v>
      </c>
      <c r="AA61" s="33" t="n">
        <f aca="false">IF(ISERROR(SUMIF(DBInterface!$B:$B,AA$1&amp;":"&amp;$BY61,DBInterface!$K:$K)/$C61),0,SUMIF(DBInterface!$B:$B,AA$1&amp;":"&amp;$BY61,DBInterface!$K:$K)/$C61)</f>
        <v>0</v>
      </c>
      <c r="AB61" s="34" t="n">
        <f aca="false">SUM(P61:AA61)</f>
        <v>1</v>
      </c>
      <c r="BY61" s="2" t="s">
        <v>113</v>
      </c>
      <c r="BZ61" s="2" t="s">
        <v>110</v>
      </c>
    </row>
    <row r="62" customFormat="false" ht="12.75" hidden="false" customHeight="false" outlineLevel="0" collapsed="false">
      <c r="A62" s="24" t="str">
        <f aca="false">IF(ISERROR(VLOOKUP($BZ62,BridgeCodes!$A$3:$E$65536,5,FALSE())),"Missing BB Code",VLOOKUP($BZ62,BridgeCodes!$A$3:$E$65536,5,FALSE()))</f>
        <v>US;VITR</v>
      </c>
      <c r="B62" s="24" t="n">
        <f aca="false">VLOOKUP($BY62,DBInterface!$D:$N,11,FALSE())</f>
        <v>0</v>
      </c>
      <c r="C62" s="24" t="n">
        <f aca="false">SUMIF(DBInterface!$D:$D,$BY62,DBInterface!$K:$K)</f>
        <v>100000</v>
      </c>
      <c r="D62" s="25" t="n">
        <f aca="false" t="array" ref="D62:D62">DDE("bdde","hist","US;VITR.int=day.PRDS=1FARD=2/20/2001.NEARD=2/20/2001.excel.qe=ls")</f>
        <v>5.875</v>
      </c>
      <c r="E62" s="24" t="n">
        <f aca="false">VLOOKUP($BY62,DBInterface!$D:$O,12,FALSE())</f>
        <v>0</v>
      </c>
      <c r="F62" s="24" t="n">
        <f aca="false">IF(VLOOKUP($BY62,DBInterface!$D:$R,15,FALSE())&lt;0,0,VLOOKUP($BY62,DBInterface!$D:$R,15,FALSE()))</f>
        <v>0</v>
      </c>
      <c r="G62" s="26" t="n">
        <f aca="false">VLOOKUP($BY62,DBInterface!$D:$I,6,FALSE())</f>
        <v>0</v>
      </c>
      <c r="H62" s="27" t="n">
        <f aca="false">IF(VLOOKUP($BY62,DBInterface!$D:$S,16,FALSE())&lt;=0,0.001,VLOOKUP($BY62,DBInterface!$D:$S,16,FALSE()))</f>
        <v>1E-005</v>
      </c>
      <c r="I62" s="28" t="str">
        <f aca="false">IF($B62&lt;&gt;0,VLOOKUP($BY62,DBInterface!$D:$Q,13,FALSE()),"")</f>
        <v/>
      </c>
      <c r="J62" s="9" t="n">
        <f aca="false">IF($B62&lt;&gt;0,IF(VLOOKUP($BY62,DBInterface!$D:$Q,14,FALSE())&lt;0,0,VLOOKUP($BY62,DBInterface!$D:$Q,14,FALSE())),"0")/365.25</f>
        <v>0</v>
      </c>
      <c r="K62" s="29" t="n">
        <f aca="false" t="array" ref="K62:K62">1</f>
        <v>1</v>
      </c>
      <c r="L62" s="0"/>
      <c r="M62" s="0"/>
      <c r="N62" s="39"/>
      <c r="O62" s="40"/>
      <c r="P62" s="33" t="n">
        <f aca="false">IF(ISERROR(SUMIF(DBInterface!$B:$B,P$1&amp;":"&amp;$BY62,DBInterface!$K:$K)/$C62),0,SUMIF(DBInterface!$B:$B,P$1&amp;":"&amp;$BY62,DBInterface!$K:$K)/$C62)</f>
        <v>0</v>
      </c>
      <c r="Q62" s="33" t="n">
        <f aca="false">IF(ISERROR(SUMIF(DBInterface!$B:$B,Q$1&amp;":"&amp;$BY62,DBInterface!$K:$K)/$C62),0,SUMIF(DBInterface!$B:$B,Q$1&amp;":"&amp;$BY62,DBInterface!$K:$K)/$C62)</f>
        <v>1</v>
      </c>
      <c r="R62" s="33" t="n">
        <f aca="false">IF(ISERROR(SUMIF(DBInterface!$B:$B,R$1&amp;":"&amp;$BY62,DBInterface!$K:$K)/$C62),0,SUMIF(DBInterface!$B:$B,R$1&amp;":"&amp;$BY62,DBInterface!$K:$K)/$C62)</f>
        <v>0</v>
      </c>
      <c r="S62" s="33" t="n">
        <f aca="false">IF(ISERROR(SUMIF(DBInterface!$B:$B,S$1&amp;":"&amp;$BY62,DBInterface!$K:$K)/$C62),0,SUMIF(DBInterface!$B:$B,S$1&amp;":"&amp;$BY62,DBInterface!$K:$K)/$C62)</f>
        <v>0</v>
      </c>
      <c r="T62" s="33" t="n">
        <f aca="false">IF(ISERROR(SUMIF(DBInterface!$B:$B,T$1&amp;":"&amp;$BY62,DBInterface!$K:$K)/$C62),0,SUMIF(DBInterface!$B:$B,T$1&amp;":"&amp;$BY62,DBInterface!$K:$K)/$C62)</f>
        <v>0</v>
      </c>
      <c r="U62" s="33" t="n">
        <f aca="false">IF(ISERROR(SUMIF(DBInterface!$B:$B,U$1&amp;":"&amp;$BY62,DBInterface!$K:$K)/$C62),0,SUMIF(DBInterface!$B:$B,U$1&amp;":"&amp;$BY62,DBInterface!$K:$K)/$C62)</f>
        <v>0</v>
      </c>
      <c r="V62" s="33" t="n">
        <f aca="false">IF(ISERROR(SUMIF(DBInterface!$B:$B,V$1&amp;":"&amp;$BY62,DBInterface!$K:$K)/$C62),0,SUMIF(DBInterface!$B:$B,V$1&amp;":"&amp;$BY62,DBInterface!$K:$K)/$C62)</f>
        <v>0</v>
      </c>
      <c r="W62" s="33" t="n">
        <f aca="false">IF(ISERROR(SUMIF(DBInterface!$B:$B,W$1&amp;":"&amp;$BY62,DBInterface!$K:$K)/$C62),0,SUMIF(DBInterface!$B:$B,W$1&amp;":"&amp;$BY62,DBInterface!$K:$K)/$C62)</f>
        <v>0</v>
      </c>
      <c r="X62" s="33" t="n">
        <f aca="false">IF(ISERROR(SUMIF(DBInterface!$B:$B,X$1&amp;":"&amp;$BY62,DBInterface!$K:$K)/$C62),0,SUMIF(DBInterface!$B:$B,X$1&amp;":"&amp;$BY62,DBInterface!$K:$K)/$C62)</f>
        <v>0</v>
      </c>
      <c r="Y62" s="33" t="n">
        <f aca="false">IF(ISERROR(SUMIF(DBInterface!$B:$B,Y$1&amp;":"&amp;$BY62,DBInterface!$K:$K)/$C62),0,SUMIF(DBInterface!$B:$B,Y$1&amp;":"&amp;$BY62,DBInterface!$K:$K)/$C62)</f>
        <v>0</v>
      </c>
      <c r="Z62" s="33" t="n">
        <f aca="false">IF(ISERROR(SUMIF(DBInterface!$B:$B,Z$1&amp;":"&amp;$BY62,DBInterface!$K:$K)/$C62),0,SUMIF(DBInterface!$B:$B,Z$1&amp;":"&amp;$BY62,DBInterface!$K:$K)/$C62)</f>
        <v>0</v>
      </c>
      <c r="AA62" s="33" t="n">
        <f aca="false">IF(ISERROR(SUMIF(DBInterface!$B:$B,AA$1&amp;":"&amp;$BY62,DBInterface!$K:$K)/$C62),0,SUMIF(DBInterface!$B:$B,AA$1&amp;":"&amp;$BY62,DBInterface!$K:$K)/$C62)</f>
        <v>0</v>
      </c>
      <c r="AB62" s="34" t="n">
        <f aca="false">SUM(P62:AA62)</f>
        <v>1</v>
      </c>
      <c r="BY62" s="2" t="s">
        <v>114</v>
      </c>
      <c r="BZ62" s="2" t="s">
        <v>114</v>
      </c>
    </row>
    <row r="63" customFormat="false" ht="12.75" hidden="false" customHeight="false" outlineLevel="0" collapsed="false">
      <c r="A63" s="24" t="str">
        <f aca="false">IF(ISERROR(VLOOKUP($BZ63,BridgeCodes!$A$3:$E$65536,5,FALSE())),"Missing BB Code",VLOOKUP($BZ63,BridgeCodes!$A$3:$E$65536,5,FALSE()))</f>
        <v>US;VLO</v>
      </c>
      <c r="B63" s="24" t="n">
        <f aca="false">VLOOKUP($BY63,DBInterface!$D:$N,11,FALSE())</f>
        <v>0</v>
      </c>
      <c r="C63" s="24" t="n">
        <f aca="false">SUMIF(DBInterface!$D:$D,$BY63,DBInterface!$K:$K)</f>
        <v>-40000</v>
      </c>
      <c r="D63" s="25" t="n">
        <f aca="false" t="array" ref="D63:D63">DDE("bdde","hist","US;VLO.int=day.PRDS=1FARD=2/20/2001.NEARD=2/20/2001.excel.qe=ls")</f>
        <v>36.9700012207031</v>
      </c>
      <c r="E63" s="24" t="n">
        <f aca="false">VLOOKUP($BY63,DBInterface!$D:$O,12,FALSE())</f>
        <v>0</v>
      </c>
      <c r="F63" s="24" t="n">
        <f aca="false">IF(VLOOKUP($BY63,DBInterface!$D:$R,15,FALSE())&lt;0,0,VLOOKUP($BY63,DBInterface!$D:$R,15,FALSE()))</f>
        <v>0</v>
      </c>
      <c r="G63" s="26" t="n">
        <f aca="false">VLOOKUP($BY63,DBInterface!$D:$I,6,FALSE())</f>
        <v>0.0087</v>
      </c>
      <c r="H63" s="27" t="n">
        <f aca="false">IF(VLOOKUP($BY63,DBInterface!$D:$S,16,FALSE())&lt;=0,0.001,VLOOKUP($BY63,DBInterface!$D:$S,16,FALSE()))</f>
        <v>1E-005</v>
      </c>
      <c r="I63" s="28" t="str">
        <f aca="false">IF($B63&lt;&gt;0,VLOOKUP($BY63,DBInterface!$D:$Q,13,FALSE()),"")</f>
        <v/>
      </c>
      <c r="J63" s="9" t="n">
        <f aca="false">IF($B63&lt;&gt;0,IF(VLOOKUP($BY63,DBInterface!$D:$Q,14,FALSE())&lt;0,0,VLOOKUP($BY63,DBInterface!$D:$Q,14,FALSE())),"0")/365.25</f>
        <v>0</v>
      </c>
      <c r="K63" s="29" t="n">
        <f aca="false" t="array" ref="K63:K63">1</f>
        <v>1</v>
      </c>
      <c r="L63" s="0"/>
      <c r="M63" s="0"/>
      <c r="N63" s="0"/>
      <c r="O63" s="32"/>
      <c r="P63" s="33" t="n">
        <f aca="false">IF(ISERROR(SUMIF(DBInterface!$B:$B,P$1&amp;":"&amp;$BY63,DBInterface!$K:$K)/$C63),0,SUMIF(DBInterface!$B:$B,P$1&amp;":"&amp;$BY63,DBInterface!$K:$K)/$C63)</f>
        <v>-0</v>
      </c>
      <c r="Q63" s="33" t="n">
        <f aca="false">IF(ISERROR(SUMIF(DBInterface!$B:$B,Q$1&amp;":"&amp;$BY63,DBInterface!$K:$K)/$C63),0,SUMIF(DBInterface!$B:$B,Q$1&amp;":"&amp;$BY63,DBInterface!$K:$K)/$C63)</f>
        <v>-0</v>
      </c>
      <c r="R63" s="33" t="n">
        <f aca="false">IF(ISERROR(SUMIF(DBInterface!$B:$B,R$1&amp;":"&amp;$BY63,DBInterface!$K:$K)/$C63),0,SUMIF(DBInterface!$B:$B,R$1&amp;":"&amp;$BY63,DBInterface!$K:$K)/$C63)</f>
        <v>-0</v>
      </c>
      <c r="S63" s="33" t="n">
        <f aca="false">IF(ISERROR(SUMIF(DBInterface!$B:$B,S$1&amp;":"&amp;$BY63,DBInterface!$K:$K)/$C63),0,SUMIF(DBInterface!$B:$B,S$1&amp;":"&amp;$BY63,DBInterface!$K:$K)/$C63)</f>
        <v>1</v>
      </c>
      <c r="T63" s="33" t="n">
        <f aca="false">IF(ISERROR(SUMIF(DBInterface!$B:$B,T$1&amp;":"&amp;$BY63,DBInterface!$K:$K)/$C63),0,SUMIF(DBInterface!$B:$B,T$1&amp;":"&amp;$BY63,DBInterface!$K:$K)/$C63)</f>
        <v>-0</v>
      </c>
      <c r="U63" s="33" t="n">
        <f aca="false">IF(ISERROR(SUMIF(DBInterface!$B:$B,U$1&amp;":"&amp;$BY63,DBInterface!$K:$K)/$C63),0,SUMIF(DBInterface!$B:$B,U$1&amp;":"&amp;$BY63,DBInterface!$K:$K)/$C63)</f>
        <v>-0</v>
      </c>
      <c r="V63" s="33" t="n">
        <f aca="false">IF(ISERROR(SUMIF(DBInterface!$B:$B,V$1&amp;":"&amp;$BY63,DBInterface!$K:$K)/$C63),0,SUMIF(DBInterface!$B:$B,V$1&amp;":"&amp;$BY63,DBInterface!$K:$K)/$C63)</f>
        <v>-0</v>
      </c>
      <c r="W63" s="33" t="n">
        <f aca="false">IF(ISERROR(SUMIF(DBInterface!$B:$B,W$1&amp;":"&amp;$BY63,DBInterface!$K:$K)/$C63),0,SUMIF(DBInterface!$B:$B,W$1&amp;":"&amp;$BY63,DBInterface!$K:$K)/$C63)</f>
        <v>-0</v>
      </c>
      <c r="X63" s="33" t="n">
        <f aca="false">IF(ISERROR(SUMIF(DBInterface!$B:$B,X$1&amp;":"&amp;$BY63,DBInterface!$K:$K)/$C63),0,SUMIF(DBInterface!$B:$B,X$1&amp;":"&amp;$BY63,DBInterface!$K:$K)/$C63)</f>
        <v>-0</v>
      </c>
      <c r="Y63" s="33" t="n">
        <f aca="false">IF(ISERROR(SUMIF(DBInterface!$B:$B,Y$1&amp;":"&amp;$BY63,DBInterface!$K:$K)/$C63),0,SUMIF(DBInterface!$B:$B,Y$1&amp;":"&amp;$BY63,DBInterface!$K:$K)/$C63)</f>
        <v>-0</v>
      </c>
      <c r="Z63" s="33" t="n">
        <f aca="false">IF(ISERROR(SUMIF(DBInterface!$B:$B,Z$1&amp;":"&amp;$BY63,DBInterface!$K:$K)/$C63),0,SUMIF(DBInterface!$B:$B,Z$1&amp;":"&amp;$BY63,DBInterface!$K:$K)/$C63)</f>
        <v>-0</v>
      </c>
      <c r="AA63" s="33" t="n">
        <f aca="false">IF(ISERROR(SUMIF(DBInterface!$B:$B,AA$1&amp;":"&amp;$BY63,DBInterface!$K:$K)/$C63),0,SUMIF(DBInterface!$B:$B,AA$1&amp;":"&amp;$BY63,DBInterface!$K:$K)/$C63)</f>
        <v>-0</v>
      </c>
      <c r="AB63" s="34" t="n">
        <f aca="false">SUM(P63:AA63)</f>
        <v>1</v>
      </c>
      <c r="BY63" s="2" t="s">
        <v>115</v>
      </c>
      <c r="BZ63" s="2" t="s">
        <v>115</v>
      </c>
    </row>
    <row r="64" customFormat="false" ht="12.75" hidden="false" customHeight="false" outlineLevel="0" collapsed="false">
      <c r="A64" s="24" t="str">
        <f aca="false">IF(ISERROR(VLOOKUP($BZ64,BridgeCodes!$A$3:$E$65536,5,FALSE())),"Missing BB Code",VLOOKUP($BZ64,BridgeCodes!$A$3:$E$65536,5,FALSE()))</f>
        <v>US;VSTR</v>
      </c>
      <c r="B64" s="24" t="n">
        <f aca="false">VLOOKUP($BY64,DBInterface!$D:$N,11,FALSE())</f>
        <v>0</v>
      </c>
      <c r="C64" s="24" t="n">
        <f aca="false">SUMIF(DBInterface!$D:$D,$BY64,DBInterface!$K:$K)</f>
        <v>54000</v>
      </c>
      <c r="D64" s="25" t="n">
        <f aca="false" t="array" ref="D64:D64">DDE("bdde","hist","US;VSTR.int=day.PRDS=1FARD=2/20/2001.NEARD=2/20/2001.excel.qe=ls")</f>
        <v>94.3125</v>
      </c>
      <c r="E64" s="24" t="n">
        <f aca="false">VLOOKUP($BY64,DBInterface!$D:$O,12,FALSE())</f>
        <v>0</v>
      </c>
      <c r="F64" s="24" t="n">
        <f aca="false">IF(VLOOKUP($BY64,DBInterface!$D:$R,15,FALSE())&lt;0,0,VLOOKUP($BY64,DBInterface!$D:$R,15,FALSE()))</f>
        <v>0</v>
      </c>
      <c r="G64" s="26" t="n">
        <f aca="false">VLOOKUP($BY64,DBInterface!$D:$I,6,FALSE())</f>
        <v>0</v>
      </c>
      <c r="H64" s="27" t="n">
        <f aca="false">IF(VLOOKUP($BY64,DBInterface!$D:$S,16,FALSE())&lt;=0,0.001,VLOOKUP($BY64,DBInterface!$D:$S,16,FALSE()))</f>
        <v>0.56885594496</v>
      </c>
      <c r="I64" s="28" t="str">
        <f aca="false">IF($B64&lt;&gt;0,VLOOKUP($BY64,DBInterface!$D:$Q,13,FALSE()),"")</f>
        <v/>
      </c>
      <c r="J64" s="9" t="n">
        <f aca="false">IF($B64&lt;&gt;0,IF(VLOOKUP($BY64,DBInterface!$D:$Q,14,FALSE())&lt;0,0,VLOOKUP($BY64,DBInterface!$D:$Q,14,FALSE())),"0")/365.25</f>
        <v>0</v>
      </c>
      <c r="K64" s="29" t="n">
        <f aca="false" t="array" ref="K64:K64">1</f>
        <v>1</v>
      </c>
      <c r="L64" s="0"/>
      <c r="M64" s="0"/>
      <c r="N64" s="0"/>
      <c r="O64" s="32"/>
      <c r="P64" s="33" t="n">
        <f aca="false">IF(ISERROR(SUMIF(DBInterface!$B:$B,P$1&amp;":"&amp;$BY64,DBInterface!$K:$K)/$C64),0,SUMIF(DBInterface!$B:$B,P$1&amp;":"&amp;$BY64,DBInterface!$K:$K)/$C64)</f>
        <v>0</v>
      </c>
      <c r="Q64" s="33" t="n">
        <f aca="false">IF(ISERROR(SUMIF(DBInterface!$B:$B,Q$1&amp;":"&amp;$BY64,DBInterface!$K:$K)/$C64),0,SUMIF(DBInterface!$B:$B,Q$1&amp;":"&amp;$BY64,DBInterface!$K:$K)/$C64)</f>
        <v>0</v>
      </c>
      <c r="R64" s="33" t="n">
        <f aca="false">IF(ISERROR(SUMIF(DBInterface!$B:$B,R$1&amp;":"&amp;$BY64,DBInterface!$K:$K)/$C64),0,SUMIF(DBInterface!$B:$B,R$1&amp;":"&amp;$BY64,DBInterface!$K:$K)/$C64)</f>
        <v>0.62962962962963</v>
      </c>
      <c r="S64" s="33" t="n">
        <f aca="false">IF(ISERROR(SUMIF(DBInterface!$B:$B,S$1&amp;":"&amp;$BY64,DBInterface!$K:$K)/$C64),0,SUMIF(DBInterface!$B:$B,S$1&amp;":"&amp;$BY64,DBInterface!$K:$K)/$C64)</f>
        <v>0</v>
      </c>
      <c r="T64" s="33" t="n">
        <f aca="false">IF(ISERROR(SUMIF(DBInterface!$B:$B,T$1&amp;":"&amp;$BY64,DBInterface!$K:$K)/$C64),0,SUMIF(DBInterface!$B:$B,T$1&amp;":"&amp;$BY64,DBInterface!$K:$K)/$C64)</f>
        <v>0</v>
      </c>
      <c r="U64" s="33" t="n">
        <f aca="false">IF(ISERROR(SUMIF(DBInterface!$B:$B,U$1&amp;":"&amp;$BY64,DBInterface!$K:$K)/$C64),0,SUMIF(DBInterface!$B:$B,U$1&amp;":"&amp;$BY64,DBInterface!$K:$K)/$C64)</f>
        <v>0</v>
      </c>
      <c r="V64" s="33" t="n">
        <f aca="false">IF(ISERROR(SUMIF(DBInterface!$B:$B,V$1&amp;":"&amp;$BY64,DBInterface!$K:$K)/$C64),0,SUMIF(DBInterface!$B:$B,V$1&amp;":"&amp;$BY64,DBInterface!$K:$K)/$C64)</f>
        <v>0.37037037037037</v>
      </c>
      <c r="W64" s="33" t="n">
        <f aca="false">IF(ISERROR(SUMIF(DBInterface!$B:$B,W$1&amp;":"&amp;$BY64,DBInterface!$K:$K)/$C64),0,SUMIF(DBInterface!$B:$B,W$1&amp;":"&amp;$BY64,DBInterface!$K:$K)/$C64)</f>
        <v>0</v>
      </c>
      <c r="X64" s="33" t="n">
        <f aca="false">IF(ISERROR(SUMIF(DBInterface!$B:$B,X$1&amp;":"&amp;$BY64,DBInterface!$K:$K)/$C64),0,SUMIF(DBInterface!$B:$B,X$1&amp;":"&amp;$BY64,DBInterface!$K:$K)/$C64)</f>
        <v>0</v>
      </c>
      <c r="Y64" s="33" t="n">
        <f aca="false">IF(ISERROR(SUMIF(DBInterface!$B:$B,Y$1&amp;":"&amp;$BY64,DBInterface!$K:$K)/$C64),0,SUMIF(DBInterface!$B:$B,Y$1&amp;":"&amp;$BY64,DBInterface!$K:$K)/$C64)</f>
        <v>0</v>
      </c>
      <c r="Z64" s="33" t="n">
        <f aca="false">IF(ISERROR(SUMIF(DBInterface!$B:$B,Z$1&amp;":"&amp;$BY64,DBInterface!$K:$K)/$C64),0,SUMIF(DBInterface!$B:$B,Z$1&amp;":"&amp;$BY64,DBInterface!$K:$K)/$C64)</f>
        <v>0</v>
      </c>
      <c r="AA64" s="33" t="n">
        <f aca="false">IF(ISERROR(SUMIF(DBInterface!$B:$B,AA$1&amp;":"&amp;$BY64,DBInterface!$K:$K)/$C64),0,SUMIF(DBInterface!$B:$B,AA$1&amp;":"&amp;$BY64,DBInterface!$K:$K)/$C64)</f>
        <v>0</v>
      </c>
      <c r="AB64" s="34" t="n">
        <f aca="false">SUM(P64:AA64)</f>
        <v>1</v>
      </c>
      <c r="BY64" s="2" t="s">
        <v>116</v>
      </c>
      <c r="BZ64" s="2" t="s">
        <v>116</v>
      </c>
    </row>
    <row r="65" customFormat="false" ht="12.75" hidden="false" customHeight="false" outlineLevel="0" collapsed="false">
      <c r="A65" s="24" t="str">
        <f aca="false">IF(ISERROR(VLOOKUP($BZ65,BridgeCodes!$A$3:$E$65536,5,FALSE())),"Missing BB Code",VLOOKUP($BZ65,BridgeCodes!$A$3:$E$65536,5,FALSE()))</f>
        <v>US;WEC</v>
      </c>
      <c r="B65" s="24" t="n">
        <f aca="false">VLOOKUP($BY65,DBInterface!$D:$N,11,FALSE())</f>
        <v>0</v>
      </c>
      <c r="C65" s="24" t="n">
        <f aca="false">SUMIF(DBInterface!$D:$D,$BY65,DBInterface!$K:$K)</f>
        <v>-12500</v>
      </c>
      <c r="D65" s="25" t="n">
        <f aca="false" t="array" ref="D65:D65">DDE("bdde","hist","US;WEC.int=day.PRDS=1FARD=2/20/2001.NEARD=2/20/2001.excel.qe=ls")</f>
        <v>21.2800006866455</v>
      </c>
      <c r="E65" s="24" t="n">
        <f aca="false">VLOOKUP($BY65,DBInterface!$D:$O,12,FALSE())</f>
        <v>0</v>
      </c>
      <c r="F65" s="24" t="n">
        <f aca="false">IF(VLOOKUP($BY65,DBInterface!$D:$R,15,FALSE())&lt;0,0,VLOOKUP($BY65,DBInterface!$D:$R,15,FALSE()))</f>
        <v>0</v>
      </c>
      <c r="G65" s="26" t="n">
        <f aca="false">VLOOKUP($BY65,DBInterface!$D:$I,6,FALSE())</f>
        <v>0.0376</v>
      </c>
      <c r="H65" s="27" t="n">
        <f aca="false">IF(VLOOKUP($BY65,DBInterface!$D:$S,16,FALSE())&lt;=0,0.001,VLOOKUP($BY65,DBInterface!$D:$S,16,FALSE()))</f>
        <v>0.25636577985</v>
      </c>
      <c r="I65" s="28" t="str">
        <f aca="false">IF($B65&lt;&gt;0,VLOOKUP($BY65,DBInterface!$D:$Q,13,FALSE()),"")</f>
        <v/>
      </c>
      <c r="J65" s="9" t="n">
        <f aca="false">IF($B65&lt;&gt;0,IF(VLOOKUP($BY65,DBInterface!$D:$Q,14,FALSE())&lt;0,0,VLOOKUP($BY65,DBInterface!$D:$Q,14,FALSE())),"0")/365.25</f>
        <v>0</v>
      </c>
      <c r="K65" s="29" t="n">
        <f aca="false" t="array" ref="K65:K65">1</f>
        <v>1</v>
      </c>
      <c r="L65" s="0"/>
      <c r="M65" s="0"/>
      <c r="N65" s="0"/>
      <c r="O65" s="32"/>
      <c r="P65" s="33" t="n">
        <f aca="false">IF(ISERROR(SUMIF(DBInterface!$B:$B,P$1&amp;":"&amp;$BY65,DBInterface!$K:$K)/$C65),0,SUMIF(DBInterface!$B:$B,P$1&amp;":"&amp;$BY65,DBInterface!$K:$K)/$C65)</f>
        <v>-0</v>
      </c>
      <c r="Q65" s="33" t="n">
        <f aca="false">IF(ISERROR(SUMIF(DBInterface!$B:$B,Q$1&amp;":"&amp;$BY65,DBInterface!$K:$K)/$C65),0,SUMIF(DBInterface!$B:$B,Q$1&amp;":"&amp;$BY65,DBInterface!$K:$K)/$C65)</f>
        <v>-0</v>
      </c>
      <c r="R65" s="33" t="n">
        <f aca="false">IF(ISERROR(SUMIF(DBInterface!$B:$B,R$1&amp;":"&amp;$BY65,DBInterface!$K:$K)/$C65),0,SUMIF(DBInterface!$B:$B,R$1&amp;":"&amp;$BY65,DBInterface!$K:$K)/$C65)</f>
        <v>-0</v>
      </c>
      <c r="S65" s="33" t="n">
        <f aca="false">IF(ISERROR(SUMIF(DBInterface!$B:$B,S$1&amp;":"&amp;$BY65,DBInterface!$K:$K)/$C65),0,SUMIF(DBInterface!$B:$B,S$1&amp;":"&amp;$BY65,DBInterface!$K:$K)/$C65)</f>
        <v>-0</v>
      </c>
      <c r="T65" s="33" t="n">
        <f aca="false">IF(ISERROR(SUMIF(DBInterface!$B:$B,T$1&amp;":"&amp;$BY65,DBInterface!$K:$K)/$C65),0,SUMIF(DBInterface!$B:$B,T$1&amp;":"&amp;$BY65,DBInterface!$K:$K)/$C65)</f>
        <v>1</v>
      </c>
      <c r="U65" s="33" t="n">
        <f aca="false">IF(ISERROR(SUMIF(DBInterface!$B:$B,U$1&amp;":"&amp;$BY65,DBInterface!$K:$K)/$C65),0,SUMIF(DBInterface!$B:$B,U$1&amp;":"&amp;$BY65,DBInterface!$K:$K)/$C65)</f>
        <v>-0</v>
      </c>
      <c r="V65" s="33" t="n">
        <f aca="false">IF(ISERROR(SUMIF(DBInterface!$B:$B,V$1&amp;":"&amp;$BY65,DBInterface!$K:$K)/$C65),0,SUMIF(DBInterface!$B:$B,V$1&amp;":"&amp;$BY65,DBInterface!$K:$K)/$C65)</f>
        <v>-0</v>
      </c>
      <c r="W65" s="33" t="n">
        <f aca="false">IF(ISERROR(SUMIF(DBInterface!$B:$B,W$1&amp;":"&amp;$BY65,DBInterface!$K:$K)/$C65),0,SUMIF(DBInterface!$B:$B,W$1&amp;":"&amp;$BY65,DBInterface!$K:$K)/$C65)</f>
        <v>-0</v>
      </c>
      <c r="X65" s="33" t="n">
        <f aca="false">IF(ISERROR(SUMIF(DBInterface!$B:$B,X$1&amp;":"&amp;$BY65,DBInterface!$K:$K)/$C65),0,SUMIF(DBInterface!$B:$B,X$1&amp;":"&amp;$BY65,DBInterface!$K:$K)/$C65)</f>
        <v>-0</v>
      </c>
      <c r="Y65" s="33" t="n">
        <f aca="false">IF(ISERROR(SUMIF(DBInterface!$B:$B,Y$1&amp;":"&amp;$BY65,DBInterface!$K:$K)/$C65),0,SUMIF(DBInterface!$B:$B,Y$1&amp;":"&amp;$BY65,DBInterface!$K:$K)/$C65)</f>
        <v>-0</v>
      </c>
      <c r="Z65" s="33" t="n">
        <f aca="false">IF(ISERROR(SUMIF(DBInterface!$B:$B,Z$1&amp;":"&amp;$BY65,DBInterface!$K:$K)/$C65),0,SUMIF(DBInterface!$B:$B,Z$1&amp;":"&amp;$BY65,DBInterface!$K:$K)/$C65)</f>
        <v>-0</v>
      </c>
      <c r="AA65" s="33" t="n">
        <f aca="false">IF(ISERROR(SUMIF(DBInterface!$B:$B,AA$1&amp;":"&amp;$BY65,DBInterface!$K:$K)/$C65),0,SUMIF(DBInterface!$B:$B,AA$1&amp;":"&amp;$BY65,DBInterface!$K:$K)/$C65)</f>
        <v>-0</v>
      </c>
      <c r="AB65" s="34" t="n">
        <f aca="false">SUM(P65:AA65)</f>
        <v>1</v>
      </c>
      <c r="BY65" s="2" t="s">
        <v>117</v>
      </c>
      <c r="BZ65" s="2" t="s">
        <v>117</v>
      </c>
    </row>
    <row r="66" customFormat="false" ht="12.75" hidden="false" customHeight="false" outlineLevel="0" collapsed="false">
      <c r="A66" s="24" t="str">
        <f aca="false">IF(ISERROR(VLOOKUP($BZ66,BridgeCodes!$A$3:$E$65536,5,FALSE())),"Missing BB Code",VLOOKUP($BZ66,BridgeCodes!$A$3:$E$65536,5,FALSE()))</f>
        <v>AU;WPL</v>
      </c>
      <c r="B66" s="24" t="n">
        <f aca="false">VLOOKUP($BY66,DBInterface!$D:$N,11,FALSE())</f>
        <v>0</v>
      </c>
      <c r="C66" s="24" t="n">
        <f aca="false">SUMIF(DBInterface!$D:$D,$BY66,DBInterface!$K:$K)</f>
        <v>-471000</v>
      </c>
      <c r="D66" s="25" t="n">
        <f aca="false" t="array" ref="D66:D66">DDE("bdde","hist","AU;WPL.int=day.PRDS=1FARD=2/20/2001.NEARD=2/20/2001.excel.qe=ls")</f>
        <v>14.0500001907349</v>
      </c>
      <c r="E66" s="24" t="n">
        <f aca="false">VLOOKUP($BY66,DBInterface!$D:$O,12,FALSE())</f>
        <v>0</v>
      </c>
      <c r="F66" s="24" t="n">
        <f aca="false">IF(VLOOKUP($BY66,DBInterface!$D:$R,15,FALSE())&lt;0,0,VLOOKUP($BY66,DBInterface!$D:$R,15,FALSE()))</f>
        <v>0</v>
      </c>
      <c r="G66" s="26" t="n">
        <f aca="false">VLOOKUP($BY66,DBInterface!$D:$I,6,FALSE())</f>
        <v>0.0214</v>
      </c>
      <c r="H66" s="27" t="n">
        <f aca="false">IF(VLOOKUP($BY66,DBInterface!$D:$S,16,FALSE())&lt;=0,0.001,VLOOKUP($BY66,DBInterface!$D:$S,16,FALSE()))</f>
        <v>1E-005</v>
      </c>
      <c r="I66" s="28" t="str">
        <f aca="false">IF($B66&lt;&gt;0,VLOOKUP($BY66,DBInterface!$D:$Q,13,FALSE()),"")</f>
        <v/>
      </c>
      <c r="J66" s="9" t="n">
        <f aca="false">IF($B66&lt;&gt;0,IF(VLOOKUP($BY66,DBInterface!$D:$Q,14,FALSE())&lt;0,0,VLOOKUP($BY66,DBInterface!$D:$Q,14,FALSE())),"0")/365.25</f>
        <v>0</v>
      </c>
      <c r="K66" s="29" t="n">
        <f aca="false" t="array" ref="K66:K66">DDE("bdde","hist","$$USDAUD.int=day.PRDS=1.FARD=2/20/2001.NEARD=2/20/2001.excel.qe=ls")</f>
        <v>1.88429999351501</v>
      </c>
      <c r="L66" s="0"/>
      <c r="M66" s="0"/>
      <c r="N66" s="0"/>
      <c r="O66" s="32"/>
      <c r="P66" s="33" t="n">
        <f aca="false">IF(ISERROR(SUMIF(DBInterface!$B:$B,P$1&amp;":"&amp;$BY66,DBInterface!$K:$K)/$C66),0,SUMIF(DBInterface!$B:$B,P$1&amp;":"&amp;$BY66,DBInterface!$K:$K)/$C66)</f>
        <v>-0</v>
      </c>
      <c r="Q66" s="33" t="n">
        <f aca="false">IF(ISERROR(SUMIF(DBInterface!$B:$B,Q$1&amp;":"&amp;$BY66,DBInterface!$K:$K)/$C66),0,SUMIF(DBInterface!$B:$B,Q$1&amp;":"&amp;$BY66,DBInterface!$K:$K)/$C66)</f>
        <v>-0</v>
      </c>
      <c r="R66" s="33" t="n">
        <f aca="false">IF(ISERROR(SUMIF(DBInterface!$B:$B,R$1&amp;":"&amp;$BY66,DBInterface!$K:$K)/$C66),0,SUMIF(DBInterface!$B:$B,R$1&amp;":"&amp;$BY66,DBInterface!$K:$K)/$C66)</f>
        <v>-0</v>
      </c>
      <c r="S66" s="33" t="n">
        <f aca="false">IF(ISERROR(SUMIF(DBInterface!$B:$B,S$1&amp;":"&amp;$BY66,DBInterface!$K:$K)/$C66),0,SUMIF(DBInterface!$B:$B,S$1&amp;":"&amp;$BY66,DBInterface!$K:$K)/$C66)</f>
        <v>1</v>
      </c>
      <c r="T66" s="33" t="n">
        <f aca="false">IF(ISERROR(SUMIF(DBInterface!$B:$B,T$1&amp;":"&amp;$BY66,DBInterface!$K:$K)/$C66),0,SUMIF(DBInterface!$B:$B,T$1&amp;":"&amp;$BY66,DBInterface!$K:$K)/$C66)</f>
        <v>-0</v>
      </c>
      <c r="U66" s="33" t="n">
        <f aca="false">IF(ISERROR(SUMIF(DBInterface!$B:$B,U$1&amp;":"&amp;$BY66,DBInterface!$K:$K)/$C66),0,SUMIF(DBInterface!$B:$B,U$1&amp;":"&amp;$BY66,DBInterface!$K:$K)/$C66)</f>
        <v>-0</v>
      </c>
      <c r="V66" s="33" t="n">
        <f aca="false">IF(ISERROR(SUMIF(DBInterface!$B:$B,V$1&amp;":"&amp;$BY66,DBInterface!$K:$K)/$C66),0,SUMIF(DBInterface!$B:$B,V$1&amp;":"&amp;$BY66,DBInterface!$K:$K)/$C66)</f>
        <v>-0</v>
      </c>
      <c r="W66" s="33" t="n">
        <f aca="false">IF(ISERROR(SUMIF(DBInterface!$B:$B,W$1&amp;":"&amp;$BY66,DBInterface!$K:$K)/$C66),0,SUMIF(DBInterface!$B:$B,W$1&amp;":"&amp;$BY66,DBInterface!$K:$K)/$C66)</f>
        <v>-0</v>
      </c>
      <c r="X66" s="33" t="n">
        <f aca="false">IF(ISERROR(SUMIF(DBInterface!$B:$B,X$1&amp;":"&amp;$BY66,DBInterface!$K:$K)/$C66),0,SUMIF(DBInterface!$B:$B,X$1&amp;":"&amp;$BY66,DBInterface!$K:$K)/$C66)</f>
        <v>-0</v>
      </c>
      <c r="Y66" s="33" t="n">
        <f aca="false">IF(ISERROR(SUMIF(DBInterface!$B:$B,Y$1&amp;":"&amp;$BY66,DBInterface!$K:$K)/$C66),0,SUMIF(DBInterface!$B:$B,Y$1&amp;":"&amp;$BY66,DBInterface!$K:$K)/$C66)</f>
        <v>-0</v>
      </c>
      <c r="Z66" s="33" t="n">
        <f aca="false">IF(ISERROR(SUMIF(DBInterface!$B:$B,Z$1&amp;":"&amp;$BY66,DBInterface!$K:$K)/$C66),0,SUMIF(DBInterface!$B:$B,Z$1&amp;":"&amp;$BY66,DBInterface!$K:$K)/$C66)</f>
        <v>-0</v>
      </c>
      <c r="AA66" s="33" t="n">
        <f aca="false">IF(ISERROR(SUMIF(DBInterface!$B:$B,AA$1&amp;":"&amp;$BY66,DBInterface!$K:$K)/$C66),0,SUMIF(DBInterface!$B:$B,AA$1&amp;":"&amp;$BY66,DBInterface!$K:$K)/$C66)</f>
        <v>-0</v>
      </c>
      <c r="AB66" s="34" t="n">
        <f aca="false">SUM(P66:AA66)</f>
        <v>1</v>
      </c>
      <c r="BY66" s="2" t="s">
        <v>118</v>
      </c>
      <c r="BZ66" s="2" t="s">
        <v>118</v>
      </c>
    </row>
    <row r="67" customFormat="false" ht="12.75" hidden="false" customHeight="false" outlineLevel="0" collapsed="false">
      <c r="A67" s="24" t="str">
        <f aca="false">IF(ISERROR(VLOOKUP($BZ67,BridgeCodes!$A$3:$E$65536,5,FALSE())),"Missing BB Code",VLOOKUP($BZ67,BridgeCodes!$A$3:$E$65536,5,FALSE()))</f>
        <v>US;XNG</v>
      </c>
      <c r="B67" s="24" t="n">
        <f aca="false">VLOOKUP($BY67,DBInterface!$D:$N,11,FALSE())</f>
        <v>1</v>
      </c>
      <c r="C67" s="24" t="n">
        <f aca="false">SUMIF(DBInterface!$D:$D,$BY67,DBInterface!$K:$K)</f>
        <v>-20000</v>
      </c>
      <c r="D67" s="25" t="n">
        <f aca="false" t="array" ref="D67:D67">DDE("bdde","hist","US;XNG.int=day.PRDS=1FARD=2/20/2001.NEARD=2/20/2001.excel.qe=ls")</f>
        <v>250.419998168945</v>
      </c>
      <c r="E67" s="24" t="n">
        <f aca="false">VLOOKUP($BY67,DBInterface!$D:$O,12,FALSE())</f>
        <v>240</v>
      </c>
      <c r="F67" s="24" t="n">
        <f aca="false">IF(VLOOKUP($BY67,DBInterface!$D:$R,15,FALSE())&lt;0,0,VLOOKUP($BY67,DBInterface!$D:$R,15,FALSE()))</f>
        <v>0.0526369712299854</v>
      </c>
      <c r="G67" s="26" t="n">
        <f aca="false">VLOOKUP($BY67,DBInterface!$D:$I,6,FALSE())</f>
        <v>0.00849</v>
      </c>
      <c r="H67" s="27" t="n">
        <f aca="false">IF(VLOOKUP($BY67,DBInterface!$D:$S,16,FALSE())&lt;=0,0.001,VLOOKUP($BY67,DBInterface!$D:$S,16,FALSE()))</f>
        <v>0.331085335347</v>
      </c>
      <c r="I67" s="28" t="n">
        <f aca="false">IF($B67&lt;&gt;0,VLOOKUP($BY67,DBInterface!$D:$Q,13,FALSE()),"")</f>
        <v>37093</v>
      </c>
      <c r="J67" s="9" t="n">
        <f aca="false">IF($B67&lt;&gt;0,IF(VLOOKUP($BY67,DBInterface!$D:$Q,14,FALSE())&lt;0,0,VLOOKUP($BY67,DBInterface!$D:$Q,14,FALSE())),"0")/365.25</f>
        <v>0.413415468856947</v>
      </c>
      <c r="K67" s="29" t="n">
        <f aca="false" t="array" ref="K67:K67">1</f>
        <v>1</v>
      </c>
      <c r="L67" s="0"/>
      <c r="M67" s="0"/>
      <c r="N67" s="41"/>
      <c r="O67" s="32"/>
      <c r="P67" s="33" t="n">
        <f aca="false">IF(ISERROR(SUMIF(DBInterface!$B:$B,P$1&amp;":"&amp;$BY67,DBInterface!$K:$K)/$C67),0,SUMIF(DBInterface!$B:$B,P$1&amp;":"&amp;$BY67,DBInterface!$K:$K)/$C67)</f>
        <v>-0</v>
      </c>
      <c r="Q67" s="33" t="n">
        <f aca="false">IF(ISERROR(SUMIF(DBInterface!$B:$B,Q$1&amp;":"&amp;$BY67,DBInterface!$K:$K)/$C67),0,SUMIF(DBInterface!$B:$B,Q$1&amp;":"&amp;$BY67,DBInterface!$K:$K)/$C67)</f>
        <v>-0</v>
      </c>
      <c r="R67" s="33" t="n">
        <f aca="false">IF(ISERROR(SUMIF(DBInterface!$B:$B,R$1&amp;":"&amp;$BY67,DBInterface!$K:$K)/$C67),0,SUMIF(DBInterface!$B:$B,R$1&amp;":"&amp;$BY67,DBInterface!$K:$K)/$C67)</f>
        <v>-0</v>
      </c>
      <c r="S67" s="33" t="n">
        <f aca="false">IF(ISERROR(SUMIF(DBInterface!$B:$B,S$1&amp;":"&amp;$BY67,DBInterface!$K:$K)/$C67),0,SUMIF(DBInterface!$B:$B,S$1&amp;":"&amp;$BY67,DBInterface!$K:$K)/$C67)</f>
        <v>1</v>
      </c>
      <c r="T67" s="33" t="n">
        <f aca="false">IF(ISERROR(SUMIF(DBInterface!$B:$B,T$1&amp;":"&amp;$BY67,DBInterface!$K:$K)/$C67),0,SUMIF(DBInterface!$B:$B,T$1&amp;":"&amp;$BY67,DBInterface!$K:$K)/$C67)</f>
        <v>-0</v>
      </c>
      <c r="U67" s="33" t="n">
        <f aca="false">IF(ISERROR(SUMIF(DBInterface!$B:$B,U$1&amp;":"&amp;$BY67,DBInterface!$K:$K)/$C67),0,SUMIF(DBInterface!$B:$B,U$1&amp;":"&amp;$BY67,DBInterface!$K:$K)/$C67)</f>
        <v>-0</v>
      </c>
      <c r="V67" s="33" t="n">
        <f aca="false">IF(ISERROR(SUMIF(DBInterface!$B:$B,V$1&amp;":"&amp;$BY67,DBInterface!$K:$K)/$C67),0,SUMIF(DBInterface!$B:$B,V$1&amp;":"&amp;$BY67,DBInterface!$K:$K)/$C67)</f>
        <v>-0</v>
      </c>
      <c r="W67" s="33" t="n">
        <f aca="false">IF(ISERROR(SUMIF(DBInterface!$B:$B,W$1&amp;":"&amp;$BY67,DBInterface!$K:$K)/$C67),0,SUMIF(DBInterface!$B:$B,W$1&amp;":"&amp;$BY67,DBInterface!$K:$K)/$C67)</f>
        <v>-0</v>
      </c>
      <c r="X67" s="33" t="n">
        <f aca="false">IF(ISERROR(SUMIF(DBInterface!$B:$B,X$1&amp;":"&amp;$BY67,DBInterface!$K:$K)/$C67),0,SUMIF(DBInterface!$B:$B,X$1&amp;":"&amp;$BY67,DBInterface!$K:$K)/$C67)</f>
        <v>-0</v>
      </c>
      <c r="Y67" s="33" t="n">
        <f aca="false">IF(ISERROR(SUMIF(DBInterface!$B:$B,Y$1&amp;":"&amp;$BY67,DBInterface!$K:$K)/$C67),0,SUMIF(DBInterface!$B:$B,Y$1&amp;":"&amp;$BY67,DBInterface!$K:$K)/$C67)</f>
        <v>-0</v>
      </c>
      <c r="Z67" s="33" t="n">
        <f aca="false">IF(ISERROR(SUMIF(DBInterface!$B:$B,Z$1&amp;":"&amp;$BY67,DBInterface!$K:$K)/$C67),0,SUMIF(DBInterface!$B:$B,Z$1&amp;":"&amp;$BY67,DBInterface!$K:$K)/$C67)</f>
        <v>-0</v>
      </c>
      <c r="AA67" s="33" t="n">
        <f aca="false">IF(ISERROR(SUMIF(DBInterface!$B:$B,AA$1&amp;":"&amp;$BY67,DBInterface!$K:$K)/$C67),0,SUMIF(DBInterface!$B:$B,AA$1&amp;":"&amp;$BY67,DBInterface!$K:$K)/$C67)</f>
        <v>-0</v>
      </c>
      <c r="AB67" s="34" t="n">
        <f aca="false">SUM(P67:AA67)</f>
        <v>1</v>
      </c>
      <c r="BY67" s="2" t="s">
        <v>119</v>
      </c>
      <c r="BZ67" s="2" t="s">
        <v>120</v>
      </c>
    </row>
    <row r="68" customFormat="false" ht="12.75" hidden="false" customHeight="false" outlineLevel="0" collapsed="false">
      <c r="A68" s="24" t="str">
        <f aca="false">IF(ISERROR(VLOOKUP($BZ68,BridgeCodes!$A$3:$E$65536,5,FALSE())),"Missing BB Code",VLOOKUP($BZ68,BridgeCodes!$A$3:$E$65536,5,FALSE()))</f>
        <v>US;XNG</v>
      </c>
      <c r="B68" s="24" t="n">
        <f aca="false">VLOOKUP($BY68,DBInterface!$D:$N,11,FALSE())</f>
        <v>2</v>
      </c>
      <c r="C68" s="24" t="n">
        <f aca="false">SUMIF(DBInterface!$D:$D,$BY68,DBInterface!$K:$K)</f>
        <v>20000</v>
      </c>
      <c r="D68" s="25" t="n">
        <f aca="false" t="array" ref="D68:D68">DDE("bdde","hist","US;XNG.int=day.PRDS=1FARD=2/20/2001.NEARD=2/20/2001.excel.qe=ls")</f>
        <v>250.419998168945</v>
      </c>
      <c r="E68" s="24" t="n">
        <f aca="false">VLOOKUP($BY68,DBInterface!$D:$O,12,FALSE())</f>
        <v>240</v>
      </c>
      <c r="F68" s="24" t="n">
        <f aca="false">IF(VLOOKUP($BY68,DBInterface!$D:$R,15,FALSE())&lt;0,0,VLOOKUP($BY68,DBInterface!$D:$R,15,FALSE()))</f>
        <v>0.0526369712299854</v>
      </c>
      <c r="G68" s="26" t="n">
        <f aca="false">VLOOKUP($BY68,DBInterface!$D:$I,6,FALSE())</f>
        <v>0.00849</v>
      </c>
      <c r="H68" s="27" t="n">
        <f aca="false">IF(VLOOKUP($BY68,DBInterface!$D:$S,16,FALSE())&lt;=0,0.001,VLOOKUP($BY68,DBInterface!$D:$S,16,FALSE()))</f>
        <v>0.323162524271</v>
      </c>
      <c r="I68" s="28" t="n">
        <f aca="false">IF($B68&lt;&gt;0,VLOOKUP($BY68,DBInterface!$D:$Q,13,FALSE()),"")</f>
        <v>37093</v>
      </c>
      <c r="J68" s="9" t="n">
        <f aca="false">IF($B68&lt;&gt;0,IF(VLOOKUP($BY68,DBInterface!$D:$Q,14,FALSE())&lt;0,0,VLOOKUP($BY68,DBInterface!$D:$Q,14,FALSE())),"0")/365.25</f>
        <v>0.413415468856947</v>
      </c>
      <c r="K68" s="29" t="n">
        <f aca="false" t="array" ref="K68:K68">1</f>
        <v>1</v>
      </c>
      <c r="L68" s="0"/>
      <c r="M68" s="0"/>
      <c r="N68" s="0"/>
      <c r="O68" s="32"/>
      <c r="P68" s="33" t="n">
        <f aca="false">IF(ISERROR(SUMIF(DBInterface!$B:$B,P$1&amp;":"&amp;$BY68,DBInterface!$K:$K)/$C68),0,SUMIF(DBInterface!$B:$B,P$1&amp;":"&amp;$BY68,DBInterface!$K:$K)/$C68)</f>
        <v>0</v>
      </c>
      <c r="Q68" s="33" t="n">
        <f aca="false">IF(ISERROR(SUMIF(DBInterface!$B:$B,Q$1&amp;":"&amp;$BY68,DBInterface!$K:$K)/$C68),0,SUMIF(DBInterface!$B:$B,Q$1&amp;":"&amp;$BY68,DBInterface!$K:$K)/$C68)</f>
        <v>0</v>
      </c>
      <c r="R68" s="33" t="n">
        <f aca="false">IF(ISERROR(SUMIF(DBInterface!$B:$B,R$1&amp;":"&amp;$BY68,DBInterface!$K:$K)/$C68),0,SUMIF(DBInterface!$B:$B,R$1&amp;":"&amp;$BY68,DBInterface!$K:$K)/$C68)</f>
        <v>0</v>
      </c>
      <c r="S68" s="33" t="n">
        <f aca="false">IF(ISERROR(SUMIF(DBInterface!$B:$B,S$1&amp;":"&amp;$BY68,DBInterface!$K:$K)/$C68),0,SUMIF(DBInterface!$B:$B,S$1&amp;":"&amp;$BY68,DBInterface!$K:$K)/$C68)</f>
        <v>1</v>
      </c>
      <c r="T68" s="33" t="n">
        <f aca="false">IF(ISERROR(SUMIF(DBInterface!$B:$B,T$1&amp;":"&amp;$BY68,DBInterface!$K:$K)/$C68),0,SUMIF(DBInterface!$B:$B,T$1&amp;":"&amp;$BY68,DBInterface!$K:$K)/$C68)</f>
        <v>0</v>
      </c>
      <c r="U68" s="33" t="n">
        <f aca="false">IF(ISERROR(SUMIF(DBInterface!$B:$B,U$1&amp;":"&amp;$BY68,DBInterface!$K:$K)/$C68),0,SUMIF(DBInterface!$B:$B,U$1&amp;":"&amp;$BY68,DBInterface!$K:$K)/$C68)</f>
        <v>0</v>
      </c>
      <c r="V68" s="33" t="n">
        <f aca="false">IF(ISERROR(SUMIF(DBInterface!$B:$B,V$1&amp;":"&amp;$BY68,DBInterface!$K:$K)/$C68),0,SUMIF(DBInterface!$B:$B,V$1&amp;":"&amp;$BY68,DBInterface!$K:$K)/$C68)</f>
        <v>0</v>
      </c>
      <c r="W68" s="33" t="n">
        <f aca="false">IF(ISERROR(SUMIF(DBInterface!$B:$B,W$1&amp;":"&amp;$BY68,DBInterface!$K:$K)/$C68),0,SUMIF(DBInterface!$B:$B,W$1&amp;":"&amp;$BY68,DBInterface!$K:$K)/$C68)</f>
        <v>0</v>
      </c>
      <c r="X68" s="33" t="n">
        <f aca="false">IF(ISERROR(SUMIF(DBInterface!$B:$B,X$1&amp;":"&amp;$BY68,DBInterface!$K:$K)/$C68),0,SUMIF(DBInterface!$B:$B,X$1&amp;":"&amp;$BY68,DBInterface!$K:$K)/$C68)</f>
        <v>0</v>
      </c>
      <c r="Y68" s="33" t="n">
        <f aca="false">IF(ISERROR(SUMIF(DBInterface!$B:$B,Y$1&amp;":"&amp;$BY68,DBInterface!$K:$K)/$C68),0,SUMIF(DBInterface!$B:$B,Y$1&amp;":"&amp;$BY68,DBInterface!$K:$K)/$C68)</f>
        <v>0</v>
      </c>
      <c r="Z68" s="33" t="n">
        <f aca="false">IF(ISERROR(SUMIF(DBInterface!$B:$B,Z$1&amp;":"&amp;$BY68,DBInterface!$K:$K)/$C68),0,SUMIF(DBInterface!$B:$B,Z$1&amp;":"&amp;$BY68,DBInterface!$K:$K)/$C68)</f>
        <v>0</v>
      </c>
      <c r="AA68" s="33" t="n">
        <f aca="false">IF(ISERROR(SUMIF(DBInterface!$B:$B,AA$1&amp;":"&amp;$BY68,DBInterface!$K:$K)/$C68),0,SUMIF(DBInterface!$B:$B,AA$1&amp;":"&amp;$BY68,DBInterface!$K:$K)/$C68)</f>
        <v>0</v>
      </c>
      <c r="AB68" s="34" t="n">
        <f aca="false">SUM(P68:AA68)</f>
        <v>1</v>
      </c>
      <c r="BY68" s="2" t="s">
        <v>121</v>
      </c>
      <c r="BZ68" s="2" t="s">
        <v>120</v>
      </c>
    </row>
    <row r="69" customFormat="false" ht="12.75" hidden="false" customHeight="false" outlineLevel="0" collapsed="false">
      <c r="A69" s="24" t="str">
        <f aca="false">IF(ISERROR(VLOOKUP($BZ69,BridgeCodes!$A$3:$E$65536,5,FALSE())),"Missing BB Code",VLOOKUP($BZ69,BridgeCodes!$A$3:$E$65536,5,FALSE()))</f>
        <v>US;XOI</v>
      </c>
      <c r="B69" s="24" t="n">
        <f aca="false">VLOOKUP($BY69,DBInterface!$D:$N,11,FALSE())</f>
        <v>3</v>
      </c>
      <c r="C69" s="24" t="n">
        <f aca="false">SUMIF(DBInterface!$D:$D,$BY69,DBInterface!$K:$K)</f>
        <v>-8500</v>
      </c>
      <c r="D69" s="25" t="n">
        <f aca="false" t="array" ref="D69:D69">DDE("bdde","hist","US;XOI.int=day.PRDS=1FARD=2/20/2001.NEARD=2/20/2001.excel.qe=ls")</f>
        <v>534.400024414063</v>
      </c>
      <c r="E69" s="24" t="n">
        <f aca="false">VLOOKUP($BY69,DBInterface!$D:$O,12,FALSE())</f>
        <v>520</v>
      </c>
      <c r="F69" s="24" t="n">
        <f aca="false">IF(VLOOKUP($BY69,DBInterface!$D:$R,15,FALSE())&lt;0,0,VLOOKUP($BY69,DBInterface!$D:$R,15,FALSE()))</f>
        <v>0.0554231995590762</v>
      </c>
      <c r="G69" s="26" t="n">
        <f aca="false">VLOOKUP($BY69,DBInterface!$D:$I,6,FALSE())</f>
        <v>0.02385</v>
      </c>
      <c r="H69" s="27" t="n">
        <f aca="false">IF(VLOOKUP($BY69,DBInterface!$D:$S,16,FALSE())&lt;=0,0.001,VLOOKUP($BY69,DBInterface!$D:$S,16,FALSE()))</f>
        <v>0.238025587869</v>
      </c>
      <c r="I69" s="28" t="n">
        <f aca="false">IF($B69&lt;&gt;0,VLOOKUP($BY69,DBInterface!$D:$Q,13,FALSE()),"")</f>
        <v>37002</v>
      </c>
      <c r="J69" s="9" t="n">
        <f aca="false">IF($B69&lt;&gt;0,IF(VLOOKUP($BY69,DBInterface!$D:$Q,14,FALSE())&lt;0,0,VLOOKUP($BY69,DBInterface!$D:$Q,14,FALSE())),"0")/365.25</f>
        <v>0.164271047227926</v>
      </c>
      <c r="K69" s="29" t="n">
        <f aca="false" t="array" ref="K69:K69">1</f>
        <v>1</v>
      </c>
      <c r="L69" s="0"/>
      <c r="M69" s="0"/>
      <c r="N69" s="0"/>
      <c r="O69" s="32"/>
      <c r="P69" s="33" t="n">
        <f aca="false">IF(ISERROR(SUMIF(DBInterface!$B:$B,P$1&amp;":"&amp;$BY69,DBInterface!$K:$K)/$C69),0,SUMIF(DBInterface!$B:$B,P$1&amp;":"&amp;$BY69,DBInterface!$K:$K)/$C69)</f>
        <v>-0</v>
      </c>
      <c r="Q69" s="33" t="n">
        <f aca="false">IF(ISERROR(SUMIF(DBInterface!$B:$B,Q$1&amp;":"&amp;$BY69,DBInterface!$K:$K)/$C69),0,SUMIF(DBInterface!$B:$B,Q$1&amp;":"&amp;$BY69,DBInterface!$K:$K)/$C69)</f>
        <v>-0</v>
      </c>
      <c r="R69" s="33" t="n">
        <f aca="false">IF(ISERROR(SUMIF(DBInterface!$B:$B,R$1&amp;":"&amp;$BY69,DBInterface!$K:$K)/$C69),0,SUMIF(DBInterface!$B:$B,R$1&amp;":"&amp;$BY69,DBInterface!$K:$K)/$C69)</f>
        <v>-0</v>
      </c>
      <c r="S69" s="33" t="n">
        <f aca="false">IF(ISERROR(SUMIF(DBInterface!$B:$B,S$1&amp;":"&amp;$BY69,DBInterface!$K:$K)/$C69),0,SUMIF(DBInterface!$B:$B,S$1&amp;":"&amp;$BY69,DBInterface!$K:$K)/$C69)</f>
        <v>1</v>
      </c>
      <c r="T69" s="33" t="n">
        <f aca="false">IF(ISERROR(SUMIF(DBInterface!$B:$B,T$1&amp;":"&amp;$BY69,DBInterface!$K:$K)/$C69),0,SUMIF(DBInterface!$B:$B,T$1&amp;":"&amp;$BY69,DBInterface!$K:$K)/$C69)</f>
        <v>-0</v>
      </c>
      <c r="U69" s="33" t="n">
        <f aca="false">IF(ISERROR(SUMIF(DBInterface!$B:$B,U$1&amp;":"&amp;$BY69,DBInterface!$K:$K)/$C69),0,SUMIF(DBInterface!$B:$B,U$1&amp;":"&amp;$BY69,DBInterface!$K:$K)/$C69)</f>
        <v>-0</v>
      </c>
      <c r="V69" s="33" t="n">
        <f aca="false">IF(ISERROR(SUMIF(DBInterface!$B:$B,V$1&amp;":"&amp;$BY69,DBInterface!$K:$K)/$C69),0,SUMIF(DBInterface!$B:$B,V$1&amp;":"&amp;$BY69,DBInterface!$K:$K)/$C69)</f>
        <v>-0</v>
      </c>
      <c r="W69" s="33" t="n">
        <f aca="false">IF(ISERROR(SUMIF(DBInterface!$B:$B,W$1&amp;":"&amp;$BY69,DBInterface!$K:$K)/$C69),0,SUMIF(DBInterface!$B:$B,W$1&amp;":"&amp;$BY69,DBInterface!$K:$K)/$C69)</f>
        <v>-0</v>
      </c>
      <c r="X69" s="33" t="n">
        <f aca="false">IF(ISERROR(SUMIF(DBInterface!$B:$B,X$1&amp;":"&amp;$BY69,DBInterface!$K:$K)/$C69),0,SUMIF(DBInterface!$B:$B,X$1&amp;":"&amp;$BY69,DBInterface!$K:$K)/$C69)</f>
        <v>-0</v>
      </c>
      <c r="Y69" s="33" t="n">
        <f aca="false">IF(ISERROR(SUMIF(DBInterface!$B:$B,Y$1&amp;":"&amp;$BY69,DBInterface!$K:$K)/$C69),0,SUMIF(DBInterface!$B:$B,Y$1&amp;":"&amp;$BY69,DBInterface!$K:$K)/$C69)</f>
        <v>-0</v>
      </c>
      <c r="Z69" s="33" t="n">
        <f aca="false">IF(ISERROR(SUMIF(DBInterface!$B:$B,Z$1&amp;":"&amp;$BY69,DBInterface!$K:$K)/$C69),0,SUMIF(DBInterface!$B:$B,Z$1&amp;":"&amp;$BY69,DBInterface!$K:$K)/$C69)</f>
        <v>-0</v>
      </c>
      <c r="AA69" s="33" t="n">
        <f aca="false">IF(ISERROR(SUMIF(DBInterface!$B:$B,AA$1&amp;":"&amp;$BY69,DBInterface!$K:$K)/$C69),0,SUMIF(DBInterface!$B:$B,AA$1&amp;":"&amp;$BY69,DBInterface!$K:$K)/$C69)</f>
        <v>-0</v>
      </c>
      <c r="AB69" s="34" t="n">
        <f aca="false">SUM(P69:AA69)</f>
        <v>1</v>
      </c>
      <c r="BY69" s="2" t="s">
        <v>122</v>
      </c>
      <c r="BZ69" s="2" t="s">
        <v>123</v>
      </c>
    </row>
    <row r="70" customFormat="false" ht="12.75" hidden="false" customHeight="false" outlineLevel="0" collapsed="false">
      <c r="A70" s="24" t="str">
        <f aca="false">IF(ISERROR(VLOOKUP($BZ70,BridgeCodes!$A$3:$E$65536,5,FALSE())),"Missing BB Code",VLOOKUP($BZ70,BridgeCodes!$A$3:$E$65536,5,FALSE()))</f>
        <v>US;XOI</v>
      </c>
      <c r="B70" s="24" t="n">
        <f aca="false">VLOOKUP($BY70,DBInterface!$D:$N,11,FALSE())</f>
        <v>4</v>
      </c>
      <c r="C70" s="24" t="n">
        <f aca="false">SUMIF(DBInterface!$D:$D,$BY70,DBInterface!$K:$K)</f>
        <v>8500</v>
      </c>
      <c r="D70" s="25" t="n">
        <f aca="false" t="array" ref="D70:D70">DDE("bdde","hist","US;XOI.int=day.PRDS=1FARD=2/20/2001.NEARD=2/20/2001.excel.qe=ls")</f>
        <v>534.400024414063</v>
      </c>
      <c r="E70" s="24" t="n">
        <f aca="false">VLOOKUP($BY70,DBInterface!$D:$O,12,FALSE())</f>
        <v>520</v>
      </c>
      <c r="F70" s="24" t="n">
        <f aca="false">IF(VLOOKUP($BY70,DBInterface!$D:$R,15,FALSE())&lt;0,0,VLOOKUP($BY70,DBInterface!$D:$R,15,FALSE()))</f>
        <v>0.0554231995590762</v>
      </c>
      <c r="G70" s="26" t="n">
        <f aca="false">VLOOKUP($BY70,DBInterface!$D:$I,6,FALSE())</f>
        <v>0.02385</v>
      </c>
      <c r="H70" s="27" t="n">
        <f aca="false">IF(VLOOKUP($BY70,DBInterface!$D:$S,16,FALSE())&lt;=0,0.001,VLOOKUP($BY70,DBInterface!$D:$S,16,FALSE()))</f>
        <v>0.230786958796</v>
      </c>
      <c r="I70" s="28" t="n">
        <f aca="false">IF($B70&lt;&gt;0,VLOOKUP($BY70,DBInterface!$D:$Q,13,FALSE()),"")</f>
        <v>37002</v>
      </c>
      <c r="J70" s="9" t="n">
        <f aca="false">IF($B70&lt;&gt;0,IF(VLOOKUP($BY70,DBInterface!$D:$Q,14,FALSE())&lt;0,0,VLOOKUP($BY70,DBInterface!$D:$Q,14,FALSE())),"0")/365.25</f>
        <v>0.164271047227926</v>
      </c>
      <c r="K70" s="29" t="n">
        <f aca="false" t="array" ref="K70:K70">1</f>
        <v>1</v>
      </c>
      <c r="L70" s="0"/>
      <c r="M70" s="0"/>
      <c r="N70" s="0"/>
      <c r="O70" s="32"/>
      <c r="P70" s="33" t="n">
        <f aca="false">IF(ISERROR(SUMIF(DBInterface!$B:$B,P$1&amp;":"&amp;$BY70,DBInterface!$K:$K)/$C70),0,SUMIF(DBInterface!$B:$B,P$1&amp;":"&amp;$BY70,DBInterface!$K:$K)/$C70)</f>
        <v>0</v>
      </c>
      <c r="Q70" s="33" t="n">
        <f aca="false">IF(ISERROR(SUMIF(DBInterface!$B:$B,Q$1&amp;":"&amp;$BY70,DBInterface!$K:$K)/$C70),0,SUMIF(DBInterface!$B:$B,Q$1&amp;":"&amp;$BY70,DBInterface!$K:$K)/$C70)</f>
        <v>0</v>
      </c>
      <c r="R70" s="33" t="n">
        <f aca="false">IF(ISERROR(SUMIF(DBInterface!$B:$B,R$1&amp;":"&amp;$BY70,DBInterface!$K:$K)/$C70),0,SUMIF(DBInterface!$B:$B,R$1&amp;":"&amp;$BY70,DBInterface!$K:$K)/$C70)</f>
        <v>0</v>
      </c>
      <c r="S70" s="33" t="n">
        <f aca="false">IF(ISERROR(SUMIF(DBInterface!$B:$B,S$1&amp;":"&amp;$BY70,DBInterface!$K:$K)/$C70),0,SUMIF(DBInterface!$B:$B,S$1&amp;":"&amp;$BY70,DBInterface!$K:$K)/$C70)</f>
        <v>1</v>
      </c>
      <c r="T70" s="33" t="n">
        <f aca="false">IF(ISERROR(SUMIF(DBInterface!$B:$B,T$1&amp;":"&amp;$BY70,DBInterface!$K:$K)/$C70),0,SUMIF(DBInterface!$B:$B,T$1&amp;":"&amp;$BY70,DBInterface!$K:$K)/$C70)</f>
        <v>0</v>
      </c>
      <c r="U70" s="33" t="n">
        <f aca="false">IF(ISERROR(SUMIF(DBInterface!$B:$B,U$1&amp;":"&amp;$BY70,DBInterface!$K:$K)/$C70),0,SUMIF(DBInterface!$B:$B,U$1&amp;":"&amp;$BY70,DBInterface!$K:$K)/$C70)</f>
        <v>0</v>
      </c>
      <c r="V70" s="33" t="n">
        <f aca="false">IF(ISERROR(SUMIF(DBInterface!$B:$B,V$1&amp;":"&amp;$BY70,DBInterface!$K:$K)/$C70),0,SUMIF(DBInterface!$B:$B,V$1&amp;":"&amp;$BY70,DBInterface!$K:$K)/$C70)</f>
        <v>0</v>
      </c>
      <c r="W70" s="33" t="n">
        <f aca="false">IF(ISERROR(SUMIF(DBInterface!$B:$B,W$1&amp;":"&amp;$BY70,DBInterface!$K:$K)/$C70),0,SUMIF(DBInterface!$B:$B,W$1&amp;":"&amp;$BY70,DBInterface!$K:$K)/$C70)</f>
        <v>0</v>
      </c>
      <c r="X70" s="33" t="n">
        <f aca="false">IF(ISERROR(SUMIF(DBInterface!$B:$B,X$1&amp;":"&amp;$BY70,DBInterface!$K:$K)/$C70),0,SUMIF(DBInterface!$B:$B,X$1&amp;":"&amp;$BY70,DBInterface!$K:$K)/$C70)</f>
        <v>0</v>
      </c>
      <c r="Y70" s="33" t="n">
        <f aca="false">IF(ISERROR(SUMIF(DBInterface!$B:$B,Y$1&amp;":"&amp;$BY70,DBInterface!$K:$K)/$C70),0,SUMIF(DBInterface!$B:$B,Y$1&amp;":"&amp;$BY70,DBInterface!$K:$K)/$C70)</f>
        <v>0</v>
      </c>
      <c r="Z70" s="33" t="n">
        <f aca="false">IF(ISERROR(SUMIF(DBInterface!$B:$B,Z$1&amp;":"&amp;$BY70,DBInterface!$K:$K)/$C70),0,SUMIF(DBInterface!$B:$B,Z$1&amp;":"&amp;$BY70,DBInterface!$K:$K)/$C70)</f>
        <v>0</v>
      </c>
      <c r="AA70" s="33" t="n">
        <f aca="false">IF(ISERROR(SUMIF(DBInterface!$B:$B,AA$1&amp;":"&amp;$BY70,DBInterface!$K:$K)/$C70),0,SUMIF(DBInterface!$B:$B,AA$1&amp;":"&amp;$BY70,DBInterface!$K:$K)/$C70)</f>
        <v>0</v>
      </c>
      <c r="AB70" s="34" t="n">
        <f aca="false">SUM(P70:AA70)</f>
        <v>1</v>
      </c>
      <c r="BY70" s="2" t="s">
        <v>124</v>
      </c>
      <c r="BZ70" s="2" t="s">
        <v>123</v>
      </c>
    </row>
    <row r="71" customFormat="false" ht="12.75" hidden="false" customHeight="false" outlineLevel="0" collapsed="false">
      <c r="A71" s="24"/>
      <c r="B71" s="24"/>
      <c r="C71" s="24"/>
      <c r="D71" s="25"/>
      <c r="E71" s="24"/>
      <c r="F71" s="24"/>
      <c r="G71" s="26"/>
      <c r="H71" s="27"/>
      <c r="I71" s="28"/>
      <c r="K71" s="29"/>
      <c r="L71" s="0"/>
      <c r="M71" s="0"/>
      <c r="N71" s="0"/>
      <c r="O71" s="32"/>
      <c r="P71" s="33"/>
      <c r="Q71" s="42"/>
      <c r="R71" s="42"/>
      <c r="S71" s="42"/>
      <c r="T71" s="42"/>
      <c r="U71" s="42"/>
      <c r="V71" s="42"/>
      <c r="W71" s="42"/>
      <c r="X71" s="42"/>
      <c r="Y71" s="43"/>
      <c r="Z71" s="43"/>
      <c r="AA71" s="43"/>
      <c r="AC71" s="34"/>
    </row>
    <row r="72" customFormat="false" ht="12.75" hidden="false" customHeight="false" outlineLevel="0" collapsed="false">
      <c r="A72" s="24"/>
      <c r="B72" s="24"/>
      <c r="C72" s="24"/>
      <c r="D72" s="25"/>
      <c r="E72" s="24"/>
      <c r="F72" s="24"/>
      <c r="G72" s="26"/>
      <c r="H72" s="27"/>
      <c r="I72" s="28"/>
      <c r="K72" s="29"/>
      <c r="L72" s="0"/>
      <c r="M72" s="0"/>
      <c r="N72" s="0"/>
      <c r="O72" s="32"/>
      <c r="P72" s="33"/>
      <c r="Q72" s="42"/>
      <c r="R72" s="42"/>
      <c r="S72" s="42"/>
      <c r="T72" s="42"/>
      <c r="U72" s="42"/>
      <c r="V72" s="42"/>
      <c r="W72" s="42"/>
      <c r="X72" s="42"/>
      <c r="Y72" s="43"/>
      <c r="Z72" s="43"/>
      <c r="AA72" s="43"/>
      <c r="AC72" s="34"/>
    </row>
    <row r="73" customFormat="false" ht="12.75" hidden="false" customHeight="false" outlineLevel="0" collapsed="false">
      <c r="A73" s="24"/>
      <c r="B73" s="24"/>
      <c r="C73" s="24"/>
      <c r="D73" s="25"/>
      <c r="E73" s="24"/>
      <c r="F73" s="24"/>
      <c r="G73" s="26"/>
      <c r="H73" s="27"/>
      <c r="I73" s="28"/>
      <c r="K73" s="29"/>
      <c r="L73" s="0"/>
      <c r="M73" s="0"/>
      <c r="N73" s="0"/>
      <c r="O73" s="32"/>
      <c r="P73" s="33"/>
      <c r="Q73" s="42"/>
      <c r="R73" s="42"/>
      <c r="S73" s="42"/>
      <c r="T73" s="42"/>
      <c r="U73" s="42"/>
      <c r="V73" s="42"/>
      <c r="W73" s="42"/>
      <c r="X73" s="42"/>
      <c r="Y73" s="43"/>
      <c r="Z73" s="43"/>
      <c r="AA73" s="43"/>
      <c r="AC73" s="34"/>
    </row>
    <row r="74" customFormat="false" ht="12.75" hidden="false" customHeight="false" outlineLevel="0" collapsed="false">
      <c r="A74" s="24"/>
      <c r="B74" s="24"/>
      <c r="C74" s="24"/>
      <c r="D74" s="25"/>
      <c r="E74" s="24"/>
      <c r="F74" s="24"/>
      <c r="G74" s="26"/>
      <c r="H74" s="27"/>
      <c r="I74" s="28"/>
      <c r="K74" s="29"/>
      <c r="L74" s="0"/>
      <c r="M74" s="0"/>
      <c r="N74" s="0"/>
      <c r="O74" s="32"/>
      <c r="P74" s="33"/>
      <c r="Q74" s="42"/>
      <c r="R74" s="42"/>
      <c r="S74" s="42"/>
      <c r="T74" s="42"/>
      <c r="U74" s="42"/>
      <c r="V74" s="42"/>
      <c r="W74" s="42"/>
      <c r="X74" s="42"/>
      <c r="Y74" s="43"/>
      <c r="Z74" s="43"/>
      <c r="AA74" s="43"/>
      <c r="AC74" s="34"/>
    </row>
    <row r="75" customFormat="false" ht="12.75" hidden="false" customHeight="false" outlineLevel="0" collapsed="false">
      <c r="A75" s="24"/>
      <c r="B75" s="24"/>
      <c r="C75" s="24"/>
      <c r="D75" s="25"/>
      <c r="E75" s="24"/>
      <c r="F75" s="24"/>
      <c r="G75" s="26"/>
      <c r="H75" s="27"/>
      <c r="I75" s="28"/>
      <c r="K75" s="29"/>
      <c r="L75" s="0"/>
      <c r="M75" s="0"/>
      <c r="N75" s="0"/>
      <c r="O75" s="32"/>
      <c r="P75" s="33"/>
      <c r="Q75" s="42"/>
      <c r="R75" s="42"/>
      <c r="S75" s="42"/>
      <c r="T75" s="42"/>
      <c r="U75" s="42"/>
      <c r="V75" s="42"/>
      <c r="W75" s="42"/>
      <c r="X75" s="42"/>
      <c r="Y75" s="43"/>
      <c r="Z75" s="43"/>
      <c r="AA75" s="43"/>
      <c r="AC75" s="34"/>
    </row>
    <row r="76" customFormat="false" ht="12.75" hidden="false" customHeight="false" outlineLevel="0" collapsed="false">
      <c r="A76" s="24"/>
      <c r="B76" s="24"/>
      <c r="C76" s="24"/>
      <c r="D76" s="25"/>
      <c r="E76" s="24"/>
      <c r="F76" s="24"/>
      <c r="G76" s="26"/>
      <c r="H76" s="27"/>
      <c r="I76" s="28"/>
      <c r="K76" s="29"/>
      <c r="L76" s="0"/>
      <c r="M76" s="0"/>
      <c r="N76" s="0"/>
      <c r="O76" s="32"/>
      <c r="P76" s="33"/>
      <c r="Q76" s="42"/>
      <c r="R76" s="42"/>
      <c r="S76" s="42"/>
      <c r="T76" s="42"/>
      <c r="U76" s="42"/>
      <c r="V76" s="42"/>
      <c r="W76" s="42"/>
      <c r="X76" s="42"/>
      <c r="Y76" s="43"/>
      <c r="Z76" s="43"/>
      <c r="AA76" s="43"/>
      <c r="AC76" s="34"/>
    </row>
    <row r="77" customFormat="false" ht="12.75" hidden="false" customHeight="false" outlineLevel="0" collapsed="false">
      <c r="A77" s="24"/>
      <c r="B77" s="24"/>
      <c r="C77" s="24"/>
      <c r="D77" s="25"/>
      <c r="E77" s="24"/>
      <c r="F77" s="24"/>
      <c r="G77" s="26"/>
      <c r="H77" s="27"/>
      <c r="I77" s="28"/>
      <c r="K77" s="29"/>
      <c r="L77" s="0"/>
      <c r="M77" s="0"/>
      <c r="N77" s="0"/>
      <c r="O77" s="32"/>
      <c r="P77" s="33"/>
      <c r="Q77" s="42"/>
      <c r="R77" s="42"/>
      <c r="S77" s="42"/>
      <c r="T77" s="42"/>
      <c r="U77" s="42"/>
      <c r="V77" s="42"/>
      <c r="W77" s="42"/>
      <c r="X77" s="42"/>
      <c r="Y77" s="43"/>
      <c r="Z77" s="43"/>
      <c r="AA77" s="43"/>
      <c r="AC77" s="34"/>
    </row>
    <row r="78" customFormat="false" ht="12.75" hidden="false" customHeight="false" outlineLevel="0" collapsed="false">
      <c r="A78" s="24"/>
      <c r="B78" s="24"/>
      <c r="C78" s="24"/>
      <c r="D78" s="25"/>
      <c r="E78" s="24"/>
      <c r="F78" s="24"/>
      <c r="G78" s="26"/>
      <c r="H78" s="27"/>
      <c r="I78" s="28"/>
      <c r="K78" s="29"/>
      <c r="L78" s="0"/>
      <c r="M78" s="0"/>
      <c r="N78" s="0"/>
      <c r="O78" s="32"/>
      <c r="P78" s="33"/>
      <c r="Q78" s="42"/>
      <c r="R78" s="42"/>
      <c r="S78" s="42"/>
      <c r="T78" s="42"/>
      <c r="U78" s="42"/>
      <c r="V78" s="42"/>
      <c r="W78" s="42"/>
      <c r="X78" s="42"/>
      <c r="Y78" s="43"/>
      <c r="Z78" s="43"/>
      <c r="AA78" s="43"/>
      <c r="AC78" s="34"/>
    </row>
    <row r="79" customFormat="false" ht="12.75" hidden="false" customHeight="false" outlineLevel="0" collapsed="false">
      <c r="A79" s="24"/>
      <c r="B79" s="24"/>
      <c r="C79" s="24"/>
      <c r="D79" s="25"/>
      <c r="E79" s="24"/>
      <c r="F79" s="24"/>
      <c r="G79" s="26"/>
      <c r="H79" s="27"/>
      <c r="I79" s="28"/>
      <c r="K79" s="29"/>
      <c r="L79" s="0"/>
      <c r="M79" s="0"/>
      <c r="N79" s="0"/>
      <c r="O79" s="32"/>
      <c r="P79" s="33"/>
      <c r="Q79" s="42"/>
      <c r="R79" s="42"/>
      <c r="S79" s="42"/>
      <c r="T79" s="42"/>
      <c r="U79" s="42"/>
      <c r="V79" s="42"/>
      <c r="W79" s="42"/>
      <c r="X79" s="42"/>
      <c r="Y79" s="43"/>
      <c r="Z79" s="43"/>
      <c r="AA79" s="43"/>
      <c r="AC79" s="34"/>
    </row>
    <row r="80" customFormat="false" ht="12.75" hidden="false" customHeight="false" outlineLevel="0" collapsed="false">
      <c r="A80" s="24"/>
      <c r="B80" s="24"/>
      <c r="C80" s="24"/>
      <c r="D80" s="25"/>
      <c r="E80" s="24"/>
      <c r="F80" s="24"/>
      <c r="G80" s="26"/>
      <c r="H80" s="27"/>
      <c r="I80" s="28"/>
      <c r="K80" s="29"/>
      <c r="L80" s="0"/>
      <c r="M80" s="0"/>
      <c r="N80" s="0"/>
      <c r="O80" s="32"/>
      <c r="P80" s="33"/>
      <c r="Q80" s="42"/>
      <c r="R80" s="42"/>
      <c r="S80" s="42"/>
      <c r="T80" s="42"/>
      <c r="U80" s="42"/>
      <c r="V80" s="42"/>
      <c r="W80" s="42"/>
      <c r="X80" s="42"/>
      <c r="Y80" s="43"/>
      <c r="Z80" s="43"/>
      <c r="AA80" s="43"/>
      <c r="AC80" s="34"/>
    </row>
    <row r="81" customFormat="false" ht="12.75" hidden="false" customHeight="false" outlineLevel="0" collapsed="false">
      <c r="A81" s="24"/>
      <c r="B81" s="24"/>
      <c r="C81" s="24"/>
      <c r="D81" s="25"/>
      <c r="E81" s="24"/>
      <c r="F81" s="24"/>
      <c r="G81" s="26"/>
      <c r="H81" s="27"/>
      <c r="I81" s="28"/>
      <c r="K81" s="29"/>
      <c r="L81" s="0"/>
      <c r="M81" s="0"/>
      <c r="N81" s="0"/>
      <c r="O81" s="32"/>
      <c r="P81" s="33"/>
      <c r="Q81" s="42"/>
      <c r="R81" s="42"/>
      <c r="S81" s="42"/>
      <c r="T81" s="42"/>
      <c r="U81" s="42"/>
      <c r="V81" s="42"/>
      <c r="W81" s="42"/>
      <c r="X81" s="42"/>
      <c r="Y81" s="43"/>
      <c r="Z81" s="43"/>
      <c r="AA81" s="43"/>
      <c r="AC81" s="34"/>
    </row>
    <row r="82" customFormat="false" ht="12.75" hidden="false" customHeight="false" outlineLevel="0" collapsed="false">
      <c r="A82" s="24"/>
      <c r="B82" s="24"/>
      <c r="C82" s="24"/>
      <c r="D82" s="25"/>
      <c r="E82" s="24"/>
      <c r="F82" s="24"/>
      <c r="G82" s="26"/>
      <c r="H82" s="27"/>
      <c r="I82" s="28"/>
      <c r="K82" s="29"/>
      <c r="L82" s="0"/>
      <c r="M82" s="0"/>
      <c r="N82" s="0"/>
      <c r="O82" s="32"/>
      <c r="P82" s="33"/>
      <c r="Q82" s="42"/>
      <c r="R82" s="42"/>
      <c r="S82" s="42"/>
      <c r="T82" s="42"/>
      <c r="U82" s="42"/>
      <c r="V82" s="42"/>
      <c r="W82" s="42"/>
      <c r="X82" s="42"/>
      <c r="Y82" s="43"/>
      <c r="Z82" s="43"/>
      <c r="AA82" s="43"/>
      <c r="AC82" s="34"/>
    </row>
    <row r="83" customFormat="false" ht="12.75" hidden="false" customHeight="false" outlineLevel="0" collapsed="false">
      <c r="A83" s="24"/>
      <c r="B83" s="24"/>
      <c r="C83" s="24"/>
      <c r="D83" s="25"/>
      <c r="E83" s="24"/>
      <c r="F83" s="24"/>
      <c r="G83" s="26"/>
      <c r="H83" s="27"/>
      <c r="I83" s="28"/>
      <c r="K83" s="29"/>
      <c r="L83" s="0"/>
      <c r="M83" s="0"/>
      <c r="N83" s="0"/>
      <c r="O83" s="32"/>
      <c r="P83" s="33"/>
      <c r="Q83" s="42"/>
      <c r="R83" s="42"/>
      <c r="S83" s="42"/>
      <c r="T83" s="42"/>
      <c r="U83" s="42"/>
      <c r="V83" s="42"/>
      <c r="W83" s="42"/>
      <c r="X83" s="42"/>
      <c r="Y83" s="43"/>
      <c r="Z83" s="43"/>
      <c r="AA83" s="43"/>
      <c r="AC83" s="34"/>
    </row>
    <row r="84" customFormat="false" ht="12.75" hidden="false" customHeight="false" outlineLevel="0" collapsed="false">
      <c r="A84" s="24"/>
      <c r="B84" s="24"/>
      <c r="C84" s="24"/>
      <c r="D84" s="25"/>
      <c r="E84" s="24"/>
      <c r="F84" s="24"/>
      <c r="G84" s="26"/>
      <c r="H84" s="27"/>
      <c r="I84" s="28"/>
      <c r="K84" s="29"/>
      <c r="L84" s="0"/>
      <c r="M84" s="0"/>
      <c r="N84" s="0"/>
      <c r="O84" s="32"/>
      <c r="P84" s="33"/>
      <c r="Q84" s="42"/>
      <c r="R84" s="42"/>
      <c r="S84" s="42"/>
      <c r="T84" s="42"/>
      <c r="U84" s="42"/>
      <c r="V84" s="42"/>
      <c r="W84" s="42"/>
      <c r="X84" s="42"/>
      <c r="Y84" s="43"/>
      <c r="Z84" s="43"/>
      <c r="AA84" s="43"/>
      <c r="AC84" s="34"/>
    </row>
    <row r="85" customFormat="false" ht="12.75" hidden="false" customHeight="false" outlineLevel="0" collapsed="false">
      <c r="A85" s="24"/>
      <c r="B85" s="24"/>
      <c r="C85" s="24"/>
      <c r="D85" s="25"/>
      <c r="E85" s="24"/>
      <c r="F85" s="24"/>
      <c r="G85" s="26"/>
      <c r="H85" s="27"/>
      <c r="I85" s="28"/>
      <c r="K85" s="29"/>
      <c r="L85" s="0"/>
      <c r="M85" s="0"/>
      <c r="N85" s="0"/>
      <c r="O85" s="32"/>
      <c r="P85" s="33"/>
      <c r="Q85" s="42"/>
      <c r="R85" s="42"/>
      <c r="S85" s="42"/>
      <c r="T85" s="42"/>
      <c r="U85" s="42"/>
      <c r="V85" s="42"/>
      <c r="W85" s="42"/>
      <c r="X85" s="42"/>
      <c r="Y85" s="43"/>
      <c r="Z85" s="43"/>
      <c r="AA85" s="43"/>
      <c r="AC85" s="34"/>
    </row>
    <row r="86" customFormat="false" ht="12.75" hidden="false" customHeight="false" outlineLevel="0" collapsed="false">
      <c r="A86" s="24"/>
      <c r="B86" s="24"/>
      <c r="C86" s="24"/>
      <c r="D86" s="25"/>
      <c r="E86" s="24"/>
      <c r="F86" s="24"/>
      <c r="G86" s="26"/>
      <c r="H86" s="27"/>
      <c r="I86" s="28"/>
      <c r="K86" s="29"/>
      <c r="L86" s="0"/>
      <c r="M86" s="0"/>
      <c r="N86" s="0"/>
      <c r="O86" s="32"/>
      <c r="P86" s="33"/>
      <c r="Q86" s="42"/>
      <c r="R86" s="42"/>
      <c r="S86" s="42"/>
      <c r="T86" s="42"/>
      <c r="U86" s="42"/>
      <c r="V86" s="42"/>
      <c r="W86" s="42"/>
      <c r="X86" s="42"/>
      <c r="Y86" s="43"/>
      <c r="Z86" s="43"/>
      <c r="AA86" s="43"/>
      <c r="AC86" s="34"/>
    </row>
    <row r="87" customFormat="false" ht="12.75" hidden="false" customHeight="false" outlineLevel="0" collapsed="false">
      <c r="A87" s="24"/>
      <c r="B87" s="24"/>
      <c r="C87" s="24"/>
      <c r="D87" s="25"/>
      <c r="E87" s="24"/>
      <c r="F87" s="24"/>
      <c r="G87" s="26"/>
      <c r="H87" s="27"/>
      <c r="I87" s="28"/>
      <c r="K87" s="29"/>
      <c r="L87" s="0"/>
      <c r="M87" s="0"/>
      <c r="N87" s="0"/>
      <c r="O87" s="32"/>
      <c r="P87" s="33"/>
      <c r="Q87" s="42"/>
      <c r="R87" s="42"/>
      <c r="S87" s="42"/>
      <c r="T87" s="42"/>
      <c r="U87" s="42"/>
      <c r="V87" s="42"/>
      <c r="W87" s="42"/>
      <c r="X87" s="42"/>
      <c r="Y87" s="43"/>
      <c r="Z87" s="43"/>
      <c r="AA87" s="43"/>
      <c r="AC87" s="34"/>
    </row>
    <row r="88" customFormat="false" ht="12.75" hidden="false" customHeight="false" outlineLevel="0" collapsed="false">
      <c r="A88" s="24"/>
      <c r="B88" s="24"/>
      <c r="C88" s="24"/>
      <c r="D88" s="25"/>
      <c r="E88" s="24"/>
      <c r="F88" s="24"/>
      <c r="G88" s="26"/>
      <c r="H88" s="27"/>
      <c r="I88" s="28"/>
      <c r="K88" s="29"/>
      <c r="L88" s="0"/>
      <c r="M88" s="0"/>
      <c r="N88" s="0"/>
      <c r="O88" s="32"/>
      <c r="P88" s="33"/>
      <c r="Q88" s="42"/>
      <c r="R88" s="42"/>
      <c r="S88" s="42"/>
      <c r="T88" s="42"/>
      <c r="U88" s="42"/>
      <c r="V88" s="42"/>
      <c r="W88" s="42"/>
      <c r="X88" s="42"/>
      <c r="Y88" s="43"/>
      <c r="Z88" s="43"/>
      <c r="AA88" s="43"/>
      <c r="AC88" s="34"/>
    </row>
    <row r="89" customFormat="false" ht="12.75" hidden="false" customHeight="false" outlineLevel="0" collapsed="false">
      <c r="A89" s="24"/>
      <c r="B89" s="24"/>
      <c r="C89" s="24"/>
      <c r="D89" s="25"/>
      <c r="E89" s="24"/>
      <c r="F89" s="24"/>
      <c r="G89" s="26"/>
      <c r="H89" s="27"/>
      <c r="I89" s="28"/>
      <c r="K89" s="29"/>
      <c r="L89" s="0"/>
      <c r="M89" s="0"/>
      <c r="N89" s="0"/>
      <c r="O89" s="32"/>
      <c r="P89" s="33"/>
      <c r="Q89" s="42"/>
      <c r="R89" s="42"/>
      <c r="S89" s="42"/>
      <c r="T89" s="42"/>
      <c r="U89" s="42"/>
      <c r="V89" s="42"/>
      <c r="W89" s="42"/>
      <c r="X89" s="42"/>
      <c r="Y89" s="43"/>
      <c r="Z89" s="43"/>
      <c r="AA89" s="43"/>
      <c r="AC89" s="34"/>
    </row>
    <row r="90" customFormat="false" ht="12.75" hidden="false" customHeight="false" outlineLevel="0" collapsed="false">
      <c r="A90" s="24"/>
      <c r="B90" s="24"/>
      <c r="C90" s="24"/>
      <c r="D90" s="25"/>
      <c r="E90" s="24"/>
      <c r="F90" s="24"/>
      <c r="G90" s="26"/>
      <c r="H90" s="27"/>
      <c r="I90" s="28"/>
      <c r="K90" s="29"/>
      <c r="L90" s="0"/>
      <c r="M90" s="0"/>
      <c r="N90" s="0"/>
      <c r="O90" s="32"/>
      <c r="P90" s="33"/>
      <c r="Q90" s="42"/>
      <c r="R90" s="42"/>
      <c r="S90" s="42"/>
      <c r="T90" s="42"/>
      <c r="U90" s="42"/>
      <c r="V90" s="42"/>
      <c r="W90" s="42"/>
      <c r="X90" s="42"/>
      <c r="Y90" s="43"/>
      <c r="Z90" s="43"/>
      <c r="AA90" s="43"/>
      <c r="AC90" s="34"/>
    </row>
    <row r="91" customFormat="false" ht="12.75" hidden="false" customHeight="false" outlineLevel="0" collapsed="false">
      <c r="A91" s="24"/>
      <c r="B91" s="24"/>
      <c r="C91" s="24"/>
      <c r="D91" s="25"/>
      <c r="E91" s="24"/>
      <c r="F91" s="24"/>
      <c r="G91" s="26"/>
      <c r="H91" s="27"/>
      <c r="I91" s="28"/>
      <c r="K91" s="29"/>
      <c r="L91" s="0"/>
      <c r="M91" s="0"/>
      <c r="N91" s="0"/>
      <c r="O91" s="32"/>
      <c r="P91" s="33"/>
      <c r="Q91" s="42"/>
      <c r="R91" s="42"/>
      <c r="S91" s="42"/>
      <c r="T91" s="42"/>
      <c r="U91" s="42"/>
      <c r="V91" s="42"/>
      <c r="W91" s="42"/>
      <c r="X91" s="42"/>
      <c r="Y91" s="43"/>
      <c r="Z91" s="43"/>
      <c r="AA91" s="43"/>
      <c r="AC91" s="34"/>
    </row>
    <row r="92" customFormat="false" ht="12.75" hidden="false" customHeight="false" outlineLevel="0" collapsed="false">
      <c r="A92" s="24"/>
      <c r="B92" s="24"/>
      <c r="C92" s="24"/>
      <c r="D92" s="25"/>
      <c r="E92" s="24"/>
      <c r="F92" s="24"/>
      <c r="G92" s="26"/>
      <c r="H92" s="27"/>
      <c r="I92" s="28"/>
      <c r="K92" s="29"/>
      <c r="L92" s="0"/>
      <c r="M92" s="0"/>
      <c r="N92" s="0"/>
      <c r="O92" s="32"/>
      <c r="P92" s="33"/>
      <c r="Q92" s="42"/>
      <c r="R92" s="42"/>
      <c r="S92" s="42"/>
      <c r="T92" s="42"/>
      <c r="U92" s="42"/>
      <c r="V92" s="42"/>
      <c r="W92" s="42"/>
      <c r="X92" s="42"/>
      <c r="Y92" s="43"/>
      <c r="Z92" s="43"/>
      <c r="AA92" s="43"/>
      <c r="AC92" s="34"/>
    </row>
    <row r="93" customFormat="false" ht="12.75" hidden="false" customHeight="false" outlineLevel="0" collapsed="false">
      <c r="A93" s="24"/>
      <c r="B93" s="24"/>
      <c r="C93" s="24"/>
      <c r="D93" s="25"/>
      <c r="E93" s="24"/>
      <c r="F93" s="24"/>
      <c r="G93" s="26"/>
      <c r="H93" s="27"/>
      <c r="I93" s="28"/>
      <c r="K93" s="29"/>
      <c r="L93" s="0"/>
      <c r="M93" s="0"/>
      <c r="N93" s="0"/>
      <c r="O93" s="32"/>
      <c r="P93" s="33"/>
      <c r="Q93" s="42"/>
      <c r="R93" s="42"/>
      <c r="S93" s="42"/>
      <c r="T93" s="42"/>
      <c r="U93" s="42"/>
      <c r="V93" s="42"/>
      <c r="W93" s="42"/>
      <c r="X93" s="42"/>
      <c r="Y93" s="43"/>
      <c r="Z93" s="43"/>
      <c r="AA93" s="43"/>
      <c r="AC93" s="34"/>
    </row>
    <row r="94" customFormat="false" ht="12.75" hidden="false" customHeight="false" outlineLevel="0" collapsed="false">
      <c r="A94" s="24"/>
      <c r="B94" s="24"/>
      <c r="C94" s="24"/>
      <c r="D94" s="25"/>
      <c r="E94" s="24"/>
      <c r="F94" s="24"/>
      <c r="G94" s="26"/>
      <c r="H94" s="27"/>
      <c r="I94" s="28"/>
      <c r="K94" s="29"/>
      <c r="L94" s="0"/>
      <c r="M94" s="0"/>
      <c r="N94" s="0"/>
      <c r="O94" s="32"/>
      <c r="P94" s="33"/>
      <c r="Q94" s="42"/>
      <c r="R94" s="42"/>
      <c r="S94" s="42"/>
      <c r="T94" s="42"/>
      <c r="U94" s="42"/>
      <c r="V94" s="42"/>
      <c r="W94" s="42"/>
      <c r="X94" s="42"/>
      <c r="Y94" s="43"/>
      <c r="Z94" s="43"/>
      <c r="AA94" s="43"/>
      <c r="AC94" s="34"/>
    </row>
    <row r="95" customFormat="false" ht="12.75" hidden="false" customHeight="false" outlineLevel="0" collapsed="false">
      <c r="A95" s="24"/>
      <c r="B95" s="24"/>
      <c r="C95" s="24"/>
      <c r="D95" s="25"/>
      <c r="E95" s="24"/>
      <c r="F95" s="24"/>
      <c r="G95" s="26"/>
      <c r="H95" s="27"/>
      <c r="I95" s="28"/>
      <c r="K95" s="29"/>
      <c r="L95" s="0"/>
      <c r="M95" s="0"/>
      <c r="N95" s="0"/>
      <c r="O95" s="32"/>
      <c r="P95" s="33"/>
      <c r="Q95" s="42"/>
      <c r="R95" s="42"/>
      <c r="S95" s="42"/>
      <c r="T95" s="42"/>
      <c r="U95" s="42"/>
      <c r="V95" s="42"/>
      <c r="W95" s="42"/>
      <c r="X95" s="42"/>
      <c r="Y95" s="43"/>
      <c r="Z95" s="43"/>
      <c r="AA95" s="43"/>
      <c r="AC95" s="34"/>
    </row>
    <row r="96" customFormat="false" ht="12.75" hidden="false" customHeight="false" outlineLevel="0" collapsed="false">
      <c r="A96" s="24"/>
      <c r="B96" s="24"/>
      <c r="C96" s="24"/>
      <c r="D96" s="25"/>
      <c r="E96" s="24"/>
      <c r="F96" s="24"/>
      <c r="G96" s="26"/>
      <c r="H96" s="27"/>
      <c r="I96" s="28"/>
      <c r="K96" s="29"/>
      <c r="L96" s="0"/>
      <c r="M96" s="0"/>
      <c r="N96" s="0"/>
      <c r="O96" s="32"/>
      <c r="P96" s="33"/>
      <c r="Q96" s="42"/>
      <c r="R96" s="42"/>
      <c r="S96" s="42"/>
      <c r="T96" s="42"/>
      <c r="U96" s="42"/>
      <c r="V96" s="42"/>
      <c r="W96" s="42"/>
      <c r="X96" s="42"/>
      <c r="Y96" s="43"/>
      <c r="Z96" s="43"/>
      <c r="AA96" s="43"/>
      <c r="AC96" s="34"/>
    </row>
    <row r="97" customFormat="false" ht="12.75" hidden="false" customHeight="false" outlineLevel="0" collapsed="false">
      <c r="A97" s="24"/>
      <c r="B97" s="24"/>
      <c r="C97" s="24"/>
      <c r="D97" s="25"/>
      <c r="E97" s="24"/>
      <c r="F97" s="24"/>
      <c r="G97" s="26"/>
      <c r="H97" s="27"/>
      <c r="I97" s="28"/>
      <c r="K97" s="29"/>
      <c r="L97" s="0"/>
      <c r="M97" s="0"/>
      <c r="N97" s="0"/>
      <c r="O97" s="32"/>
      <c r="P97" s="33"/>
      <c r="Q97" s="42"/>
      <c r="R97" s="42"/>
      <c r="S97" s="42"/>
      <c r="T97" s="42"/>
      <c r="U97" s="42"/>
      <c r="V97" s="42"/>
      <c r="W97" s="42"/>
      <c r="X97" s="42"/>
      <c r="Y97" s="43"/>
      <c r="Z97" s="43"/>
      <c r="AA97" s="43"/>
      <c r="AC97" s="34"/>
    </row>
    <row r="98" customFormat="false" ht="12.75" hidden="false" customHeight="false" outlineLevel="0" collapsed="false">
      <c r="A98" s="24"/>
      <c r="B98" s="24"/>
      <c r="C98" s="24"/>
      <c r="D98" s="25"/>
      <c r="E98" s="24"/>
      <c r="F98" s="24"/>
      <c r="G98" s="26"/>
      <c r="H98" s="27"/>
      <c r="I98" s="28"/>
      <c r="K98" s="29"/>
      <c r="L98" s="0"/>
      <c r="M98" s="0"/>
      <c r="N98" s="0"/>
      <c r="O98" s="32"/>
      <c r="P98" s="33"/>
      <c r="Q98" s="42"/>
      <c r="R98" s="42"/>
      <c r="S98" s="42"/>
      <c r="T98" s="42"/>
      <c r="U98" s="42"/>
      <c r="V98" s="42"/>
      <c r="W98" s="42"/>
      <c r="X98" s="42"/>
      <c r="Y98" s="43"/>
      <c r="Z98" s="43"/>
      <c r="AA98" s="43"/>
      <c r="AC98" s="34"/>
    </row>
    <row r="99" customFormat="false" ht="12.75" hidden="false" customHeight="false" outlineLevel="0" collapsed="false">
      <c r="A99" s="24"/>
      <c r="B99" s="24"/>
      <c r="C99" s="24"/>
      <c r="D99" s="25"/>
      <c r="E99" s="24"/>
      <c r="F99" s="24"/>
      <c r="G99" s="26"/>
      <c r="H99" s="27"/>
      <c r="I99" s="28"/>
      <c r="K99" s="29"/>
      <c r="L99" s="0"/>
      <c r="M99" s="0"/>
      <c r="N99" s="0"/>
      <c r="O99" s="32"/>
      <c r="P99" s="33"/>
      <c r="Q99" s="42"/>
      <c r="R99" s="42"/>
      <c r="S99" s="42"/>
      <c r="T99" s="42"/>
      <c r="U99" s="42"/>
      <c r="V99" s="42"/>
      <c r="W99" s="42"/>
      <c r="X99" s="42"/>
      <c r="Y99" s="43"/>
      <c r="Z99" s="43"/>
      <c r="AA99" s="43"/>
      <c r="AC99" s="34"/>
    </row>
    <row r="100" customFormat="false" ht="12.75" hidden="false" customHeight="false" outlineLevel="0" collapsed="false">
      <c r="A100" s="24"/>
      <c r="B100" s="24"/>
      <c r="C100" s="24"/>
      <c r="D100" s="25"/>
      <c r="E100" s="24"/>
      <c r="F100" s="24"/>
      <c r="G100" s="26"/>
      <c r="H100" s="27"/>
      <c r="I100" s="28"/>
      <c r="K100" s="29"/>
      <c r="L100" s="0"/>
      <c r="M100" s="0"/>
      <c r="N100" s="0"/>
      <c r="O100" s="32"/>
      <c r="P100" s="33"/>
      <c r="Q100" s="42"/>
      <c r="R100" s="42"/>
      <c r="S100" s="42"/>
      <c r="T100" s="42"/>
      <c r="U100" s="42"/>
      <c r="V100" s="42"/>
      <c r="W100" s="42"/>
      <c r="X100" s="42"/>
      <c r="Y100" s="43"/>
      <c r="Z100" s="43"/>
      <c r="AA100" s="43"/>
      <c r="AC100" s="34"/>
    </row>
    <row r="101" customFormat="false" ht="12.75" hidden="false" customHeight="false" outlineLevel="0" collapsed="false">
      <c r="A101" s="24"/>
      <c r="B101" s="24"/>
      <c r="C101" s="24"/>
      <c r="D101" s="25"/>
      <c r="E101" s="24"/>
      <c r="F101" s="24"/>
      <c r="G101" s="26"/>
      <c r="H101" s="27"/>
      <c r="I101" s="28"/>
      <c r="K101" s="29"/>
      <c r="L101" s="44"/>
      <c r="M101" s="44"/>
      <c r="N101" s="0"/>
      <c r="O101" s="32"/>
      <c r="P101" s="33"/>
      <c r="Q101" s="42"/>
      <c r="R101" s="42"/>
      <c r="S101" s="42"/>
      <c r="T101" s="42"/>
      <c r="U101" s="42"/>
      <c r="V101" s="42"/>
      <c r="W101" s="42"/>
      <c r="X101" s="42"/>
      <c r="Y101" s="43"/>
      <c r="Z101" s="43"/>
      <c r="AA101" s="43"/>
      <c r="AC101" s="34"/>
    </row>
    <row r="102" customFormat="false" ht="12.75" hidden="false" customHeight="false" outlineLevel="0" collapsed="false">
      <c r="A102" s="24"/>
      <c r="B102" s="24"/>
      <c r="C102" s="24"/>
      <c r="D102" s="25"/>
      <c r="E102" s="24"/>
      <c r="F102" s="24"/>
      <c r="G102" s="26"/>
      <c r="H102" s="27"/>
      <c r="I102" s="28"/>
      <c r="K102" s="29"/>
      <c r="L102" s="45"/>
      <c r="M102" s="45"/>
      <c r="N102" s="39"/>
      <c r="O102" s="40"/>
      <c r="P102" s="33"/>
      <c r="Q102" s="42"/>
      <c r="R102" s="42"/>
      <c r="S102" s="42"/>
      <c r="T102" s="42"/>
      <c r="U102" s="42"/>
      <c r="V102" s="42"/>
      <c r="W102" s="42"/>
      <c r="X102" s="42"/>
      <c r="Y102" s="43"/>
      <c r="Z102" s="43"/>
      <c r="AA102" s="43"/>
      <c r="AC102" s="34"/>
    </row>
    <row r="103" customFormat="false" ht="12.75" hidden="false" customHeight="false" outlineLevel="0" collapsed="false">
      <c r="A103" s="24"/>
      <c r="B103" s="24"/>
      <c r="C103" s="24"/>
      <c r="D103" s="25"/>
      <c r="E103" s="24"/>
      <c r="F103" s="24"/>
      <c r="G103" s="26"/>
      <c r="H103" s="27"/>
      <c r="I103" s="28"/>
      <c r="K103" s="29"/>
      <c r="L103" s="45"/>
      <c r="M103" s="45"/>
      <c r="N103" s="39"/>
      <c r="O103" s="40"/>
      <c r="P103" s="33"/>
      <c r="Q103" s="42"/>
      <c r="R103" s="42"/>
      <c r="S103" s="42"/>
      <c r="T103" s="42"/>
      <c r="U103" s="42"/>
      <c r="V103" s="42"/>
      <c r="W103" s="42"/>
      <c r="X103" s="42"/>
      <c r="Y103" s="43"/>
      <c r="Z103" s="43"/>
      <c r="AA103" s="43"/>
      <c r="AC103" s="34"/>
    </row>
    <row r="104" customFormat="false" ht="12.75" hidden="false" customHeight="false" outlineLevel="0" collapsed="false">
      <c r="A104" s="24"/>
      <c r="B104" s="24"/>
      <c r="C104" s="24"/>
      <c r="D104" s="25"/>
      <c r="E104" s="24"/>
      <c r="F104" s="24"/>
      <c r="G104" s="26"/>
      <c r="H104" s="27"/>
      <c r="I104" s="28"/>
      <c r="K104" s="29"/>
      <c r="L104" s="44"/>
      <c r="M104" s="45"/>
      <c r="N104" s="0"/>
      <c r="O104" s="32"/>
      <c r="P104" s="33"/>
      <c r="Q104" s="42"/>
      <c r="R104" s="42"/>
      <c r="S104" s="42"/>
      <c r="T104" s="42"/>
      <c r="U104" s="42"/>
      <c r="V104" s="42"/>
      <c r="W104" s="42"/>
      <c r="X104" s="42"/>
      <c r="Y104" s="43"/>
      <c r="Z104" s="43"/>
      <c r="AA104" s="43"/>
      <c r="AC104" s="34"/>
    </row>
    <row r="105" customFormat="false" ht="12.75" hidden="false" customHeight="false" outlineLevel="0" collapsed="false">
      <c r="A105" s="24"/>
      <c r="B105" s="24"/>
      <c r="C105" s="24"/>
      <c r="D105" s="25"/>
      <c r="E105" s="24"/>
      <c r="F105" s="24"/>
      <c r="G105" s="26"/>
      <c r="H105" s="27"/>
      <c r="I105" s="28"/>
      <c r="K105" s="29"/>
      <c r="L105" s="44"/>
      <c r="M105" s="45"/>
      <c r="N105" s="0"/>
      <c r="O105" s="32"/>
      <c r="P105" s="33"/>
      <c r="Q105" s="42"/>
      <c r="R105" s="42"/>
      <c r="S105" s="42"/>
      <c r="T105" s="42"/>
      <c r="U105" s="42"/>
      <c r="V105" s="42"/>
      <c r="W105" s="42"/>
      <c r="X105" s="42"/>
      <c r="Y105" s="43"/>
      <c r="Z105" s="43"/>
      <c r="AA105" s="43"/>
      <c r="AC105" s="34"/>
    </row>
    <row r="106" customFormat="false" ht="12.75" hidden="false" customHeight="false" outlineLevel="0" collapsed="false">
      <c r="A106" s="24"/>
      <c r="B106" s="24"/>
      <c r="C106" s="24"/>
      <c r="D106" s="25"/>
      <c r="E106" s="24"/>
      <c r="F106" s="24"/>
      <c r="G106" s="26"/>
      <c r="H106" s="27"/>
      <c r="I106" s="28"/>
      <c r="K106" s="29"/>
      <c r="L106" s="44"/>
      <c r="M106" s="45"/>
      <c r="N106" s="0"/>
      <c r="O106" s="32"/>
      <c r="P106" s="33"/>
      <c r="Q106" s="42"/>
      <c r="R106" s="42"/>
      <c r="S106" s="42"/>
      <c r="T106" s="42"/>
      <c r="U106" s="42"/>
      <c r="V106" s="42"/>
      <c r="W106" s="42"/>
      <c r="X106" s="42"/>
      <c r="Y106" s="43"/>
      <c r="Z106" s="43"/>
      <c r="AA106" s="43"/>
      <c r="AC106" s="34"/>
    </row>
    <row r="107" customFormat="false" ht="12.75" hidden="false" customHeight="false" outlineLevel="0" collapsed="false">
      <c r="A107" s="24"/>
      <c r="B107" s="24"/>
      <c r="C107" s="24"/>
      <c r="D107" s="25"/>
      <c r="E107" s="24"/>
      <c r="F107" s="24"/>
      <c r="G107" s="26"/>
      <c r="H107" s="27"/>
      <c r="I107" s="28"/>
      <c r="K107" s="29"/>
      <c r="L107" s="45"/>
      <c r="M107" s="45"/>
      <c r="N107" s="39"/>
      <c r="O107" s="40"/>
      <c r="P107" s="33"/>
      <c r="Q107" s="42"/>
      <c r="R107" s="42"/>
      <c r="S107" s="42"/>
      <c r="T107" s="42"/>
      <c r="U107" s="42"/>
      <c r="V107" s="42"/>
      <c r="W107" s="42"/>
      <c r="X107" s="42"/>
      <c r="Y107" s="43"/>
      <c r="Z107" s="43"/>
      <c r="AA107" s="43"/>
      <c r="AC107" s="34"/>
    </row>
    <row r="108" customFormat="false" ht="12.75" hidden="false" customHeight="false" outlineLevel="0" collapsed="false">
      <c r="A108" s="24"/>
      <c r="B108" s="24"/>
      <c r="C108" s="24"/>
      <c r="D108" s="25"/>
      <c r="E108" s="24"/>
      <c r="F108" s="24"/>
      <c r="G108" s="26"/>
      <c r="H108" s="27"/>
      <c r="I108" s="28"/>
      <c r="K108" s="29"/>
      <c r="L108" s="45"/>
      <c r="M108" s="45"/>
      <c r="N108" s="39"/>
      <c r="O108" s="40"/>
      <c r="P108" s="33"/>
      <c r="Q108" s="42"/>
      <c r="R108" s="42"/>
      <c r="S108" s="42"/>
      <c r="T108" s="42"/>
      <c r="U108" s="42"/>
      <c r="V108" s="42"/>
      <c r="W108" s="42"/>
      <c r="X108" s="42"/>
      <c r="Y108" s="43"/>
      <c r="Z108" s="43"/>
      <c r="AA108" s="43"/>
      <c r="AC108" s="34"/>
    </row>
    <row r="109" customFormat="false" ht="12.75" hidden="false" customHeight="false" outlineLevel="0" collapsed="false">
      <c r="A109" s="24"/>
      <c r="B109" s="24"/>
      <c r="C109" s="24"/>
      <c r="D109" s="25"/>
      <c r="E109" s="24"/>
      <c r="F109" s="24"/>
      <c r="G109" s="26"/>
      <c r="H109" s="27"/>
      <c r="I109" s="28"/>
      <c r="K109" s="29"/>
      <c r="L109" s="44"/>
      <c r="M109" s="45"/>
      <c r="N109" s="0"/>
      <c r="O109" s="32"/>
      <c r="P109" s="33"/>
      <c r="Q109" s="42"/>
      <c r="R109" s="42"/>
      <c r="S109" s="42"/>
      <c r="T109" s="42"/>
      <c r="U109" s="42"/>
      <c r="V109" s="42"/>
      <c r="W109" s="42"/>
      <c r="X109" s="42"/>
      <c r="Y109" s="43"/>
      <c r="Z109" s="43"/>
      <c r="AA109" s="43"/>
      <c r="AC109" s="34"/>
    </row>
    <row r="110" customFormat="false" ht="12.75" hidden="false" customHeight="false" outlineLevel="0" collapsed="false">
      <c r="A110" s="24"/>
      <c r="B110" s="24"/>
      <c r="C110" s="24"/>
      <c r="D110" s="25"/>
      <c r="E110" s="24"/>
      <c r="F110" s="24"/>
      <c r="G110" s="26"/>
      <c r="H110" s="27"/>
      <c r="I110" s="28"/>
      <c r="K110" s="29"/>
      <c r="L110" s="44"/>
      <c r="M110" s="45"/>
      <c r="N110" s="0"/>
      <c r="O110" s="32"/>
      <c r="P110" s="33"/>
      <c r="Q110" s="42"/>
      <c r="R110" s="42"/>
      <c r="S110" s="42"/>
      <c r="T110" s="42"/>
      <c r="U110" s="42"/>
      <c r="V110" s="42"/>
      <c r="W110" s="42"/>
      <c r="X110" s="42"/>
      <c r="Y110" s="43"/>
      <c r="Z110" s="43"/>
      <c r="AA110" s="43"/>
      <c r="AC110" s="34"/>
    </row>
    <row r="111" customFormat="false" ht="12.75" hidden="false" customHeight="false" outlineLevel="0" collapsed="false">
      <c r="A111" s="24"/>
      <c r="B111" s="24"/>
      <c r="C111" s="24"/>
      <c r="D111" s="25"/>
      <c r="E111" s="24"/>
      <c r="F111" s="24"/>
      <c r="G111" s="26"/>
      <c r="H111" s="27"/>
      <c r="I111" s="28"/>
      <c r="K111" s="29"/>
      <c r="L111" s="44"/>
      <c r="M111" s="45"/>
      <c r="N111" s="0"/>
      <c r="O111" s="32"/>
      <c r="P111" s="33"/>
      <c r="Q111" s="42"/>
      <c r="R111" s="42"/>
      <c r="S111" s="42"/>
      <c r="T111" s="42"/>
      <c r="U111" s="42"/>
      <c r="V111" s="42"/>
      <c r="W111" s="42"/>
      <c r="X111" s="42"/>
      <c r="Y111" s="43"/>
      <c r="Z111" s="43"/>
      <c r="AA111" s="43"/>
      <c r="AC111" s="34"/>
    </row>
    <row r="112" customFormat="false" ht="12.75" hidden="false" customHeight="false" outlineLevel="0" collapsed="false">
      <c r="A112" s="24"/>
      <c r="B112" s="24"/>
      <c r="C112" s="24"/>
      <c r="D112" s="25"/>
      <c r="E112" s="24"/>
      <c r="F112" s="24"/>
      <c r="G112" s="26"/>
      <c r="H112" s="27"/>
      <c r="I112" s="28"/>
      <c r="K112" s="29"/>
      <c r="L112" s="44"/>
      <c r="M112" s="45"/>
      <c r="N112" s="0"/>
      <c r="O112" s="32"/>
      <c r="P112" s="33"/>
      <c r="Q112" s="42"/>
      <c r="R112" s="42"/>
      <c r="S112" s="42"/>
      <c r="T112" s="42"/>
      <c r="U112" s="42"/>
      <c r="V112" s="42"/>
      <c r="W112" s="42"/>
      <c r="X112" s="42"/>
      <c r="Y112" s="43"/>
      <c r="Z112" s="43"/>
      <c r="AA112" s="43"/>
      <c r="AC112" s="34"/>
    </row>
    <row r="113" customFormat="false" ht="12.75" hidden="false" customHeight="false" outlineLevel="0" collapsed="false">
      <c r="A113" s="24"/>
      <c r="B113" s="24"/>
      <c r="C113" s="24"/>
      <c r="D113" s="25"/>
      <c r="E113" s="24"/>
      <c r="F113" s="24"/>
      <c r="G113" s="26"/>
      <c r="H113" s="27"/>
      <c r="I113" s="28"/>
      <c r="K113" s="29"/>
      <c r="L113" s="44"/>
      <c r="M113" s="45"/>
      <c r="N113" s="0"/>
      <c r="O113" s="32"/>
      <c r="P113" s="33"/>
      <c r="Q113" s="42"/>
      <c r="R113" s="42"/>
      <c r="S113" s="42"/>
      <c r="T113" s="42"/>
      <c r="U113" s="42"/>
      <c r="V113" s="42"/>
      <c r="W113" s="42"/>
      <c r="X113" s="42"/>
      <c r="Y113" s="43"/>
      <c r="Z113" s="43"/>
      <c r="AA113" s="43"/>
      <c r="AC113" s="34"/>
    </row>
    <row r="114" customFormat="false" ht="12.75" hidden="false" customHeight="false" outlineLevel="0" collapsed="false">
      <c r="A114" s="24"/>
      <c r="B114" s="24"/>
      <c r="C114" s="24"/>
      <c r="D114" s="25"/>
      <c r="E114" s="24"/>
      <c r="F114" s="24"/>
      <c r="G114" s="26"/>
      <c r="H114" s="27"/>
      <c r="I114" s="28"/>
      <c r="K114" s="29"/>
      <c r="L114" s="44"/>
      <c r="M114" s="45"/>
      <c r="N114" s="0"/>
      <c r="O114" s="32"/>
      <c r="P114" s="33"/>
      <c r="Q114" s="42"/>
      <c r="R114" s="42"/>
      <c r="S114" s="42"/>
      <c r="T114" s="42"/>
      <c r="U114" s="42"/>
      <c r="V114" s="42"/>
      <c r="W114" s="42"/>
      <c r="X114" s="42"/>
      <c r="Y114" s="46"/>
      <c r="Z114" s="46"/>
      <c r="AA114" s="46"/>
      <c r="AB114" s="47"/>
      <c r="AC114" s="34"/>
    </row>
    <row r="115" customFormat="false" ht="12.75" hidden="false" customHeight="false" outlineLevel="0" collapsed="false">
      <c r="A115" s="24"/>
      <c r="B115" s="24"/>
      <c r="C115" s="24"/>
      <c r="D115" s="25"/>
      <c r="E115" s="24"/>
      <c r="F115" s="24"/>
      <c r="G115" s="26"/>
      <c r="H115" s="27"/>
      <c r="I115" s="28"/>
      <c r="K115" s="29"/>
      <c r="L115" s="44"/>
      <c r="M115" s="45"/>
      <c r="N115" s="0"/>
      <c r="O115" s="32"/>
      <c r="P115" s="33"/>
      <c r="Q115" s="42"/>
      <c r="R115" s="42"/>
      <c r="S115" s="42"/>
      <c r="T115" s="42"/>
      <c r="U115" s="42"/>
      <c r="V115" s="42"/>
      <c r="W115" s="42"/>
      <c r="X115" s="42"/>
      <c r="Y115" s="46"/>
      <c r="Z115" s="46"/>
      <c r="AA115" s="46"/>
      <c r="AB115" s="47"/>
      <c r="AC115" s="34"/>
    </row>
    <row r="116" customFormat="false" ht="12.75" hidden="false" customHeight="false" outlineLevel="0" collapsed="false">
      <c r="A116" s="24"/>
      <c r="B116" s="24"/>
      <c r="C116" s="24"/>
      <c r="D116" s="25"/>
      <c r="E116" s="24"/>
      <c r="F116" s="24"/>
      <c r="G116" s="26"/>
      <c r="H116" s="27"/>
      <c r="I116" s="28"/>
      <c r="K116" s="29"/>
      <c r="L116" s="44"/>
      <c r="M116" s="45"/>
      <c r="N116" s="0"/>
      <c r="O116" s="32"/>
      <c r="P116" s="33"/>
      <c r="Q116" s="42"/>
      <c r="R116" s="42"/>
      <c r="S116" s="42"/>
      <c r="T116" s="42"/>
      <c r="U116" s="42"/>
      <c r="V116" s="42"/>
      <c r="W116" s="42"/>
      <c r="X116" s="42"/>
      <c r="Y116" s="46"/>
      <c r="Z116" s="46"/>
      <c r="AA116" s="46"/>
      <c r="AB116" s="47"/>
      <c r="AC116" s="34"/>
    </row>
    <row r="117" customFormat="false" ht="12.75" hidden="false" customHeight="false" outlineLevel="0" collapsed="false">
      <c r="A117" s="24"/>
      <c r="B117" s="24"/>
      <c r="C117" s="24"/>
      <c r="D117" s="25"/>
      <c r="E117" s="24"/>
      <c r="F117" s="24"/>
      <c r="G117" s="26"/>
      <c r="H117" s="27"/>
      <c r="I117" s="28"/>
      <c r="K117" s="29"/>
      <c r="L117" s="44"/>
      <c r="M117" s="45"/>
      <c r="N117" s="0"/>
      <c r="O117" s="32"/>
      <c r="P117" s="33"/>
      <c r="Q117" s="42"/>
      <c r="R117" s="42"/>
      <c r="S117" s="42"/>
      <c r="T117" s="42"/>
      <c r="U117" s="42"/>
      <c r="V117" s="42"/>
      <c r="W117" s="42"/>
      <c r="X117" s="42"/>
      <c r="Y117" s="46"/>
      <c r="Z117" s="46"/>
      <c r="AA117" s="46"/>
      <c r="AB117" s="47"/>
      <c r="AC117" s="34"/>
    </row>
    <row r="118" customFormat="false" ht="12.75" hidden="false" customHeight="false" outlineLevel="0" collapsed="false">
      <c r="A118" s="24"/>
      <c r="B118" s="24"/>
      <c r="C118" s="24"/>
      <c r="D118" s="25"/>
      <c r="E118" s="24"/>
      <c r="F118" s="24"/>
      <c r="G118" s="26"/>
      <c r="H118" s="27"/>
      <c r="I118" s="28"/>
      <c r="K118" s="29"/>
      <c r="L118" s="44"/>
      <c r="M118" s="45"/>
      <c r="N118" s="0"/>
      <c r="O118" s="32"/>
      <c r="P118" s="33"/>
      <c r="Q118" s="42"/>
      <c r="R118" s="42"/>
      <c r="S118" s="42"/>
      <c r="T118" s="42"/>
      <c r="U118" s="42"/>
      <c r="V118" s="42"/>
      <c r="W118" s="42"/>
      <c r="X118" s="42"/>
      <c r="Y118" s="46"/>
      <c r="Z118" s="46"/>
      <c r="AA118" s="46"/>
      <c r="AB118" s="47"/>
      <c r="AC118" s="34"/>
    </row>
    <row r="119" customFormat="false" ht="12.75" hidden="false" customHeight="false" outlineLevel="0" collapsed="false">
      <c r="A119" s="24"/>
      <c r="B119" s="24"/>
      <c r="C119" s="24"/>
      <c r="D119" s="25"/>
      <c r="E119" s="24"/>
      <c r="F119" s="24"/>
      <c r="G119" s="26"/>
      <c r="H119" s="27"/>
      <c r="I119" s="28"/>
      <c r="K119" s="29"/>
      <c r="L119" s="44"/>
      <c r="M119" s="45"/>
      <c r="N119" s="0"/>
      <c r="O119" s="32"/>
      <c r="P119" s="33"/>
      <c r="Q119" s="42"/>
      <c r="R119" s="42"/>
      <c r="S119" s="42"/>
      <c r="T119" s="42"/>
      <c r="U119" s="42"/>
      <c r="V119" s="42"/>
      <c r="W119" s="42"/>
      <c r="X119" s="42"/>
      <c r="Y119" s="46"/>
      <c r="Z119" s="46"/>
      <c r="AA119" s="46"/>
      <c r="AB119" s="47"/>
      <c r="AC119" s="34"/>
    </row>
    <row r="120" customFormat="false" ht="12.75" hidden="false" customHeight="false" outlineLevel="0" collapsed="false">
      <c r="A120" s="24"/>
      <c r="B120" s="24"/>
      <c r="C120" s="24"/>
      <c r="D120" s="25"/>
      <c r="E120" s="24"/>
      <c r="F120" s="24"/>
      <c r="G120" s="26"/>
      <c r="H120" s="27"/>
      <c r="I120" s="28"/>
      <c r="K120" s="29"/>
      <c r="L120" s="44"/>
      <c r="M120" s="45"/>
      <c r="N120" s="0"/>
      <c r="O120" s="32"/>
      <c r="P120" s="33"/>
      <c r="Q120" s="42"/>
      <c r="R120" s="42"/>
      <c r="S120" s="42"/>
      <c r="T120" s="42"/>
      <c r="U120" s="42"/>
      <c r="V120" s="42"/>
      <c r="W120" s="42"/>
      <c r="X120" s="42"/>
      <c r="Y120" s="46"/>
      <c r="Z120" s="46"/>
      <c r="AA120" s="46"/>
      <c r="AB120" s="47"/>
      <c r="AC120" s="34"/>
    </row>
    <row r="121" customFormat="false" ht="12.75" hidden="false" customHeight="false" outlineLevel="0" collapsed="false">
      <c r="A121" s="24"/>
      <c r="B121" s="24"/>
      <c r="C121" s="24"/>
      <c r="D121" s="25"/>
      <c r="E121" s="24"/>
      <c r="F121" s="24"/>
      <c r="G121" s="26"/>
      <c r="H121" s="27"/>
      <c r="I121" s="28"/>
      <c r="K121" s="29"/>
      <c r="L121" s="44"/>
      <c r="M121" s="45"/>
      <c r="N121" s="0"/>
      <c r="O121" s="32"/>
      <c r="P121" s="33"/>
      <c r="Q121" s="42"/>
      <c r="R121" s="42"/>
      <c r="S121" s="42"/>
      <c r="T121" s="42"/>
      <c r="U121" s="42"/>
      <c r="V121" s="42"/>
      <c r="W121" s="42"/>
      <c r="X121" s="42"/>
      <c r="Y121" s="46"/>
      <c r="Z121" s="46"/>
      <c r="AA121" s="46"/>
      <c r="AB121" s="47"/>
      <c r="AC121" s="34"/>
    </row>
    <row r="122" customFormat="false" ht="12.75" hidden="false" customHeight="false" outlineLevel="0" collapsed="false">
      <c r="A122" s="24"/>
      <c r="B122" s="24"/>
      <c r="C122" s="24"/>
      <c r="D122" s="25"/>
      <c r="E122" s="24"/>
      <c r="F122" s="24"/>
      <c r="G122" s="26"/>
      <c r="H122" s="27"/>
      <c r="I122" s="28"/>
      <c r="K122" s="29"/>
      <c r="L122" s="44"/>
      <c r="M122" s="45"/>
      <c r="N122" s="0"/>
      <c r="O122" s="32"/>
      <c r="P122" s="33"/>
      <c r="Q122" s="42"/>
      <c r="R122" s="42"/>
      <c r="S122" s="42"/>
      <c r="T122" s="42"/>
      <c r="U122" s="42"/>
      <c r="V122" s="42"/>
      <c r="W122" s="42"/>
      <c r="X122" s="42"/>
      <c r="Y122" s="46"/>
      <c r="Z122" s="46"/>
      <c r="AA122" s="46"/>
      <c r="AB122" s="47"/>
      <c r="AC122" s="34"/>
    </row>
    <row r="123" customFormat="false" ht="12.75" hidden="false" customHeight="false" outlineLevel="0" collapsed="false">
      <c r="A123" s="24"/>
      <c r="B123" s="24"/>
      <c r="C123" s="24"/>
      <c r="D123" s="25"/>
      <c r="E123" s="24"/>
      <c r="F123" s="24"/>
      <c r="G123" s="26"/>
      <c r="H123" s="27"/>
      <c r="I123" s="28"/>
      <c r="K123" s="29"/>
      <c r="L123" s="44"/>
      <c r="M123" s="45"/>
      <c r="N123" s="0"/>
      <c r="O123" s="32"/>
      <c r="P123" s="33"/>
      <c r="Q123" s="42"/>
      <c r="R123" s="42"/>
      <c r="S123" s="42"/>
      <c r="T123" s="42"/>
      <c r="U123" s="42"/>
      <c r="V123" s="42"/>
      <c r="W123" s="42"/>
      <c r="X123" s="42"/>
      <c r="Y123" s="46"/>
      <c r="Z123" s="46"/>
      <c r="AA123" s="46"/>
      <c r="AB123" s="47"/>
      <c r="AC123" s="34"/>
    </row>
    <row r="124" customFormat="false" ht="12.75" hidden="false" customHeight="false" outlineLevel="0" collapsed="false">
      <c r="A124" s="24"/>
      <c r="B124" s="24"/>
      <c r="C124" s="24"/>
      <c r="D124" s="25"/>
      <c r="E124" s="24"/>
      <c r="F124" s="24"/>
      <c r="G124" s="26"/>
      <c r="H124" s="27"/>
      <c r="I124" s="28"/>
      <c r="K124" s="29"/>
      <c r="L124" s="44"/>
      <c r="M124" s="45"/>
      <c r="N124" s="0"/>
      <c r="O124" s="32"/>
      <c r="P124" s="33"/>
      <c r="Q124" s="42"/>
      <c r="R124" s="42"/>
      <c r="S124" s="42"/>
      <c r="T124" s="42"/>
      <c r="U124" s="42"/>
      <c r="V124" s="42"/>
      <c r="W124" s="42"/>
      <c r="X124" s="42"/>
      <c r="Y124" s="46"/>
      <c r="Z124" s="46"/>
      <c r="AA124" s="46"/>
      <c r="AB124" s="47"/>
      <c r="AC124" s="34"/>
    </row>
    <row r="125" customFormat="false" ht="12.75" hidden="false" customHeight="false" outlineLevel="0" collapsed="false">
      <c r="A125" s="24"/>
      <c r="B125" s="24"/>
      <c r="C125" s="24"/>
      <c r="D125" s="25"/>
      <c r="E125" s="24"/>
      <c r="F125" s="24"/>
      <c r="G125" s="26"/>
      <c r="H125" s="27"/>
      <c r="I125" s="28"/>
      <c r="K125" s="29"/>
      <c r="L125" s="44"/>
      <c r="M125" s="45"/>
      <c r="N125" s="0"/>
      <c r="O125" s="32"/>
      <c r="P125" s="33"/>
      <c r="Q125" s="42"/>
      <c r="R125" s="42"/>
      <c r="S125" s="42"/>
      <c r="T125" s="42"/>
      <c r="U125" s="42"/>
      <c r="V125" s="42"/>
      <c r="W125" s="42"/>
      <c r="X125" s="42"/>
      <c r="Y125" s="46"/>
      <c r="Z125" s="46"/>
      <c r="AA125" s="46"/>
      <c r="AB125" s="47"/>
      <c r="AC125" s="34"/>
    </row>
    <row r="126" customFormat="false" ht="12.75" hidden="false" customHeight="false" outlineLevel="0" collapsed="false">
      <c r="A126" s="24"/>
      <c r="B126" s="24"/>
      <c r="C126" s="24"/>
      <c r="D126" s="25"/>
      <c r="E126" s="24"/>
      <c r="F126" s="24"/>
      <c r="G126" s="26"/>
      <c r="H126" s="27"/>
      <c r="I126" s="28"/>
      <c r="K126" s="29"/>
      <c r="L126" s="44"/>
      <c r="M126" s="45"/>
      <c r="N126" s="0"/>
      <c r="O126" s="32"/>
      <c r="P126" s="33"/>
      <c r="Q126" s="42"/>
      <c r="R126" s="42"/>
      <c r="S126" s="42"/>
      <c r="T126" s="42"/>
      <c r="U126" s="42"/>
      <c r="V126" s="42"/>
      <c r="W126" s="42"/>
      <c r="X126" s="42"/>
      <c r="Y126" s="46"/>
      <c r="Z126" s="46"/>
      <c r="AA126" s="46"/>
      <c r="AB126" s="47"/>
      <c r="AC126" s="34"/>
    </row>
    <row r="127" customFormat="false" ht="12.75" hidden="false" customHeight="false" outlineLevel="0" collapsed="false">
      <c r="A127" s="24"/>
      <c r="B127" s="24"/>
      <c r="C127" s="24"/>
      <c r="D127" s="25"/>
      <c r="E127" s="24"/>
      <c r="F127" s="24"/>
      <c r="G127" s="26"/>
      <c r="H127" s="27"/>
      <c r="I127" s="28"/>
      <c r="K127" s="48"/>
      <c r="L127" s="44"/>
      <c r="M127" s="45"/>
      <c r="N127" s="0"/>
      <c r="O127" s="32"/>
      <c r="P127" s="33"/>
      <c r="Q127" s="42"/>
      <c r="R127" s="42"/>
      <c r="S127" s="42"/>
      <c r="T127" s="42"/>
      <c r="U127" s="42"/>
      <c r="V127" s="42"/>
      <c r="W127" s="42"/>
      <c r="X127" s="42"/>
      <c r="Y127" s="46"/>
      <c r="Z127" s="46"/>
      <c r="AA127" s="46"/>
      <c r="AB127" s="47"/>
      <c r="AC127" s="34"/>
    </row>
    <row r="128" customFormat="false" ht="12.75" hidden="false" customHeight="false" outlineLevel="0" collapsed="false">
      <c r="A128" s="24"/>
      <c r="B128" s="24"/>
      <c r="C128" s="24"/>
      <c r="D128" s="25"/>
      <c r="E128" s="24"/>
      <c r="F128" s="24"/>
      <c r="G128" s="26"/>
      <c r="H128" s="27"/>
      <c r="I128" s="28"/>
      <c r="K128" s="48"/>
      <c r="L128" s="44"/>
      <c r="M128" s="45"/>
      <c r="N128" s="0"/>
      <c r="O128" s="32"/>
      <c r="P128" s="33"/>
      <c r="Q128" s="42"/>
      <c r="R128" s="42"/>
      <c r="S128" s="42"/>
      <c r="T128" s="42"/>
      <c r="U128" s="42"/>
      <c r="V128" s="42"/>
      <c r="W128" s="42"/>
      <c r="X128" s="42"/>
      <c r="Y128" s="46"/>
      <c r="Z128" s="46"/>
      <c r="AA128" s="46"/>
      <c r="AB128" s="47"/>
      <c r="AC128" s="34"/>
    </row>
    <row r="129" customFormat="false" ht="12.75" hidden="false" customHeight="false" outlineLevel="0" collapsed="false">
      <c r="A129" s="24"/>
      <c r="B129" s="24"/>
      <c r="C129" s="24"/>
      <c r="D129" s="25"/>
      <c r="E129" s="24"/>
      <c r="F129" s="24"/>
      <c r="G129" s="26"/>
      <c r="H129" s="27"/>
      <c r="I129" s="28"/>
      <c r="K129" s="48"/>
      <c r="L129" s="44"/>
      <c r="M129" s="45"/>
      <c r="N129" s="0"/>
      <c r="O129" s="32"/>
      <c r="P129" s="33"/>
      <c r="Q129" s="42"/>
      <c r="R129" s="42"/>
      <c r="S129" s="42"/>
      <c r="T129" s="42"/>
      <c r="U129" s="42"/>
      <c r="V129" s="42"/>
      <c r="W129" s="42"/>
      <c r="X129" s="42"/>
      <c r="Y129" s="46"/>
      <c r="Z129" s="46"/>
      <c r="AA129" s="46"/>
      <c r="AB129" s="47"/>
      <c r="AC129" s="34"/>
    </row>
    <row r="130" customFormat="false" ht="12.75" hidden="false" customHeight="false" outlineLevel="0" collapsed="false">
      <c r="A130" s="24"/>
      <c r="B130" s="24"/>
      <c r="C130" s="24"/>
      <c r="D130" s="25"/>
      <c r="E130" s="24"/>
      <c r="F130" s="24"/>
      <c r="G130" s="26"/>
      <c r="H130" s="27"/>
      <c r="I130" s="28"/>
      <c r="K130" s="48"/>
      <c r="L130" s="44"/>
      <c r="M130" s="45"/>
      <c r="N130" s="0"/>
      <c r="O130" s="32"/>
      <c r="P130" s="33"/>
      <c r="Q130" s="42"/>
      <c r="R130" s="42"/>
      <c r="S130" s="42"/>
      <c r="T130" s="42"/>
      <c r="U130" s="42"/>
      <c r="V130" s="42"/>
      <c r="W130" s="42"/>
      <c r="X130" s="42"/>
      <c r="Y130" s="46"/>
      <c r="Z130" s="46"/>
      <c r="AA130" s="46"/>
      <c r="AB130" s="47"/>
      <c r="AC130" s="34"/>
    </row>
    <row r="131" customFormat="false" ht="12.75" hidden="false" customHeight="false" outlineLevel="0" collapsed="false">
      <c r="A131" s="24"/>
      <c r="B131" s="24"/>
      <c r="C131" s="24"/>
      <c r="D131" s="25"/>
      <c r="E131" s="24"/>
      <c r="F131" s="24"/>
      <c r="G131" s="26"/>
      <c r="H131" s="27"/>
      <c r="I131" s="28"/>
      <c r="K131" s="48"/>
      <c r="L131" s="44"/>
      <c r="M131" s="45"/>
      <c r="N131" s="0"/>
      <c r="O131" s="32"/>
      <c r="P131" s="33"/>
      <c r="Q131" s="42"/>
      <c r="R131" s="42"/>
      <c r="S131" s="42"/>
      <c r="T131" s="42"/>
      <c r="U131" s="42"/>
      <c r="V131" s="42"/>
      <c r="W131" s="42"/>
      <c r="X131" s="42"/>
      <c r="Y131" s="46"/>
      <c r="Z131" s="46"/>
      <c r="AA131" s="46"/>
      <c r="AB131" s="47"/>
      <c r="AC131" s="34"/>
    </row>
    <row r="132" customFormat="false" ht="12.75" hidden="false" customHeight="false" outlineLevel="0" collapsed="false">
      <c r="A132" s="24"/>
      <c r="B132" s="24"/>
      <c r="C132" s="24"/>
      <c r="D132" s="25"/>
      <c r="E132" s="24"/>
      <c r="F132" s="24"/>
      <c r="G132" s="26"/>
      <c r="H132" s="27"/>
      <c r="I132" s="28"/>
      <c r="K132" s="48"/>
      <c r="L132" s="44"/>
      <c r="M132" s="45"/>
      <c r="N132" s="0"/>
      <c r="O132" s="32"/>
      <c r="P132" s="33"/>
      <c r="Q132" s="42"/>
      <c r="R132" s="42"/>
      <c r="S132" s="42"/>
      <c r="T132" s="42"/>
      <c r="U132" s="42"/>
      <c r="V132" s="42"/>
      <c r="W132" s="42"/>
      <c r="X132" s="42"/>
      <c r="Y132" s="46"/>
      <c r="Z132" s="46"/>
      <c r="AA132" s="46"/>
      <c r="AB132" s="47"/>
      <c r="AC132" s="34"/>
    </row>
    <row r="133" customFormat="false" ht="12.75" hidden="false" customHeight="false" outlineLevel="0" collapsed="false">
      <c r="A133" s="24"/>
      <c r="B133" s="24"/>
      <c r="C133" s="24"/>
      <c r="D133" s="25"/>
      <c r="E133" s="24"/>
      <c r="F133" s="24"/>
      <c r="G133" s="26"/>
      <c r="H133" s="27"/>
      <c r="I133" s="28"/>
      <c r="K133" s="48"/>
      <c r="L133" s="44"/>
      <c r="M133" s="45"/>
      <c r="N133" s="0"/>
      <c r="O133" s="32"/>
      <c r="P133" s="33"/>
      <c r="Q133" s="42"/>
      <c r="R133" s="42"/>
      <c r="S133" s="42"/>
      <c r="T133" s="42"/>
      <c r="U133" s="42"/>
      <c r="V133" s="42"/>
      <c r="W133" s="42"/>
      <c r="X133" s="42"/>
      <c r="Y133" s="46"/>
      <c r="Z133" s="46"/>
      <c r="AA133" s="46"/>
      <c r="AB133" s="47"/>
      <c r="AC133" s="34"/>
    </row>
    <row r="134" customFormat="false" ht="12.75" hidden="false" customHeight="false" outlineLevel="0" collapsed="false">
      <c r="A134" s="24"/>
      <c r="B134" s="24"/>
      <c r="C134" s="24"/>
      <c r="D134" s="25"/>
      <c r="E134" s="24"/>
      <c r="F134" s="24"/>
      <c r="G134" s="26"/>
      <c r="H134" s="27"/>
      <c r="I134" s="28"/>
      <c r="K134" s="48"/>
      <c r="L134" s="44"/>
      <c r="M134" s="45"/>
      <c r="N134" s="0"/>
      <c r="O134" s="32"/>
      <c r="P134" s="33"/>
      <c r="Q134" s="42"/>
      <c r="R134" s="42"/>
      <c r="S134" s="42"/>
      <c r="T134" s="42"/>
      <c r="U134" s="42"/>
      <c r="V134" s="42"/>
      <c r="W134" s="42"/>
      <c r="X134" s="42"/>
      <c r="Y134" s="46"/>
      <c r="Z134" s="46"/>
      <c r="AA134" s="46"/>
      <c r="AB134" s="47"/>
      <c r="AC134" s="34"/>
    </row>
    <row r="135" customFormat="false" ht="12.75" hidden="false" customHeight="false" outlineLevel="0" collapsed="false">
      <c r="A135" s="24"/>
      <c r="B135" s="24"/>
      <c r="C135" s="24"/>
      <c r="D135" s="25"/>
      <c r="E135" s="24"/>
      <c r="F135" s="24"/>
      <c r="G135" s="26"/>
      <c r="H135" s="27"/>
      <c r="I135" s="28"/>
      <c r="L135" s="44"/>
      <c r="M135" s="45"/>
      <c r="N135" s="0"/>
      <c r="O135" s="32"/>
      <c r="P135" s="33"/>
      <c r="Q135" s="42"/>
      <c r="R135" s="42"/>
      <c r="S135" s="42"/>
      <c r="T135" s="42"/>
      <c r="U135" s="42"/>
      <c r="V135" s="42"/>
      <c r="W135" s="42"/>
      <c r="X135" s="42"/>
      <c r="Y135" s="46"/>
      <c r="Z135" s="46"/>
      <c r="AA135" s="46"/>
      <c r="AB135" s="47"/>
      <c r="AC135" s="34"/>
    </row>
    <row r="136" customFormat="false" ht="12.75" hidden="false" customHeight="false" outlineLevel="0" collapsed="false">
      <c r="A136" s="24"/>
      <c r="B136" s="24"/>
      <c r="C136" s="24"/>
      <c r="D136" s="25"/>
      <c r="E136" s="24"/>
      <c r="F136" s="24"/>
      <c r="G136" s="26"/>
      <c r="H136" s="27"/>
      <c r="I136" s="28"/>
      <c r="K136" s="48"/>
      <c r="L136" s="44"/>
      <c r="M136" s="45"/>
      <c r="N136" s="0"/>
      <c r="O136" s="32"/>
      <c r="P136" s="33"/>
      <c r="Q136" s="42"/>
      <c r="R136" s="42"/>
      <c r="S136" s="42"/>
      <c r="T136" s="42"/>
      <c r="U136" s="42"/>
      <c r="V136" s="42"/>
      <c r="W136" s="42"/>
      <c r="X136" s="42"/>
      <c r="Y136" s="46"/>
      <c r="Z136" s="46"/>
      <c r="AA136" s="46"/>
      <c r="AB136" s="47"/>
      <c r="AC136" s="34"/>
    </row>
    <row r="137" customFormat="false" ht="12.75" hidden="false" customHeight="false" outlineLevel="0" collapsed="false">
      <c r="A137" s="24"/>
      <c r="B137" s="24"/>
      <c r="C137" s="24"/>
      <c r="D137" s="25"/>
      <c r="E137" s="24"/>
      <c r="F137" s="24"/>
      <c r="G137" s="26"/>
      <c r="H137" s="27"/>
      <c r="I137" s="28"/>
      <c r="K137" s="48"/>
      <c r="L137" s="44"/>
      <c r="M137" s="45"/>
      <c r="N137" s="0"/>
      <c r="O137" s="32"/>
      <c r="P137" s="33"/>
      <c r="Q137" s="42"/>
      <c r="R137" s="42"/>
      <c r="S137" s="42"/>
      <c r="T137" s="42"/>
      <c r="U137" s="42"/>
      <c r="V137" s="42"/>
      <c r="W137" s="42"/>
      <c r="X137" s="42"/>
      <c r="Y137" s="46"/>
      <c r="Z137" s="46"/>
      <c r="AA137" s="46"/>
      <c r="AB137" s="47"/>
      <c r="AC137" s="34"/>
    </row>
    <row r="138" customFormat="false" ht="12.75" hidden="false" customHeight="false" outlineLevel="0" collapsed="false">
      <c r="A138" s="24"/>
      <c r="B138" s="24"/>
      <c r="C138" s="24"/>
      <c r="D138" s="25"/>
      <c r="E138" s="24"/>
      <c r="F138" s="24"/>
      <c r="G138" s="26"/>
      <c r="H138" s="27"/>
      <c r="I138" s="28"/>
      <c r="K138" s="48"/>
      <c r="L138" s="44"/>
      <c r="M138" s="45"/>
      <c r="N138" s="0"/>
      <c r="O138" s="32"/>
      <c r="P138" s="33"/>
      <c r="Q138" s="42"/>
      <c r="R138" s="42"/>
      <c r="S138" s="42"/>
      <c r="T138" s="42"/>
      <c r="U138" s="42"/>
      <c r="V138" s="42"/>
      <c r="W138" s="42"/>
      <c r="X138" s="42"/>
      <c r="Y138" s="46"/>
      <c r="Z138" s="46"/>
      <c r="AA138" s="46"/>
      <c r="AB138" s="47"/>
      <c r="AC138" s="34"/>
    </row>
    <row r="139" customFormat="false" ht="12.75" hidden="false" customHeight="false" outlineLevel="0" collapsed="false">
      <c r="A139" s="24"/>
      <c r="B139" s="24"/>
      <c r="C139" s="24"/>
      <c r="D139" s="25"/>
      <c r="E139" s="24"/>
      <c r="F139" s="24"/>
      <c r="G139" s="26"/>
      <c r="H139" s="27"/>
      <c r="I139" s="28"/>
      <c r="K139" s="48"/>
      <c r="L139" s="44"/>
      <c r="M139" s="45"/>
      <c r="N139" s="0"/>
      <c r="O139" s="32"/>
      <c r="P139" s="33"/>
      <c r="Q139" s="42"/>
      <c r="R139" s="42"/>
      <c r="S139" s="42"/>
      <c r="T139" s="42"/>
      <c r="U139" s="42"/>
      <c r="V139" s="42"/>
      <c r="W139" s="42"/>
      <c r="X139" s="42"/>
      <c r="Y139" s="46"/>
      <c r="Z139" s="46"/>
      <c r="AA139" s="46"/>
      <c r="AB139" s="47"/>
      <c r="AC139" s="34"/>
    </row>
    <row r="140" customFormat="false" ht="12.75" hidden="false" customHeight="false" outlineLevel="0" collapsed="false">
      <c r="A140" s="24"/>
      <c r="B140" s="24"/>
      <c r="C140" s="24"/>
      <c r="D140" s="25"/>
      <c r="E140" s="24"/>
      <c r="F140" s="24"/>
      <c r="G140" s="26"/>
      <c r="H140" s="27"/>
      <c r="I140" s="28"/>
      <c r="K140" s="48"/>
      <c r="L140" s="44"/>
      <c r="M140" s="45"/>
      <c r="N140" s="0"/>
      <c r="O140" s="32"/>
      <c r="P140" s="33"/>
      <c r="Q140" s="42"/>
      <c r="R140" s="42"/>
      <c r="S140" s="42"/>
      <c r="T140" s="42"/>
      <c r="U140" s="42"/>
      <c r="V140" s="42"/>
      <c r="W140" s="42"/>
      <c r="X140" s="42"/>
      <c r="Y140" s="46"/>
      <c r="Z140" s="46"/>
      <c r="AA140" s="46"/>
      <c r="AB140" s="47"/>
      <c r="AC140" s="34"/>
    </row>
    <row r="141" customFormat="false" ht="12.75" hidden="false" customHeight="false" outlineLevel="0" collapsed="false">
      <c r="A141" s="24"/>
      <c r="B141" s="24"/>
      <c r="C141" s="24"/>
      <c r="D141" s="25"/>
      <c r="E141" s="24"/>
      <c r="F141" s="24"/>
      <c r="G141" s="26"/>
      <c r="H141" s="27"/>
      <c r="I141" s="28"/>
      <c r="K141" s="48"/>
      <c r="L141" s="44"/>
      <c r="M141" s="45"/>
      <c r="N141" s="0"/>
      <c r="O141" s="32"/>
      <c r="P141" s="33"/>
      <c r="Q141" s="42"/>
      <c r="R141" s="42"/>
      <c r="S141" s="42"/>
      <c r="T141" s="42"/>
      <c r="U141" s="42"/>
      <c r="V141" s="42"/>
      <c r="W141" s="42"/>
      <c r="X141" s="42"/>
      <c r="Y141" s="46"/>
      <c r="Z141" s="46"/>
      <c r="AA141" s="46"/>
      <c r="AB141" s="47"/>
      <c r="AC141" s="34"/>
    </row>
    <row r="142" customFormat="false" ht="12.75" hidden="false" customHeight="false" outlineLevel="0" collapsed="false">
      <c r="A142" s="24"/>
      <c r="B142" s="24"/>
      <c r="C142" s="24"/>
      <c r="D142" s="25"/>
      <c r="E142" s="24"/>
      <c r="F142" s="24"/>
      <c r="G142" s="26"/>
      <c r="H142" s="27"/>
      <c r="I142" s="28"/>
      <c r="K142" s="48"/>
      <c r="L142" s="44"/>
      <c r="M142" s="45"/>
      <c r="N142" s="0"/>
      <c r="O142" s="32"/>
      <c r="P142" s="33"/>
      <c r="Q142" s="42"/>
      <c r="R142" s="42"/>
      <c r="S142" s="42"/>
      <c r="T142" s="42"/>
      <c r="U142" s="42"/>
      <c r="V142" s="42"/>
      <c r="W142" s="42"/>
      <c r="X142" s="42"/>
      <c r="Y142" s="46"/>
      <c r="Z142" s="46"/>
      <c r="AA142" s="46"/>
      <c r="AB142" s="47"/>
      <c r="AC142" s="34"/>
    </row>
    <row r="143" customFormat="false" ht="12.75" hidden="false" customHeight="false" outlineLevel="0" collapsed="false">
      <c r="A143" s="24"/>
      <c r="B143" s="24"/>
      <c r="C143" s="24"/>
      <c r="D143" s="25"/>
      <c r="E143" s="24"/>
      <c r="F143" s="24"/>
      <c r="G143" s="26"/>
      <c r="H143" s="27"/>
      <c r="I143" s="28"/>
      <c r="K143" s="48"/>
      <c r="L143" s="44"/>
      <c r="M143" s="45"/>
      <c r="N143" s="0"/>
      <c r="O143" s="32"/>
      <c r="P143" s="33"/>
      <c r="Q143" s="42"/>
      <c r="R143" s="42"/>
      <c r="S143" s="42"/>
      <c r="T143" s="42"/>
      <c r="U143" s="42"/>
      <c r="V143" s="42"/>
      <c r="W143" s="42"/>
      <c r="X143" s="42"/>
      <c r="Y143" s="46"/>
      <c r="Z143" s="46"/>
      <c r="AA143" s="46"/>
      <c r="AB143" s="47"/>
      <c r="AC143" s="34"/>
    </row>
    <row r="144" customFormat="false" ht="12.75" hidden="false" customHeight="false" outlineLevel="0" collapsed="false">
      <c r="A144" s="24"/>
      <c r="B144" s="24"/>
      <c r="C144" s="24"/>
      <c r="D144" s="25"/>
      <c r="E144" s="24"/>
      <c r="F144" s="24"/>
      <c r="G144" s="26"/>
      <c r="H144" s="27"/>
      <c r="I144" s="28"/>
      <c r="K144" s="48"/>
      <c r="L144" s="44"/>
      <c r="M144" s="45"/>
      <c r="N144" s="0"/>
      <c r="O144" s="32"/>
      <c r="P144" s="33"/>
      <c r="Q144" s="42"/>
      <c r="R144" s="42"/>
      <c r="S144" s="42"/>
      <c r="T144" s="42"/>
      <c r="U144" s="42"/>
      <c r="V144" s="42"/>
      <c r="W144" s="42"/>
      <c r="X144" s="42"/>
      <c r="Y144" s="47"/>
      <c r="Z144" s="47"/>
      <c r="AA144" s="47"/>
      <c r="AB144" s="47"/>
      <c r="AC144" s="34"/>
    </row>
    <row r="145" customFormat="false" ht="12.75" hidden="false" customHeight="false" outlineLevel="0" collapsed="false">
      <c r="A145" s="24"/>
      <c r="B145" s="24"/>
      <c r="C145" s="24"/>
      <c r="D145" s="25"/>
      <c r="E145" s="24"/>
      <c r="F145" s="24"/>
      <c r="G145" s="26"/>
      <c r="H145" s="27"/>
      <c r="I145" s="28"/>
      <c r="K145" s="48"/>
      <c r="L145" s="44"/>
      <c r="M145" s="45"/>
      <c r="N145" s="0"/>
      <c r="O145" s="32"/>
      <c r="P145" s="33"/>
      <c r="Q145" s="42"/>
      <c r="R145" s="42"/>
      <c r="S145" s="42"/>
      <c r="T145" s="42"/>
      <c r="U145" s="42"/>
      <c r="V145" s="42"/>
      <c r="W145" s="42"/>
      <c r="X145" s="42"/>
      <c r="Y145" s="47"/>
      <c r="Z145" s="47"/>
      <c r="AA145" s="47"/>
      <c r="AB145" s="47"/>
      <c r="AC145" s="34"/>
    </row>
    <row r="146" customFormat="false" ht="12.75" hidden="false" customHeight="false" outlineLevel="0" collapsed="false">
      <c r="A146" s="24"/>
      <c r="B146" s="24"/>
      <c r="C146" s="24"/>
      <c r="D146" s="25"/>
      <c r="E146" s="24"/>
      <c r="F146" s="24"/>
      <c r="G146" s="26"/>
      <c r="H146" s="27"/>
      <c r="I146" s="28"/>
      <c r="K146" s="48"/>
      <c r="L146" s="44"/>
      <c r="M146" s="45"/>
      <c r="N146" s="0"/>
      <c r="O146" s="32"/>
      <c r="P146" s="33"/>
      <c r="Q146" s="42"/>
      <c r="R146" s="42"/>
      <c r="S146" s="42"/>
      <c r="T146" s="42"/>
      <c r="U146" s="42"/>
      <c r="V146" s="42"/>
      <c r="W146" s="42"/>
      <c r="X146" s="42"/>
      <c r="Y146" s="47"/>
      <c r="Z146" s="47"/>
      <c r="AA146" s="47"/>
      <c r="AB146" s="47"/>
      <c r="AC146" s="34"/>
    </row>
    <row r="147" customFormat="false" ht="12.75" hidden="false" customHeight="false" outlineLevel="0" collapsed="false">
      <c r="A147" s="24"/>
      <c r="B147" s="24"/>
      <c r="C147" s="24"/>
      <c r="D147" s="25"/>
      <c r="E147" s="24"/>
      <c r="F147" s="24"/>
      <c r="G147" s="26"/>
      <c r="H147" s="27"/>
      <c r="I147" s="28"/>
      <c r="K147" s="48"/>
      <c r="L147" s="44"/>
      <c r="M147" s="45"/>
      <c r="N147" s="0"/>
      <c r="O147" s="32"/>
      <c r="P147" s="33"/>
      <c r="Q147" s="42"/>
      <c r="R147" s="42"/>
      <c r="S147" s="42"/>
      <c r="T147" s="42"/>
      <c r="U147" s="42"/>
      <c r="V147" s="42"/>
      <c r="W147" s="42"/>
      <c r="X147" s="42"/>
      <c r="Y147" s="47"/>
      <c r="Z147" s="47"/>
      <c r="AA147" s="47"/>
      <c r="AB147" s="47"/>
      <c r="AC147" s="34"/>
    </row>
    <row r="148" customFormat="false" ht="12.75" hidden="false" customHeight="false" outlineLevel="0" collapsed="false">
      <c r="A148" s="24"/>
      <c r="B148" s="24"/>
      <c r="C148" s="24"/>
      <c r="D148" s="25"/>
      <c r="E148" s="24"/>
      <c r="F148" s="24"/>
      <c r="G148" s="26"/>
      <c r="H148" s="27"/>
      <c r="I148" s="28"/>
      <c r="K148" s="48"/>
      <c r="L148" s="44"/>
      <c r="M148" s="45"/>
      <c r="N148" s="0"/>
      <c r="O148" s="32"/>
      <c r="P148" s="33"/>
      <c r="Q148" s="42"/>
      <c r="R148" s="42"/>
      <c r="S148" s="42"/>
      <c r="T148" s="42"/>
      <c r="U148" s="42"/>
      <c r="V148" s="42"/>
      <c r="W148" s="42"/>
      <c r="X148" s="42"/>
      <c r="Y148" s="47"/>
      <c r="Z148" s="47"/>
      <c r="AA148" s="47"/>
      <c r="AB148" s="47"/>
      <c r="AC148" s="34"/>
    </row>
    <row r="149" customFormat="false" ht="12.75" hidden="false" customHeight="false" outlineLevel="0" collapsed="false">
      <c r="A149" s="24"/>
      <c r="B149" s="24"/>
      <c r="C149" s="24"/>
      <c r="D149" s="25"/>
      <c r="E149" s="24"/>
      <c r="F149" s="24"/>
      <c r="G149" s="26"/>
      <c r="H149" s="27"/>
      <c r="I149" s="28"/>
      <c r="K149" s="48"/>
      <c r="L149" s="44"/>
      <c r="M149" s="45"/>
      <c r="N149" s="0"/>
      <c r="O149" s="32"/>
      <c r="P149" s="33"/>
      <c r="Q149" s="42"/>
      <c r="R149" s="42"/>
      <c r="S149" s="42"/>
      <c r="T149" s="42"/>
      <c r="U149" s="42"/>
      <c r="V149" s="42"/>
      <c r="W149" s="42"/>
      <c r="X149" s="42"/>
      <c r="Y149" s="47"/>
      <c r="Z149" s="47"/>
      <c r="AA149" s="47"/>
      <c r="AB149" s="47"/>
      <c r="AC149" s="34"/>
    </row>
    <row r="150" customFormat="false" ht="12.75" hidden="false" customHeight="false" outlineLevel="0" collapsed="false">
      <c r="A150" s="24"/>
      <c r="B150" s="24"/>
      <c r="C150" s="24"/>
      <c r="D150" s="25"/>
      <c r="E150" s="24"/>
      <c r="F150" s="24"/>
      <c r="G150" s="26"/>
      <c r="H150" s="27"/>
      <c r="I150" s="28"/>
      <c r="K150" s="48"/>
      <c r="L150" s="44"/>
      <c r="M150" s="45"/>
      <c r="N150" s="0"/>
      <c r="O150" s="32"/>
      <c r="P150" s="33"/>
      <c r="Q150" s="42"/>
      <c r="R150" s="42"/>
      <c r="S150" s="42"/>
      <c r="T150" s="42"/>
      <c r="U150" s="42"/>
      <c r="V150" s="42"/>
      <c r="W150" s="42"/>
      <c r="X150" s="42"/>
      <c r="Y150" s="47"/>
      <c r="Z150" s="47"/>
      <c r="AA150" s="47"/>
      <c r="AB150" s="47"/>
      <c r="AC150" s="34"/>
    </row>
    <row r="151" customFormat="false" ht="12.75" hidden="false" customHeight="false" outlineLevel="0" collapsed="false">
      <c r="A151" s="24"/>
      <c r="B151" s="24"/>
      <c r="C151" s="24"/>
      <c r="D151" s="25"/>
      <c r="E151" s="24"/>
      <c r="F151" s="24"/>
      <c r="G151" s="26"/>
      <c r="H151" s="27"/>
      <c r="I151" s="28"/>
      <c r="K151" s="48"/>
      <c r="L151" s="44"/>
      <c r="M151" s="45"/>
      <c r="N151" s="0"/>
      <c r="O151" s="32"/>
      <c r="P151" s="33"/>
      <c r="Q151" s="42"/>
      <c r="R151" s="42"/>
      <c r="S151" s="42"/>
      <c r="T151" s="42"/>
      <c r="U151" s="42"/>
      <c r="V151" s="42"/>
      <c r="W151" s="42"/>
      <c r="X151" s="42"/>
      <c r="Y151" s="47"/>
      <c r="Z151" s="47"/>
      <c r="AA151" s="47"/>
      <c r="AB151" s="47"/>
      <c r="AC151" s="34"/>
    </row>
    <row r="152" customFormat="false" ht="12.75" hidden="false" customHeight="false" outlineLevel="0" collapsed="false">
      <c r="A152" s="24"/>
      <c r="B152" s="24"/>
      <c r="C152" s="24"/>
      <c r="D152" s="25"/>
      <c r="E152" s="24"/>
      <c r="F152" s="24"/>
      <c r="G152" s="26"/>
      <c r="H152" s="27"/>
      <c r="I152" s="28"/>
      <c r="K152" s="48"/>
      <c r="L152" s="44"/>
      <c r="M152" s="45"/>
      <c r="N152" s="0"/>
      <c r="O152" s="32"/>
      <c r="P152" s="33"/>
      <c r="Q152" s="42"/>
      <c r="R152" s="42"/>
      <c r="S152" s="42"/>
      <c r="T152" s="42"/>
      <c r="U152" s="42"/>
      <c r="V152" s="42"/>
      <c r="W152" s="42"/>
      <c r="X152" s="42"/>
      <c r="Y152" s="47"/>
      <c r="Z152" s="47"/>
      <c r="AA152" s="47"/>
      <c r="AB152" s="47"/>
      <c r="AC152" s="34"/>
    </row>
    <row r="153" customFormat="false" ht="12.75" hidden="false" customHeight="false" outlineLevel="0" collapsed="false">
      <c r="A153" s="24"/>
      <c r="B153" s="24"/>
      <c r="C153" s="24"/>
      <c r="D153" s="25"/>
      <c r="E153" s="24"/>
      <c r="F153" s="24"/>
      <c r="G153" s="26"/>
      <c r="H153" s="27"/>
      <c r="I153" s="28"/>
      <c r="K153" s="48"/>
      <c r="L153" s="44"/>
      <c r="M153" s="45"/>
      <c r="N153" s="0"/>
      <c r="O153" s="32"/>
      <c r="P153" s="33"/>
      <c r="Q153" s="42"/>
      <c r="R153" s="42"/>
      <c r="S153" s="42"/>
      <c r="T153" s="42"/>
      <c r="U153" s="42"/>
      <c r="V153" s="42"/>
      <c r="W153" s="42"/>
      <c r="X153" s="42"/>
      <c r="Y153" s="47"/>
      <c r="Z153" s="47"/>
      <c r="AA153" s="47"/>
      <c r="AB153" s="47"/>
      <c r="AC153" s="34"/>
    </row>
    <row r="154" customFormat="false" ht="12.75" hidden="false" customHeight="false" outlineLevel="0" collapsed="false">
      <c r="A154" s="24"/>
      <c r="B154" s="24"/>
      <c r="C154" s="24"/>
      <c r="D154" s="25"/>
      <c r="E154" s="24"/>
      <c r="F154" s="24"/>
      <c r="G154" s="26"/>
      <c r="H154" s="27"/>
      <c r="I154" s="28"/>
      <c r="K154" s="48"/>
      <c r="L154" s="44"/>
      <c r="M154" s="45"/>
      <c r="N154" s="0"/>
      <c r="O154" s="32"/>
      <c r="P154" s="33"/>
      <c r="Q154" s="42"/>
      <c r="R154" s="42"/>
      <c r="S154" s="42"/>
      <c r="T154" s="42"/>
      <c r="U154" s="42"/>
      <c r="V154" s="42"/>
      <c r="W154" s="42"/>
      <c r="X154" s="42"/>
      <c r="Y154" s="47"/>
      <c r="Z154" s="47"/>
      <c r="AA154" s="47"/>
      <c r="AB154" s="47"/>
      <c r="AC154" s="34"/>
    </row>
    <row r="155" customFormat="false" ht="12.75" hidden="false" customHeight="false" outlineLevel="0" collapsed="false">
      <c r="A155" s="24"/>
      <c r="B155" s="24"/>
      <c r="C155" s="24"/>
      <c r="D155" s="25"/>
      <c r="E155" s="24"/>
      <c r="F155" s="24"/>
      <c r="G155" s="26"/>
      <c r="H155" s="27"/>
      <c r="I155" s="28"/>
      <c r="K155" s="48"/>
      <c r="L155" s="44"/>
      <c r="M155" s="45"/>
      <c r="N155" s="0"/>
      <c r="O155" s="32"/>
      <c r="P155" s="33"/>
      <c r="Q155" s="42"/>
      <c r="R155" s="42"/>
      <c r="S155" s="42"/>
      <c r="T155" s="42"/>
      <c r="U155" s="42"/>
      <c r="V155" s="42"/>
      <c r="W155" s="42"/>
      <c r="X155" s="42"/>
      <c r="Y155" s="47"/>
      <c r="Z155" s="47"/>
      <c r="AA155" s="47"/>
      <c r="AB155" s="47"/>
      <c r="AC155" s="34"/>
    </row>
    <row r="156" customFormat="false" ht="12.75" hidden="false" customHeight="false" outlineLevel="0" collapsed="false">
      <c r="A156" s="24"/>
      <c r="B156" s="24"/>
      <c r="C156" s="24"/>
      <c r="D156" s="25"/>
      <c r="E156" s="24"/>
      <c r="F156" s="24"/>
      <c r="G156" s="26"/>
      <c r="H156" s="27"/>
      <c r="I156" s="28"/>
      <c r="K156" s="48"/>
      <c r="L156" s="44"/>
      <c r="M156" s="45"/>
      <c r="N156" s="0"/>
      <c r="O156" s="32"/>
      <c r="P156" s="33"/>
      <c r="Q156" s="42"/>
      <c r="R156" s="42"/>
      <c r="S156" s="42"/>
      <c r="T156" s="42"/>
      <c r="U156" s="42"/>
      <c r="V156" s="42"/>
      <c r="W156" s="42"/>
      <c r="X156" s="42"/>
      <c r="Y156" s="47"/>
      <c r="Z156" s="47"/>
      <c r="AA156" s="47"/>
      <c r="AB156" s="47"/>
      <c r="AC156" s="34"/>
    </row>
    <row r="157" customFormat="false" ht="12.75" hidden="false" customHeight="false" outlineLevel="0" collapsed="false">
      <c r="A157" s="24"/>
      <c r="B157" s="24"/>
      <c r="C157" s="24"/>
      <c r="D157" s="25"/>
      <c r="E157" s="24"/>
      <c r="F157" s="24"/>
      <c r="G157" s="26"/>
      <c r="H157" s="27"/>
      <c r="I157" s="28"/>
      <c r="K157" s="48"/>
      <c r="L157" s="44"/>
      <c r="M157" s="45"/>
      <c r="N157" s="0"/>
      <c r="O157" s="32"/>
      <c r="P157" s="33"/>
      <c r="Q157" s="42"/>
      <c r="R157" s="42"/>
      <c r="S157" s="42"/>
      <c r="T157" s="42"/>
      <c r="U157" s="42"/>
      <c r="V157" s="42"/>
      <c r="W157" s="42"/>
      <c r="X157" s="42"/>
      <c r="Y157" s="47"/>
      <c r="Z157" s="47"/>
      <c r="AA157" s="47"/>
      <c r="AB157" s="47"/>
      <c r="AC157" s="34"/>
    </row>
    <row r="158" customFormat="false" ht="12.75" hidden="false" customHeight="false" outlineLevel="0" collapsed="false">
      <c r="A158" s="24"/>
      <c r="B158" s="24"/>
      <c r="C158" s="24"/>
      <c r="D158" s="25"/>
      <c r="E158" s="24"/>
      <c r="F158" s="24"/>
      <c r="G158" s="26"/>
      <c r="H158" s="27"/>
      <c r="I158" s="28"/>
      <c r="K158" s="48"/>
      <c r="L158" s="44"/>
      <c r="M158" s="45"/>
      <c r="N158" s="0"/>
      <c r="O158" s="32"/>
      <c r="P158" s="33"/>
      <c r="Q158" s="42"/>
      <c r="R158" s="42"/>
      <c r="S158" s="42"/>
      <c r="T158" s="42"/>
      <c r="U158" s="42"/>
      <c r="V158" s="42"/>
      <c r="W158" s="42"/>
      <c r="X158" s="42"/>
      <c r="Y158" s="47"/>
      <c r="Z158" s="47"/>
      <c r="AA158" s="47"/>
      <c r="AB158" s="47"/>
      <c r="AC158" s="34"/>
    </row>
    <row r="159" customFormat="false" ht="12.75" hidden="false" customHeight="false" outlineLevel="0" collapsed="false">
      <c r="A159" s="24"/>
      <c r="B159" s="24"/>
      <c r="C159" s="24"/>
      <c r="D159" s="25"/>
      <c r="E159" s="24"/>
      <c r="F159" s="24"/>
      <c r="G159" s="26"/>
      <c r="H159" s="27"/>
      <c r="I159" s="28"/>
      <c r="K159" s="48"/>
      <c r="L159" s="44"/>
      <c r="M159" s="45"/>
      <c r="N159" s="0"/>
      <c r="O159" s="32"/>
      <c r="P159" s="33"/>
      <c r="Q159" s="42"/>
      <c r="R159" s="42"/>
      <c r="S159" s="42"/>
      <c r="T159" s="42"/>
      <c r="U159" s="42"/>
      <c r="V159" s="42"/>
      <c r="W159" s="42"/>
      <c r="X159" s="42"/>
      <c r="Y159" s="47"/>
      <c r="Z159" s="47"/>
      <c r="AA159" s="47"/>
      <c r="AB159" s="47"/>
      <c r="AC159" s="34"/>
    </row>
    <row r="160" customFormat="false" ht="12.75" hidden="false" customHeight="false" outlineLevel="0" collapsed="false">
      <c r="A160" s="24"/>
      <c r="B160" s="24"/>
      <c r="C160" s="24"/>
      <c r="D160" s="25"/>
      <c r="E160" s="24"/>
      <c r="F160" s="24"/>
      <c r="G160" s="26"/>
      <c r="H160" s="27"/>
      <c r="I160" s="28"/>
      <c r="K160" s="48"/>
      <c r="L160" s="44"/>
      <c r="M160" s="45"/>
      <c r="N160" s="0"/>
      <c r="O160" s="32"/>
      <c r="P160" s="33"/>
      <c r="Q160" s="42"/>
      <c r="R160" s="42"/>
      <c r="S160" s="42"/>
      <c r="T160" s="42"/>
      <c r="U160" s="42"/>
      <c r="V160" s="42"/>
      <c r="W160" s="42"/>
      <c r="X160" s="42"/>
      <c r="Y160" s="47"/>
      <c r="Z160" s="47"/>
      <c r="AA160" s="47"/>
      <c r="AB160" s="47"/>
      <c r="AC160" s="34"/>
    </row>
    <row r="161" customFormat="false" ht="12.75" hidden="false" customHeight="false" outlineLevel="0" collapsed="false">
      <c r="A161" s="24"/>
      <c r="B161" s="24"/>
      <c r="C161" s="24"/>
      <c r="D161" s="25"/>
      <c r="E161" s="24"/>
      <c r="F161" s="24"/>
      <c r="G161" s="26"/>
      <c r="H161" s="27"/>
      <c r="I161" s="28"/>
      <c r="K161" s="48"/>
      <c r="L161" s="44"/>
      <c r="M161" s="45"/>
      <c r="N161" s="0"/>
      <c r="O161" s="32"/>
      <c r="P161" s="33"/>
      <c r="Q161" s="42"/>
      <c r="R161" s="42"/>
      <c r="S161" s="42"/>
      <c r="T161" s="42"/>
      <c r="U161" s="42"/>
      <c r="V161" s="42"/>
      <c r="W161" s="42"/>
      <c r="X161" s="42"/>
      <c r="Y161" s="47"/>
      <c r="Z161" s="47"/>
      <c r="AA161" s="47"/>
      <c r="AB161" s="47"/>
      <c r="AC161" s="34"/>
    </row>
    <row r="162" customFormat="false" ht="12.75" hidden="false" customHeight="false" outlineLevel="0" collapsed="false">
      <c r="A162" s="24"/>
      <c r="B162" s="24"/>
      <c r="C162" s="24"/>
      <c r="D162" s="25"/>
      <c r="E162" s="24"/>
      <c r="F162" s="24"/>
      <c r="G162" s="26"/>
      <c r="H162" s="27"/>
      <c r="I162" s="28"/>
      <c r="K162" s="48"/>
      <c r="L162" s="44"/>
      <c r="M162" s="45"/>
      <c r="N162" s="0"/>
      <c r="O162" s="32"/>
      <c r="P162" s="33"/>
      <c r="Q162" s="42"/>
      <c r="R162" s="42"/>
      <c r="S162" s="42"/>
      <c r="T162" s="42"/>
      <c r="U162" s="42"/>
      <c r="V162" s="42"/>
      <c r="W162" s="42"/>
      <c r="X162" s="42"/>
      <c r="Y162" s="47"/>
      <c r="Z162" s="47"/>
      <c r="AA162" s="47"/>
      <c r="AB162" s="47"/>
      <c r="AC162" s="34"/>
    </row>
    <row r="163" customFormat="false" ht="12.75" hidden="false" customHeight="false" outlineLevel="0" collapsed="false">
      <c r="A163" s="24"/>
      <c r="B163" s="24"/>
      <c r="C163" s="24"/>
      <c r="D163" s="25"/>
      <c r="E163" s="24"/>
      <c r="F163" s="24"/>
      <c r="G163" s="26"/>
      <c r="H163" s="27"/>
      <c r="I163" s="28"/>
      <c r="K163" s="48"/>
      <c r="L163" s="44"/>
      <c r="M163" s="45"/>
      <c r="N163" s="0"/>
      <c r="O163" s="32"/>
      <c r="P163" s="33"/>
      <c r="Q163" s="42"/>
      <c r="R163" s="42"/>
      <c r="S163" s="42"/>
      <c r="T163" s="42"/>
      <c r="U163" s="42"/>
      <c r="V163" s="42"/>
      <c r="W163" s="42"/>
      <c r="X163" s="42"/>
      <c r="Y163" s="47"/>
      <c r="Z163" s="47"/>
      <c r="AA163" s="47"/>
      <c r="AB163" s="47"/>
      <c r="AC163" s="34"/>
    </row>
    <row r="164" customFormat="false" ht="12.75" hidden="false" customHeight="false" outlineLevel="0" collapsed="false">
      <c r="A164" s="24"/>
      <c r="B164" s="24"/>
      <c r="C164" s="24"/>
      <c r="D164" s="25"/>
      <c r="E164" s="24"/>
      <c r="F164" s="24"/>
      <c r="G164" s="26"/>
      <c r="H164" s="27"/>
      <c r="I164" s="28"/>
      <c r="K164" s="48"/>
      <c r="L164" s="44"/>
      <c r="M164" s="45"/>
      <c r="N164" s="0"/>
      <c r="O164" s="32"/>
      <c r="P164" s="33"/>
      <c r="Q164" s="42"/>
      <c r="R164" s="42"/>
      <c r="S164" s="42"/>
      <c r="T164" s="42"/>
      <c r="U164" s="42"/>
      <c r="V164" s="42"/>
      <c r="W164" s="42"/>
      <c r="X164" s="42"/>
      <c r="Y164" s="47"/>
      <c r="Z164" s="47"/>
      <c r="AA164" s="47"/>
      <c r="AB164" s="47"/>
      <c r="AC164" s="34"/>
    </row>
    <row r="165" customFormat="false" ht="12.75" hidden="false" customHeight="false" outlineLevel="0" collapsed="false">
      <c r="A165" s="24"/>
      <c r="B165" s="24"/>
      <c r="C165" s="24"/>
      <c r="D165" s="25"/>
      <c r="E165" s="24"/>
      <c r="F165" s="24"/>
      <c r="G165" s="26"/>
      <c r="H165" s="27"/>
      <c r="I165" s="28"/>
      <c r="K165" s="48"/>
      <c r="L165" s="44"/>
      <c r="M165" s="45"/>
      <c r="N165" s="0"/>
      <c r="O165" s="32"/>
      <c r="P165" s="33"/>
      <c r="Q165" s="42"/>
      <c r="R165" s="42"/>
      <c r="S165" s="42"/>
      <c r="T165" s="42"/>
      <c r="U165" s="42"/>
      <c r="V165" s="42"/>
      <c r="W165" s="42"/>
      <c r="X165" s="42"/>
      <c r="Y165" s="47"/>
      <c r="Z165" s="47"/>
      <c r="AA165" s="47"/>
      <c r="AB165" s="47"/>
      <c r="AC165" s="34"/>
    </row>
    <row r="166" customFormat="false" ht="12.75" hidden="false" customHeight="false" outlineLevel="0" collapsed="false">
      <c r="A166" s="24"/>
      <c r="B166" s="24"/>
      <c r="C166" s="24"/>
      <c r="D166" s="25"/>
      <c r="E166" s="24"/>
      <c r="F166" s="24"/>
      <c r="G166" s="26"/>
      <c r="H166" s="27"/>
      <c r="I166" s="28"/>
      <c r="K166" s="48"/>
      <c r="L166" s="44"/>
      <c r="M166" s="45"/>
      <c r="N166" s="0"/>
      <c r="O166" s="32"/>
      <c r="P166" s="33"/>
      <c r="Q166" s="42"/>
      <c r="R166" s="42"/>
      <c r="S166" s="42"/>
      <c r="T166" s="42"/>
      <c r="U166" s="42"/>
      <c r="V166" s="42"/>
      <c r="W166" s="42"/>
      <c r="X166" s="42"/>
      <c r="Y166" s="47"/>
      <c r="Z166" s="47"/>
      <c r="AA166" s="47"/>
      <c r="AB166" s="47"/>
      <c r="AC166" s="34"/>
    </row>
    <row r="167" customFormat="false" ht="12.75" hidden="false" customHeight="false" outlineLevel="0" collapsed="false">
      <c r="A167" s="24"/>
      <c r="B167" s="24"/>
      <c r="C167" s="24"/>
      <c r="D167" s="25"/>
      <c r="E167" s="24"/>
      <c r="F167" s="24"/>
      <c r="G167" s="26"/>
      <c r="H167" s="27"/>
      <c r="I167" s="28"/>
      <c r="K167" s="48"/>
      <c r="L167" s="44"/>
      <c r="M167" s="45"/>
      <c r="N167" s="0"/>
      <c r="O167" s="32"/>
      <c r="P167" s="33"/>
      <c r="Q167" s="42"/>
      <c r="R167" s="42"/>
      <c r="S167" s="42"/>
      <c r="T167" s="42"/>
      <c r="U167" s="42"/>
      <c r="V167" s="42"/>
      <c r="W167" s="42"/>
      <c r="X167" s="42"/>
      <c r="Y167" s="47"/>
      <c r="Z167" s="47"/>
      <c r="AA167" s="47"/>
      <c r="AB167" s="47"/>
      <c r="AC167" s="34"/>
    </row>
    <row r="168" customFormat="false" ht="12.75" hidden="false" customHeight="false" outlineLevel="0" collapsed="false">
      <c r="A168" s="24"/>
      <c r="B168" s="24"/>
      <c r="C168" s="24"/>
      <c r="D168" s="25"/>
      <c r="E168" s="24"/>
      <c r="F168" s="24"/>
      <c r="G168" s="26"/>
      <c r="H168" s="27"/>
      <c r="I168" s="28"/>
      <c r="K168" s="48"/>
      <c r="L168" s="44"/>
      <c r="M168" s="45"/>
      <c r="N168" s="0"/>
      <c r="O168" s="32"/>
      <c r="P168" s="33"/>
      <c r="Q168" s="42"/>
      <c r="R168" s="42"/>
      <c r="S168" s="42"/>
      <c r="T168" s="42"/>
      <c r="U168" s="42"/>
      <c r="V168" s="42"/>
      <c r="W168" s="42"/>
      <c r="X168" s="42"/>
      <c r="Y168" s="47"/>
      <c r="Z168" s="47"/>
      <c r="AA168" s="47"/>
      <c r="AB168" s="47"/>
      <c r="AC168" s="34"/>
    </row>
    <row r="169" customFormat="false" ht="12.75" hidden="false" customHeight="false" outlineLevel="0" collapsed="false">
      <c r="A169" s="24"/>
      <c r="B169" s="24"/>
      <c r="C169" s="24"/>
      <c r="D169" s="25"/>
      <c r="E169" s="24"/>
      <c r="F169" s="24"/>
      <c r="G169" s="26"/>
      <c r="H169" s="27"/>
      <c r="I169" s="28"/>
      <c r="K169" s="48"/>
      <c r="L169" s="44"/>
      <c r="M169" s="45"/>
      <c r="N169" s="0"/>
      <c r="O169" s="32"/>
      <c r="P169" s="33"/>
      <c r="Q169" s="42"/>
      <c r="R169" s="42"/>
      <c r="S169" s="42"/>
      <c r="T169" s="42"/>
      <c r="U169" s="42"/>
      <c r="V169" s="42"/>
      <c r="W169" s="42"/>
      <c r="X169" s="42"/>
      <c r="Y169" s="47"/>
      <c r="Z169" s="47"/>
      <c r="AA169" s="47"/>
      <c r="AB169" s="47"/>
      <c r="AC169" s="34"/>
    </row>
    <row r="170" customFormat="false" ht="12.75" hidden="false" customHeight="false" outlineLevel="0" collapsed="false">
      <c r="A170" s="24"/>
      <c r="B170" s="24"/>
      <c r="C170" s="24"/>
      <c r="D170" s="25"/>
      <c r="E170" s="24"/>
      <c r="F170" s="24"/>
      <c r="G170" s="26"/>
      <c r="H170" s="27"/>
      <c r="I170" s="28"/>
      <c r="K170" s="48"/>
      <c r="L170" s="44"/>
      <c r="M170" s="45"/>
      <c r="N170" s="0"/>
      <c r="O170" s="32"/>
      <c r="P170" s="33"/>
      <c r="Q170" s="42"/>
      <c r="R170" s="42"/>
      <c r="S170" s="42"/>
      <c r="T170" s="42"/>
      <c r="U170" s="42"/>
      <c r="V170" s="42"/>
      <c r="W170" s="42"/>
      <c r="X170" s="42"/>
      <c r="Y170" s="47"/>
      <c r="Z170" s="47"/>
      <c r="AA170" s="47"/>
      <c r="AB170" s="47"/>
      <c r="AC170" s="34"/>
    </row>
    <row r="171" customFormat="false" ht="12.75" hidden="false" customHeight="false" outlineLevel="0" collapsed="false">
      <c r="A171" s="24"/>
      <c r="B171" s="24"/>
      <c r="C171" s="24"/>
      <c r="D171" s="25"/>
      <c r="E171" s="24"/>
      <c r="F171" s="24"/>
      <c r="G171" s="26"/>
      <c r="H171" s="27"/>
      <c r="I171" s="28"/>
      <c r="K171" s="48"/>
      <c r="L171" s="44"/>
      <c r="M171" s="45"/>
      <c r="N171" s="0"/>
      <c r="O171" s="32"/>
      <c r="P171" s="33"/>
      <c r="Q171" s="42"/>
      <c r="R171" s="42"/>
      <c r="S171" s="42"/>
      <c r="T171" s="42"/>
      <c r="U171" s="42"/>
      <c r="V171" s="42"/>
      <c r="W171" s="42"/>
      <c r="X171" s="42"/>
      <c r="Y171" s="47"/>
      <c r="Z171" s="47"/>
      <c r="AA171" s="47"/>
      <c r="AB171" s="47"/>
      <c r="AC171" s="34"/>
    </row>
    <row r="172" customFormat="false" ht="12.75" hidden="false" customHeight="false" outlineLevel="0" collapsed="false">
      <c r="A172" s="24"/>
      <c r="B172" s="24"/>
      <c r="C172" s="24"/>
      <c r="D172" s="25"/>
      <c r="E172" s="24"/>
      <c r="F172" s="24"/>
      <c r="G172" s="26"/>
      <c r="H172" s="27"/>
      <c r="I172" s="28"/>
      <c r="K172" s="48"/>
      <c r="L172" s="44"/>
      <c r="M172" s="45"/>
      <c r="N172" s="0"/>
      <c r="O172" s="32"/>
      <c r="P172" s="33"/>
      <c r="Q172" s="42"/>
      <c r="R172" s="42"/>
      <c r="S172" s="42"/>
      <c r="T172" s="42"/>
      <c r="U172" s="42"/>
      <c r="V172" s="42"/>
      <c r="W172" s="42"/>
      <c r="X172" s="42"/>
      <c r="Y172" s="47"/>
      <c r="Z172" s="47"/>
      <c r="AA172" s="47"/>
      <c r="AB172" s="47"/>
      <c r="AC172" s="34"/>
    </row>
    <row r="173" customFormat="false" ht="12.75" hidden="false" customHeight="false" outlineLevel="0" collapsed="false">
      <c r="A173" s="24"/>
      <c r="B173" s="24"/>
      <c r="C173" s="24"/>
      <c r="D173" s="25"/>
      <c r="E173" s="24"/>
      <c r="F173" s="24"/>
      <c r="G173" s="26"/>
      <c r="H173" s="27"/>
      <c r="I173" s="28"/>
      <c r="K173" s="48"/>
      <c r="L173" s="44"/>
      <c r="M173" s="45"/>
      <c r="N173" s="0"/>
      <c r="O173" s="32"/>
      <c r="P173" s="33"/>
      <c r="Q173" s="42"/>
      <c r="R173" s="42"/>
      <c r="S173" s="42"/>
      <c r="T173" s="42"/>
      <c r="U173" s="42"/>
      <c r="V173" s="42"/>
      <c r="W173" s="42"/>
      <c r="X173" s="42"/>
      <c r="Y173" s="47"/>
      <c r="Z173" s="47"/>
      <c r="AA173" s="47"/>
      <c r="AB173" s="47"/>
      <c r="AC173" s="34"/>
    </row>
    <row r="174" customFormat="false" ht="12.75" hidden="false" customHeight="false" outlineLevel="0" collapsed="false">
      <c r="A174" s="24"/>
      <c r="B174" s="24"/>
      <c r="C174" s="24"/>
      <c r="D174" s="25"/>
      <c r="E174" s="24"/>
      <c r="F174" s="24"/>
      <c r="G174" s="26"/>
      <c r="H174" s="27"/>
      <c r="I174" s="28"/>
      <c r="K174" s="48"/>
      <c r="L174" s="44"/>
      <c r="M174" s="45"/>
      <c r="N174" s="0"/>
      <c r="O174" s="32"/>
      <c r="P174" s="33"/>
      <c r="Q174" s="42"/>
      <c r="R174" s="42"/>
      <c r="S174" s="42"/>
      <c r="T174" s="42"/>
      <c r="U174" s="42"/>
      <c r="V174" s="42"/>
      <c r="W174" s="42"/>
      <c r="X174" s="42"/>
      <c r="Y174" s="47"/>
      <c r="Z174" s="47"/>
      <c r="AA174" s="47"/>
      <c r="AB174" s="47"/>
      <c r="AC174" s="34"/>
    </row>
    <row r="175" customFormat="false" ht="12.75" hidden="false" customHeight="false" outlineLevel="0" collapsed="false">
      <c r="A175" s="24"/>
      <c r="B175" s="24"/>
      <c r="C175" s="24"/>
      <c r="D175" s="25"/>
      <c r="E175" s="24"/>
      <c r="F175" s="24"/>
      <c r="G175" s="26"/>
      <c r="H175" s="27"/>
      <c r="I175" s="28"/>
      <c r="K175" s="48"/>
      <c r="L175" s="44"/>
      <c r="M175" s="45"/>
      <c r="N175" s="0"/>
      <c r="O175" s="32"/>
      <c r="P175" s="33"/>
      <c r="Q175" s="42"/>
      <c r="R175" s="42"/>
      <c r="S175" s="42"/>
      <c r="T175" s="42"/>
      <c r="U175" s="42"/>
      <c r="V175" s="42"/>
      <c r="W175" s="42"/>
      <c r="X175" s="42"/>
      <c r="Y175" s="47"/>
      <c r="Z175" s="47"/>
      <c r="AA175" s="47"/>
      <c r="AB175" s="47"/>
      <c r="AC175" s="34"/>
    </row>
    <row r="176" customFormat="false" ht="12.75" hidden="false" customHeight="false" outlineLevel="0" collapsed="false">
      <c r="A176" s="24"/>
      <c r="B176" s="24"/>
      <c r="C176" s="24"/>
      <c r="D176" s="25"/>
      <c r="E176" s="24"/>
      <c r="F176" s="24"/>
      <c r="G176" s="26"/>
      <c r="H176" s="27"/>
      <c r="I176" s="28"/>
      <c r="K176" s="48"/>
      <c r="L176" s="44"/>
      <c r="M176" s="45"/>
      <c r="N176" s="0"/>
      <c r="O176" s="32"/>
      <c r="P176" s="33"/>
      <c r="Q176" s="42"/>
      <c r="R176" s="42"/>
      <c r="S176" s="42"/>
      <c r="T176" s="42"/>
      <c r="U176" s="42"/>
      <c r="V176" s="42"/>
      <c r="W176" s="42"/>
      <c r="X176" s="42"/>
      <c r="Y176" s="47"/>
      <c r="Z176" s="47"/>
      <c r="AA176" s="47"/>
      <c r="AB176" s="47"/>
      <c r="AC176" s="34"/>
    </row>
    <row r="177" customFormat="false" ht="12.75" hidden="false" customHeight="false" outlineLevel="0" collapsed="false">
      <c r="A177" s="24"/>
      <c r="B177" s="24"/>
      <c r="C177" s="24"/>
      <c r="D177" s="25"/>
      <c r="E177" s="24"/>
      <c r="F177" s="24"/>
      <c r="G177" s="26"/>
      <c r="H177" s="27"/>
      <c r="I177" s="28"/>
      <c r="K177" s="48"/>
      <c r="L177" s="44"/>
      <c r="M177" s="45"/>
      <c r="N177" s="0"/>
      <c r="O177" s="32"/>
      <c r="P177" s="33"/>
      <c r="Q177" s="42"/>
      <c r="R177" s="42"/>
      <c r="S177" s="42"/>
      <c r="T177" s="42"/>
      <c r="U177" s="42"/>
      <c r="V177" s="42"/>
      <c r="W177" s="42"/>
      <c r="X177" s="42"/>
      <c r="Y177" s="47"/>
      <c r="Z177" s="47"/>
      <c r="AA177" s="47"/>
      <c r="AB177" s="47"/>
      <c r="AC177" s="34"/>
    </row>
    <row r="178" customFormat="false" ht="12.75" hidden="false" customHeight="false" outlineLevel="0" collapsed="false">
      <c r="A178" s="24"/>
      <c r="B178" s="24"/>
      <c r="C178" s="24"/>
      <c r="D178" s="25"/>
      <c r="E178" s="24"/>
      <c r="F178" s="24"/>
      <c r="G178" s="26"/>
      <c r="H178" s="27"/>
      <c r="I178" s="28"/>
      <c r="K178" s="48"/>
      <c r="L178" s="44"/>
      <c r="M178" s="45"/>
      <c r="N178" s="0"/>
      <c r="O178" s="0"/>
      <c r="P178" s="33"/>
      <c r="Q178" s="42"/>
      <c r="R178" s="42"/>
      <c r="S178" s="42"/>
      <c r="T178" s="42"/>
      <c r="U178" s="42"/>
      <c r="V178" s="42"/>
      <c r="W178" s="42"/>
      <c r="X178" s="42"/>
      <c r="Y178" s="47"/>
      <c r="Z178" s="47"/>
      <c r="AA178" s="47"/>
      <c r="AB178" s="47"/>
      <c r="AC178" s="34"/>
    </row>
    <row r="179" customFormat="false" ht="12.75" hidden="false" customHeight="false" outlineLevel="0" collapsed="false">
      <c r="A179" s="24"/>
      <c r="B179" s="24"/>
      <c r="C179" s="24"/>
      <c r="D179" s="25"/>
      <c r="E179" s="24"/>
      <c r="F179" s="24"/>
      <c r="G179" s="26"/>
      <c r="H179" s="27"/>
      <c r="I179" s="28"/>
      <c r="K179" s="49"/>
      <c r="L179" s="11"/>
      <c r="M179" s="45"/>
      <c r="N179" s="50"/>
      <c r="O179" s="50"/>
      <c r="P179" s="33"/>
      <c r="Q179" s="42"/>
      <c r="R179" s="42"/>
      <c r="S179" s="42"/>
      <c r="T179" s="42"/>
      <c r="U179" s="42"/>
      <c r="V179" s="42"/>
      <c r="W179" s="42"/>
      <c r="X179" s="42"/>
      <c r="Y179" s="47"/>
      <c r="Z179" s="47"/>
      <c r="AA179" s="47"/>
      <c r="AB179" s="47"/>
      <c r="AC179" s="34"/>
    </row>
    <row r="180" customFormat="false" ht="12.75" hidden="false" customHeight="false" outlineLevel="0" collapsed="false">
      <c r="A180" s="24"/>
      <c r="B180" s="24"/>
      <c r="C180" s="24"/>
      <c r="D180" s="25"/>
      <c r="E180" s="24"/>
      <c r="F180" s="24"/>
      <c r="G180" s="26"/>
      <c r="H180" s="27"/>
      <c r="I180" s="28"/>
      <c r="K180" s="48"/>
      <c r="L180" s="11"/>
      <c r="M180" s="45"/>
      <c r="N180" s="50"/>
      <c r="O180" s="50"/>
      <c r="P180" s="33"/>
      <c r="Q180" s="42"/>
      <c r="R180" s="42"/>
      <c r="S180" s="42"/>
      <c r="T180" s="42"/>
      <c r="U180" s="42"/>
      <c r="V180" s="42"/>
      <c r="W180" s="42"/>
      <c r="X180" s="42"/>
      <c r="Y180" s="47"/>
      <c r="Z180" s="47"/>
      <c r="AA180" s="47"/>
      <c r="AB180" s="47"/>
      <c r="AC180" s="34"/>
    </row>
    <row r="181" customFormat="false" ht="12.75" hidden="false" customHeight="false" outlineLevel="0" collapsed="false">
      <c r="A181" s="24"/>
      <c r="B181" s="24"/>
      <c r="C181" s="24"/>
      <c r="D181" s="25"/>
      <c r="E181" s="24"/>
      <c r="F181" s="24"/>
      <c r="G181" s="26"/>
      <c r="H181" s="27"/>
      <c r="I181" s="28"/>
      <c r="K181" s="49"/>
      <c r="L181" s="11"/>
      <c r="M181" s="11"/>
      <c r="N181" s="50"/>
      <c r="O181" s="50"/>
      <c r="P181" s="33"/>
      <c r="Q181" s="42"/>
      <c r="R181" s="42"/>
      <c r="S181" s="42"/>
      <c r="T181" s="42"/>
      <c r="U181" s="42"/>
      <c r="V181" s="42"/>
      <c r="W181" s="42"/>
      <c r="X181" s="42"/>
      <c r="Y181" s="47"/>
      <c r="Z181" s="47"/>
      <c r="AA181" s="47"/>
      <c r="AB181" s="47"/>
      <c r="AC181" s="34"/>
    </row>
    <row r="182" customFormat="false" ht="12.75" hidden="false" customHeight="false" outlineLevel="0" collapsed="false">
      <c r="A182" s="24"/>
      <c r="B182" s="24"/>
      <c r="C182" s="24"/>
      <c r="D182" s="25"/>
      <c r="E182" s="24"/>
      <c r="F182" s="24"/>
      <c r="G182" s="26"/>
      <c r="H182" s="27"/>
      <c r="I182" s="28"/>
      <c r="K182" s="49"/>
      <c r="L182" s="11"/>
      <c r="M182" s="11"/>
      <c r="N182" s="50"/>
      <c r="O182" s="50"/>
      <c r="P182" s="33"/>
      <c r="Q182" s="42"/>
      <c r="R182" s="42"/>
      <c r="S182" s="42"/>
      <c r="T182" s="42"/>
      <c r="U182" s="42"/>
      <c r="V182" s="42"/>
      <c r="W182" s="42"/>
      <c r="X182" s="42"/>
      <c r="Y182" s="47"/>
      <c r="Z182" s="47"/>
      <c r="AA182" s="47"/>
      <c r="AB182" s="47"/>
      <c r="AC182" s="34"/>
    </row>
    <row r="183" customFormat="false" ht="12.75" hidden="false" customHeight="false" outlineLevel="0" collapsed="false">
      <c r="A183" s="24"/>
      <c r="B183" s="24"/>
      <c r="C183" s="24"/>
      <c r="D183" s="25"/>
      <c r="E183" s="24"/>
      <c r="F183" s="24"/>
      <c r="G183" s="26"/>
      <c r="H183" s="27"/>
      <c r="I183" s="28"/>
      <c r="K183" s="49"/>
      <c r="L183" s="11"/>
      <c r="M183" s="11"/>
      <c r="N183" s="50"/>
      <c r="O183" s="50"/>
      <c r="P183" s="33"/>
      <c r="Q183" s="42"/>
      <c r="R183" s="42"/>
      <c r="S183" s="42"/>
      <c r="T183" s="42"/>
      <c r="U183" s="42"/>
      <c r="V183" s="42"/>
      <c r="W183" s="42"/>
      <c r="X183" s="42"/>
      <c r="Y183" s="47"/>
      <c r="Z183" s="47"/>
      <c r="AA183" s="47"/>
      <c r="AB183" s="47"/>
      <c r="AC183" s="34"/>
    </row>
    <row r="184" customFormat="false" ht="12.75" hidden="false" customHeight="false" outlineLevel="0" collapsed="false">
      <c r="A184" s="24"/>
      <c r="B184" s="24"/>
      <c r="C184" s="24"/>
      <c r="D184" s="25"/>
      <c r="E184" s="24"/>
      <c r="F184" s="24"/>
      <c r="G184" s="26"/>
      <c r="H184" s="27"/>
      <c r="I184" s="28"/>
      <c r="K184" s="49"/>
      <c r="L184" s="11"/>
      <c r="M184" s="11"/>
      <c r="N184" s="50"/>
      <c r="O184" s="50"/>
      <c r="P184" s="33"/>
      <c r="Q184" s="42"/>
      <c r="R184" s="42"/>
      <c r="S184" s="42"/>
      <c r="T184" s="42"/>
      <c r="U184" s="42"/>
      <c r="V184" s="42"/>
      <c r="W184" s="42"/>
      <c r="X184" s="42"/>
      <c r="Y184" s="47"/>
      <c r="Z184" s="47"/>
      <c r="AA184" s="47"/>
      <c r="AB184" s="47"/>
      <c r="AC184" s="34"/>
    </row>
    <row r="185" customFormat="false" ht="12.75" hidden="false" customHeight="false" outlineLevel="0" collapsed="false">
      <c r="A185" s="24"/>
      <c r="B185" s="24"/>
      <c r="C185" s="24"/>
      <c r="D185" s="25"/>
      <c r="E185" s="24"/>
      <c r="F185" s="24"/>
      <c r="G185" s="26"/>
      <c r="H185" s="27"/>
      <c r="I185" s="28"/>
      <c r="K185" s="49"/>
      <c r="L185" s="11"/>
      <c r="M185" s="11"/>
      <c r="N185" s="50"/>
      <c r="O185" s="50"/>
      <c r="P185" s="33"/>
      <c r="Q185" s="42"/>
      <c r="R185" s="42"/>
      <c r="S185" s="42"/>
      <c r="T185" s="42"/>
      <c r="U185" s="42"/>
      <c r="V185" s="42"/>
      <c r="W185" s="42"/>
      <c r="X185" s="42"/>
      <c r="Y185" s="47"/>
      <c r="Z185" s="47"/>
      <c r="AA185" s="47"/>
      <c r="AB185" s="47"/>
      <c r="AC185" s="34"/>
    </row>
    <row r="186" customFormat="false" ht="12.75" hidden="false" customHeight="false" outlineLevel="0" collapsed="false">
      <c r="A186" s="24"/>
      <c r="B186" s="24"/>
      <c r="C186" s="24"/>
      <c r="D186" s="25"/>
      <c r="E186" s="24"/>
      <c r="F186" s="24"/>
      <c r="G186" s="26"/>
      <c r="H186" s="27"/>
      <c r="I186" s="28"/>
      <c r="K186" s="49"/>
      <c r="L186" s="11"/>
      <c r="M186" s="11"/>
      <c r="N186" s="50"/>
      <c r="O186" s="50"/>
      <c r="P186" s="33"/>
      <c r="Q186" s="42"/>
      <c r="R186" s="42"/>
      <c r="S186" s="42"/>
      <c r="T186" s="42"/>
      <c r="U186" s="42"/>
      <c r="V186" s="42"/>
      <c r="W186" s="42"/>
      <c r="X186" s="42"/>
      <c r="Y186" s="47"/>
      <c r="Z186" s="47"/>
      <c r="AA186" s="47"/>
      <c r="AB186" s="47"/>
      <c r="AC186" s="34"/>
    </row>
    <row r="187" customFormat="false" ht="12.75" hidden="false" customHeight="false" outlineLevel="0" collapsed="false">
      <c r="A187" s="24"/>
      <c r="B187" s="24"/>
      <c r="C187" s="24"/>
      <c r="D187" s="25"/>
      <c r="E187" s="24"/>
      <c r="F187" s="24"/>
      <c r="G187" s="26"/>
      <c r="H187" s="27"/>
      <c r="I187" s="28"/>
      <c r="K187" s="49"/>
      <c r="L187" s="11"/>
      <c r="M187" s="11"/>
      <c r="N187" s="50"/>
      <c r="O187" s="50"/>
      <c r="P187" s="33"/>
      <c r="Q187" s="42"/>
      <c r="R187" s="42"/>
      <c r="S187" s="42"/>
      <c r="T187" s="42"/>
      <c r="U187" s="42"/>
      <c r="V187" s="42"/>
      <c r="W187" s="42"/>
      <c r="X187" s="42"/>
      <c r="Y187" s="47"/>
      <c r="Z187" s="47"/>
      <c r="AA187" s="47"/>
      <c r="AB187" s="47"/>
      <c r="AC187" s="34"/>
    </row>
    <row r="188" customFormat="false" ht="12.75" hidden="false" customHeight="false" outlineLevel="0" collapsed="false">
      <c r="A188" s="24"/>
      <c r="B188" s="24"/>
      <c r="C188" s="24"/>
      <c r="D188" s="25"/>
      <c r="E188" s="24"/>
      <c r="F188" s="24"/>
      <c r="G188" s="26"/>
      <c r="H188" s="27"/>
      <c r="I188" s="28"/>
      <c r="K188" s="49"/>
      <c r="L188" s="11"/>
      <c r="M188" s="11"/>
      <c r="N188" s="50"/>
      <c r="O188" s="50"/>
      <c r="P188" s="33"/>
      <c r="Q188" s="42"/>
      <c r="R188" s="42"/>
      <c r="S188" s="42"/>
      <c r="T188" s="42"/>
      <c r="U188" s="42"/>
      <c r="V188" s="42"/>
      <c r="W188" s="42"/>
      <c r="X188" s="42"/>
      <c r="Y188" s="47"/>
      <c r="Z188" s="47"/>
      <c r="AA188" s="47"/>
      <c r="AB188" s="47"/>
      <c r="AC188" s="34"/>
    </row>
    <row r="189" customFormat="false" ht="12.75" hidden="false" customHeight="false" outlineLevel="0" collapsed="false">
      <c r="A189" s="24"/>
      <c r="B189" s="24"/>
      <c r="C189" s="24"/>
      <c r="D189" s="25"/>
      <c r="E189" s="24"/>
      <c r="F189" s="24"/>
      <c r="G189" s="26"/>
      <c r="H189" s="27"/>
      <c r="I189" s="28"/>
      <c r="K189" s="49"/>
      <c r="L189" s="11"/>
      <c r="M189" s="11"/>
      <c r="N189" s="50"/>
      <c r="O189" s="50"/>
      <c r="P189" s="33"/>
      <c r="Q189" s="42"/>
      <c r="R189" s="42"/>
      <c r="S189" s="42"/>
      <c r="T189" s="42"/>
      <c r="U189" s="42"/>
      <c r="V189" s="42"/>
      <c r="W189" s="42"/>
      <c r="X189" s="42"/>
      <c r="Y189" s="47"/>
      <c r="Z189" s="47"/>
      <c r="AA189" s="47"/>
      <c r="AB189" s="47"/>
      <c r="AC189" s="34"/>
    </row>
    <row r="190" customFormat="false" ht="12.75" hidden="false" customHeight="false" outlineLevel="0" collapsed="false">
      <c r="A190" s="24"/>
      <c r="B190" s="24"/>
      <c r="C190" s="24"/>
      <c r="D190" s="25"/>
      <c r="E190" s="24"/>
      <c r="F190" s="24"/>
      <c r="G190" s="26"/>
      <c r="H190" s="27"/>
      <c r="I190" s="28"/>
      <c r="K190" s="49"/>
      <c r="L190" s="11"/>
      <c r="M190" s="11"/>
      <c r="N190" s="50"/>
      <c r="O190" s="50"/>
      <c r="P190" s="33"/>
      <c r="Q190" s="42"/>
      <c r="R190" s="42"/>
      <c r="S190" s="42"/>
      <c r="T190" s="42"/>
      <c r="U190" s="42"/>
      <c r="V190" s="42"/>
      <c r="W190" s="42"/>
      <c r="X190" s="42"/>
      <c r="Y190" s="47"/>
      <c r="Z190" s="47"/>
      <c r="AA190" s="47"/>
      <c r="AB190" s="47"/>
      <c r="AC190" s="34"/>
    </row>
    <row r="191" customFormat="false" ht="12.75" hidden="false" customHeight="false" outlineLevel="0" collapsed="false">
      <c r="A191" s="24"/>
      <c r="B191" s="24"/>
      <c r="C191" s="24"/>
      <c r="D191" s="25"/>
      <c r="E191" s="24"/>
      <c r="F191" s="24"/>
      <c r="G191" s="26"/>
      <c r="H191" s="27"/>
      <c r="I191" s="28"/>
      <c r="P191" s="33"/>
      <c r="Q191" s="42"/>
      <c r="R191" s="42"/>
      <c r="S191" s="42"/>
      <c r="T191" s="42"/>
      <c r="U191" s="42"/>
      <c r="V191" s="42"/>
      <c r="W191" s="42"/>
      <c r="X191" s="42"/>
      <c r="AC191" s="34"/>
    </row>
    <row r="192" customFormat="false" ht="12.75" hidden="false" customHeight="false" outlineLevel="0" collapsed="false">
      <c r="A192" s="24"/>
      <c r="B192" s="24"/>
      <c r="C192" s="24"/>
      <c r="D192" s="25"/>
      <c r="E192" s="24"/>
      <c r="F192" s="24"/>
      <c r="G192" s="26"/>
      <c r="H192" s="27"/>
      <c r="I192" s="28"/>
      <c r="P192" s="33"/>
      <c r="Q192" s="42"/>
      <c r="R192" s="42"/>
      <c r="S192" s="42"/>
      <c r="T192" s="42"/>
      <c r="U192" s="42"/>
      <c r="V192" s="42"/>
      <c r="W192" s="42"/>
      <c r="X192" s="42"/>
      <c r="AC192" s="34"/>
    </row>
    <row r="193" customFormat="false" ht="12.75" hidden="false" customHeight="false" outlineLevel="0" collapsed="false">
      <c r="A193" s="24"/>
      <c r="B193" s="24"/>
      <c r="C193" s="24"/>
      <c r="D193" s="25"/>
      <c r="E193" s="24"/>
      <c r="F193" s="24"/>
      <c r="G193" s="26"/>
      <c r="H193" s="27"/>
      <c r="I193" s="28"/>
      <c r="P193" s="33"/>
      <c r="Q193" s="42"/>
      <c r="R193" s="42"/>
      <c r="S193" s="42"/>
      <c r="T193" s="42"/>
      <c r="U193" s="42"/>
      <c r="V193" s="42"/>
      <c r="W193" s="42"/>
      <c r="X193" s="42"/>
      <c r="AC193" s="34"/>
    </row>
    <row r="194" customFormat="false" ht="12.75" hidden="false" customHeight="false" outlineLevel="0" collapsed="false">
      <c r="A194" s="24"/>
      <c r="B194" s="24"/>
      <c r="C194" s="24"/>
      <c r="D194" s="25"/>
      <c r="E194" s="24"/>
      <c r="F194" s="24"/>
      <c r="G194" s="26"/>
      <c r="H194" s="27"/>
      <c r="I194" s="28"/>
      <c r="P194" s="33"/>
      <c r="Q194" s="42"/>
      <c r="R194" s="42"/>
      <c r="S194" s="42"/>
      <c r="T194" s="42"/>
      <c r="U194" s="42"/>
      <c r="V194" s="42"/>
      <c r="W194" s="42"/>
      <c r="X194" s="42"/>
      <c r="AC194" s="34"/>
    </row>
    <row r="195" customFormat="false" ht="12.75" hidden="false" customHeight="false" outlineLevel="0" collapsed="false">
      <c r="A195" s="24"/>
      <c r="B195" s="24"/>
      <c r="C195" s="24"/>
      <c r="D195" s="25"/>
      <c r="E195" s="24"/>
      <c r="F195" s="24"/>
      <c r="G195" s="26"/>
      <c r="H195" s="27"/>
      <c r="I195" s="28"/>
      <c r="P195" s="33"/>
      <c r="Q195" s="42"/>
      <c r="R195" s="42"/>
      <c r="S195" s="42"/>
      <c r="T195" s="42"/>
      <c r="U195" s="42"/>
      <c r="V195" s="42"/>
      <c r="W195" s="42"/>
      <c r="X195" s="42"/>
      <c r="AC195" s="34"/>
    </row>
    <row r="196" customFormat="false" ht="12.75" hidden="false" customHeight="false" outlineLevel="0" collapsed="false">
      <c r="A196" s="24"/>
      <c r="B196" s="24"/>
      <c r="C196" s="24"/>
      <c r="D196" s="25"/>
      <c r="E196" s="24"/>
      <c r="F196" s="24"/>
      <c r="G196" s="26"/>
      <c r="H196" s="27"/>
      <c r="I196" s="28"/>
      <c r="P196" s="33"/>
      <c r="Q196" s="42"/>
      <c r="R196" s="42"/>
      <c r="S196" s="42"/>
      <c r="T196" s="42"/>
      <c r="U196" s="42"/>
      <c r="V196" s="42"/>
      <c r="W196" s="42"/>
      <c r="X196" s="42"/>
      <c r="AC196" s="34"/>
    </row>
    <row r="197" customFormat="false" ht="12.75" hidden="false" customHeight="false" outlineLevel="0" collapsed="false">
      <c r="A197" s="24"/>
      <c r="B197" s="24"/>
      <c r="C197" s="24"/>
      <c r="D197" s="25"/>
      <c r="E197" s="24"/>
      <c r="F197" s="24"/>
      <c r="G197" s="26"/>
      <c r="H197" s="27"/>
      <c r="I197" s="28"/>
      <c r="P197" s="33"/>
      <c r="Q197" s="42"/>
      <c r="R197" s="42"/>
      <c r="S197" s="42"/>
      <c r="T197" s="42"/>
      <c r="U197" s="42"/>
      <c r="V197" s="42"/>
      <c r="W197" s="42"/>
      <c r="X197" s="42"/>
      <c r="AC197" s="34"/>
    </row>
    <row r="198" customFormat="false" ht="12.75" hidden="false" customHeight="false" outlineLevel="0" collapsed="false">
      <c r="A198" s="24"/>
      <c r="B198" s="24"/>
      <c r="C198" s="24"/>
      <c r="D198" s="25"/>
      <c r="E198" s="24"/>
      <c r="F198" s="24"/>
      <c r="G198" s="26"/>
      <c r="H198" s="27"/>
      <c r="I198" s="28"/>
      <c r="P198" s="33"/>
      <c r="Q198" s="42"/>
      <c r="R198" s="42"/>
      <c r="S198" s="42"/>
      <c r="T198" s="42"/>
      <c r="U198" s="42"/>
      <c r="V198" s="42"/>
      <c r="W198" s="42"/>
      <c r="X198" s="42"/>
      <c r="AC198" s="34"/>
    </row>
    <row r="199" customFormat="false" ht="12.75" hidden="false" customHeight="false" outlineLevel="0" collapsed="false">
      <c r="A199" s="24"/>
      <c r="B199" s="24"/>
      <c r="C199" s="24"/>
      <c r="D199" s="25"/>
      <c r="E199" s="24"/>
      <c r="F199" s="24"/>
      <c r="G199" s="26"/>
      <c r="H199" s="27"/>
      <c r="I199" s="28"/>
      <c r="P199" s="33"/>
      <c r="Q199" s="42"/>
      <c r="R199" s="42"/>
      <c r="S199" s="42"/>
      <c r="T199" s="42"/>
      <c r="U199" s="42"/>
      <c r="V199" s="42"/>
      <c r="W199" s="42"/>
      <c r="X199" s="42"/>
      <c r="AC199" s="34"/>
    </row>
    <row r="200" customFormat="false" ht="12.75" hidden="false" customHeight="false" outlineLevel="0" collapsed="false">
      <c r="A200" s="24"/>
      <c r="B200" s="24"/>
      <c r="C200" s="24"/>
      <c r="D200" s="25"/>
      <c r="E200" s="24"/>
      <c r="F200" s="24"/>
      <c r="G200" s="26"/>
      <c r="H200" s="27"/>
      <c r="I200" s="28"/>
      <c r="P200" s="33"/>
      <c r="Q200" s="42"/>
      <c r="R200" s="42"/>
      <c r="S200" s="42"/>
      <c r="T200" s="42"/>
      <c r="U200" s="42"/>
      <c r="V200" s="42"/>
      <c r="W200" s="42"/>
      <c r="X200" s="42"/>
      <c r="AC200" s="34"/>
    </row>
    <row r="201" customFormat="false" ht="12.75" hidden="false" customHeight="false" outlineLevel="0" collapsed="false">
      <c r="A201" s="24"/>
      <c r="B201" s="24"/>
      <c r="C201" s="24"/>
      <c r="D201" s="25"/>
      <c r="E201" s="24"/>
      <c r="F201" s="24"/>
      <c r="G201" s="26"/>
      <c r="H201" s="27"/>
      <c r="I201" s="28"/>
      <c r="P201" s="33"/>
      <c r="Q201" s="42"/>
      <c r="R201" s="42"/>
      <c r="S201" s="42"/>
      <c r="T201" s="42"/>
      <c r="U201" s="42"/>
      <c r="V201" s="42"/>
      <c r="W201" s="42"/>
      <c r="X201" s="42"/>
      <c r="AC201" s="34"/>
    </row>
    <row r="202" customFormat="false" ht="12.75" hidden="false" customHeight="false" outlineLevel="0" collapsed="false">
      <c r="A202" s="24"/>
      <c r="B202" s="24"/>
      <c r="C202" s="24"/>
      <c r="D202" s="25"/>
      <c r="E202" s="24"/>
      <c r="F202" s="24"/>
      <c r="G202" s="26"/>
      <c r="H202" s="27"/>
      <c r="I202" s="28"/>
      <c r="P202" s="33"/>
      <c r="Q202" s="42"/>
      <c r="R202" s="42"/>
      <c r="S202" s="42"/>
      <c r="T202" s="42"/>
      <c r="U202" s="42"/>
      <c r="V202" s="42"/>
      <c r="W202" s="42"/>
      <c r="X202" s="42"/>
      <c r="AC202" s="34"/>
    </row>
    <row r="203" customFormat="false" ht="12.75" hidden="false" customHeight="false" outlineLevel="0" collapsed="false">
      <c r="A203" s="24"/>
      <c r="B203" s="24"/>
      <c r="C203" s="24"/>
      <c r="D203" s="25"/>
      <c r="E203" s="24"/>
      <c r="F203" s="24"/>
      <c r="G203" s="26"/>
      <c r="H203" s="27"/>
      <c r="I203" s="28"/>
      <c r="P203" s="33"/>
      <c r="Q203" s="42"/>
      <c r="R203" s="42"/>
      <c r="S203" s="42"/>
      <c r="T203" s="42"/>
      <c r="U203" s="42"/>
      <c r="V203" s="42"/>
      <c r="W203" s="42"/>
      <c r="X203" s="42"/>
      <c r="AC203" s="34"/>
    </row>
    <row r="204" customFormat="false" ht="12.75" hidden="false" customHeight="false" outlineLevel="0" collapsed="false">
      <c r="A204" s="24"/>
      <c r="B204" s="24"/>
      <c r="C204" s="24"/>
      <c r="D204" s="25"/>
      <c r="E204" s="24"/>
      <c r="F204" s="24"/>
      <c r="G204" s="26"/>
      <c r="H204" s="27"/>
      <c r="I204" s="28"/>
      <c r="P204" s="33"/>
      <c r="Q204" s="42"/>
      <c r="R204" s="42"/>
      <c r="S204" s="42"/>
      <c r="T204" s="42"/>
      <c r="U204" s="42"/>
      <c r="V204" s="42"/>
      <c r="W204" s="42"/>
      <c r="X204" s="42"/>
    </row>
    <row r="205" customFormat="false" ht="12.75" hidden="false" customHeight="false" outlineLevel="0" collapsed="false">
      <c r="A205" s="24"/>
      <c r="B205" s="24"/>
      <c r="C205" s="24"/>
      <c r="D205" s="25"/>
      <c r="E205" s="24"/>
      <c r="F205" s="24"/>
      <c r="G205" s="26"/>
      <c r="H205" s="27"/>
      <c r="I205" s="28"/>
      <c r="P205" s="33"/>
      <c r="Q205" s="42"/>
      <c r="R205" s="42"/>
      <c r="S205" s="42"/>
      <c r="T205" s="42"/>
      <c r="U205" s="42"/>
      <c r="V205" s="42"/>
      <c r="W205" s="42"/>
      <c r="X205" s="42"/>
    </row>
    <row r="206" customFormat="false" ht="12.75" hidden="false" customHeight="false" outlineLevel="0" collapsed="false">
      <c r="A206" s="24"/>
      <c r="B206" s="24"/>
      <c r="C206" s="24"/>
      <c r="D206" s="25"/>
      <c r="E206" s="24"/>
      <c r="F206" s="24"/>
      <c r="G206" s="26"/>
      <c r="H206" s="27"/>
      <c r="I206" s="28"/>
      <c r="P206" s="33"/>
      <c r="Q206" s="42"/>
      <c r="R206" s="42"/>
      <c r="S206" s="42"/>
      <c r="T206" s="42"/>
      <c r="U206" s="42"/>
      <c r="V206" s="42"/>
      <c r="W206" s="42"/>
      <c r="X206" s="42"/>
    </row>
    <row r="207" customFormat="false" ht="12.75" hidden="false" customHeight="false" outlineLevel="0" collapsed="false">
      <c r="A207" s="24"/>
      <c r="B207" s="24"/>
      <c r="C207" s="24"/>
      <c r="D207" s="25"/>
      <c r="E207" s="24"/>
      <c r="F207" s="24"/>
      <c r="G207" s="26"/>
      <c r="H207" s="27"/>
      <c r="I207" s="28"/>
      <c r="P207" s="33"/>
      <c r="Q207" s="42"/>
      <c r="R207" s="42"/>
      <c r="S207" s="42"/>
      <c r="T207" s="42"/>
      <c r="U207" s="42"/>
      <c r="V207" s="42"/>
      <c r="W207" s="42"/>
      <c r="X207" s="42"/>
    </row>
    <row r="208" customFormat="false" ht="12.75" hidden="false" customHeight="false" outlineLevel="0" collapsed="false">
      <c r="A208" s="24"/>
      <c r="B208" s="24"/>
      <c r="C208" s="24"/>
      <c r="D208" s="25"/>
      <c r="E208" s="24"/>
      <c r="F208" s="24"/>
      <c r="G208" s="26"/>
      <c r="H208" s="27"/>
      <c r="I208" s="28"/>
      <c r="P208" s="33"/>
      <c r="Q208" s="42"/>
      <c r="R208" s="42"/>
      <c r="S208" s="42"/>
      <c r="T208" s="42"/>
      <c r="U208" s="42"/>
      <c r="V208" s="42"/>
      <c r="W208" s="42"/>
      <c r="X208" s="42"/>
    </row>
    <row r="209" customFormat="false" ht="12.75" hidden="false" customHeight="false" outlineLevel="0" collapsed="false">
      <c r="A209" s="24"/>
      <c r="B209" s="24"/>
      <c r="C209" s="24"/>
      <c r="D209" s="25"/>
      <c r="E209" s="24"/>
      <c r="F209" s="24"/>
      <c r="G209" s="26"/>
      <c r="H209" s="27"/>
      <c r="I209" s="28"/>
      <c r="P209" s="33"/>
      <c r="Q209" s="42"/>
      <c r="R209" s="42"/>
      <c r="S209" s="42"/>
      <c r="T209" s="42"/>
      <c r="U209" s="42"/>
      <c r="V209" s="42"/>
      <c r="W209" s="42"/>
      <c r="X209" s="42"/>
    </row>
    <row r="210" customFormat="false" ht="12.75" hidden="false" customHeight="false" outlineLevel="0" collapsed="false">
      <c r="A210" s="24"/>
      <c r="B210" s="24"/>
      <c r="C210" s="24"/>
      <c r="D210" s="25"/>
      <c r="E210" s="24"/>
      <c r="F210" s="24"/>
      <c r="G210" s="26"/>
      <c r="H210" s="27"/>
      <c r="I210" s="28"/>
      <c r="P210" s="33"/>
      <c r="Q210" s="42"/>
      <c r="R210" s="42"/>
      <c r="S210" s="42"/>
      <c r="T210" s="42"/>
      <c r="U210" s="42"/>
      <c r="V210" s="42"/>
      <c r="W210" s="42"/>
      <c r="X210" s="42"/>
    </row>
    <row r="211" customFormat="false" ht="12.75" hidden="false" customHeight="false" outlineLevel="0" collapsed="false">
      <c r="A211" s="24"/>
      <c r="B211" s="24"/>
      <c r="C211" s="24"/>
      <c r="D211" s="25"/>
      <c r="E211" s="24"/>
      <c r="F211" s="24"/>
      <c r="G211" s="26"/>
      <c r="H211" s="27"/>
      <c r="I211" s="28"/>
      <c r="P211" s="33"/>
      <c r="Q211" s="42"/>
      <c r="R211" s="42"/>
      <c r="S211" s="42"/>
      <c r="T211" s="42"/>
      <c r="U211" s="42"/>
      <c r="V211" s="42"/>
      <c r="W211" s="42"/>
      <c r="X211" s="42"/>
    </row>
    <row r="212" customFormat="false" ht="12.75" hidden="false" customHeight="false" outlineLevel="0" collapsed="false">
      <c r="A212" s="24"/>
      <c r="B212" s="24"/>
      <c r="C212" s="24"/>
      <c r="D212" s="25"/>
      <c r="E212" s="24"/>
      <c r="F212" s="24"/>
      <c r="G212" s="26"/>
      <c r="H212" s="27"/>
      <c r="I212" s="28"/>
      <c r="P212" s="33"/>
      <c r="Q212" s="42"/>
      <c r="R212" s="42"/>
      <c r="S212" s="42"/>
      <c r="T212" s="42"/>
      <c r="U212" s="42"/>
      <c r="V212" s="42"/>
      <c r="W212" s="42"/>
      <c r="X212" s="42"/>
    </row>
    <row r="213" customFormat="false" ht="12.75" hidden="false" customHeight="false" outlineLevel="0" collapsed="false">
      <c r="A213" s="24"/>
      <c r="B213" s="24"/>
      <c r="C213" s="24"/>
      <c r="D213" s="25"/>
      <c r="E213" s="24"/>
      <c r="F213" s="24"/>
      <c r="G213" s="26"/>
      <c r="H213" s="27"/>
      <c r="I213" s="28"/>
      <c r="P213" s="33"/>
      <c r="Q213" s="42"/>
      <c r="R213" s="42"/>
      <c r="S213" s="42"/>
      <c r="T213" s="42"/>
      <c r="U213" s="42"/>
      <c r="V213" s="42"/>
      <c r="W213" s="42"/>
      <c r="X213" s="42"/>
    </row>
    <row r="214" customFormat="false" ht="12.75" hidden="false" customHeight="false" outlineLevel="0" collapsed="false">
      <c r="A214" s="24"/>
      <c r="B214" s="24"/>
      <c r="C214" s="24"/>
      <c r="D214" s="25"/>
      <c r="E214" s="24"/>
      <c r="F214" s="24"/>
      <c r="G214" s="26"/>
      <c r="H214" s="27"/>
      <c r="I214" s="28"/>
      <c r="P214" s="33"/>
      <c r="Q214" s="42"/>
      <c r="R214" s="42"/>
      <c r="S214" s="42"/>
      <c r="T214" s="42"/>
      <c r="U214" s="42"/>
      <c r="V214" s="42"/>
      <c r="W214" s="42"/>
      <c r="X214" s="42"/>
    </row>
    <row r="215" customFormat="false" ht="12.75" hidden="false" customHeight="false" outlineLevel="0" collapsed="false">
      <c r="A215" s="24"/>
      <c r="B215" s="24"/>
      <c r="C215" s="24"/>
      <c r="D215" s="25"/>
      <c r="E215" s="24"/>
      <c r="F215" s="24"/>
      <c r="G215" s="26"/>
      <c r="H215" s="27"/>
      <c r="I215" s="28"/>
      <c r="P215" s="33"/>
      <c r="Q215" s="42"/>
      <c r="R215" s="42"/>
      <c r="S215" s="42"/>
      <c r="T215" s="42"/>
      <c r="U215" s="42"/>
      <c r="V215" s="42"/>
      <c r="W215" s="42"/>
      <c r="X215" s="42"/>
    </row>
    <row r="216" customFormat="false" ht="12.75" hidden="false" customHeight="false" outlineLevel="0" collapsed="false">
      <c r="A216" s="24"/>
      <c r="B216" s="24"/>
      <c r="C216" s="24"/>
      <c r="D216" s="25"/>
      <c r="E216" s="24"/>
      <c r="F216" s="24"/>
      <c r="G216" s="26"/>
      <c r="H216" s="27"/>
      <c r="I216" s="28"/>
      <c r="P216" s="33"/>
      <c r="Q216" s="42"/>
      <c r="R216" s="42"/>
      <c r="S216" s="42"/>
      <c r="T216" s="42"/>
      <c r="U216" s="42"/>
      <c r="V216" s="42"/>
      <c r="W216" s="42"/>
      <c r="X216" s="42"/>
    </row>
    <row r="217" customFormat="false" ht="12.75" hidden="false" customHeight="false" outlineLevel="0" collapsed="false">
      <c r="A217" s="24"/>
      <c r="B217" s="24"/>
      <c r="C217" s="24"/>
      <c r="D217" s="25"/>
      <c r="E217" s="24"/>
      <c r="F217" s="24"/>
      <c r="G217" s="26"/>
      <c r="H217" s="27"/>
      <c r="I217" s="28"/>
      <c r="P217" s="33"/>
      <c r="Q217" s="42"/>
      <c r="R217" s="42"/>
      <c r="S217" s="42"/>
      <c r="T217" s="42"/>
      <c r="U217" s="42"/>
      <c r="V217" s="42"/>
      <c r="W217" s="42"/>
      <c r="X217" s="42"/>
    </row>
    <row r="218" customFormat="false" ht="12.75" hidden="false" customHeight="false" outlineLevel="0" collapsed="false">
      <c r="A218" s="24"/>
      <c r="B218" s="24"/>
      <c r="C218" s="24"/>
      <c r="D218" s="25"/>
      <c r="E218" s="24"/>
      <c r="F218" s="24"/>
      <c r="G218" s="26"/>
      <c r="H218" s="27"/>
      <c r="I218" s="28"/>
      <c r="P218" s="33"/>
      <c r="Q218" s="42"/>
      <c r="R218" s="42"/>
      <c r="S218" s="42"/>
      <c r="T218" s="42"/>
      <c r="U218" s="42"/>
      <c r="V218" s="42"/>
      <c r="W218" s="42"/>
      <c r="X218" s="42"/>
    </row>
    <row r="219" customFormat="false" ht="12.75" hidden="false" customHeight="false" outlineLevel="0" collapsed="false">
      <c r="A219" s="24"/>
      <c r="B219" s="24"/>
      <c r="C219" s="24"/>
      <c r="D219" s="25"/>
      <c r="E219" s="24"/>
      <c r="F219" s="24"/>
      <c r="G219" s="26"/>
      <c r="H219" s="27"/>
      <c r="I219" s="28"/>
      <c r="P219" s="33"/>
      <c r="Q219" s="42"/>
      <c r="R219" s="42"/>
      <c r="S219" s="42"/>
      <c r="T219" s="42"/>
      <c r="U219" s="42"/>
      <c r="V219" s="42"/>
      <c r="W219" s="42"/>
      <c r="X219" s="42"/>
    </row>
    <row r="220" customFormat="false" ht="12.75" hidden="false" customHeight="false" outlineLevel="0" collapsed="false">
      <c r="A220" s="24"/>
      <c r="B220" s="24"/>
      <c r="C220" s="24"/>
      <c r="D220" s="25"/>
      <c r="E220" s="24"/>
      <c r="F220" s="24"/>
      <c r="G220" s="26"/>
      <c r="H220" s="27"/>
      <c r="I220" s="28"/>
      <c r="P220" s="33"/>
      <c r="Q220" s="42"/>
      <c r="R220" s="42"/>
      <c r="S220" s="42"/>
      <c r="T220" s="42"/>
      <c r="U220" s="42"/>
      <c r="V220" s="42"/>
      <c r="W220" s="42"/>
      <c r="X220" s="42"/>
    </row>
    <row r="221" customFormat="false" ht="12.75" hidden="false" customHeight="false" outlineLevel="0" collapsed="false">
      <c r="A221" s="24"/>
      <c r="B221" s="24"/>
      <c r="C221" s="24"/>
      <c r="D221" s="25"/>
      <c r="E221" s="24"/>
      <c r="F221" s="24"/>
      <c r="G221" s="26"/>
      <c r="H221" s="27"/>
      <c r="I221" s="28"/>
      <c r="P221" s="33"/>
      <c r="Q221" s="42"/>
      <c r="R221" s="42"/>
      <c r="S221" s="42"/>
      <c r="T221" s="42"/>
      <c r="U221" s="42"/>
      <c r="V221" s="42"/>
      <c r="W221" s="42"/>
      <c r="X221" s="42"/>
    </row>
    <row r="222" customFormat="false" ht="12.75" hidden="false" customHeight="false" outlineLevel="0" collapsed="false">
      <c r="A222" s="24"/>
      <c r="B222" s="24"/>
      <c r="C222" s="24"/>
      <c r="D222" s="25"/>
      <c r="E222" s="24"/>
      <c r="F222" s="24"/>
      <c r="G222" s="26"/>
      <c r="H222" s="27"/>
      <c r="I222" s="28"/>
      <c r="P222" s="33"/>
      <c r="Q222" s="42"/>
      <c r="R222" s="42"/>
      <c r="S222" s="42"/>
      <c r="T222" s="42"/>
      <c r="U222" s="42"/>
      <c r="V222" s="42"/>
      <c r="W222" s="42"/>
      <c r="X222" s="42"/>
    </row>
    <row r="223" customFormat="false" ht="12.75" hidden="false" customHeight="false" outlineLevel="0" collapsed="false">
      <c r="A223" s="24"/>
      <c r="B223" s="24"/>
      <c r="C223" s="24"/>
      <c r="D223" s="25"/>
      <c r="E223" s="24"/>
      <c r="F223" s="24"/>
      <c r="G223" s="26"/>
      <c r="H223" s="27"/>
      <c r="I223" s="28"/>
      <c r="P223" s="33"/>
      <c r="Q223" s="42"/>
      <c r="R223" s="42"/>
      <c r="S223" s="42"/>
      <c r="T223" s="42"/>
      <c r="U223" s="42"/>
      <c r="V223" s="42"/>
      <c r="W223" s="42"/>
      <c r="X223" s="42"/>
    </row>
    <row r="224" customFormat="false" ht="12.75" hidden="false" customHeight="false" outlineLevel="0" collapsed="false">
      <c r="A224" s="24"/>
      <c r="B224" s="24"/>
      <c r="C224" s="24"/>
      <c r="D224" s="25"/>
      <c r="E224" s="24"/>
      <c r="F224" s="24"/>
      <c r="G224" s="26"/>
      <c r="H224" s="27"/>
      <c r="I224" s="28"/>
      <c r="P224" s="33"/>
      <c r="Q224" s="42"/>
      <c r="R224" s="42"/>
      <c r="S224" s="42"/>
      <c r="T224" s="42"/>
      <c r="U224" s="42"/>
      <c r="V224" s="42"/>
      <c r="W224" s="42"/>
      <c r="X224" s="42"/>
    </row>
    <row r="225" customFormat="false" ht="12.75" hidden="false" customHeight="false" outlineLevel="0" collapsed="false">
      <c r="A225" s="24"/>
      <c r="B225" s="24"/>
      <c r="C225" s="24"/>
      <c r="D225" s="25"/>
      <c r="E225" s="24"/>
      <c r="F225" s="24"/>
      <c r="G225" s="26"/>
      <c r="H225" s="27"/>
      <c r="I225" s="28"/>
      <c r="P225" s="33"/>
      <c r="Q225" s="42"/>
      <c r="R225" s="42"/>
      <c r="S225" s="42"/>
      <c r="T225" s="42"/>
      <c r="U225" s="42"/>
      <c r="V225" s="42"/>
      <c r="W225" s="42"/>
      <c r="X225" s="42"/>
    </row>
    <row r="226" customFormat="false" ht="12.75" hidden="false" customHeight="false" outlineLevel="0" collapsed="false">
      <c r="A226" s="24"/>
      <c r="B226" s="24"/>
      <c r="C226" s="24"/>
      <c r="D226" s="25"/>
      <c r="E226" s="24"/>
      <c r="F226" s="24"/>
      <c r="G226" s="26"/>
      <c r="H226" s="27"/>
      <c r="I226" s="28"/>
      <c r="P226" s="33"/>
      <c r="Q226" s="42"/>
      <c r="R226" s="42"/>
      <c r="S226" s="42"/>
      <c r="T226" s="42"/>
      <c r="U226" s="42"/>
      <c r="V226" s="42"/>
      <c r="W226" s="42"/>
      <c r="X226" s="42"/>
    </row>
    <row r="1001" customFormat="false" ht="12.75" hidden="false" customHeight="false" outlineLevel="0" collapsed="false">
      <c r="J1001" s="9" t="str">
        <f aca="false">IF($B1001&lt;&gt;0,VLOOKUP($Y1001/365.25,DBInterface!$D:$Q,14,FALSE()),"")</f>
        <v/>
      </c>
    </row>
    <row r="1002" customFormat="false" ht="12.75" hidden="false" customHeight="false" outlineLevel="0" collapsed="false">
      <c r="J1002" s="9" t="str">
        <f aca="false">IF($B1002&lt;&gt;0,VLOOKUP($Y1002/365.25,DBInterface!$D:$Q,14,FALSE()),"")</f>
        <v/>
      </c>
    </row>
    <row r="1003" customFormat="false" ht="12.75" hidden="false" customHeight="false" outlineLevel="0" collapsed="false">
      <c r="J1003" s="9" t="str">
        <f aca="false">IF($B1003&lt;&gt;0,VLOOKUP($Y1003/365.25,DBInterface!$D:$Q,14,FALSE()),"")</f>
        <v/>
      </c>
    </row>
    <row r="1004" customFormat="false" ht="12.75" hidden="false" customHeight="false" outlineLevel="0" collapsed="false">
      <c r="J1004" s="9" t="str">
        <f aca="false">IF($B1004&lt;&gt;0,VLOOKUP($Y1004/365.25,DBInterface!$D:$Q,14,FALSE()),"")</f>
        <v/>
      </c>
    </row>
    <row r="1005" customFormat="false" ht="12.75" hidden="false" customHeight="false" outlineLevel="0" collapsed="false">
      <c r="J1005" s="9" t="str">
        <f aca="false">IF($B1005&lt;&gt;0,VLOOKUP($Y1005/365.25,DBInterface!$D:$Q,14,FALSE()),"")</f>
        <v/>
      </c>
    </row>
    <row r="1006" customFormat="false" ht="12.75" hidden="false" customHeight="false" outlineLevel="0" collapsed="false">
      <c r="J1006" s="9" t="str">
        <f aca="false">IF($B1006&lt;&gt;0,VLOOKUP($Y1006/365.25,DBInterface!$D:$Q,14,FALSE()),"")</f>
        <v/>
      </c>
    </row>
    <row r="1007" customFormat="false" ht="12.75" hidden="false" customHeight="false" outlineLevel="0" collapsed="false">
      <c r="J1007" s="9" t="str">
        <f aca="false">IF($B1007&lt;&gt;0,VLOOKUP($Y1007/365.25,DBInterface!$D:$Q,14,FALSE()),"")</f>
        <v/>
      </c>
    </row>
    <row r="1008" customFormat="false" ht="12.75" hidden="false" customHeight="false" outlineLevel="0" collapsed="false">
      <c r="J1008" s="9" t="str">
        <f aca="false">IF($B1008&lt;&gt;0,VLOOKUP($Y1008/365.25,DBInterface!$D:$Q,14,FALSE()),"")</f>
        <v/>
      </c>
    </row>
    <row r="1009" customFormat="false" ht="12.75" hidden="false" customHeight="false" outlineLevel="0" collapsed="false">
      <c r="J1009" s="9" t="str">
        <f aca="false">IF($B1009&lt;&gt;0,VLOOKUP($Y1009/365.25,DBInterface!$D:$Q,14,FALSE()),"")</f>
        <v/>
      </c>
    </row>
    <row r="1010" customFormat="false" ht="12.75" hidden="false" customHeight="false" outlineLevel="0" collapsed="false">
      <c r="J1010" s="9" t="str">
        <f aca="false">IF($B1010&lt;&gt;0,VLOOKUP($Y1010/365.25,DBInterface!$D:$Q,14,FALSE()),"")</f>
        <v/>
      </c>
    </row>
    <row r="1011" customFormat="false" ht="12.75" hidden="false" customHeight="false" outlineLevel="0" collapsed="false">
      <c r="J1011" s="9" t="str">
        <f aca="false">IF($B1011&lt;&gt;0,VLOOKUP($Y1011/365.25,DBInterface!$D:$Q,14,FALSE()),"")</f>
        <v/>
      </c>
    </row>
    <row r="1012" customFormat="false" ht="12.75" hidden="false" customHeight="false" outlineLevel="0" collapsed="false">
      <c r="J1012" s="9" t="str">
        <f aca="false">IF($B1012&lt;&gt;0,VLOOKUP($Y1012/365.25,DBInterface!$D:$Q,14,FALSE()),"")</f>
        <v/>
      </c>
    </row>
    <row r="1013" customFormat="false" ht="12.75" hidden="false" customHeight="false" outlineLevel="0" collapsed="false">
      <c r="J1013" s="9" t="str">
        <f aca="false">IF($B1013&lt;&gt;0,VLOOKUP($Y1013/365.25,DBInterface!$D:$Q,14,FALSE()),"")</f>
        <v/>
      </c>
    </row>
    <row r="1014" customFormat="false" ht="12.75" hidden="false" customHeight="false" outlineLevel="0" collapsed="false">
      <c r="J1014" s="9" t="str">
        <f aca="false">IF($B1014&lt;&gt;0,VLOOKUP($Y1014/365.25,DBInterface!$D:$Q,14,FALSE()),"")</f>
        <v/>
      </c>
    </row>
    <row r="1015" customFormat="false" ht="12.75" hidden="false" customHeight="false" outlineLevel="0" collapsed="false">
      <c r="J1015" s="9" t="str">
        <f aca="false">IF($B1015&lt;&gt;0,VLOOKUP($Y1015/365.25,DBInterface!$D:$Q,14,FALSE()),"")</f>
        <v/>
      </c>
    </row>
    <row r="1016" customFormat="false" ht="12.75" hidden="false" customHeight="false" outlineLevel="0" collapsed="false">
      <c r="J1016" s="9" t="str">
        <f aca="false">IF($B1016&lt;&gt;0,VLOOKUP($Y1016/365.25,DBInterface!$D:$Q,14,FALSE()),"")</f>
        <v/>
      </c>
    </row>
    <row r="1017" customFormat="false" ht="12.75" hidden="false" customHeight="false" outlineLevel="0" collapsed="false">
      <c r="J1017" s="9" t="str">
        <f aca="false">IF($B1017&lt;&gt;0,VLOOKUP($Y1017/365.25,DBInterface!$D:$Q,14,FALSE()),"")</f>
        <v/>
      </c>
    </row>
    <row r="1018" customFormat="false" ht="12.75" hidden="false" customHeight="false" outlineLevel="0" collapsed="false">
      <c r="J1018" s="9" t="str">
        <f aca="false">IF($B1018&lt;&gt;0,VLOOKUP($Y1018/365.25,DBInterface!$D:$Q,14,FALSE()),"")</f>
        <v/>
      </c>
    </row>
    <row r="1019" customFormat="false" ht="12.75" hidden="false" customHeight="false" outlineLevel="0" collapsed="false">
      <c r="J1019" s="9" t="str">
        <f aca="false">IF($B1019&lt;&gt;0,VLOOKUP($Y1019/365.25,DBInterface!$D:$Q,14,FALSE()),"")</f>
        <v/>
      </c>
    </row>
    <row r="1020" customFormat="false" ht="12.75" hidden="false" customHeight="false" outlineLevel="0" collapsed="false">
      <c r="J1020" s="9" t="str">
        <f aca="false">IF($B1020&lt;&gt;0,VLOOKUP($Y1020/365.25,DBInterface!$D:$Q,14,FALSE()),"")</f>
        <v/>
      </c>
    </row>
    <row r="1021" customFormat="false" ht="12.75" hidden="false" customHeight="false" outlineLevel="0" collapsed="false">
      <c r="J1021" s="9" t="str">
        <f aca="false">IF($B1021&lt;&gt;0,VLOOKUP($Y1021/365.25,DBInterface!$D:$Q,14,FALSE()),"")</f>
        <v/>
      </c>
    </row>
    <row r="1022" customFormat="false" ht="12.75" hidden="false" customHeight="false" outlineLevel="0" collapsed="false">
      <c r="J1022" s="9" t="str">
        <f aca="false">IF($B1022&lt;&gt;0,VLOOKUP($Y1022/365.25,DBInterface!$D:$Q,14,FALSE()),"")</f>
        <v/>
      </c>
    </row>
    <row r="1023" customFormat="false" ht="12.75" hidden="false" customHeight="false" outlineLevel="0" collapsed="false">
      <c r="J1023" s="9" t="str">
        <f aca="false">IF($B1023&lt;&gt;0,VLOOKUP($Y1023/365.25,DBInterface!$D:$Q,14,FALSE()),"")</f>
        <v/>
      </c>
    </row>
    <row r="1024" customFormat="false" ht="12.75" hidden="false" customHeight="false" outlineLevel="0" collapsed="false">
      <c r="J1024" s="9" t="str">
        <f aca="false">IF($B1024&lt;&gt;0,VLOOKUP($Y1024/365.25,DBInterface!$D:$Q,14,FALSE()),"")</f>
        <v/>
      </c>
    </row>
    <row r="1025" customFormat="false" ht="12.75" hidden="false" customHeight="false" outlineLevel="0" collapsed="false">
      <c r="J1025" s="9" t="str">
        <f aca="false">IF($B1025&lt;&gt;0,VLOOKUP($Y1025/365.25,DBInterface!$D:$Q,14,FALSE()),"")</f>
        <v/>
      </c>
    </row>
    <row r="1026" customFormat="false" ht="12.75" hidden="false" customHeight="false" outlineLevel="0" collapsed="false">
      <c r="J1026" s="9" t="str">
        <f aca="false">IF($B1026&lt;&gt;0,VLOOKUP($Y1026/365.25,DBInterface!$D:$Q,14,FALSE()),"")</f>
        <v/>
      </c>
    </row>
    <row r="1027" customFormat="false" ht="12.75" hidden="false" customHeight="false" outlineLevel="0" collapsed="false">
      <c r="J1027" s="9" t="str">
        <f aca="false">IF($B1027&lt;&gt;0,VLOOKUP($Y1027/365.25,DBInterface!$D:$Q,14,FALSE()),"")</f>
        <v/>
      </c>
    </row>
    <row r="1028" customFormat="false" ht="12.75" hidden="false" customHeight="false" outlineLevel="0" collapsed="false">
      <c r="J1028" s="9" t="str">
        <f aca="false">IF($B1028&lt;&gt;0,VLOOKUP($Y1028/365.25,DBInterface!$D:$Q,14,FALSE()),"")</f>
        <v/>
      </c>
    </row>
    <row r="1029" customFormat="false" ht="12.75" hidden="false" customHeight="false" outlineLevel="0" collapsed="false">
      <c r="J1029" s="9" t="str">
        <f aca="false">IF($B1029&lt;&gt;0,VLOOKUP($Y1029/365.25,DBInterface!$D:$Q,14,FALSE()),"")</f>
        <v/>
      </c>
    </row>
    <row r="1030" customFormat="false" ht="12.75" hidden="false" customHeight="false" outlineLevel="0" collapsed="false">
      <c r="J1030" s="9" t="str">
        <f aca="false">IF($B1030&lt;&gt;0,VLOOKUP($Y1030/365.25,DBInterface!$D:$Q,14,FALSE()),"")</f>
        <v/>
      </c>
    </row>
    <row r="1031" customFormat="false" ht="12.75" hidden="false" customHeight="false" outlineLevel="0" collapsed="false">
      <c r="J1031" s="9" t="str">
        <f aca="false">IF($B1031&lt;&gt;0,VLOOKUP($Y1031/365.25,DBInterface!$D:$Q,14,FALSE()),"")</f>
        <v/>
      </c>
    </row>
    <row r="1032" customFormat="false" ht="12.75" hidden="false" customHeight="false" outlineLevel="0" collapsed="false">
      <c r="J1032" s="9" t="str">
        <f aca="false">IF($B1032&lt;&gt;0,VLOOKUP($Y1032/365.25,DBInterface!$D:$Q,14,FALSE()),"")</f>
        <v/>
      </c>
    </row>
    <row r="1033" customFormat="false" ht="12.75" hidden="false" customHeight="false" outlineLevel="0" collapsed="false">
      <c r="J1033" s="9" t="str">
        <f aca="false">IF($B1033&lt;&gt;0,VLOOKUP($Y1033/365.25,DBInterface!$D:$Q,14,FALSE()),"")</f>
        <v/>
      </c>
    </row>
    <row r="1034" customFormat="false" ht="12.75" hidden="false" customHeight="false" outlineLevel="0" collapsed="false">
      <c r="J1034" s="9" t="str">
        <f aca="false">IF($B1034&lt;&gt;0,VLOOKUP($Y1034/365.25,DBInterface!$D:$Q,14,FALSE()),"")</f>
        <v/>
      </c>
    </row>
    <row r="1035" customFormat="false" ht="12.75" hidden="false" customHeight="false" outlineLevel="0" collapsed="false">
      <c r="J1035" s="9" t="str">
        <f aca="false">IF($B1035&lt;&gt;0,VLOOKUP($Y1035/365.25,DBInterface!$D:$Q,14,FALSE()),"")</f>
        <v/>
      </c>
    </row>
    <row r="1036" customFormat="false" ht="12.75" hidden="false" customHeight="false" outlineLevel="0" collapsed="false">
      <c r="J1036" s="9" t="str">
        <f aca="false">IF($B1036&lt;&gt;0,VLOOKUP($Y1036/365.25,DBInterface!$D:$Q,14,FALSE()),"")</f>
        <v/>
      </c>
    </row>
    <row r="1037" customFormat="false" ht="12.75" hidden="false" customHeight="false" outlineLevel="0" collapsed="false">
      <c r="J1037" s="9" t="str">
        <f aca="false">IF($B1037&lt;&gt;0,VLOOKUP($Y1037/365.25,DBInterface!$D:$Q,14,FALSE()),"")</f>
        <v/>
      </c>
    </row>
    <row r="1038" customFormat="false" ht="12.75" hidden="false" customHeight="false" outlineLevel="0" collapsed="false">
      <c r="J1038" s="9" t="str">
        <f aca="false">IF($B1038&lt;&gt;0,VLOOKUP($Y1038/365.25,DBInterface!$D:$Q,14,FALSE()),"")</f>
        <v/>
      </c>
    </row>
    <row r="1039" customFormat="false" ht="12.75" hidden="false" customHeight="false" outlineLevel="0" collapsed="false">
      <c r="J1039" s="9" t="str">
        <f aca="false">IF($B1039&lt;&gt;0,VLOOKUP($Y1039/365.25,DBInterface!$D:$Q,14,FALSE()),"")</f>
        <v/>
      </c>
    </row>
    <row r="1040" customFormat="false" ht="12.75" hidden="false" customHeight="false" outlineLevel="0" collapsed="false">
      <c r="J1040" s="9" t="str">
        <f aca="false">IF($B1040&lt;&gt;0,VLOOKUP($Y1040/365.25,DBInterface!$D:$Q,14,FALSE()),"")</f>
        <v/>
      </c>
    </row>
    <row r="1041" customFormat="false" ht="12.75" hidden="false" customHeight="false" outlineLevel="0" collapsed="false">
      <c r="J1041" s="9" t="str">
        <f aca="false">IF($B1041&lt;&gt;0,VLOOKUP($Y1041/365.25,DBInterface!$D:$Q,14,FALSE()),"")</f>
        <v/>
      </c>
    </row>
    <row r="1042" customFormat="false" ht="12.75" hidden="false" customHeight="false" outlineLevel="0" collapsed="false">
      <c r="J1042" s="9" t="str">
        <f aca="false">IF($B1042&lt;&gt;0,VLOOKUP($Y1042/365.25,DBInterface!$D:$Q,14,FALSE()),"")</f>
        <v/>
      </c>
    </row>
    <row r="1043" customFormat="false" ht="12.75" hidden="false" customHeight="false" outlineLevel="0" collapsed="false">
      <c r="J1043" s="9" t="str">
        <f aca="false">IF($B1043&lt;&gt;0,VLOOKUP($Y1043/365.25,DBInterface!$D:$Q,14,FALSE()),"")</f>
        <v/>
      </c>
    </row>
    <row r="1044" customFormat="false" ht="12.75" hidden="false" customHeight="false" outlineLevel="0" collapsed="false">
      <c r="J1044" s="9" t="str">
        <f aca="false">IF($B1044&lt;&gt;0,VLOOKUP($Y1044/365.25,DBInterface!$D:$Q,14,FALSE()),"")</f>
        <v/>
      </c>
    </row>
    <row r="1045" customFormat="false" ht="12.75" hidden="false" customHeight="false" outlineLevel="0" collapsed="false">
      <c r="J1045" s="9" t="str">
        <f aca="false">IF($B1045&lt;&gt;0,VLOOKUP($Y1045/365.25,DBInterface!$D:$Q,14,FALSE()),"")</f>
        <v/>
      </c>
    </row>
    <row r="1046" customFormat="false" ht="12.75" hidden="false" customHeight="false" outlineLevel="0" collapsed="false">
      <c r="J1046" s="9" t="str">
        <f aca="false">IF($B1046&lt;&gt;0,VLOOKUP($Y1046/365.25,DBInterface!$D:$Q,14,FALSE()),"")</f>
        <v/>
      </c>
    </row>
    <row r="1047" customFormat="false" ht="12.75" hidden="false" customHeight="false" outlineLevel="0" collapsed="false">
      <c r="J1047" s="9" t="str">
        <f aca="false">IF($B1047&lt;&gt;0,VLOOKUP($Y1047/365.25,DBInterface!$D:$Q,14,FALSE()),"")</f>
        <v/>
      </c>
    </row>
    <row r="1048" customFormat="false" ht="12.75" hidden="false" customHeight="false" outlineLevel="0" collapsed="false">
      <c r="J1048" s="9" t="str">
        <f aca="false">IF($B1048&lt;&gt;0,VLOOKUP($Y1048/365.25,DBInterface!$D:$Q,14,FALSE()),"")</f>
        <v/>
      </c>
    </row>
    <row r="1049" customFormat="false" ht="12.75" hidden="false" customHeight="false" outlineLevel="0" collapsed="false">
      <c r="J1049" s="9" t="str">
        <f aca="false">IF($B1049&lt;&gt;0,VLOOKUP($Y1049/365.25,DBInterface!$D:$Q,14,FALSE()),"")</f>
        <v/>
      </c>
    </row>
    <row r="1050" customFormat="false" ht="12.75" hidden="false" customHeight="false" outlineLevel="0" collapsed="false">
      <c r="J1050" s="9" t="str">
        <f aca="false">IF($B1050&lt;&gt;0,VLOOKUP($Y1050/365.25,DBInterface!$D:$Q,14,FALSE()),"")</f>
        <v/>
      </c>
    </row>
    <row r="1051" customFormat="false" ht="12.75" hidden="false" customHeight="false" outlineLevel="0" collapsed="false">
      <c r="J1051" s="9" t="str">
        <f aca="false">IF($B1051&lt;&gt;0,VLOOKUP($Y1051/365.25,DBInterface!$D:$Q,14,FALSE()),"")</f>
        <v/>
      </c>
    </row>
    <row r="1052" customFormat="false" ht="12.75" hidden="false" customHeight="false" outlineLevel="0" collapsed="false">
      <c r="J1052" s="9" t="str">
        <f aca="false">IF($B1052&lt;&gt;0,VLOOKUP($Y1052/365.25,DBInterface!$D:$Q,14,FALSE()),"")</f>
        <v/>
      </c>
    </row>
    <row r="1053" customFormat="false" ht="12.75" hidden="false" customHeight="false" outlineLevel="0" collapsed="false">
      <c r="J1053" s="9" t="str">
        <f aca="false">IF($B1053&lt;&gt;0,VLOOKUP($Y1053/365.25,DBInterface!$D:$Q,14,FALSE()),"")</f>
        <v/>
      </c>
    </row>
    <row r="1054" customFormat="false" ht="12.75" hidden="false" customHeight="false" outlineLevel="0" collapsed="false">
      <c r="J1054" s="9" t="str">
        <f aca="false">IF($B1054&lt;&gt;0,VLOOKUP($Y1054/365.25,DBInterface!$D:$Q,14,FALSE()),"")</f>
        <v/>
      </c>
    </row>
    <row r="1055" customFormat="false" ht="12.75" hidden="false" customHeight="false" outlineLevel="0" collapsed="false">
      <c r="J1055" s="9" t="str">
        <f aca="false">IF($B1055&lt;&gt;0,VLOOKUP($Y1055/365.25,DBInterface!$D:$Q,14,FALSE()),"")</f>
        <v/>
      </c>
    </row>
    <row r="1056" customFormat="false" ht="12.75" hidden="false" customHeight="false" outlineLevel="0" collapsed="false">
      <c r="J1056" s="9" t="str">
        <f aca="false">IF($B1056&lt;&gt;0,VLOOKUP($Y1056/365.25,DBInterface!$D:$Q,14,FALSE()),"")</f>
        <v/>
      </c>
    </row>
    <row r="1057" customFormat="false" ht="12.75" hidden="false" customHeight="false" outlineLevel="0" collapsed="false">
      <c r="J1057" s="9" t="str">
        <f aca="false">IF($B1057&lt;&gt;0,VLOOKUP($Y1057/365.25,DBInterface!$D:$Q,14,FALSE()),"")</f>
        <v/>
      </c>
    </row>
    <row r="1058" customFormat="false" ht="12.75" hidden="false" customHeight="false" outlineLevel="0" collapsed="false">
      <c r="J1058" s="9" t="str">
        <f aca="false">IF($B1058&lt;&gt;0,VLOOKUP($Y1058/365.25,DBInterface!$D:$Q,14,FALSE()),"")</f>
        <v/>
      </c>
    </row>
    <row r="1059" customFormat="false" ht="12.75" hidden="false" customHeight="false" outlineLevel="0" collapsed="false">
      <c r="J1059" s="9" t="str">
        <f aca="false">IF($B1059&lt;&gt;0,VLOOKUP($Y1059/365.25,DBInterface!$D:$Q,14,FALSE()),"")</f>
        <v/>
      </c>
    </row>
    <row r="1060" customFormat="false" ht="12.75" hidden="false" customHeight="false" outlineLevel="0" collapsed="false">
      <c r="J1060" s="9" t="str">
        <f aca="false">IF($B1060&lt;&gt;0,VLOOKUP($Y1060/365.25,DBInterface!$D:$Q,14,FALSE()),"")</f>
        <v/>
      </c>
    </row>
    <row r="1061" customFormat="false" ht="12.75" hidden="false" customHeight="false" outlineLevel="0" collapsed="false">
      <c r="J1061" s="9" t="str">
        <f aca="false">IF($B1061&lt;&gt;0,VLOOKUP($Y1061/365.25,DBInterface!$D:$Q,14,FALSE()),"")</f>
        <v/>
      </c>
    </row>
    <row r="1062" customFormat="false" ht="12.75" hidden="false" customHeight="false" outlineLevel="0" collapsed="false">
      <c r="J1062" s="9" t="str">
        <f aca="false">IF($B1062&lt;&gt;0,VLOOKUP($Y1062/365.25,DBInterface!$D:$Q,14,FALSE()),"")</f>
        <v/>
      </c>
    </row>
    <row r="1063" customFormat="false" ht="12.75" hidden="false" customHeight="false" outlineLevel="0" collapsed="false">
      <c r="J1063" s="9" t="str">
        <f aca="false">IF($B1063&lt;&gt;0,VLOOKUP($Y1063/365.25,DBInterface!$D:$Q,14,FALSE()),"")</f>
        <v/>
      </c>
    </row>
    <row r="1064" customFormat="false" ht="12.75" hidden="false" customHeight="false" outlineLevel="0" collapsed="false">
      <c r="J1064" s="9" t="str">
        <f aca="false">IF($B1064&lt;&gt;0,VLOOKUP($Y1064/365.25,DBInterface!$D:$Q,14,FALSE()),"")</f>
        <v/>
      </c>
    </row>
    <row r="1065" customFormat="false" ht="12.75" hidden="false" customHeight="false" outlineLevel="0" collapsed="false">
      <c r="J1065" s="9" t="str">
        <f aca="false">IF($B1065&lt;&gt;0,VLOOKUP($Y1065/365.25,DBInterface!$D:$Q,14,FALSE()),"")</f>
        <v/>
      </c>
    </row>
    <row r="1066" customFormat="false" ht="12.75" hidden="false" customHeight="false" outlineLevel="0" collapsed="false">
      <c r="J1066" s="9" t="str">
        <f aca="false">IF($B1066&lt;&gt;0,VLOOKUP($Y1066/365.25,DBInterface!$D:$Q,14,FALSE()),"")</f>
        <v/>
      </c>
    </row>
    <row r="1067" customFormat="false" ht="12.75" hidden="false" customHeight="false" outlineLevel="0" collapsed="false">
      <c r="J1067" s="9" t="str">
        <f aca="false">IF($B1067&lt;&gt;0,VLOOKUP($Y1067/365.25,DBInterface!$D:$Q,14,FALSE()),"")</f>
        <v/>
      </c>
    </row>
    <row r="1068" customFormat="false" ht="12.75" hidden="false" customHeight="false" outlineLevel="0" collapsed="false">
      <c r="J1068" s="9" t="str">
        <f aca="false">IF($B1068&lt;&gt;0,VLOOKUP($Y1068/365.25,DBInterface!$D:$Q,14,FALSE()),"")</f>
        <v/>
      </c>
    </row>
    <row r="1069" customFormat="false" ht="12.75" hidden="false" customHeight="false" outlineLevel="0" collapsed="false">
      <c r="J1069" s="9" t="str">
        <f aca="false">IF($B1069&lt;&gt;0,VLOOKUP($Y1069/365.25,DBInterface!$D:$Q,14,FALSE()),"")</f>
        <v/>
      </c>
    </row>
    <row r="1070" customFormat="false" ht="12.75" hidden="false" customHeight="false" outlineLevel="0" collapsed="false">
      <c r="J1070" s="9" t="str">
        <f aca="false">IF($B1070&lt;&gt;0,VLOOKUP($Y1070/365.25,DBInterface!$D:$Q,14,FALSE()),"")</f>
        <v/>
      </c>
    </row>
    <row r="1071" customFormat="false" ht="12.75" hidden="false" customHeight="false" outlineLevel="0" collapsed="false">
      <c r="J1071" s="9" t="str">
        <f aca="false">IF($B1071&lt;&gt;0,VLOOKUP($Y1071/365.25,DBInterface!$D:$Q,14,FALSE()),"")</f>
        <v/>
      </c>
    </row>
    <row r="1072" customFormat="false" ht="12.75" hidden="false" customHeight="false" outlineLevel="0" collapsed="false">
      <c r="J1072" s="9" t="str">
        <f aca="false">IF($B1072&lt;&gt;0,VLOOKUP($Y1072/365.25,DBInterface!$D:$Q,14,FALSE()),"")</f>
        <v/>
      </c>
    </row>
    <row r="1073" customFormat="false" ht="12.75" hidden="false" customHeight="false" outlineLevel="0" collapsed="false">
      <c r="J1073" s="9" t="str">
        <f aca="false">IF($B1073&lt;&gt;0,VLOOKUP($Y1073/365.25,DBInterface!$D:$Q,14,FALSE()),"")</f>
        <v/>
      </c>
    </row>
    <row r="1074" customFormat="false" ht="12.75" hidden="false" customHeight="false" outlineLevel="0" collapsed="false">
      <c r="J1074" s="9" t="str">
        <f aca="false">IF($B1074&lt;&gt;0,VLOOKUP($Y1074/365.25,DBInterface!$D:$Q,14,FALSE()),"")</f>
        <v/>
      </c>
    </row>
    <row r="1075" customFormat="false" ht="12.75" hidden="false" customHeight="false" outlineLevel="0" collapsed="false">
      <c r="J1075" s="9" t="str">
        <f aca="false">IF($B1075&lt;&gt;0,VLOOKUP($Y1075/365.25,DBInterface!$D:$Q,14,FALSE()),"")</f>
        <v/>
      </c>
    </row>
    <row r="1076" customFormat="false" ht="12.75" hidden="false" customHeight="false" outlineLevel="0" collapsed="false">
      <c r="J1076" s="9" t="str">
        <f aca="false">IF($B1076&lt;&gt;0,VLOOKUP($Y1076/365.25,DBInterface!$D:$Q,14,FALSE()),"")</f>
        <v/>
      </c>
    </row>
    <row r="1077" customFormat="false" ht="12.75" hidden="false" customHeight="false" outlineLevel="0" collapsed="false">
      <c r="J1077" s="9" t="str">
        <f aca="false">IF($B1077&lt;&gt;0,VLOOKUP($Y1077/365.25,DBInterface!$D:$Q,14,FALSE()),"")</f>
        <v/>
      </c>
    </row>
    <row r="1078" customFormat="false" ht="12.75" hidden="false" customHeight="false" outlineLevel="0" collapsed="false">
      <c r="J1078" s="9" t="str">
        <f aca="false">IF($B1078&lt;&gt;0,VLOOKUP($Y1078/365.25,DBInterface!$D:$Q,14,FALSE()),"")</f>
        <v/>
      </c>
    </row>
    <row r="1079" customFormat="false" ht="12.75" hidden="false" customHeight="false" outlineLevel="0" collapsed="false">
      <c r="J1079" s="9" t="str">
        <f aca="false">IF($B1079&lt;&gt;0,VLOOKUP($Y1079/365.25,DBInterface!$D:$Q,14,FALSE()),"")</f>
        <v/>
      </c>
    </row>
    <row r="1080" customFormat="false" ht="12.75" hidden="false" customHeight="false" outlineLevel="0" collapsed="false">
      <c r="J1080" s="9" t="str">
        <f aca="false">IF($B1080&lt;&gt;0,VLOOKUP($Y1080/365.25,DBInterface!$D:$Q,14,FALSE()),"")</f>
        <v/>
      </c>
    </row>
    <row r="1081" customFormat="false" ht="12.75" hidden="false" customHeight="false" outlineLevel="0" collapsed="false">
      <c r="J1081" s="9" t="str">
        <f aca="false">IF($B1081&lt;&gt;0,VLOOKUP($Y1081/365.25,DBInterface!$D:$Q,14,FALSE()),"")</f>
        <v/>
      </c>
    </row>
    <row r="1082" customFormat="false" ht="12.75" hidden="false" customHeight="false" outlineLevel="0" collapsed="false">
      <c r="J1082" s="9" t="str">
        <f aca="false">IF($B1082&lt;&gt;0,VLOOKUP($Y1082/365.25,DBInterface!$D:$Q,14,FALSE()),"")</f>
        <v/>
      </c>
    </row>
    <row r="1083" customFormat="false" ht="12.75" hidden="false" customHeight="false" outlineLevel="0" collapsed="false">
      <c r="J1083" s="9" t="str">
        <f aca="false">IF($B1083&lt;&gt;0,VLOOKUP($Y1083/365.25,DBInterface!$D:$Q,14,FALSE()),"")</f>
        <v/>
      </c>
    </row>
    <row r="1084" customFormat="false" ht="12.75" hidden="false" customHeight="false" outlineLevel="0" collapsed="false">
      <c r="J1084" s="9" t="str">
        <f aca="false">IF($B1084&lt;&gt;0,VLOOKUP($Y1084/365.25,DBInterface!$D:$Q,14,FALSE()),"")</f>
        <v/>
      </c>
    </row>
    <row r="1085" customFormat="false" ht="12.75" hidden="false" customHeight="false" outlineLevel="0" collapsed="false">
      <c r="J1085" s="9" t="str">
        <f aca="false">IF($B1085&lt;&gt;0,VLOOKUP($Y1085/365.25,DBInterface!$D:$Q,14,FALSE()),"")</f>
        <v/>
      </c>
    </row>
    <row r="1086" customFormat="false" ht="12.75" hidden="false" customHeight="false" outlineLevel="0" collapsed="false">
      <c r="J1086" s="9" t="str">
        <f aca="false">IF($B1086&lt;&gt;0,VLOOKUP($Y1086/365.25,DBInterface!$D:$Q,14,FALSE()),"")</f>
        <v/>
      </c>
    </row>
    <row r="1087" customFormat="false" ht="12.75" hidden="false" customHeight="false" outlineLevel="0" collapsed="false">
      <c r="J1087" s="9" t="str">
        <f aca="false">IF($B1087&lt;&gt;0,VLOOKUP($Y1087/365.25,DBInterface!$D:$Q,14,FALSE()),"")</f>
        <v/>
      </c>
    </row>
    <row r="1088" customFormat="false" ht="12.75" hidden="false" customHeight="false" outlineLevel="0" collapsed="false">
      <c r="J1088" s="9" t="str">
        <f aca="false">IF($B1088&lt;&gt;0,VLOOKUP($Y1088/365.25,DBInterface!$D:$Q,14,FALSE()),"")</f>
        <v/>
      </c>
    </row>
    <row r="1089" customFormat="false" ht="12.75" hidden="false" customHeight="false" outlineLevel="0" collapsed="false">
      <c r="J1089" s="9" t="str">
        <f aca="false">IF($B1089&lt;&gt;0,VLOOKUP($Y1089/365.25,DBInterface!$D:$Q,14,FALSE()),"")</f>
        <v/>
      </c>
    </row>
    <row r="1090" customFormat="false" ht="12.75" hidden="false" customHeight="false" outlineLevel="0" collapsed="false">
      <c r="J1090" s="9" t="str">
        <f aca="false">IF($B1090&lt;&gt;0,VLOOKUP($Y1090/365.25,DBInterface!$D:$Q,14,FALSE()),"")</f>
        <v/>
      </c>
    </row>
    <row r="1091" customFormat="false" ht="12.75" hidden="false" customHeight="false" outlineLevel="0" collapsed="false">
      <c r="J1091" s="9" t="str">
        <f aca="false">IF($B1091&lt;&gt;0,VLOOKUP($Y1091/365.25,DBInterface!$D:$Q,14,FALSE()),"")</f>
        <v/>
      </c>
    </row>
    <row r="1092" customFormat="false" ht="12.75" hidden="false" customHeight="false" outlineLevel="0" collapsed="false">
      <c r="J1092" s="9" t="str">
        <f aca="false">IF($B1092&lt;&gt;0,VLOOKUP($Y1092/365.25,DBInterface!$D:$Q,14,FALSE()),"")</f>
        <v/>
      </c>
    </row>
    <row r="1093" customFormat="false" ht="12.75" hidden="false" customHeight="false" outlineLevel="0" collapsed="false">
      <c r="J1093" s="9" t="str">
        <f aca="false">IF($B1093&lt;&gt;0,VLOOKUP($Y1093/365.25,DBInterface!$D:$Q,14,FALSE()),"")</f>
        <v/>
      </c>
    </row>
    <row r="1094" customFormat="false" ht="12.75" hidden="false" customHeight="false" outlineLevel="0" collapsed="false">
      <c r="J1094" s="9" t="str">
        <f aca="false">IF($B1094&lt;&gt;0,VLOOKUP($Y1094/365.25,DBInterface!$D:$Q,14,FALSE()),"")</f>
        <v/>
      </c>
    </row>
    <row r="1095" customFormat="false" ht="12.75" hidden="false" customHeight="false" outlineLevel="0" collapsed="false">
      <c r="J1095" s="9" t="str">
        <f aca="false">IF($B1095&lt;&gt;0,VLOOKUP($Y1095/365.25,DBInterface!$D:$Q,14,FALSE()),"")</f>
        <v/>
      </c>
    </row>
    <row r="1096" customFormat="false" ht="12.75" hidden="false" customHeight="false" outlineLevel="0" collapsed="false">
      <c r="J1096" s="9" t="str">
        <f aca="false">IF($B1096&lt;&gt;0,VLOOKUP($Y1096/365.25,DBInterface!$D:$Q,14,FALSE()),"")</f>
        <v/>
      </c>
    </row>
    <row r="1097" customFormat="false" ht="12.75" hidden="false" customHeight="false" outlineLevel="0" collapsed="false">
      <c r="J1097" s="9" t="str">
        <f aca="false">IF($B1097&lt;&gt;0,VLOOKUP($Y1097/365.25,DBInterface!$D:$Q,14,FALSE()),"")</f>
        <v/>
      </c>
    </row>
    <row r="1098" customFormat="false" ht="12.75" hidden="false" customHeight="false" outlineLevel="0" collapsed="false">
      <c r="J1098" s="9" t="str">
        <f aca="false">IF($B1098&lt;&gt;0,VLOOKUP($Y1098/365.25,DBInterface!$D:$Q,14,FALSE()),"")</f>
        <v/>
      </c>
    </row>
    <row r="1099" customFormat="false" ht="12.75" hidden="false" customHeight="false" outlineLevel="0" collapsed="false">
      <c r="J1099" s="9" t="str">
        <f aca="false">IF($B1099&lt;&gt;0,VLOOKUP($Y1099/365.25,DBInterface!$D:$Q,14,FALSE()),"")</f>
        <v/>
      </c>
    </row>
    <row r="1100" customFormat="false" ht="12.75" hidden="false" customHeight="false" outlineLevel="0" collapsed="false">
      <c r="J1100" s="9" t="str">
        <f aca="false">IF($B1100&lt;&gt;0,VLOOKUP($Y1100/365.25,DBInterface!$D:$Q,14,FALSE()),"")</f>
        <v/>
      </c>
    </row>
    <row r="1101" customFormat="false" ht="12.75" hidden="false" customHeight="false" outlineLevel="0" collapsed="false">
      <c r="J1101" s="9" t="str">
        <f aca="false">IF($B1101&lt;&gt;0,VLOOKUP($Y1101/365.25,DBInterface!$D:$Q,14,FALSE()),"")</f>
        <v/>
      </c>
    </row>
    <row r="1102" customFormat="false" ht="12.75" hidden="false" customHeight="false" outlineLevel="0" collapsed="false">
      <c r="J1102" s="9" t="str">
        <f aca="false">IF($B1102&lt;&gt;0,VLOOKUP($Y1102/365.25,DBInterface!$D:$Q,14,FALSE()),"")</f>
        <v/>
      </c>
    </row>
    <row r="1103" customFormat="false" ht="12.75" hidden="false" customHeight="false" outlineLevel="0" collapsed="false">
      <c r="J1103" s="9" t="str">
        <f aca="false">IF($B1103&lt;&gt;0,VLOOKUP($Y1103/365.25,DBInterface!$D:$Q,14,FALSE()),"")</f>
        <v/>
      </c>
    </row>
    <row r="1104" customFormat="false" ht="12.75" hidden="false" customHeight="false" outlineLevel="0" collapsed="false">
      <c r="J1104" s="9" t="str">
        <f aca="false">IF($B1104&lt;&gt;0,VLOOKUP($Y1104/365.25,DBInterface!$D:$Q,14,FALSE()),"")</f>
        <v/>
      </c>
    </row>
    <row r="1105" customFormat="false" ht="12.75" hidden="false" customHeight="false" outlineLevel="0" collapsed="false">
      <c r="J1105" s="9" t="str">
        <f aca="false">IF($B1105&lt;&gt;0,VLOOKUP($Y1105/365.25,DBInterface!$D:$Q,14,FALSE()),"")</f>
        <v/>
      </c>
    </row>
    <row r="1106" customFormat="false" ht="12.75" hidden="false" customHeight="false" outlineLevel="0" collapsed="false">
      <c r="J1106" s="9" t="str">
        <f aca="false">IF($B1106&lt;&gt;0,VLOOKUP($Y1106/365.25,DBInterface!$D:$Q,14,FALSE()),"")</f>
        <v/>
      </c>
    </row>
    <row r="1107" customFormat="false" ht="12.75" hidden="false" customHeight="false" outlineLevel="0" collapsed="false">
      <c r="J1107" s="9" t="str">
        <f aca="false">IF($B1107&lt;&gt;0,VLOOKUP($Y1107/365.25,DBInterface!$D:$Q,14,FALSE()),"")</f>
        <v/>
      </c>
    </row>
    <row r="1108" customFormat="false" ht="12.75" hidden="false" customHeight="false" outlineLevel="0" collapsed="false">
      <c r="J1108" s="9" t="str">
        <f aca="false">IF($B1108&lt;&gt;0,VLOOKUP($Y1108/365.25,DBInterface!$D:$Q,14,FALSE()),"")</f>
        <v/>
      </c>
    </row>
    <row r="1109" customFormat="false" ht="12.75" hidden="false" customHeight="false" outlineLevel="0" collapsed="false">
      <c r="J1109" s="9" t="str">
        <f aca="false">IF($B1109&lt;&gt;0,VLOOKUP($Y1109/365.25,DBInterface!$D:$Q,14,FALSE()),"")</f>
        <v/>
      </c>
    </row>
    <row r="1110" customFormat="false" ht="12.75" hidden="false" customHeight="false" outlineLevel="0" collapsed="false">
      <c r="J1110" s="9" t="str">
        <f aca="false">IF($B1110&lt;&gt;0,VLOOKUP($Y1110/365.25,DBInterface!$D:$Q,14,FALSE()),"")</f>
        <v/>
      </c>
    </row>
    <row r="1111" customFormat="false" ht="12.75" hidden="false" customHeight="false" outlineLevel="0" collapsed="false">
      <c r="J1111" s="9" t="str">
        <f aca="false">IF($B1111&lt;&gt;0,VLOOKUP($Y1111/365.25,DBInterface!$D:$Q,14,FALSE()),"")</f>
        <v/>
      </c>
    </row>
    <row r="1112" customFormat="false" ht="12.75" hidden="false" customHeight="false" outlineLevel="0" collapsed="false">
      <c r="J1112" s="9" t="str">
        <f aca="false">IF($B1112&lt;&gt;0,VLOOKUP($Y1112/365.25,DBInterface!$D:$Q,14,FALSE()),"")</f>
        <v/>
      </c>
    </row>
    <row r="1113" customFormat="false" ht="12.75" hidden="false" customHeight="false" outlineLevel="0" collapsed="false">
      <c r="J1113" s="9" t="str">
        <f aca="false">IF($B1113&lt;&gt;0,VLOOKUP($Y1113/365.25,DBInterface!$D:$Q,14,FALSE()),"")</f>
        <v/>
      </c>
    </row>
    <row r="1114" customFormat="false" ht="12.75" hidden="false" customHeight="false" outlineLevel="0" collapsed="false">
      <c r="J1114" s="9" t="str">
        <f aca="false">IF($B1114&lt;&gt;0,VLOOKUP($Y1114/365.25,DBInterface!$D:$Q,14,FALSE()),"")</f>
        <v/>
      </c>
    </row>
    <row r="1115" customFormat="false" ht="12.75" hidden="false" customHeight="false" outlineLevel="0" collapsed="false">
      <c r="J1115" s="9" t="str">
        <f aca="false">IF($B1115&lt;&gt;0,VLOOKUP($Y1115/365.25,DBInterface!$D:$Q,14,FALSE()),"")</f>
        <v/>
      </c>
    </row>
    <row r="1116" customFormat="false" ht="12.75" hidden="false" customHeight="false" outlineLevel="0" collapsed="false">
      <c r="J1116" s="9" t="str">
        <f aca="false">IF($B1116&lt;&gt;0,VLOOKUP($Y1116/365.25,DBInterface!$D:$Q,14,FALSE()),"")</f>
        <v/>
      </c>
    </row>
    <row r="1117" customFormat="false" ht="12.75" hidden="false" customHeight="false" outlineLevel="0" collapsed="false">
      <c r="J1117" s="9" t="str">
        <f aca="false">IF($B1117&lt;&gt;0,VLOOKUP($Y1117/365.25,DBInterface!$D:$Q,14,FALSE()),"")</f>
        <v/>
      </c>
    </row>
    <row r="1118" customFormat="false" ht="12.75" hidden="false" customHeight="false" outlineLevel="0" collapsed="false">
      <c r="J1118" s="9" t="str">
        <f aca="false">IF($B1118&lt;&gt;0,VLOOKUP($Y1118/365.25,DBInterface!$D:$Q,14,FALSE()),"")</f>
        <v/>
      </c>
    </row>
    <row r="1119" customFormat="false" ht="12.75" hidden="false" customHeight="false" outlineLevel="0" collapsed="false">
      <c r="J1119" s="9" t="str">
        <f aca="false">IF($B1119&lt;&gt;0,VLOOKUP($Y1119/365.25,DBInterface!$D:$Q,14,FALSE()),"")</f>
        <v/>
      </c>
    </row>
    <row r="1120" customFormat="false" ht="12.75" hidden="false" customHeight="false" outlineLevel="0" collapsed="false">
      <c r="J1120" s="9" t="str">
        <f aca="false">IF($B1120&lt;&gt;0,VLOOKUP($Y1120/365.25,DBInterface!$D:$Q,14,FALSE()),"")</f>
        <v/>
      </c>
    </row>
    <row r="1121" customFormat="false" ht="12.75" hidden="false" customHeight="false" outlineLevel="0" collapsed="false">
      <c r="J1121" s="9" t="str">
        <f aca="false">IF($B1121&lt;&gt;0,VLOOKUP($Y1121/365.25,DBInterface!$D:$Q,14,FALSE()),"")</f>
        <v/>
      </c>
    </row>
    <row r="1122" customFormat="false" ht="12.75" hidden="false" customHeight="false" outlineLevel="0" collapsed="false">
      <c r="J1122" s="9" t="str">
        <f aca="false">IF($B1122&lt;&gt;0,VLOOKUP($Y1122/365.25,DBInterface!$D:$Q,14,FALSE()),"")</f>
        <v/>
      </c>
    </row>
    <row r="1123" customFormat="false" ht="12.75" hidden="false" customHeight="false" outlineLevel="0" collapsed="false">
      <c r="J1123" s="9" t="str">
        <f aca="false">IF($B1123&lt;&gt;0,VLOOKUP($Y1123/365.25,DBInterface!$D:$Q,14,FALSE()),"")</f>
        <v/>
      </c>
    </row>
    <row r="1124" customFormat="false" ht="12.75" hidden="false" customHeight="false" outlineLevel="0" collapsed="false">
      <c r="J1124" s="9" t="str">
        <f aca="false">IF($B1124&lt;&gt;0,VLOOKUP($Y1124/365.25,DBInterface!$D:$Q,14,FALSE()),"")</f>
        <v/>
      </c>
    </row>
    <row r="1125" customFormat="false" ht="12.75" hidden="false" customHeight="false" outlineLevel="0" collapsed="false">
      <c r="J1125" s="9" t="str">
        <f aca="false">IF($B1125&lt;&gt;0,VLOOKUP($Y1125/365.25,DBInterface!$D:$Q,14,FALSE()),"")</f>
        <v/>
      </c>
    </row>
    <row r="1126" customFormat="false" ht="12.75" hidden="false" customHeight="false" outlineLevel="0" collapsed="false">
      <c r="J1126" s="9" t="str">
        <f aca="false">IF($B1126&lt;&gt;0,VLOOKUP($Y1126/365.25,DBInterface!$D:$Q,14,FALSE()),"")</f>
        <v/>
      </c>
    </row>
    <row r="1127" customFormat="false" ht="12.75" hidden="false" customHeight="false" outlineLevel="0" collapsed="false">
      <c r="J1127" s="9" t="str">
        <f aca="false">IF($B1127&lt;&gt;0,VLOOKUP($Y1127/365.25,DBInterface!$D:$Q,14,FALSE()),"")</f>
        <v/>
      </c>
    </row>
    <row r="1128" customFormat="false" ht="12.75" hidden="false" customHeight="false" outlineLevel="0" collapsed="false">
      <c r="J1128" s="9" t="str">
        <f aca="false">IF($B1128&lt;&gt;0,VLOOKUP($Y1128/365.25,DBInterface!$D:$Q,14,FALSE()),"")</f>
        <v/>
      </c>
    </row>
    <row r="1129" customFormat="false" ht="12.75" hidden="false" customHeight="false" outlineLevel="0" collapsed="false">
      <c r="J1129" s="9" t="str">
        <f aca="false">IF($B1129&lt;&gt;0,VLOOKUP($Y1129/365.25,DBInterface!$D:$Q,14,FALSE()),"")</f>
        <v/>
      </c>
    </row>
    <row r="1130" customFormat="false" ht="12.75" hidden="false" customHeight="false" outlineLevel="0" collapsed="false">
      <c r="J1130" s="9" t="str">
        <f aca="false">IF($B1130&lt;&gt;0,VLOOKUP($Y1130/365.25,DBInterface!$D:$Q,14,FALSE()),"")</f>
        <v/>
      </c>
    </row>
    <row r="1131" customFormat="false" ht="12.75" hidden="false" customHeight="false" outlineLevel="0" collapsed="false">
      <c r="J1131" s="9" t="str">
        <f aca="false">IF($B1131&lt;&gt;0,VLOOKUP($Y1131/365.25,DBInterface!$D:$Q,14,FALSE()),"")</f>
        <v/>
      </c>
    </row>
    <row r="1132" customFormat="false" ht="12.75" hidden="false" customHeight="false" outlineLevel="0" collapsed="false">
      <c r="J1132" s="9" t="str">
        <f aca="false">IF($B1132&lt;&gt;0,VLOOKUP($Y1132/365.25,DBInterface!$D:$Q,14,FALSE()),"")</f>
        <v/>
      </c>
    </row>
    <row r="1133" customFormat="false" ht="12.75" hidden="false" customHeight="false" outlineLevel="0" collapsed="false">
      <c r="J1133" s="9" t="str">
        <f aca="false">IF($B1133&lt;&gt;0,VLOOKUP($Y1133/365.25,DBInterface!$D:$Q,14,FALSE()),"")</f>
        <v/>
      </c>
    </row>
    <row r="1134" customFormat="false" ht="12.75" hidden="false" customHeight="false" outlineLevel="0" collapsed="false">
      <c r="J1134" s="9" t="str">
        <f aca="false">IF($B1134&lt;&gt;0,VLOOKUP($Y1134/365.25,DBInterface!$D:$Q,14,FALSE()),"")</f>
        <v/>
      </c>
    </row>
    <row r="1135" customFormat="false" ht="12.75" hidden="false" customHeight="false" outlineLevel="0" collapsed="false">
      <c r="J1135" s="9" t="str">
        <f aca="false">IF($B1135&lt;&gt;0,VLOOKUP($Y1135/365.25,DBInterface!$D:$Q,14,FALSE()),"")</f>
        <v/>
      </c>
    </row>
    <row r="1136" customFormat="false" ht="12.75" hidden="false" customHeight="false" outlineLevel="0" collapsed="false">
      <c r="J1136" s="9" t="str">
        <f aca="false">IF($B1136&lt;&gt;0,VLOOKUP($Y1136/365.25,DBInterface!$D:$Q,14,FALSE()),"")</f>
        <v/>
      </c>
    </row>
    <row r="1137" customFormat="false" ht="12.75" hidden="false" customHeight="false" outlineLevel="0" collapsed="false">
      <c r="J1137" s="9" t="str">
        <f aca="false">IF($B1137&lt;&gt;0,VLOOKUP($Y1137/365.25,DBInterface!$D:$Q,14,FALSE()),"")</f>
        <v/>
      </c>
    </row>
    <row r="1138" customFormat="false" ht="12.75" hidden="false" customHeight="false" outlineLevel="0" collapsed="false">
      <c r="J1138" s="9" t="str">
        <f aca="false">IF($B1138&lt;&gt;0,VLOOKUP($Y1138/365.25,DBInterface!$D:$Q,14,FALSE()),"")</f>
        <v/>
      </c>
    </row>
    <row r="1139" customFormat="false" ht="12.75" hidden="false" customHeight="false" outlineLevel="0" collapsed="false">
      <c r="J1139" s="9" t="str">
        <f aca="false">IF($B1139&lt;&gt;0,VLOOKUP($Y1139/365.25,DBInterface!$D:$Q,14,FALSE()),"")</f>
        <v/>
      </c>
    </row>
    <row r="1140" customFormat="false" ht="12.75" hidden="false" customHeight="false" outlineLevel="0" collapsed="false">
      <c r="J1140" s="9" t="str">
        <f aca="false">IF($B1140&lt;&gt;0,VLOOKUP($Y1140/365.25,DBInterface!$D:$Q,14,FALSE()),"")</f>
        <v/>
      </c>
    </row>
    <row r="1141" customFormat="false" ht="12.75" hidden="false" customHeight="false" outlineLevel="0" collapsed="false">
      <c r="J1141" s="9" t="str">
        <f aca="false">IF($B1141&lt;&gt;0,VLOOKUP($Y1141/365.25,DBInterface!$D:$Q,14,FALSE()),"")</f>
        <v/>
      </c>
    </row>
    <row r="1142" customFormat="false" ht="12.75" hidden="false" customHeight="false" outlineLevel="0" collapsed="false">
      <c r="J1142" s="9" t="str">
        <f aca="false">IF($B1142&lt;&gt;0,VLOOKUP($Y1142/365.25,DBInterface!$D:$Q,14,FALSE()),"")</f>
        <v/>
      </c>
    </row>
    <row r="1143" customFormat="false" ht="12.75" hidden="false" customHeight="false" outlineLevel="0" collapsed="false">
      <c r="J1143" s="9" t="str">
        <f aca="false">IF($B1143&lt;&gt;0,VLOOKUP($Y1143/365.25,DBInterface!$D:$Q,14,FALSE()),"")</f>
        <v/>
      </c>
    </row>
    <row r="1144" customFormat="false" ht="12.75" hidden="false" customHeight="false" outlineLevel="0" collapsed="false">
      <c r="J1144" s="9" t="str">
        <f aca="false">IF($B1144&lt;&gt;0,VLOOKUP($Y1144/365.25,DBInterface!$D:$Q,14,FALSE()),"")</f>
        <v/>
      </c>
    </row>
    <row r="1145" customFormat="false" ht="12.75" hidden="false" customHeight="false" outlineLevel="0" collapsed="false">
      <c r="J1145" s="9" t="str">
        <f aca="false">IF($B1145&lt;&gt;0,VLOOKUP($Y1145/365.25,DBInterface!$D:$Q,14,FALSE()),"")</f>
        <v/>
      </c>
    </row>
    <row r="1146" customFormat="false" ht="12.75" hidden="false" customHeight="false" outlineLevel="0" collapsed="false">
      <c r="J1146" s="9" t="str">
        <f aca="false">IF($B1146&lt;&gt;0,VLOOKUP($Y1146/365.25,DBInterface!$D:$Q,14,FALSE()),"")</f>
        <v/>
      </c>
    </row>
    <row r="1147" customFormat="false" ht="12.75" hidden="false" customHeight="false" outlineLevel="0" collapsed="false">
      <c r="J1147" s="9" t="str">
        <f aca="false">IF($B1147&lt;&gt;0,VLOOKUP($Y1147/365.25,DBInterface!$D:$Q,14,FALSE()),"")</f>
        <v/>
      </c>
    </row>
    <row r="1148" customFormat="false" ht="12.75" hidden="false" customHeight="false" outlineLevel="0" collapsed="false">
      <c r="J1148" s="9" t="str">
        <f aca="false">IF($B1148&lt;&gt;0,VLOOKUP($Y1148/365.25,DBInterface!$D:$Q,14,FALSE()),"")</f>
        <v/>
      </c>
    </row>
    <row r="1149" customFormat="false" ht="12.75" hidden="false" customHeight="false" outlineLevel="0" collapsed="false">
      <c r="J1149" s="9" t="str">
        <f aca="false">IF($B1149&lt;&gt;0,VLOOKUP($Y1149/365.25,DBInterface!$D:$Q,14,FALSE()),"")</f>
        <v/>
      </c>
    </row>
    <row r="1150" customFormat="false" ht="12.75" hidden="false" customHeight="false" outlineLevel="0" collapsed="false">
      <c r="J1150" s="9" t="str">
        <f aca="false">IF($B1150&lt;&gt;0,VLOOKUP($Y1150/365.25,DBInterface!$D:$Q,14,FALSE()),"")</f>
        <v/>
      </c>
    </row>
    <row r="1151" customFormat="false" ht="12.75" hidden="false" customHeight="false" outlineLevel="0" collapsed="false">
      <c r="J1151" s="9" t="str">
        <f aca="false">IF($B1151&lt;&gt;0,VLOOKUP($Y1151/365.25,DBInterface!$D:$Q,14,FALSE()),"")</f>
        <v/>
      </c>
    </row>
    <row r="1152" customFormat="false" ht="12.75" hidden="false" customHeight="false" outlineLevel="0" collapsed="false">
      <c r="J1152" s="9" t="str">
        <f aca="false">IF($B1152&lt;&gt;0,VLOOKUP($Y1152/365.25,DBInterface!$D:$Q,14,FALSE()),"")</f>
        <v/>
      </c>
    </row>
    <row r="1153" customFormat="false" ht="12.75" hidden="false" customHeight="false" outlineLevel="0" collapsed="false">
      <c r="J1153" s="9" t="str">
        <f aca="false">IF($B1153&lt;&gt;0,VLOOKUP($Y1153/365.25,DBInterface!$D:$Q,14,FALSE()),"")</f>
        <v/>
      </c>
    </row>
    <row r="1154" customFormat="false" ht="12.75" hidden="false" customHeight="false" outlineLevel="0" collapsed="false">
      <c r="J1154" s="9" t="str">
        <f aca="false">IF($B1154&lt;&gt;0,VLOOKUP($Y1154/365.25,DBInterface!$D:$Q,14,FALSE()),"")</f>
        <v/>
      </c>
    </row>
    <row r="1155" customFormat="false" ht="12.75" hidden="false" customHeight="false" outlineLevel="0" collapsed="false">
      <c r="J1155" s="9" t="str">
        <f aca="false">IF($B1155&lt;&gt;0,VLOOKUP($Y1155/365.25,DBInterface!$D:$Q,14,FALSE()),"")</f>
        <v/>
      </c>
    </row>
    <row r="1156" customFormat="false" ht="12.75" hidden="false" customHeight="false" outlineLevel="0" collapsed="false">
      <c r="J1156" s="9" t="str">
        <f aca="false">IF($B1156&lt;&gt;0,VLOOKUP($Y1156/365.25,DBInterface!$D:$Q,14,FALSE()),"")</f>
        <v/>
      </c>
    </row>
    <row r="1157" customFormat="false" ht="12.75" hidden="false" customHeight="false" outlineLevel="0" collapsed="false">
      <c r="J1157" s="9" t="str">
        <f aca="false">IF($B1157&lt;&gt;0,VLOOKUP($Y1157/365.25,DBInterface!$D:$Q,14,FALSE()),"")</f>
        <v/>
      </c>
    </row>
    <row r="1158" customFormat="false" ht="12.75" hidden="false" customHeight="false" outlineLevel="0" collapsed="false">
      <c r="J1158" s="9" t="str">
        <f aca="false">IF($B1158&lt;&gt;0,VLOOKUP($Y1158/365.25,DBInterface!$D:$Q,14,FALSE()),"")</f>
        <v/>
      </c>
    </row>
    <row r="1159" customFormat="false" ht="12.75" hidden="false" customHeight="false" outlineLevel="0" collapsed="false">
      <c r="J1159" s="9" t="str">
        <f aca="false">IF($B1159&lt;&gt;0,VLOOKUP($Y1159/365.25,DBInterface!$D:$Q,14,FALSE()),"")</f>
        <v/>
      </c>
    </row>
    <row r="1160" customFormat="false" ht="12.75" hidden="false" customHeight="false" outlineLevel="0" collapsed="false">
      <c r="J1160" s="9" t="str">
        <f aca="false">IF($B1160&lt;&gt;0,VLOOKUP($Y1160/365.25,DBInterface!$D:$Q,14,FALSE()),"")</f>
        <v/>
      </c>
    </row>
    <row r="1161" customFormat="false" ht="12.75" hidden="false" customHeight="false" outlineLevel="0" collapsed="false">
      <c r="J1161" s="9" t="str">
        <f aca="false">IF($B1161&lt;&gt;0,VLOOKUP($Y1161/365.25,DBInterface!$D:$Q,14,FALSE()),"")</f>
        <v/>
      </c>
    </row>
    <row r="1162" customFormat="false" ht="12.75" hidden="false" customHeight="false" outlineLevel="0" collapsed="false">
      <c r="J1162" s="9" t="str">
        <f aca="false">IF($B1162&lt;&gt;0,VLOOKUP($Y1162/365.25,DBInterface!$D:$Q,14,FALSE()),"")</f>
        <v/>
      </c>
    </row>
    <row r="1163" customFormat="false" ht="12.75" hidden="false" customHeight="false" outlineLevel="0" collapsed="false">
      <c r="J1163" s="9" t="str">
        <f aca="false">IF($B1163&lt;&gt;0,VLOOKUP($Y1163/365.25,DBInterface!$D:$Q,14,FALSE()),"")</f>
        <v/>
      </c>
    </row>
    <row r="1164" customFormat="false" ht="12.75" hidden="false" customHeight="false" outlineLevel="0" collapsed="false">
      <c r="J1164" s="9" t="str">
        <f aca="false">IF($B1164&lt;&gt;0,VLOOKUP($Y1164/365.25,DBInterface!$D:$Q,14,FALSE()),"")</f>
        <v/>
      </c>
    </row>
    <row r="1165" customFormat="false" ht="12.75" hidden="false" customHeight="false" outlineLevel="0" collapsed="false">
      <c r="J1165" s="9" t="str">
        <f aca="false">IF($B1165&lt;&gt;0,VLOOKUP($Y1165/365.25,DBInterface!$D:$Q,14,FALSE()),"")</f>
        <v/>
      </c>
    </row>
    <row r="1166" customFormat="false" ht="12.75" hidden="false" customHeight="false" outlineLevel="0" collapsed="false">
      <c r="J1166" s="9" t="str">
        <f aca="false">IF($B1166&lt;&gt;0,VLOOKUP($Y1166/365.25,DBInterface!$D:$Q,14,FALSE()),"")</f>
        <v/>
      </c>
    </row>
    <row r="1167" customFormat="false" ht="12.75" hidden="false" customHeight="false" outlineLevel="0" collapsed="false">
      <c r="J1167" s="9" t="str">
        <f aca="false">IF($B1167&lt;&gt;0,VLOOKUP($Y1167/365.25,DBInterface!$D:$Q,14,FALSE()),"")</f>
        <v/>
      </c>
    </row>
    <row r="1168" customFormat="false" ht="12.75" hidden="false" customHeight="false" outlineLevel="0" collapsed="false">
      <c r="J1168" s="9" t="str">
        <f aca="false">IF($B1168&lt;&gt;0,VLOOKUP($Y1168/365.25,DBInterface!$D:$Q,14,FALSE()),"")</f>
        <v/>
      </c>
    </row>
    <row r="1169" customFormat="false" ht="12.75" hidden="false" customHeight="false" outlineLevel="0" collapsed="false">
      <c r="J1169" s="9" t="str">
        <f aca="false">IF($B1169&lt;&gt;0,VLOOKUP($Y1169/365.25,DBInterface!$D:$Q,14,FALSE()),"")</f>
        <v/>
      </c>
    </row>
    <row r="1170" customFormat="false" ht="12.75" hidden="false" customHeight="false" outlineLevel="0" collapsed="false">
      <c r="J1170" s="9" t="str">
        <f aca="false">IF($B1170&lt;&gt;0,VLOOKUP($Y1170/365.25,DBInterface!$D:$Q,14,FALSE()),"")</f>
        <v/>
      </c>
    </row>
    <row r="1171" customFormat="false" ht="12.75" hidden="false" customHeight="false" outlineLevel="0" collapsed="false">
      <c r="J1171" s="9" t="str">
        <f aca="false">IF($B1171&lt;&gt;0,VLOOKUP($Y1171/365.25,DBInterface!$D:$Q,14,FALSE()),"")</f>
        <v/>
      </c>
    </row>
    <row r="1172" customFormat="false" ht="12.75" hidden="false" customHeight="false" outlineLevel="0" collapsed="false">
      <c r="J1172" s="9" t="str">
        <f aca="false">IF($B1172&lt;&gt;0,VLOOKUP($Y1172/365.25,DBInterface!$D:$Q,14,FALSE()),"")</f>
        <v/>
      </c>
    </row>
    <row r="1173" customFormat="false" ht="12.75" hidden="false" customHeight="false" outlineLevel="0" collapsed="false">
      <c r="J1173" s="9" t="str">
        <f aca="false">IF($B1173&lt;&gt;0,VLOOKUP($Y1173/365.25,DBInterface!$D:$Q,14,FALSE()),"")</f>
        <v/>
      </c>
    </row>
    <row r="1174" customFormat="false" ht="12.75" hidden="false" customHeight="false" outlineLevel="0" collapsed="false">
      <c r="J1174" s="9" t="str">
        <f aca="false">IF($B1174&lt;&gt;0,VLOOKUP($Y1174/365.25,DBInterface!$D:$Q,14,FALSE()),"")</f>
        <v/>
      </c>
    </row>
    <row r="1175" customFormat="false" ht="12.75" hidden="false" customHeight="false" outlineLevel="0" collapsed="false">
      <c r="J1175" s="9" t="str">
        <f aca="false">IF($B1175&lt;&gt;0,VLOOKUP($Y1175/365.25,DBInterface!$D:$Q,14,FALSE()),"")</f>
        <v/>
      </c>
    </row>
    <row r="1176" customFormat="false" ht="12.75" hidden="false" customHeight="false" outlineLevel="0" collapsed="false">
      <c r="J1176" s="9" t="str">
        <f aca="false">IF($B1176&lt;&gt;0,VLOOKUP($Y1176/365.25,DBInterface!$D:$Q,14,FALSE()),"")</f>
        <v/>
      </c>
    </row>
    <row r="1177" customFormat="false" ht="12.75" hidden="false" customHeight="false" outlineLevel="0" collapsed="false">
      <c r="J1177" s="9" t="str">
        <f aca="false">IF($B1177&lt;&gt;0,VLOOKUP($Y1177/365.25,DBInterface!$D:$Q,14,FALSE()),"")</f>
        <v/>
      </c>
    </row>
    <row r="1178" customFormat="false" ht="12.75" hidden="false" customHeight="false" outlineLevel="0" collapsed="false">
      <c r="J1178" s="9" t="str">
        <f aca="false">IF($B1178&lt;&gt;0,VLOOKUP($Y1178/365.25,DBInterface!$D:$Q,14,FALSE()),"")</f>
        <v/>
      </c>
    </row>
    <row r="1179" customFormat="false" ht="12.75" hidden="false" customHeight="false" outlineLevel="0" collapsed="false">
      <c r="J1179" s="9" t="str">
        <f aca="false">IF($B1179&lt;&gt;0,VLOOKUP($Y1179/365.25,DBInterface!$D:$Q,14,FALSE()),"")</f>
        <v/>
      </c>
    </row>
    <row r="1180" customFormat="false" ht="12.75" hidden="false" customHeight="false" outlineLevel="0" collapsed="false">
      <c r="J1180" s="9" t="str">
        <f aca="false">IF($B1180&lt;&gt;0,VLOOKUP($Y1180/365.25,DBInterface!$D:$Q,14,FALSE()),"")</f>
        <v/>
      </c>
    </row>
    <row r="1181" customFormat="false" ht="12.75" hidden="false" customHeight="false" outlineLevel="0" collapsed="false">
      <c r="J1181" s="9" t="str">
        <f aca="false">IF($B1181&lt;&gt;0,VLOOKUP($Y1181/365.25,DBInterface!$D:$Q,14,FALSE()),"")</f>
        <v/>
      </c>
    </row>
    <row r="1182" customFormat="false" ht="12.75" hidden="false" customHeight="false" outlineLevel="0" collapsed="false">
      <c r="J1182" s="9" t="str">
        <f aca="false">IF($B1182&lt;&gt;0,VLOOKUP($Y1182/365.25,DBInterface!$D:$Q,14,FALSE()),"")</f>
        <v/>
      </c>
    </row>
    <row r="1183" customFormat="false" ht="12.75" hidden="false" customHeight="false" outlineLevel="0" collapsed="false">
      <c r="J1183" s="9" t="str">
        <f aca="false">IF($B1183&lt;&gt;0,VLOOKUP($Y1183/365.25,DBInterface!$D:$Q,14,FALSE()),"")</f>
        <v/>
      </c>
    </row>
    <row r="1184" customFormat="false" ht="12.75" hidden="false" customHeight="false" outlineLevel="0" collapsed="false">
      <c r="J1184" s="9" t="str">
        <f aca="false">IF($B1184&lt;&gt;0,VLOOKUP($Y1184/365.25,DBInterface!$D:$Q,14,FALSE()),"")</f>
        <v/>
      </c>
    </row>
    <row r="1185" customFormat="false" ht="12.75" hidden="false" customHeight="false" outlineLevel="0" collapsed="false">
      <c r="J1185" s="9" t="str">
        <f aca="false">IF($B1185&lt;&gt;0,VLOOKUP($Y1185/365.25,DBInterface!$D:$Q,14,FALSE()),"")</f>
        <v/>
      </c>
    </row>
    <row r="1186" customFormat="false" ht="12.75" hidden="false" customHeight="false" outlineLevel="0" collapsed="false">
      <c r="J1186" s="9" t="str">
        <f aca="false">IF($B1186&lt;&gt;0,VLOOKUP($Y1186/365.25,DBInterface!$D:$Q,14,FALSE()),"")</f>
        <v/>
      </c>
    </row>
    <row r="1187" customFormat="false" ht="12.75" hidden="false" customHeight="false" outlineLevel="0" collapsed="false">
      <c r="J1187" s="9" t="str">
        <f aca="false">IF($B1187&lt;&gt;0,VLOOKUP($Y1187/365.25,DBInterface!$D:$Q,14,FALSE()),"")</f>
        <v/>
      </c>
    </row>
    <row r="1188" customFormat="false" ht="12.75" hidden="false" customHeight="false" outlineLevel="0" collapsed="false">
      <c r="J1188" s="9" t="str">
        <f aca="false">IF($B1188&lt;&gt;0,VLOOKUP($Y1188/365.25,DBInterface!$D:$Q,14,FALSE()),"")</f>
        <v/>
      </c>
    </row>
    <row r="1189" customFormat="false" ht="12.75" hidden="false" customHeight="false" outlineLevel="0" collapsed="false">
      <c r="J1189" s="9" t="str">
        <f aca="false">IF($B1189&lt;&gt;0,VLOOKUP($Y1189/365.25,DBInterface!$D:$Q,14,FALSE()),"")</f>
        <v/>
      </c>
    </row>
    <row r="1190" customFormat="false" ht="12.75" hidden="false" customHeight="false" outlineLevel="0" collapsed="false">
      <c r="J1190" s="9" t="str">
        <f aca="false">IF($B1190&lt;&gt;0,VLOOKUP($Y1190/365.25,DBInterface!$D:$Q,14,FALSE()),"")</f>
        <v/>
      </c>
    </row>
    <row r="1191" customFormat="false" ht="12.75" hidden="false" customHeight="false" outlineLevel="0" collapsed="false">
      <c r="J1191" s="9" t="str">
        <f aca="false">IF($B1191&lt;&gt;0,VLOOKUP($Y1191/365.25,DBInterface!$D:$Q,14,FALSE()),"")</f>
        <v/>
      </c>
    </row>
    <row r="1192" customFormat="false" ht="12.75" hidden="false" customHeight="false" outlineLevel="0" collapsed="false">
      <c r="J1192" s="9" t="str">
        <f aca="false">IF($B1192&lt;&gt;0,VLOOKUP($Y1192/365.25,DBInterface!$D:$Q,14,FALSE()),"")</f>
        <v/>
      </c>
    </row>
    <row r="1193" customFormat="false" ht="12.75" hidden="false" customHeight="false" outlineLevel="0" collapsed="false">
      <c r="J1193" s="9" t="str">
        <f aca="false">IF($B1193&lt;&gt;0,VLOOKUP($Y1193/365.25,DBInterface!$D:$Q,14,FALSE()),"")</f>
        <v/>
      </c>
    </row>
    <row r="1194" customFormat="false" ht="12.75" hidden="false" customHeight="false" outlineLevel="0" collapsed="false">
      <c r="J1194" s="9" t="str">
        <f aca="false">IF($B1194&lt;&gt;0,VLOOKUP($Y1194/365.25,DBInterface!$D:$Q,14,FALSE()),"")</f>
        <v/>
      </c>
    </row>
    <row r="1195" customFormat="false" ht="12.75" hidden="false" customHeight="false" outlineLevel="0" collapsed="false">
      <c r="J1195" s="9" t="str">
        <f aca="false">IF($B1195&lt;&gt;0,VLOOKUP($Y1195/365.25,DBInterface!$D:$Q,14,FALSE()),"")</f>
        <v/>
      </c>
    </row>
    <row r="1196" customFormat="false" ht="12.75" hidden="false" customHeight="false" outlineLevel="0" collapsed="false">
      <c r="J1196" s="9" t="str">
        <f aca="false">IF($B1196&lt;&gt;0,VLOOKUP($Y1196/365.25,DBInterface!$D:$Q,14,FALSE()),"")</f>
        <v/>
      </c>
    </row>
    <row r="1197" customFormat="false" ht="12.75" hidden="false" customHeight="false" outlineLevel="0" collapsed="false">
      <c r="J1197" s="9" t="str">
        <f aca="false">IF($B1197&lt;&gt;0,VLOOKUP($Y1197/365.25,DBInterface!$D:$Q,14,FALSE()),"")</f>
        <v/>
      </c>
    </row>
    <row r="1198" customFormat="false" ht="12.75" hidden="false" customHeight="false" outlineLevel="0" collapsed="false">
      <c r="J1198" s="9" t="str">
        <f aca="false">IF($B1198&lt;&gt;0,VLOOKUP($Y1198/365.25,DBInterface!$D:$Q,14,FALSE()),"")</f>
        <v/>
      </c>
    </row>
    <row r="1199" customFormat="false" ht="12.75" hidden="false" customHeight="false" outlineLevel="0" collapsed="false">
      <c r="J1199" s="9" t="str">
        <f aca="false">IF($B1199&lt;&gt;0,VLOOKUP($Y1199/365.25,DBInterface!$D:$Q,14,FALSE()),"")</f>
        <v/>
      </c>
    </row>
    <row r="1200" customFormat="false" ht="12.75" hidden="false" customHeight="false" outlineLevel="0" collapsed="false">
      <c r="J1200" s="9" t="str">
        <f aca="false">IF($B1200&lt;&gt;0,VLOOKUP($Y1200/365.25,DBInterface!$D:$Q,14,FALSE()),"")</f>
        <v/>
      </c>
    </row>
    <row r="1201" customFormat="false" ht="12.75" hidden="false" customHeight="false" outlineLevel="0" collapsed="false">
      <c r="J1201" s="9" t="str">
        <f aca="false">IF($B1201&lt;&gt;0,VLOOKUP($Y1201/365.25,DBInterface!$D:$Q,14,FALSE()),"")</f>
        <v/>
      </c>
    </row>
    <row r="1202" customFormat="false" ht="12.75" hidden="false" customHeight="false" outlineLevel="0" collapsed="false">
      <c r="J1202" s="9" t="str">
        <f aca="false">IF($B1202&lt;&gt;0,VLOOKUP($Y1202/365.25,DBInterface!$D:$Q,14,FALSE()),"")</f>
        <v/>
      </c>
    </row>
    <row r="1203" customFormat="false" ht="12.75" hidden="false" customHeight="false" outlineLevel="0" collapsed="false">
      <c r="J1203" s="9" t="str">
        <f aca="false">IF($B1203&lt;&gt;0,VLOOKUP($Y1203/365.25,DBInterface!$D:$Q,14,FALSE()),"")</f>
        <v/>
      </c>
    </row>
    <row r="1204" customFormat="false" ht="12.75" hidden="false" customHeight="false" outlineLevel="0" collapsed="false">
      <c r="J1204" s="9" t="str">
        <f aca="false">IF($B1204&lt;&gt;0,VLOOKUP($Y1204/365.25,DBInterface!$D:$Q,14,FALSE()),"")</f>
        <v/>
      </c>
    </row>
    <row r="1205" customFormat="false" ht="12.75" hidden="false" customHeight="false" outlineLevel="0" collapsed="false">
      <c r="J1205" s="9" t="str">
        <f aca="false">IF($B1205&lt;&gt;0,VLOOKUP($Y1205/365.25,DBInterface!$D:$Q,14,FALSE()),"")</f>
        <v/>
      </c>
    </row>
    <row r="1206" customFormat="false" ht="12.75" hidden="false" customHeight="false" outlineLevel="0" collapsed="false">
      <c r="J1206" s="9" t="str">
        <f aca="false">IF($B1206&lt;&gt;0,VLOOKUP($Y1206/365.25,DBInterface!$D:$Q,14,FALSE()),"")</f>
        <v/>
      </c>
    </row>
    <row r="1207" customFormat="false" ht="12.75" hidden="false" customHeight="false" outlineLevel="0" collapsed="false">
      <c r="J1207" s="9" t="str">
        <f aca="false">IF($B1207&lt;&gt;0,VLOOKUP($Y1207/365.25,DBInterface!$D:$Q,14,FALSE()),"")</f>
        <v/>
      </c>
    </row>
    <row r="1208" customFormat="false" ht="12.75" hidden="false" customHeight="false" outlineLevel="0" collapsed="false">
      <c r="J1208" s="9" t="str">
        <f aca="false">IF($B1208&lt;&gt;0,VLOOKUP($Y1208/365.25,DBInterface!$D:$Q,14,FALSE()),"")</f>
        <v/>
      </c>
    </row>
    <row r="1209" customFormat="false" ht="12.75" hidden="false" customHeight="false" outlineLevel="0" collapsed="false">
      <c r="J1209" s="9" t="str">
        <f aca="false">IF($B1209&lt;&gt;0,VLOOKUP($Y1209/365.25,DBInterface!$D:$Q,14,FALSE()),"")</f>
        <v/>
      </c>
    </row>
    <row r="1210" customFormat="false" ht="12.75" hidden="false" customHeight="false" outlineLevel="0" collapsed="false">
      <c r="J1210" s="9" t="str">
        <f aca="false">IF($B1210&lt;&gt;0,VLOOKUP($Y1210/365.25,DBInterface!$D:$Q,14,FALSE()),"")</f>
        <v/>
      </c>
    </row>
    <row r="1211" customFormat="false" ht="12.75" hidden="false" customHeight="false" outlineLevel="0" collapsed="false">
      <c r="J1211" s="9" t="str">
        <f aca="false">IF($B1211&lt;&gt;0,VLOOKUP($Y1211/365.25,DBInterface!$D:$Q,14,FALSE()),"")</f>
        <v/>
      </c>
    </row>
    <row r="1212" customFormat="false" ht="12.75" hidden="false" customHeight="false" outlineLevel="0" collapsed="false">
      <c r="J1212" s="9" t="str">
        <f aca="false">IF($B1212&lt;&gt;0,VLOOKUP($Y1212/365.25,DBInterface!$D:$Q,14,FALSE()),"")</f>
        <v/>
      </c>
    </row>
    <row r="1213" customFormat="false" ht="12.75" hidden="false" customHeight="false" outlineLevel="0" collapsed="false">
      <c r="J1213" s="9" t="str">
        <f aca="false">IF($B1213&lt;&gt;0,VLOOKUP($Y1213/365.25,DBInterface!$D:$Q,14,FALSE()),"")</f>
        <v/>
      </c>
    </row>
    <row r="1214" customFormat="false" ht="12.75" hidden="false" customHeight="false" outlineLevel="0" collapsed="false">
      <c r="J1214" s="9" t="str">
        <f aca="false">IF($B1214&lt;&gt;0,VLOOKUP($Y1214/365.25,DBInterface!$D:$Q,14,FALSE()),"")</f>
        <v/>
      </c>
    </row>
    <row r="1215" customFormat="false" ht="12.75" hidden="false" customHeight="false" outlineLevel="0" collapsed="false">
      <c r="J1215" s="9" t="str">
        <f aca="false">IF($B1215&lt;&gt;0,VLOOKUP($Y1215/365.25,DBInterface!$D:$Q,14,FALSE()),"")</f>
        <v/>
      </c>
    </row>
    <row r="1216" customFormat="false" ht="12.75" hidden="false" customHeight="false" outlineLevel="0" collapsed="false">
      <c r="J1216" s="9" t="str">
        <f aca="false">IF($B1216&lt;&gt;0,VLOOKUP($Y1216/365.25,DBInterface!$D:$Q,14,FALSE()),"")</f>
        <v/>
      </c>
    </row>
    <row r="1217" customFormat="false" ht="12.75" hidden="false" customHeight="false" outlineLevel="0" collapsed="false">
      <c r="J1217" s="9" t="str">
        <f aca="false">IF($B1217&lt;&gt;0,VLOOKUP($Y1217/365.25,DBInterface!$D:$Q,14,FALSE()),"")</f>
        <v/>
      </c>
    </row>
    <row r="1218" customFormat="false" ht="12.75" hidden="false" customHeight="false" outlineLevel="0" collapsed="false">
      <c r="J1218" s="9" t="str">
        <f aca="false">IF($B1218&lt;&gt;0,VLOOKUP($Y1218/365.25,DBInterface!$D:$Q,14,FALSE()),"")</f>
        <v/>
      </c>
    </row>
    <row r="1219" customFormat="false" ht="12.75" hidden="false" customHeight="false" outlineLevel="0" collapsed="false">
      <c r="J1219" s="9" t="str">
        <f aca="false">IF($B1219&lt;&gt;0,VLOOKUP($Y1219/365.25,DBInterface!$D:$Q,14,FALSE()),"")</f>
        <v/>
      </c>
    </row>
    <row r="1220" customFormat="false" ht="12.75" hidden="false" customHeight="false" outlineLevel="0" collapsed="false">
      <c r="J1220" s="9" t="str">
        <f aca="false">IF($B1220&lt;&gt;0,VLOOKUP($Y1220/365.25,DBInterface!$D:$Q,14,FALSE()),"")</f>
        <v/>
      </c>
    </row>
    <row r="1221" customFormat="false" ht="12.75" hidden="false" customHeight="false" outlineLevel="0" collapsed="false">
      <c r="J1221" s="9" t="str">
        <f aca="false">IF($B1221&lt;&gt;0,VLOOKUP($Y1221/365.25,DBInterface!$D:$Q,14,FALSE()),"")</f>
        <v/>
      </c>
    </row>
    <row r="1222" customFormat="false" ht="12.75" hidden="false" customHeight="false" outlineLevel="0" collapsed="false">
      <c r="J1222" s="9" t="str">
        <f aca="false">IF($B1222&lt;&gt;0,VLOOKUP($Y1222/365.25,DBInterface!$D:$Q,14,FALSE()),"")</f>
        <v/>
      </c>
    </row>
    <row r="1223" customFormat="false" ht="12.75" hidden="false" customHeight="false" outlineLevel="0" collapsed="false">
      <c r="J1223" s="9" t="str">
        <f aca="false">IF($B1223&lt;&gt;0,VLOOKUP($Y1223/365.25,DBInterface!$D:$Q,14,FALSE()),"")</f>
        <v/>
      </c>
    </row>
    <row r="1224" customFormat="false" ht="12.75" hidden="false" customHeight="false" outlineLevel="0" collapsed="false">
      <c r="J1224" s="9" t="str">
        <f aca="false">IF($B1224&lt;&gt;0,VLOOKUP($Y1224/365.25,DBInterface!$D:$Q,14,FALSE()),"")</f>
        <v/>
      </c>
    </row>
    <row r="1225" customFormat="false" ht="12.75" hidden="false" customHeight="false" outlineLevel="0" collapsed="false">
      <c r="J1225" s="9" t="str">
        <f aca="false">IF($B1225&lt;&gt;0,VLOOKUP($Y1225/365.25,DBInterface!$D:$Q,14,FALSE()),"")</f>
        <v/>
      </c>
    </row>
    <row r="1226" customFormat="false" ht="12.75" hidden="false" customHeight="false" outlineLevel="0" collapsed="false">
      <c r="J1226" s="9" t="str">
        <f aca="false">IF($B1226&lt;&gt;0,VLOOKUP($Y1226/365.25,DBInterface!$D:$Q,14,FALSE()),"")</f>
        <v/>
      </c>
    </row>
    <row r="1227" customFormat="false" ht="12.75" hidden="false" customHeight="false" outlineLevel="0" collapsed="false">
      <c r="J1227" s="9" t="str">
        <f aca="false">IF($B1227&lt;&gt;0,VLOOKUP($Y1227/365.25,DBInterface!$D:$Q,14,FALSE()),"")</f>
        <v/>
      </c>
    </row>
    <row r="1228" customFormat="false" ht="12.75" hidden="false" customHeight="false" outlineLevel="0" collapsed="false">
      <c r="J1228" s="9" t="str">
        <f aca="false">IF($B1228&lt;&gt;0,VLOOKUP($Y1228/365.25,DBInterface!$D:$Q,14,FALSE()),"")</f>
        <v/>
      </c>
    </row>
    <row r="1229" customFormat="false" ht="12.75" hidden="false" customHeight="false" outlineLevel="0" collapsed="false">
      <c r="J1229" s="9" t="str">
        <f aca="false">IF($B1229&lt;&gt;0,VLOOKUP($Y1229/365.25,DBInterface!$D:$Q,14,FALSE()),"")</f>
        <v/>
      </c>
    </row>
    <row r="1230" customFormat="false" ht="12.75" hidden="false" customHeight="false" outlineLevel="0" collapsed="false">
      <c r="J1230" s="9" t="str">
        <f aca="false">IF($B1230&lt;&gt;0,VLOOKUP($Y1230/365.25,DBInterface!$D:$Q,14,FALSE()),"")</f>
        <v/>
      </c>
    </row>
    <row r="1231" customFormat="false" ht="12.75" hidden="false" customHeight="false" outlineLevel="0" collapsed="false">
      <c r="J1231" s="9" t="str">
        <f aca="false">IF($B1231&lt;&gt;0,VLOOKUP($Y1231/365.25,DBInterface!$D:$Q,14,FALSE()),"")</f>
        <v/>
      </c>
    </row>
    <row r="1232" customFormat="false" ht="12.75" hidden="false" customHeight="false" outlineLevel="0" collapsed="false">
      <c r="J1232" s="9" t="str">
        <f aca="false">IF($B1232&lt;&gt;0,VLOOKUP($Y1232/365.25,DBInterface!$D:$Q,14,FALSE()),"")</f>
        <v/>
      </c>
    </row>
    <row r="1233" customFormat="false" ht="12.75" hidden="false" customHeight="false" outlineLevel="0" collapsed="false">
      <c r="J1233" s="9" t="str">
        <f aca="false">IF($B1233&lt;&gt;0,VLOOKUP($Y1233/365.25,DBInterface!$D:$Q,14,FALSE()),"")</f>
        <v/>
      </c>
    </row>
    <row r="1234" customFormat="false" ht="12.75" hidden="false" customHeight="false" outlineLevel="0" collapsed="false">
      <c r="J1234" s="9" t="str">
        <f aca="false">IF($B1234&lt;&gt;0,VLOOKUP($Y1234/365.25,DBInterface!$D:$Q,14,FALSE()),"")</f>
        <v/>
      </c>
    </row>
    <row r="1235" customFormat="false" ht="12.75" hidden="false" customHeight="false" outlineLevel="0" collapsed="false">
      <c r="J1235" s="9" t="str">
        <f aca="false">IF($B1235&lt;&gt;0,VLOOKUP($Y1235/365.25,DBInterface!$D:$Q,14,FALSE()),"")</f>
        <v/>
      </c>
    </row>
    <row r="1236" customFormat="false" ht="12.75" hidden="false" customHeight="false" outlineLevel="0" collapsed="false">
      <c r="J1236" s="9" t="str">
        <f aca="false">IF($B1236&lt;&gt;0,VLOOKUP($Y1236/365.25,DBInterface!$D:$Q,14,FALSE()),"")</f>
        <v/>
      </c>
    </row>
    <row r="1237" customFormat="false" ht="12.75" hidden="false" customHeight="false" outlineLevel="0" collapsed="false">
      <c r="J1237" s="9" t="str">
        <f aca="false">IF($B1237&lt;&gt;0,VLOOKUP($Y1237/365.25,DBInterface!$D:$Q,14,FALSE()),"")</f>
        <v/>
      </c>
    </row>
    <row r="1238" customFormat="false" ht="12.75" hidden="false" customHeight="false" outlineLevel="0" collapsed="false">
      <c r="J1238" s="9" t="str">
        <f aca="false">IF($B1238&lt;&gt;0,VLOOKUP($Y1238/365.25,DBInterface!$D:$Q,14,FALSE()),"")</f>
        <v/>
      </c>
    </row>
    <row r="1239" customFormat="false" ht="12.75" hidden="false" customHeight="false" outlineLevel="0" collapsed="false">
      <c r="J1239" s="9" t="str">
        <f aca="false">IF($B1239&lt;&gt;0,VLOOKUP($Y1239/365.25,DBInterface!$D:$Q,14,FALSE()),"")</f>
        <v/>
      </c>
    </row>
    <row r="1240" customFormat="false" ht="12.75" hidden="false" customHeight="false" outlineLevel="0" collapsed="false">
      <c r="J1240" s="9" t="str">
        <f aca="false">IF($B1240&lt;&gt;0,VLOOKUP($Y1240/365.25,DBInterface!$D:$Q,14,FALSE()),"")</f>
        <v/>
      </c>
    </row>
    <row r="1241" customFormat="false" ht="12.75" hidden="false" customHeight="false" outlineLevel="0" collapsed="false">
      <c r="J1241" s="9" t="str">
        <f aca="false">IF($B1241&lt;&gt;0,VLOOKUP($Y1241/365.25,DBInterface!$D:$Q,14,FALSE()),"")</f>
        <v/>
      </c>
    </row>
    <row r="1242" customFormat="false" ht="12.75" hidden="false" customHeight="false" outlineLevel="0" collapsed="false">
      <c r="J1242" s="9" t="str">
        <f aca="false">IF($B1242&lt;&gt;0,VLOOKUP($Y1242/365.25,DBInterface!$D:$Q,14,FALSE()),"")</f>
        <v/>
      </c>
    </row>
    <row r="1243" customFormat="false" ht="12.75" hidden="false" customHeight="false" outlineLevel="0" collapsed="false">
      <c r="J1243" s="9" t="str">
        <f aca="false">IF($B1243&lt;&gt;0,VLOOKUP($Y1243/365.25,DBInterface!$D:$Q,14,FALSE()),"")</f>
        <v/>
      </c>
    </row>
    <row r="1244" customFormat="false" ht="12.75" hidden="false" customHeight="false" outlineLevel="0" collapsed="false">
      <c r="J1244" s="9" t="str">
        <f aca="false">IF($B1244&lt;&gt;0,VLOOKUP($Y1244/365.25,DBInterface!$D:$Q,14,FALSE()),"")</f>
        <v/>
      </c>
    </row>
    <row r="1245" customFormat="false" ht="12.75" hidden="false" customHeight="false" outlineLevel="0" collapsed="false">
      <c r="J1245" s="9" t="str">
        <f aca="false">IF($B1245&lt;&gt;0,VLOOKUP($Y1245/365.25,DBInterface!$D:$Q,14,FALSE()),"")</f>
        <v/>
      </c>
    </row>
    <row r="1246" customFormat="false" ht="12.75" hidden="false" customHeight="false" outlineLevel="0" collapsed="false">
      <c r="J1246" s="9" t="str">
        <f aca="false">IF($B1246&lt;&gt;0,VLOOKUP($Y1246/365.25,DBInterface!$D:$Q,14,FALSE()),"")</f>
        <v/>
      </c>
    </row>
    <row r="1247" customFormat="false" ht="12.75" hidden="false" customHeight="false" outlineLevel="0" collapsed="false">
      <c r="J1247" s="9" t="str">
        <f aca="false">IF($B1247&lt;&gt;0,VLOOKUP($Y1247/365.25,DBInterface!$D:$Q,14,FALSE()),"")</f>
        <v/>
      </c>
    </row>
    <row r="1248" customFormat="false" ht="12.75" hidden="false" customHeight="false" outlineLevel="0" collapsed="false">
      <c r="J1248" s="9" t="str">
        <f aca="false">IF($B1248&lt;&gt;0,VLOOKUP($Y1248/365.25,DBInterface!$D:$Q,14,FALSE()),"")</f>
        <v/>
      </c>
    </row>
    <row r="1249" customFormat="false" ht="12.75" hidden="false" customHeight="false" outlineLevel="0" collapsed="false">
      <c r="J1249" s="9" t="str">
        <f aca="false">IF($B1249&lt;&gt;0,VLOOKUP($Y1249/365.25,DBInterface!$D:$Q,14,FALSE()),"")</f>
        <v/>
      </c>
    </row>
    <row r="1250" customFormat="false" ht="12.75" hidden="false" customHeight="false" outlineLevel="0" collapsed="false">
      <c r="J1250" s="9" t="str">
        <f aca="false">IF($B1250&lt;&gt;0,VLOOKUP($Y1250/365.25,DBInterface!$D:$Q,14,FALSE()),"")</f>
        <v/>
      </c>
    </row>
    <row r="1251" customFormat="false" ht="12.75" hidden="false" customHeight="false" outlineLevel="0" collapsed="false">
      <c r="J1251" s="9" t="str">
        <f aca="false">IF($B1251&lt;&gt;0,VLOOKUP($Y1251/365.25,DBInterface!$D:$Q,14,FALSE()),"")</f>
        <v/>
      </c>
    </row>
    <row r="1252" customFormat="false" ht="12.75" hidden="false" customHeight="false" outlineLevel="0" collapsed="false">
      <c r="J1252" s="9" t="str">
        <f aca="false">IF($B1252&lt;&gt;0,VLOOKUP($Y1252/365.25,DBInterface!$D:$Q,14,FALSE()),"")</f>
        <v/>
      </c>
    </row>
    <row r="1253" customFormat="false" ht="12.75" hidden="false" customHeight="false" outlineLevel="0" collapsed="false">
      <c r="J1253" s="9" t="str">
        <f aca="false">IF($B1253&lt;&gt;0,VLOOKUP($Y1253/365.25,DBInterface!$D:$Q,14,FALSE()),"")</f>
        <v/>
      </c>
    </row>
    <row r="1254" customFormat="false" ht="12.75" hidden="false" customHeight="false" outlineLevel="0" collapsed="false">
      <c r="J1254" s="9" t="str">
        <f aca="false">IF($B1254&lt;&gt;0,VLOOKUP($Y1254/365.25,DBInterface!$D:$Q,14,FALSE()),"")</f>
        <v/>
      </c>
    </row>
    <row r="1255" customFormat="false" ht="12.75" hidden="false" customHeight="false" outlineLevel="0" collapsed="false">
      <c r="J1255" s="9" t="str">
        <f aca="false">IF($B1255&lt;&gt;0,VLOOKUP($Y1255/365.25,DBInterface!$D:$Q,14,FALSE()),"")</f>
        <v/>
      </c>
    </row>
    <row r="1256" customFormat="false" ht="12.75" hidden="false" customHeight="false" outlineLevel="0" collapsed="false">
      <c r="J1256" s="9" t="str">
        <f aca="false">IF($B1256&lt;&gt;0,VLOOKUP($Y1256/365.25,DBInterface!$D:$Q,14,FALSE()),"")</f>
        <v/>
      </c>
    </row>
    <row r="1257" customFormat="false" ht="12.75" hidden="false" customHeight="false" outlineLevel="0" collapsed="false">
      <c r="J1257" s="9" t="str">
        <f aca="false">IF($B1257&lt;&gt;0,VLOOKUP($Y1257/365.25,DBInterface!$D:$Q,14,FALSE()),"")</f>
        <v/>
      </c>
    </row>
    <row r="1258" customFormat="false" ht="12.75" hidden="false" customHeight="false" outlineLevel="0" collapsed="false">
      <c r="J1258" s="9" t="str">
        <f aca="false">IF($B1258&lt;&gt;0,VLOOKUP($Y1258/365.25,DBInterface!$D:$Q,14,FALSE()),"")</f>
        <v/>
      </c>
    </row>
    <row r="1259" customFormat="false" ht="12.75" hidden="false" customHeight="false" outlineLevel="0" collapsed="false">
      <c r="J1259" s="9" t="str">
        <f aca="false">IF($B1259&lt;&gt;0,VLOOKUP($Y1259/365.25,DBInterface!$D:$Q,14,FALSE()),"")</f>
        <v/>
      </c>
    </row>
    <row r="1260" customFormat="false" ht="12.75" hidden="false" customHeight="false" outlineLevel="0" collapsed="false">
      <c r="J1260" s="9" t="str">
        <f aca="false">IF($B1260&lt;&gt;0,VLOOKUP($Y1260/365.25,DBInterface!$D:$Q,14,FALSE()),"")</f>
        <v/>
      </c>
    </row>
    <row r="1261" customFormat="false" ht="12.75" hidden="false" customHeight="false" outlineLevel="0" collapsed="false">
      <c r="J1261" s="9" t="str">
        <f aca="false">IF($B1261&lt;&gt;0,VLOOKUP($Y1261/365.25,DBInterface!$D:$Q,14,FALSE()),"")</f>
        <v/>
      </c>
    </row>
    <row r="1262" customFormat="false" ht="12.75" hidden="false" customHeight="false" outlineLevel="0" collapsed="false">
      <c r="J1262" s="9" t="str">
        <f aca="false">IF($B1262&lt;&gt;0,VLOOKUP($Y1262/365.25,DBInterface!$D:$Q,14,FALSE()),"")</f>
        <v/>
      </c>
    </row>
    <row r="1263" customFormat="false" ht="12.75" hidden="false" customHeight="false" outlineLevel="0" collapsed="false">
      <c r="J1263" s="9" t="str">
        <f aca="false">IF($B1263&lt;&gt;0,VLOOKUP($Y1263/365.25,DBInterface!$D:$Q,14,FALSE()),"")</f>
        <v/>
      </c>
    </row>
    <row r="1264" customFormat="false" ht="12.75" hidden="false" customHeight="false" outlineLevel="0" collapsed="false">
      <c r="J1264" s="9" t="str">
        <f aca="false">IF($B1264&lt;&gt;0,VLOOKUP($Y1264/365.25,DBInterface!$D:$Q,14,FALSE()),"")</f>
        <v/>
      </c>
    </row>
    <row r="1265" customFormat="false" ht="12.75" hidden="false" customHeight="false" outlineLevel="0" collapsed="false">
      <c r="J1265" s="9" t="str">
        <f aca="false">IF($B1265&lt;&gt;0,VLOOKUP($Y1265/365.25,DBInterface!$D:$Q,14,FALSE()),"")</f>
        <v/>
      </c>
    </row>
    <row r="1266" customFormat="false" ht="12.75" hidden="false" customHeight="false" outlineLevel="0" collapsed="false">
      <c r="J1266" s="9" t="str">
        <f aca="false">IF($B1266&lt;&gt;0,VLOOKUP($Y1266/365.25,DBInterface!$D:$Q,14,FALSE()),"")</f>
        <v/>
      </c>
    </row>
    <row r="1267" customFormat="false" ht="12.75" hidden="false" customHeight="false" outlineLevel="0" collapsed="false">
      <c r="J1267" s="9" t="str">
        <f aca="false">IF($B1267&lt;&gt;0,VLOOKUP($Y1267/365.25,DBInterface!$D:$Q,14,FALSE()),"")</f>
        <v/>
      </c>
    </row>
    <row r="1268" customFormat="false" ht="12.75" hidden="false" customHeight="false" outlineLevel="0" collapsed="false">
      <c r="J1268" s="9" t="str">
        <f aca="false">IF($B1268&lt;&gt;0,VLOOKUP($Y1268/365.25,DBInterface!$D:$Q,14,FALSE()),"")</f>
        <v/>
      </c>
    </row>
    <row r="1269" customFormat="false" ht="12.75" hidden="false" customHeight="false" outlineLevel="0" collapsed="false">
      <c r="J1269" s="9" t="str">
        <f aca="false">IF($B1269&lt;&gt;0,VLOOKUP($Y1269/365.25,DBInterface!$D:$Q,14,FALSE()),"")</f>
        <v/>
      </c>
    </row>
    <row r="1270" customFormat="false" ht="12.75" hidden="false" customHeight="false" outlineLevel="0" collapsed="false">
      <c r="J1270" s="9" t="str">
        <f aca="false">IF($B1270&lt;&gt;0,VLOOKUP($Y1270/365.25,DBInterface!$D:$Q,14,FALSE()),"")</f>
        <v/>
      </c>
    </row>
    <row r="1271" customFormat="false" ht="12.75" hidden="false" customHeight="false" outlineLevel="0" collapsed="false">
      <c r="J1271" s="9" t="str">
        <f aca="false">IF($B1271&lt;&gt;0,VLOOKUP($Y1271/365.25,DBInterface!$D:$Q,14,FALSE()),"")</f>
        <v/>
      </c>
    </row>
    <row r="1272" customFormat="false" ht="12.75" hidden="false" customHeight="false" outlineLevel="0" collapsed="false">
      <c r="J1272" s="9" t="str">
        <f aca="false">IF($B1272&lt;&gt;0,VLOOKUP($Y1272/365.25,DBInterface!$D:$Q,14,FALSE()),"")</f>
        <v/>
      </c>
    </row>
    <row r="1273" customFormat="false" ht="12.75" hidden="false" customHeight="false" outlineLevel="0" collapsed="false">
      <c r="J1273" s="9" t="str">
        <f aca="false">IF($B1273&lt;&gt;0,VLOOKUP($Y1273/365.25,DBInterface!$D:$Q,14,FALSE()),"")</f>
        <v/>
      </c>
    </row>
    <row r="1274" customFormat="false" ht="12.75" hidden="false" customHeight="false" outlineLevel="0" collapsed="false">
      <c r="J1274" s="9" t="str">
        <f aca="false">IF($B1274&lt;&gt;0,VLOOKUP($Y1274/365.25,DBInterface!$D:$Q,14,FALSE()),"")</f>
        <v/>
      </c>
    </row>
    <row r="1275" customFormat="false" ht="12.75" hidden="false" customHeight="false" outlineLevel="0" collapsed="false">
      <c r="J1275" s="9" t="str">
        <f aca="false">IF($B1275&lt;&gt;0,VLOOKUP($Y1275/365.25,DBInterface!$D:$Q,14,FALSE()),"")</f>
        <v/>
      </c>
    </row>
    <row r="1276" customFormat="false" ht="12.75" hidden="false" customHeight="false" outlineLevel="0" collapsed="false">
      <c r="J1276" s="9" t="str">
        <f aca="false">IF($B1276&lt;&gt;0,VLOOKUP($Y1276/365.25,DBInterface!$D:$Q,14,FALSE()),"")</f>
        <v/>
      </c>
    </row>
    <row r="1277" customFormat="false" ht="12.75" hidden="false" customHeight="false" outlineLevel="0" collapsed="false">
      <c r="J1277" s="9" t="str">
        <f aca="false">IF($B1277&lt;&gt;0,VLOOKUP($Y1277/365.25,DBInterface!$D:$Q,14,FALSE()),"")</f>
        <v/>
      </c>
    </row>
    <row r="1278" customFormat="false" ht="12.75" hidden="false" customHeight="false" outlineLevel="0" collapsed="false">
      <c r="J1278" s="9" t="str">
        <f aca="false">IF($B1278&lt;&gt;0,VLOOKUP($Y1278/365.25,DBInterface!$D:$Q,14,FALSE()),"")</f>
        <v/>
      </c>
    </row>
    <row r="1279" customFormat="false" ht="12.75" hidden="false" customHeight="false" outlineLevel="0" collapsed="false">
      <c r="J1279" s="9" t="str">
        <f aca="false">IF($B1279&lt;&gt;0,VLOOKUP($Y1279/365.25,DBInterface!$D:$Q,14,FALSE()),"")</f>
        <v/>
      </c>
    </row>
    <row r="1280" customFormat="false" ht="12.75" hidden="false" customHeight="false" outlineLevel="0" collapsed="false">
      <c r="J1280" s="9" t="str">
        <f aca="false">IF($B1280&lt;&gt;0,VLOOKUP($Y1280/365.25,DBInterface!$D:$Q,14,FALSE()),"")</f>
        <v/>
      </c>
    </row>
    <row r="1281" customFormat="false" ht="12.75" hidden="false" customHeight="false" outlineLevel="0" collapsed="false">
      <c r="J1281" s="9" t="str">
        <f aca="false">IF($B1281&lt;&gt;0,VLOOKUP($Y1281/365.25,DBInterface!$D:$Q,14,FALSE()),"")</f>
        <v/>
      </c>
    </row>
    <row r="1282" customFormat="false" ht="12.75" hidden="false" customHeight="false" outlineLevel="0" collapsed="false">
      <c r="J1282" s="9" t="str">
        <f aca="false">IF($B1282&lt;&gt;0,VLOOKUP($Y1282/365.25,DBInterface!$D:$Q,14,FALSE()),"")</f>
        <v/>
      </c>
    </row>
    <row r="1283" customFormat="false" ht="12.75" hidden="false" customHeight="false" outlineLevel="0" collapsed="false">
      <c r="J1283" s="9" t="str">
        <f aca="false">IF($B1283&lt;&gt;0,VLOOKUP($Y1283/365.25,DBInterface!$D:$Q,14,FALSE()),"")</f>
        <v/>
      </c>
    </row>
    <row r="1284" customFormat="false" ht="12.75" hidden="false" customHeight="false" outlineLevel="0" collapsed="false">
      <c r="J1284" s="9" t="str">
        <f aca="false">IF($B1284&lt;&gt;0,VLOOKUP($Y1284/365.25,DBInterface!$D:$Q,14,FALSE()),"")</f>
        <v/>
      </c>
    </row>
    <row r="1285" customFormat="false" ht="12.75" hidden="false" customHeight="false" outlineLevel="0" collapsed="false">
      <c r="J1285" s="9" t="str">
        <f aca="false">IF($B1285&lt;&gt;0,VLOOKUP($Y1285/365.25,DBInterface!$D:$Q,14,FALSE()),"")</f>
        <v/>
      </c>
    </row>
    <row r="1286" customFormat="false" ht="12.75" hidden="false" customHeight="false" outlineLevel="0" collapsed="false">
      <c r="J1286" s="9" t="str">
        <f aca="false">IF($B1286&lt;&gt;0,VLOOKUP($Y1286/365.25,DBInterface!$D:$Q,14,FALSE()),"")</f>
        <v/>
      </c>
    </row>
    <row r="1287" customFormat="false" ht="12.75" hidden="false" customHeight="false" outlineLevel="0" collapsed="false">
      <c r="J1287" s="9" t="str">
        <f aca="false">IF($B1287&lt;&gt;0,VLOOKUP($Y1287/365.25,DBInterface!$D:$Q,14,FALSE()),"")</f>
        <v/>
      </c>
    </row>
    <row r="1288" customFormat="false" ht="12.75" hidden="false" customHeight="false" outlineLevel="0" collapsed="false">
      <c r="J1288" s="9" t="str">
        <f aca="false">IF($B1288&lt;&gt;0,VLOOKUP($Y1288/365.25,DBInterface!$D:$Q,14,FALSE()),"")</f>
        <v/>
      </c>
    </row>
    <row r="1289" customFormat="false" ht="12.75" hidden="false" customHeight="false" outlineLevel="0" collapsed="false">
      <c r="J1289" s="9" t="str">
        <f aca="false">IF($B1289&lt;&gt;0,VLOOKUP($Y1289/365.25,DBInterface!$D:$Q,14,FALSE()),"")</f>
        <v/>
      </c>
    </row>
    <row r="1290" customFormat="false" ht="12.75" hidden="false" customHeight="false" outlineLevel="0" collapsed="false">
      <c r="J1290" s="9" t="str">
        <f aca="false">IF($B1290&lt;&gt;0,VLOOKUP($Y1290/365.25,DBInterface!$D:$Q,14,FALSE()),"")</f>
        <v/>
      </c>
    </row>
    <row r="1291" customFormat="false" ht="12.75" hidden="false" customHeight="false" outlineLevel="0" collapsed="false">
      <c r="J1291" s="9" t="str">
        <f aca="false">IF($B1291&lt;&gt;0,VLOOKUP($Y1291/365.25,DBInterface!$D:$Q,14,FALSE()),"")</f>
        <v/>
      </c>
    </row>
    <row r="1292" customFormat="false" ht="12.75" hidden="false" customHeight="false" outlineLevel="0" collapsed="false">
      <c r="J1292" s="9" t="str">
        <f aca="false">IF($B1292&lt;&gt;0,VLOOKUP($Y1292/365.25,DBInterface!$D:$Q,14,FALSE()),"")</f>
        <v/>
      </c>
    </row>
    <row r="1293" customFormat="false" ht="12.75" hidden="false" customHeight="false" outlineLevel="0" collapsed="false">
      <c r="J1293" s="9" t="str">
        <f aca="false">IF($B1293&lt;&gt;0,VLOOKUP($Y1293/365.25,DBInterface!$D:$Q,14,FALSE()),"")</f>
        <v/>
      </c>
    </row>
    <row r="1294" customFormat="false" ht="12.75" hidden="false" customHeight="false" outlineLevel="0" collapsed="false">
      <c r="J1294" s="9" t="str">
        <f aca="false">IF($B1294&lt;&gt;0,VLOOKUP($Y1294/365.25,DBInterface!$D:$Q,14,FALSE()),"")</f>
        <v/>
      </c>
    </row>
    <row r="1295" customFormat="false" ht="12.75" hidden="false" customHeight="false" outlineLevel="0" collapsed="false">
      <c r="J1295" s="9" t="str">
        <f aca="false">IF($B1295&lt;&gt;0,VLOOKUP($Y1295/365.25,DBInterface!$D:$Q,14,FALSE()),"")</f>
        <v/>
      </c>
    </row>
    <row r="1296" customFormat="false" ht="12.75" hidden="false" customHeight="false" outlineLevel="0" collapsed="false">
      <c r="J1296" s="9" t="str">
        <f aca="false">IF($B1296&lt;&gt;0,VLOOKUP($Y1296/365.25,DBInterface!$D:$Q,14,FALSE()),"")</f>
        <v/>
      </c>
    </row>
    <row r="1297" customFormat="false" ht="12.75" hidden="false" customHeight="false" outlineLevel="0" collapsed="false">
      <c r="J1297" s="9" t="str">
        <f aca="false">IF($B1297&lt;&gt;0,VLOOKUP($Y1297/365.25,DBInterface!$D:$Q,14,FALSE()),"")</f>
        <v/>
      </c>
    </row>
    <row r="1298" customFormat="false" ht="12.75" hidden="false" customHeight="false" outlineLevel="0" collapsed="false">
      <c r="J1298" s="9" t="str">
        <f aca="false">IF($B1298&lt;&gt;0,VLOOKUP($Y1298/365.25,DBInterface!$D:$Q,14,FALSE()),"")</f>
        <v/>
      </c>
    </row>
    <row r="1299" customFormat="false" ht="12.75" hidden="false" customHeight="false" outlineLevel="0" collapsed="false">
      <c r="J1299" s="9" t="str">
        <f aca="false">IF($B1299&lt;&gt;0,VLOOKUP($Y1299/365.25,DBInterface!$D:$Q,14,FALSE()),"")</f>
        <v/>
      </c>
    </row>
    <row r="1300" customFormat="false" ht="12.75" hidden="false" customHeight="false" outlineLevel="0" collapsed="false">
      <c r="J1300" s="9" t="str">
        <f aca="false">IF($B1300&lt;&gt;0,VLOOKUP($Y1300/365.25,DBInterface!$D:$Q,14,FALSE()),"")</f>
        <v/>
      </c>
    </row>
    <row r="1301" customFormat="false" ht="12.75" hidden="false" customHeight="false" outlineLevel="0" collapsed="false">
      <c r="J1301" s="9" t="str">
        <f aca="false">IF($B1301&lt;&gt;0,VLOOKUP($Y1301/365.25,DBInterface!$D:$Q,14,FALSE()),"")</f>
        <v/>
      </c>
    </row>
    <row r="1302" customFormat="false" ht="12.75" hidden="false" customHeight="false" outlineLevel="0" collapsed="false">
      <c r="J1302" s="9" t="str">
        <f aca="false">IF($B1302&lt;&gt;0,VLOOKUP($Y1302/365.25,DBInterface!$D:$Q,14,FALSE()),"")</f>
        <v/>
      </c>
    </row>
    <row r="1303" customFormat="false" ht="12.75" hidden="false" customHeight="false" outlineLevel="0" collapsed="false">
      <c r="J1303" s="9" t="str">
        <f aca="false">IF($B1303&lt;&gt;0,VLOOKUP($Y1303/365.25,DBInterface!$D:$Q,14,FALSE()),"")</f>
        <v/>
      </c>
    </row>
    <row r="1304" customFormat="false" ht="12.75" hidden="false" customHeight="false" outlineLevel="0" collapsed="false">
      <c r="J1304" s="9" t="str">
        <f aca="false">IF($B1304&lt;&gt;0,VLOOKUP($Y1304/365.25,DBInterface!$D:$Q,14,FALSE()),"")</f>
        <v/>
      </c>
    </row>
    <row r="1305" customFormat="false" ht="12.75" hidden="false" customHeight="false" outlineLevel="0" collapsed="false">
      <c r="J1305" s="9" t="str">
        <f aca="false">IF($B1305&lt;&gt;0,VLOOKUP($Y1305/365.25,DBInterface!$D:$Q,14,FALSE()),"")</f>
        <v/>
      </c>
    </row>
    <row r="1306" customFormat="false" ht="12.75" hidden="false" customHeight="false" outlineLevel="0" collapsed="false">
      <c r="J1306" s="9" t="str">
        <f aca="false">IF($B1306&lt;&gt;0,VLOOKUP($Y1306/365.25,DBInterface!$D:$Q,14,FALSE()),"")</f>
        <v/>
      </c>
    </row>
    <row r="1307" customFormat="false" ht="12.75" hidden="false" customHeight="false" outlineLevel="0" collapsed="false">
      <c r="J1307" s="9" t="str">
        <f aca="false">IF($B1307&lt;&gt;0,VLOOKUP($Y1307/365.25,DBInterface!$D:$Q,14,FALSE()),"")</f>
        <v/>
      </c>
    </row>
    <row r="1308" customFormat="false" ht="12.75" hidden="false" customHeight="false" outlineLevel="0" collapsed="false">
      <c r="J1308" s="9" t="str">
        <f aca="false">IF($B1308&lt;&gt;0,VLOOKUP($Y1308/365.25,DBInterface!$D:$Q,14,FALSE()),"")</f>
        <v/>
      </c>
    </row>
    <row r="1309" customFormat="false" ht="12.75" hidden="false" customHeight="false" outlineLevel="0" collapsed="false">
      <c r="J1309" s="9" t="str">
        <f aca="false">IF($B1309&lt;&gt;0,VLOOKUP($Y1309/365.25,DBInterface!$D:$Q,14,FALSE()),"")</f>
        <v/>
      </c>
    </row>
    <row r="1310" customFormat="false" ht="12.75" hidden="false" customHeight="false" outlineLevel="0" collapsed="false">
      <c r="J1310" s="9" t="str">
        <f aca="false">IF($B1310&lt;&gt;0,VLOOKUP($Y1310/365.25,DBInterface!$D:$Q,14,FALSE()),"")</f>
        <v/>
      </c>
    </row>
    <row r="1311" customFormat="false" ht="12.75" hidden="false" customHeight="false" outlineLevel="0" collapsed="false">
      <c r="J1311" s="9" t="str">
        <f aca="false">IF($B1311&lt;&gt;0,VLOOKUP($Y1311/365.25,DBInterface!$D:$Q,14,FALSE()),"")</f>
        <v/>
      </c>
    </row>
    <row r="1312" customFormat="false" ht="12.75" hidden="false" customHeight="false" outlineLevel="0" collapsed="false">
      <c r="J1312" s="9" t="str">
        <f aca="false">IF($B1312&lt;&gt;0,VLOOKUP($Y1312/365.25,DBInterface!$D:$Q,14,FALSE()),"")</f>
        <v/>
      </c>
    </row>
    <row r="1313" customFormat="false" ht="12.75" hidden="false" customHeight="false" outlineLevel="0" collapsed="false">
      <c r="J1313" s="9" t="str">
        <f aca="false">IF($B1313&lt;&gt;0,VLOOKUP($Y1313/365.25,DBInterface!$D:$Q,14,FALSE()),"")</f>
        <v/>
      </c>
    </row>
    <row r="1314" customFormat="false" ht="12.75" hidden="false" customHeight="false" outlineLevel="0" collapsed="false">
      <c r="J1314" s="9" t="str">
        <f aca="false">IF($B1314&lt;&gt;0,VLOOKUP($Y1314/365.25,DBInterface!$D:$Q,14,FALSE()),"")</f>
        <v/>
      </c>
    </row>
    <row r="1315" customFormat="false" ht="12.75" hidden="false" customHeight="false" outlineLevel="0" collapsed="false">
      <c r="J1315" s="9" t="str">
        <f aca="false">IF($B1315&lt;&gt;0,VLOOKUP($Y1315/365.25,DBInterface!$D:$Q,14,FALSE()),"")</f>
        <v/>
      </c>
    </row>
    <row r="1316" customFormat="false" ht="12.75" hidden="false" customHeight="false" outlineLevel="0" collapsed="false">
      <c r="J1316" s="9" t="str">
        <f aca="false">IF($B1316&lt;&gt;0,VLOOKUP($Y1316/365.25,DBInterface!$D:$Q,14,FALSE()),"")</f>
        <v/>
      </c>
    </row>
    <row r="1317" customFormat="false" ht="12.75" hidden="false" customHeight="false" outlineLevel="0" collapsed="false">
      <c r="J1317" s="9" t="str">
        <f aca="false">IF($B1317&lt;&gt;0,VLOOKUP($Y1317/365.25,DBInterface!$D:$Q,14,FALSE()),"")</f>
        <v/>
      </c>
    </row>
    <row r="1318" customFormat="false" ht="12.75" hidden="false" customHeight="false" outlineLevel="0" collapsed="false">
      <c r="J1318" s="9" t="str">
        <f aca="false">IF($B1318&lt;&gt;0,VLOOKUP($Y1318/365.25,DBInterface!$D:$Q,14,FALSE()),"")</f>
        <v/>
      </c>
    </row>
    <row r="1319" customFormat="false" ht="12.75" hidden="false" customHeight="false" outlineLevel="0" collapsed="false">
      <c r="J1319" s="9" t="str">
        <f aca="false">IF($B1319&lt;&gt;0,VLOOKUP($Y1319/365.25,DBInterface!$D:$Q,14,FALSE()),"")</f>
        <v/>
      </c>
    </row>
    <row r="1320" customFormat="false" ht="12.75" hidden="false" customHeight="false" outlineLevel="0" collapsed="false">
      <c r="J1320" s="9" t="str">
        <f aca="false">IF($B1320&lt;&gt;0,VLOOKUP($Y1320/365.25,DBInterface!$D:$Q,14,FALSE()),"")</f>
        <v/>
      </c>
    </row>
    <row r="1321" customFormat="false" ht="12.75" hidden="false" customHeight="false" outlineLevel="0" collapsed="false">
      <c r="J1321" s="9" t="str">
        <f aca="false">IF($B1321&lt;&gt;0,VLOOKUP($Y1321/365.25,DBInterface!$D:$Q,14,FALSE()),"")</f>
        <v/>
      </c>
    </row>
    <row r="1322" customFormat="false" ht="12.75" hidden="false" customHeight="false" outlineLevel="0" collapsed="false">
      <c r="J1322" s="9" t="str">
        <f aca="false">IF($B1322&lt;&gt;0,VLOOKUP($Y1322/365.25,DBInterface!$D:$Q,14,FALSE()),"")</f>
        <v/>
      </c>
    </row>
    <row r="1323" customFormat="false" ht="12.75" hidden="false" customHeight="false" outlineLevel="0" collapsed="false">
      <c r="J1323" s="9" t="str">
        <f aca="false">IF($B1323&lt;&gt;0,VLOOKUP($Y1323/365.25,DBInterface!$D:$Q,14,FALSE()),"")</f>
        <v/>
      </c>
    </row>
    <row r="1324" customFormat="false" ht="12.75" hidden="false" customHeight="false" outlineLevel="0" collapsed="false">
      <c r="J1324" s="9" t="str">
        <f aca="false">IF($B1324&lt;&gt;0,VLOOKUP($Y1324/365.25,DBInterface!$D:$Q,14,FALSE()),"")</f>
        <v/>
      </c>
    </row>
    <row r="1325" customFormat="false" ht="12.75" hidden="false" customHeight="false" outlineLevel="0" collapsed="false">
      <c r="J1325" s="9" t="str">
        <f aca="false">IF($B1325&lt;&gt;0,VLOOKUP($Y1325/365.25,DBInterface!$D:$Q,14,FALSE()),"")</f>
        <v/>
      </c>
    </row>
    <row r="1326" customFormat="false" ht="12.75" hidden="false" customHeight="false" outlineLevel="0" collapsed="false">
      <c r="J1326" s="9" t="str">
        <f aca="false">IF($B1326&lt;&gt;0,VLOOKUP($Y1326/365.25,DBInterface!$D:$Q,14,FALSE()),"")</f>
        <v/>
      </c>
    </row>
    <row r="1327" customFormat="false" ht="12.75" hidden="false" customHeight="false" outlineLevel="0" collapsed="false">
      <c r="J1327" s="9" t="str">
        <f aca="false">IF($B1327&lt;&gt;0,VLOOKUP($Y1327/365.25,DBInterface!$D:$Q,14,FALSE()),"")</f>
        <v/>
      </c>
    </row>
    <row r="1328" customFormat="false" ht="12.75" hidden="false" customHeight="false" outlineLevel="0" collapsed="false">
      <c r="J1328" s="9" t="str">
        <f aca="false">IF($B1328&lt;&gt;0,VLOOKUP($Y1328/365.25,DBInterface!$D:$Q,14,FALSE()),"")</f>
        <v/>
      </c>
    </row>
    <row r="1329" customFormat="false" ht="12.75" hidden="false" customHeight="false" outlineLevel="0" collapsed="false">
      <c r="J1329" s="9" t="str">
        <f aca="false">IF($B1329&lt;&gt;0,VLOOKUP($Y1329/365.25,DBInterface!$D:$Q,14,FALSE()),"")</f>
        <v/>
      </c>
    </row>
    <row r="1330" customFormat="false" ht="12.75" hidden="false" customHeight="false" outlineLevel="0" collapsed="false">
      <c r="J1330" s="9" t="str">
        <f aca="false">IF($B1330&lt;&gt;0,VLOOKUP($Y1330/365.25,DBInterface!$D:$Q,14,FALSE()),"")</f>
        <v/>
      </c>
    </row>
    <row r="1331" customFormat="false" ht="12.75" hidden="false" customHeight="false" outlineLevel="0" collapsed="false">
      <c r="J1331" s="9" t="str">
        <f aca="false">IF($B1331&lt;&gt;0,VLOOKUP($Y1331/365.25,DBInterface!$D:$Q,14,FALSE()),"")</f>
        <v/>
      </c>
    </row>
    <row r="1332" customFormat="false" ht="12.75" hidden="false" customHeight="false" outlineLevel="0" collapsed="false">
      <c r="J1332" s="9" t="str">
        <f aca="false">IF($B1332&lt;&gt;0,VLOOKUP($Y1332/365.25,DBInterface!$D:$Q,14,FALSE()),"")</f>
        <v/>
      </c>
    </row>
    <row r="1333" customFormat="false" ht="12.75" hidden="false" customHeight="false" outlineLevel="0" collapsed="false">
      <c r="J1333" s="9" t="str">
        <f aca="false">IF($B1333&lt;&gt;0,VLOOKUP($Y1333/365.25,DBInterface!$D:$Q,14,FALSE()),"")</f>
        <v/>
      </c>
    </row>
    <row r="1334" customFormat="false" ht="12.75" hidden="false" customHeight="false" outlineLevel="0" collapsed="false">
      <c r="J1334" s="9" t="str">
        <f aca="false">IF($B1334&lt;&gt;0,VLOOKUP($Y1334/365.25,DBInterface!$D:$Q,14,FALSE()),"")</f>
        <v/>
      </c>
    </row>
    <row r="1335" customFormat="false" ht="12.75" hidden="false" customHeight="false" outlineLevel="0" collapsed="false">
      <c r="J1335" s="9" t="str">
        <f aca="false">IF($B1335&lt;&gt;0,VLOOKUP($Y1335/365.25,DBInterface!$D:$Q,14,FALSE()),"")</f>
        <v/>
      </c>
    </row>
    <row r="1336" customFormat="false" ht="12.75" hidden="false" customHeight="false" outlineLevel="0" collapsed="false">
      <c r="J1336" s="9" t="str">
        <f aca="false">IF($B1336&lt;&gt;0,VLOOKUP($Y1336/365.25,DBInterface!$D:$Q,14,FALSE()),"")</f>
        <v/>
      </c>
    </row>
    <row r="1337" customFormat="false" ht="12.75" hidden="false" customHeight="false" outlineLevel="0" collapsed="false">
      <c r="J1337" s="9" t="str">
        <f aca="false">IF($B1337&lt;&gt;0,VLOOKUP($Y1337/365.25,DBInterface!$D:$Q,14,FALSE()),"")</f>
        <v/>
      </c>
    </row>
    <row r="1338" customFormat="false" ht="12.75" hidden="false" customHeight="false" outlineLevel="0" collapsed="false">
      <c r="J1338" s="9" t="str">
        <f aca="false">IF($B1338&lt;&gt;0,VLOOKUP($Y1338/365.25,DBInterface!$D:$Q,14,FALSE()),"")</f>
        <v/>
      </c>
    </row>
    <row r="1339" customFormat="false" ht="12.75" hidden="false" customHeight="false" outlineLevel="0" collapsed="false">
      <c r="J1339" s="9" t="str">
        <f aca="false">IF($B1339&lt;&gt;0,VLOOKUP($Y1339/365.25,DBInterface!$D:$Q,14,FALSE()),"")</f>
        <v/>
      </c>
    </row>
    <row r="1340" customFormat="false" ht="12.75" hidden="false" customHeight="false" outlineLevel="0" collapsed="false">
      <c r="J1340" s="9" t="str">
        <f aca="false">IF($B1340&lt;&gt;0,VLOOKUP($Y1340/365.25,DBInterface!$D:$Q,14,FALSE()),"")</f>
        <v/>
      </c>
    </row>
    <row r="1341" customFormat="false" ht="12.75" hidden="false" customHeight="false" outlineLevel="0" collapsed="false">
      <c r="J1341" s="9" t="str">
        <f aca="false">IF($B1341&lt;&gt;0,VLOOKUP($Y1341/365.25,DBInterface!$D:$Q,14,FALSE()),"")</f>
        <v/>
      </c>
    </row>
    <row r="1342" customFormat="false" ht="12.75" hidden="false" customHeight="false" outlineLevel="0" collapsed="false">
      <c r="J1342" s="9" t="str">
        <f aca="false">IF($B1342&lt;&gt;0,VLOOKUP($Y1342/365.25,DBInterface!$D:$Q,14,FALSE()),"")</f>
        <v/>
      </c>
    </row>
    <row r="1343" customFormat="false" ht="12.75" hidden="false" customHeight="false" outlineLevel="0" collapsed="false">
      <c r="J1343" s="9" t="str">
        <f aca="false">IF($B1343&lt;&gt;0,VLOOKUP($Y1343/365.25,DBInterface!$D:$Q,14,FALSE()),"")</f>
        <v/>
      </c>
    </row>
    <row r="1344" customFormat="false" ht="12.75" hidden="false" customHeight="false" outlineLevel="0" collapsed="false">
      <c r="J1344" s="9" t="str">
        <f aca="false">IF($B1344&lt;&gt;0,VLOOKUP($Y1344/365.25,DBInterface!$D:$Q,14,FALSE()),"")</f>
        <v/>
      </c>
    </row>
    <row r="1345" customFormat="false" ht="12.75" hidden="false" customHeight="false" outlineLevel="0" collapsed="false">
      <c r="J1345" s="9" t="str">
        <f aca="false">IF($B1345&lt;&gt;0,VLOOKUP($Y1345/365.25,DBInterface!$D:$Q,14,FALSE()),"")</f>
        <v/>
      </c>
    </row>
    <row r="1346" customFormat="false" ht="12.75" hidden="false" customHeight="false" outlineLevel="0" collapsed="false">
      <c r="J1346" s="9" t="str">
        <f aca="false">IF($B1346&lt;&gt;0,VLOOKUP($Y1346/365.25,DBInterface!$D:$Q,14,FALSE()),"")</f>
        <v/>
      </c>
    </row>
    <row r="1347" customFormat="false" ht="12.75" hidden="false" customHeight="false" outlineLevel="0" collapsed="false">
      <c r="J1347" s="9" t="str">
        <f aca="false">IF($B1347&lt;&gt;0,VLOOKUP($Y1347/365.25,DBInterface!$D:$Q,14,FALSE()),"")</f>
        <v/>
      </c>
    </row>
    <row r="1348" customFormat="false" ht="12.75" hidden="false" customHeight="false" outlineLevel="0" collapsed="false">
      <c r="J1348" s="9" t="str">
        <f aca="false">IF($B1348&lt;&gt;0,VLOOKUP($Y1348/365.25,DBInterface!$D:$Q,14,FALSE()),"")</f>
        <v/>
      </c>
    </row>
    <row r="1349" customFormat="false" ht="12.75" hidden="false" customHeight="false" outlineLevel="0" collapsed="false">
      <c r="J1349" s="9" t="str">
        <f aca="false">IF($B1349&lt;&gt;0,VLOOKUP($Y1349/365.25,DBInterface!$D:$Q,14,FALSE()),"")</f>
        <v/>
      </c>
    </row>
    <row r="1350" customFormat="false" ht="12.75" hidden="false" customHeight="false" outlineLevel="0" collapsed="false">
      <c r="J1350" s="9" t="str">
        <f aca="false">IF($B1350&lt;&gt;0,VLOOKUP($Y1350/365.25,DBInterface!$D:$Q,14,FALSE()),"")</f>
        <v/>
      </c>
    </row>
    <row r="1351" customFormat="false" ht="12.75" hidden="false" customHeight="false" outlineLevel="0" collapsed="false">
      <c r="J1351" s="9" t="str">
        <f aca="false">IF($B1351&lt;&gt;0,VLOOKUP($Y1351/365.25,DBInterface!$D:$Q,14,FALSE()),"")</f>
        <v/>
      </c>
    </row>
    <row r="1352" customFormat="false" ht="12.75" hidden="false" customHeight="false" outlineLevel="0" collapsed="false">
      <c r="J1352" s="9" t="str">
        <f aca="false">IF($B1352&lt;&gt;0,VLOOKUP($Y1352/365.25,DBInterface!$D:$Q,14,FALSE()),"")</f>
        <v/>
      </c>
    </row>
    <row r="1353" customFormat="false" ht="12.75" hidden="false" customHeight="false" outlineLevel="0" collapsed="false">
      <c r="J1353" s="9" t="str">
        <f aca="false">IF($B1353&lt;&gt;0,VLOOKUP($Y1353/365.25,DBInterface!$D:$Q,14,FALSE()),"")</f>
        <v/>
      </c>
    </row>
    <row r="1354" customFormat="false" ht="12.75" hidden="false" customHeight="false" outlineLevel="0" collapsed="false">
      <c r="J1354" s="9" t="str">
        <f aca="false">IF($B1354&lt;&gt;0,VLOOKUP($Y1354/365.25,DBInterface!$D:$Q,14,FALSE()),"")</f>
        <v/>
      </c>
    </row>
    <row r="1355" customFormat="false" ht="12.75" hidden="false" customHeight="false" outlineLevel="0" collapsed="false">
      <c r="J1355" s="9" t="str">
        <f aca="false">IF($B1355&lt;&gt;0,VLOOKUP($Y1355/365.25,DBInterface!$D:$Q,14,FALSE()),"")</f>
        <v/>
      </c>
    </row>
    <row r="1356" customFormat="false" ht="12.75" hidden="false" customHeight="false" outlineLevel="0" collapsed="false">
      <c r="J1356" s="9" t="str">
        <f aca="false">IF($B1356&lt;&gt;0,VLOOKUP($Y1356/365.25,DBInterface!$D:$Q,14,FALSE()),"")</f>
        <v/>
      </c>
    </row>
    <row r="1357" customFormat="false" ht="12.75" hidden="false" customHeight="false" outlineLevel="0" collapsed="false">
      <c r="J1357" s="9" t="str">
        <f aca="false">IF($B1357&lt;&gt;0,VLOOKUP($Y1357/365.25,DBInterface!$D:$Q,14,FALSE()),"")</f>
        <v/>
      </c>
    </row>
    <row r="1358" customFormat="false" ht="12.75" hidden="false" customHeight="false" outlineLevel="0" collapsed="false">
      <c r="J1358" s="9" t="str">
        <f aca="false">IF($B1358&lt;&gt;0,VLOOKUP($Y1358/365.25,DBInterface!$D:$Q,14,FALSE()),"")</f>
        <v/>
      </c>
    </row>
    <row r="1359" customFormat="false" ht="12.75" hidden="false" customHeight="false" outlineLevel="0" collapsed="false">
      <c r="J1359" s="9" t="str">
        <f aca="false">IF($B1359&lt;&gt;0,VLOOKUP($Y1359/365.25,DBInterface!$D:$Q,14,FALSE()),"")</f>
        <v/>
      </c>
    </row>
    <row r="1360" customFormat="false" ht="12.75" hidden="false" customHeight="false" outlineLevel="0" collapsed="false">
      <c r="J1360" s="9" t="str">
        <f aca="false">IF($B1360&lt;&gt;0,VLOOKUP($Y1360/365.25,DBInterface!$D:$Q,14,FALSE()),"")</f>
        <v/>
      </c>
    </row>
    <row r="1361" customFormat="false" ht="12.75" hidden="false" customHeight="false" outlineLevel="0" collapsed="false">
      <c r="J1361" s="9" t="str">
        <f aca="false">IF($B1361&lt;&gt;0,VLOOKUP($Y1361/365.25,DBInterface!$D:$Q,14,FALSE()),"")</f>
        <v/>
      </c>
    </row>
    <row r="1362" customFormat="false" ht="12.75" hidden="false" customHeight="false" outlineLevel="0" collapsed="false">
      <c r="J1362" s="9" t="str">
        <f aca="false">IF($B1362&lt;&gt;0,VLOOKUP($Y1362/365.25,DBInterface!$D:$Q,14,FALSE()),"")</f>
        <v/>
      </c>
    </row>
    <row r="1363" customFormat="false" ht="12.75" hidden="false" customHeight="false" outlineLevel="0" collapsed="false">
      <c r="J1363" s="9" t="str">
        <f aca="false">IF($B1363&lt;&gt;0,VLOOKUP($Y1363/365.25,DBInterface!$D:$Q,14,FALSE()),"")</f>
        <v/>
      </c>
    </row>
    <row r="1364" customFormat="false" ht="12.75" hidden="false" customHeight="false" outlineLevel="0" collapsed="false">
      <c r="J1364" s="9" t="str">
        <f aca="false">IF($B1364&lt;&gt;0,VLOOKUP($Y1364/365.25,DBInterface!$D:$Q,14,FALSE()),"")</f>
        <v/>
      </c>
    </row>
    <row r="1365" customFormat="false" ht="12.75" hidden="false" customHeight="false" outlineLevel="0" collapsed="false">
      <c r="J1365" s="9" t="str">
        <f aca="false">IF($B1365&lt;&gt;0,VLOOKUP($Y1365/365.25,DBInterface!$D:$Q,14,FALSE()),"")</f>
        <v/>
      </c>
    </row>
    <row r="1366" customFormat="false" ht="12.75" hidden="false" customHeight="false" outlineLevel="0" collapsed="false">
      <c r="J1366" s="9" t="str">
        <f aca="false">IF($B1366&lt;&gt;0,VLOOKUP($Y1366/365.25,DBInterface!$D:$Q,14,FALSE()),"")</f>
        <v/>
      </c>
    </row>
    <row r="1367" customFormat="false" ht="12.75" hidden="false" customHeight="false" outlineLevel="0" collapsed="false">
      <c r="J1367" s="9" t="str">
        <f aca="false">IF($B1367&lt;&gt;0,VLOOKUP($Y1367/365.25,DBInterface!$D:$Q,14,FALSE()),"")</f>
        <v/>
      </c>
    </row>
    <row r="1368" customFormat="false" ht="12.75" hidden="false" customHeight="false" outlineLevel="0" collapsed="false">
      <c r="J1368" s="9" t="str">
        <f aca="false">IF($B1368&lt;&gt;0,VLOOKUP($Y1368/365.25,DBInterface!$D:$Q,14,FALSE()),"")</f>
        <v/>
      </c>
    </row>
    <row r="1369" customFormat="false" ht="12.75" hidden="false" customHeight="false" outlineLevel="0" collapsed="false">
      <c r="J1369" s="9" t="str">
        <f aca="false">IF($B1369&lt;&gt;0,VLOOKUP($Y1369/365.25,DBInterface!$D:$Q,14,FALSE()),"")</f>
        <v/>
      </c>
    </row>
    <row r="1370" customFormat="false" ht="12.75" hidden="false" customHeight="false" outlineLevel="0" collapsed="false">
      <c r="J1370" s="9" t="str">
        <f aca="false">IF($B1370&lt;&gt;0,VLOOKUP($Y1370/365.25,DBInterface!$D:$Q,14,FALSE()),"")</f>
        <v/>
      </c>
    </row>
    <row r="1371" customFormat="false" ht="12.75" hidden="false" customHeight="false" outlineLevel="0" collapsed="false">
      <c r="J1371" s="9" t="str">
        <f aca="false">IF($B1371&lt;&gt;0,VLOOKUP($Y1371/365.25,DBInterface!$D:$Q,14,FALSE()),"")</f>
        <v/>
      </c>
    </row>
    <row r="1372" customFormat="false" ht="12.75" hidden="false" customHeight="false" outlineLevel="0" collapsed="false">
      <c r="J1372" s="9" t="str">
        <f aca="false">IF($B1372&lt;&gt;0,VLOOKUP($Y1372/365.25,DBInterface!$D:$Q,14,FALSE()),"")</f>
        <v/>
      </c>
    </row>
    <row r="1373" customFormat="false" ht="12.75" hidden="false" customHeight="false" outlineLevel="0" collapsed="false">
      <c r="J1373" s="9" t="str">
        <f aca="false">IF($B1373&lt;&gt;0,VLOOKUP($Y1373/365.25,DBInterface!$D:$Q,14,FALSE()),"")</f>
        <v/>
      </c>
    </row>
    <row r="1374" customFormat="false" ht="12.75" hidden="false" customHeight="false" outlineLevel="0" collapsed="false">
      <c r="J1374" s="9" t="str">
        <f aca="false">IF($B1374&lt;&gt;0,VLOOKUP($Y1374/365.25,DBInterface!$D:$Q,14,FALSE()),"")</f>
        <v/>
      </c>
    </row>
    <row r="1375" customFormat="false" ht="12.75" hidden="false" customHeight="false" outlineLevel="0" collapsed="false">
      <c r="J1375" s="9" t="str">
        <f aca="false">IF($B1375&lt;&gt;0,VLOOKUP($Y1375/365.25,DBInterface!$D:$Q,14,FALSE()),"")</f>
        <v/>
      </c>
    </row>
    <row r="1376" customFormat="false" ht="12.75" hidden="false" customHeight="false" outlineLevel="0" collapsed="false">
      <c r="J1376" s="9" t="str">
        <f aca="false">IF($B1376&lt;&gt;0,VLOOKUP($Y1376/365.25,DBInterface!$D:$Q,14,FALSE()),"")</f>
        <v/>
      </c>
    </row>
    <row r="1377" customFormat="false" ht="12.75" hidden="false" customHeight="false" outlineLevel="0" collapsed="false">
      <c r="J1377" s="9" t="str">
        <f aca="false">IF($B1377&lt;&gt;0,VLOOKUP($Y1377/365.25,DBInterface!$D:$Q,14,FALSE()),"")</f>
        <v/>
      </c>
    </row>
    <row r="1378" customFormat="false" ht="12.75" hidden="false" customHeight="false" outlineLevel="0" collapsed="false">
      <c r="J1378" s="9" t="str">
        <f aca="false">IF($B1378&lt;&gt;0,VLOOKUP($Y1378/365.25,DBInterface!$D:$Q,14,FALSE()),"")</f>
        <v/>
      </c>
    </row>
    <row r="1379" customFormat="false" ht="12.75" hidden="false" customHeight="false" outlineLevel="0" collapsed="false">
      <c r="J1379" s="9" t="str">
        <f aca="false">IF($B1379&lt;&gt;0,VLOOKUP($Y1379/365.25,DBInterface!$D:$Q,14,FALSE()),"")</f>
        <v/>
      </c>
    </row>
    <row r="1380" customFormat="false" ht="12.75" hidden="false" customHeight="false" outlineLevel="0" collapsed="false">
      <c r="J1380" s="9" t="str">
        <f aca="false">IF($B1380&lt;&gt;0,VLOOKUP($Y1380/365.25,DBInterface!$D:$Q,14,FALSE()),"")</f>
        <v/>
      </c>
    </row>
    <row r="1381" customFormat="false" ht="12.75" hidden="false" customHeight="false" outlineLevel="0" collapsed="false">
      <c r="J1381" s="9" t="str">
        <f aca="false">IF($B1381&lt;&gt;0,VLOOKUP($Y1381/365.25,DBInterface!$D:$Q,14,FALSE()),"")</f>
        <v/>
      </c>
    </row>
    <row r="1382" customFormat="false" ht="12.75" hidden="false" customHeight="false" outlineLevel="0" collapsed="false">
      <c r="J1382" s="9" t="str">
        <f aca="false">IF($B1382&lt;&gt;0,VLOOKUP($Y1382/365.25,DBInterface!$D:$Q,14,FALSE()),"")</f>
        <v/>
      </c>
    </row>
    <row r="1383" customFormat="false" ht="12.75" hidden="false" customHeight="false" outlineLevel="0" collapsed="false">
      <c r="J1383" s="9" t="str">
        <f aca="false">IF($B1383&lt;&gt;0,VLOOKUP($Y1383/365.25,DBInterface!$D:$Q,14,FALSE()),"")</f>
        <v/>
      </c>
    </row>
    <row r="1384" customFormat="false" ht="12.75" hidden="false" customHeight="false" outlineLevel="0" collapsed="false">
      <c r="J1384" s="9" t="str">
        <f aca="false">IF($B1384&lt;&gt;0,VLOOKUP($Y1384/365.25,DBInterface!$D:$Q,14,FALSE()),"")</f>
        <v/>
      </c>
    </row>
    <row r="1385" customFormat="false" ht="12.75" hidden="false" customHeight="false" outlineLevel="0" collapsed="false">
      <c r="J1385" s="9" t="str">
        <f aca="false">IF($B1385&lt;&gt;0,VLOOKUP($Y1385/365.25,DBInterface!$D:$Q,14,FALSE()),"")</f>
        <v/>
      </c>
    </row>
    <row r="1386" customFormat="false" ht="12.75" hidden="false" customHeight="false" outlineLevel="0" collapsed="false">
      <c r="J1386" s="9" t="str">
        <f aca="false">IF($B1386&lt;&gt;0,VLOOKUP($Y1386/365.25,DBInterface!$D:$Q,14,FALSE()),"")</f>
        <v/>
      </c>
    </row>
    <row r="1387" customFormat="false" ht="12.75" hidden="false" customHeight="false" outlineLevel="0" collapsed="false">
      <c r="J1387" s="9" t="str">
        <f aca="false">IF($B1387&lt;&gt;0,VLOOKUP($Y1387/365.25,DBInterface!$D:$Q,14,FALSE()),"")</f>
        <v/>
      </c>
    </row>
    <row r="1388" customFormat="false" ht="12.75" hidden="false" customHeight="false" outlineLevel="0" collapsed="false">
      <c r="J1388" s="9" t="str">
        <f aca="false">IF($B1388&lt;&gt;0,VLOOKUP($Y1388/365.25,DBInterface!$D:$Q,14,FALSE()),"")</f>
        <v/>
      </c>
    </row>
    <row r="1389" customFormat="false" ht="12.75" hidden="false" customHeight="false" outlineLevel="0" collapsed="false">
      <c r="J1389" s="9" t="str">
        <f aca="false">IF($B1389&lt;&gt;0,VLOOKUP($Y1389/365.25,DBInterface!$D:$Q,14,FALSE()),"")</f>
        <v/>
      </c>
    </row>
    <row r="1390" customFormat="false" ht="12.75" hidden="false" customHeight="false" outlineLevel="0" collapsed="false">
      <c r="J1390" s="9" t="str">
        <f aca="false">IF($B1390&lt;&gt;0,VLOOKUP($Y1390/365.25,DBInterface!$D:$Q,14,FALSE()),"")</f>
        <v/>
      </c>
    </row>
    <row r="1391" customFormat="false" ht="12.75" hidden="false" customHeight="false" outlineLevel="0" collapsed="false">
      <c r="J1391" s="9" t="str">
        <f aca="false">IF($B1391&lt;&gt;0,VLOOKUP($Y1391/365.25,DBInterface!$D:$Q,14,FALSE()),"")</f>
        <v/>
      </c>
    </row>
    <row r="1392" customFormat="false" ht="12.75" hidden="false" customHeight="false" outlineLevel="0" collapsed="false">
      <c r="J1392" s="9" t="str">
        <f aca="false">IF($B1392&lt;&gt;0,VLOOKUP($Y1392/365.25,DBInterface!$D:$Q,14,FALSE()),"")</f>
        <v/>
      </c>
    </row>
    <row r="1393" customFormat="false" ht="12.75" hidden="false" customHeight="false" outlineLevel="0" collapsed="false">
      <c r="J1393" s="9" t="str">
        <f aca="false">IF($B1393&lt;&gt;0,VLOOKUP($Y1393/365.25,DBInterface!$D:$Q,14,FALSE()),"")</f>
        <v/>
      </c>
    </row>
    <row r="1394" customFormat="false" ht="12.75" hidden="false" customHeight="false" outlineLevel="0" collapsed="false">
      <c r="J1394" s="9" t="str">
        <f aca="false">IF($B1394&lt;&gt;0,VLOOKUP($Y1394/365.25,DBInterface!$D:$Q,14,FALSE()),"")</f>
        <v/>
      </c>
    </row>
  </sheetData>
  <conditionalFormatting sqref="A1:A65536">
    <cfRule type="cellIs" priority="2" operator="equal" aboveAverage="0" equalAverage="0" bottom="0" percent="0" rank="0" text="" dxfId="0">
      <formula>"Missing BB Code"</formula>
    </cfRule>
  </conditionalFormatting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1">
              <controlPr defaultSize="0" print="false" autoFill="0" autoPict="0" macro="Module1.go">
                <anchor moveWithCells="true" sizeWithCells="false">
                  <from>
                    <xdr:col>13</xdr:col>
                    <xdr:colOff>241560</xdr:colOff>
                    <xdr:row>9</xdr:row>
                    <xdr:rowOff>57240</xdr:rowOff>
                  </from>
                  <to>
                    <xdr:col>15</xdr:col>
                    <xdr:colOff>720</xdr:colOff>
                    <xdr:row>11</xdr:row>
                    <xdr:rowOff>95400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4" name="Button 26">
              <controlPr defaultSize="0" print="false" autoFill="0" autoPict="0" macro="Module1.Prices1">
                <anchor moveWithCells="true" sizeWithCells="false">
                  <from>
                    <xdr:col>11</xdr:col>
                    <xdr:colOff>181080</xdr:colOff>
                    <xdr:row>13</xdr:row>
                    <xdr:rowOff>105120</xdr:rowOff>
                  </from>
                  <to>
                    <xdr:col>12</xdr:col>
                    <xdr:colOff>1440</xdr:colOff>
                    <xdr:row>15</xdr:row>
                    <xdr:rowOff>152280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3" r:id="rId5" name="Button 27">
              <controlPr defaultSize="0" print="false" autoFill="0" autoPict="0" macro="Module1.Prices2">
                <anchor moveWithCells="true" sizeWithCells="false">
                  <from>
                    <xdr:col>11</xdr:col>
                    <xdr:colOff>181080</xdr:colOff>
                    <xdr:row>16</xdr:row>
                    <xdr:rowOff>152280</xdr:rowOff>
                  </from>
                  <to>
                    <xdr:col>12</xdr:col>
                    <xdr:colOff>-19080</xdr:colOff>
                    <xdr:row>18</xdr:row>
                    <xdr:rowOff>162000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4" r:id="rId6" name="Button 28">
              <controlPr defaultSize="0" print="false" autoFill="0" autoPict="0" macro="Module1.Prices3">
                <anchor moveWithCells="true" sizeWithCells="false">
                  <from>
                    <xdr:col>11</xdr:col>
                    <xdr:colOff>151560</xdr:colOff>
                    <xdr:row>19</xdr:row>
                    <xdr:rowOff>123840</xdr:rowOff>
                  </from>
                  <to>
                    <xdr:col>12</xdr:col>
                    <xdr:colOff>1440</xdr:colOff>
                    <xdr:row>22</xdr:row>
                    <xdr:rowOff>9720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5" r:id="rId7" name="Button 29">
              <controlPr defaultSize="0" print="false" autoFill="0" autoPict="0" macro="Module1.FXRates1">
                <anchor moveWithCells="true" sizeWithCells="false">
                  <from>
                    <xdr:col>12</xdr:col>
                    <xdr:colOff>110880</xdr:colOff>
                    <xdr:row>13</xdr:row>
                    <xdr:rowOff>75960</xdr:rowOff>
                  </from>
                  <to>
                    <xdr:col>13</xdr:col>
                    <xdr:colOff>-8640</xdr:colOff>
                    <xdr:row>15</xdr:row>
                    <xdr:rowOff>162000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6" r:id="rId8" name="Button 30">
              <controlPr defaultSize="0" print="false" autoFill="0" autoPict="0" macro="Module1.FXRates2">
                <anchor moveWithCells="true" sizeWithCells="false">
                  <from>
                    <xdr:col>12</xdr:col>
                    <xdr:colOff>120960</xdr:colOff>
                    <xdr:row>16</xdr:row>
                    <xdr:rowOff>123840</xdr:rowOff>
                  </from>
                  <to>
                    <xdr:col>13</xdr:col>
                    <xdr:colOff>720</xdr:colOff>
                    <xdr:row>18</xdr:row>
                    <xdr:rowOff>162000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7" r:id="rId9" name="Button 31">
              <controlPr defaultSize="0" print="false" autoFill="0" autoPict="0" macro="Module1.FXRates3">
                <anchor moveWithCells="true" sizeWithCells="false">
                  <from>
                    <xdr:col>12</xdr:col>
                    <xdr:colOff>141120</xdr:colOff>
                    <xdr:row>19</xdr:row>
                    <xdr:rowOff>142920</xdr:rowOff>
                  </from>
                  <to>
                    <xdr:col>13</xdr:col>
                    <xdr:colOff>20520</xdr:colOff>
                    <xdr:row>22</xdr:row>
                    <xdr:rowOff>9720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8" r:id="rId10" name="Button 32">
              <controlPr defaultSize="0" print="false" autoFill="0" autoPict="0" macro="Module1.go_VAR">
                <anchor moveWithCells="true" sizeWithCells="false">
                  <from>
                    <xdr:col>13</xdr:col>
                    <xdr:colOff>241560</xdr:colOff>
                    <xdr:row>16</xdr:row>
                    <xdr:rowOff>66240</xdr:rowOff>
                  </from>
                  <to>
                    <xdr:col>14</xdr:col>
                    <xdr:colOff>624240</xdr:colOff>
                    <xdr:row>19</xdr:row>
                    <xdr:rowOff>19080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9" r:id="rId11" name="Button 33">
              <controlPr defaultSize="0" print="false" autoFill="0" autoPict="0" macro="Module1.go_Fast_VAR">
                <anchor moveWithCells="true" sizeWithCells="false">
                  <from>
                    <xdr:col>13</xdr:col>
                    <xdr:colOff>261720</xdr:colOff>
                    <xdr:row>23</xdr:row>
                    <xdr:rowOff>56880</xdr:rowOff>
                  </from>
                  <to>
                    <xdr:col>14</xdr:col>
                    <xdr:colOff>624240</xdr:colOff>
                    <xdr:row>25</xdr:row>
                    <xdr:rowOff>123480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0" r:id="rId12" name="Button 35">
              <controlPr defaultSize="0" print="false" autoFill="0" autoPict="0" macro="Module1.CurrentPrices">
                <anchor moveWithCells="true" sizeWithCells="false">
                  <from>
                    <xdr:col>11</xdr:col>
                    <xdr:colOff>814680</xdr:colOff>
                    <xdr:row>22</xdr:row>
                    <xdr:rowOff>142920</xdr:rowOff>
                  </from>
                  <to>
                    <xdr:col>12</xdr:col>
                    <xdr:colOff>766440</xdr:colOff>
                    <xdr:row>24</xdr:row>
                    <xdr:rowOff>190440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1" r:id="rId13" name="Button 37">
              <controlPr defaultSize="0" print="false" autoFill="0" autoPict="0" macro="Module1.Calc_Delta_Gamma">
                <anchor moveWithCells="true" sizeWithCells="false">
                  <from>
                    <xdr:col>13</xdr:col>
                    <xdr:colOff>241560</xdr:colOff>
                    <xdr:row>19</xdr:row>
                    <xdr:rowOff>152280</xdr:rowOff>
                  </from>
                  <to>
                    <xdr:col>15</xdr:col>
                    <xdr:colOff>720</xdr:colOff>
                    <xdr:row>22</xdr:row>
                    <xdr:rowOff>114480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GB138"/>
  <sheetViews>
    <sheetView showFormulas="false" showGridLines="true" showRowColHeaders="true" showZeros="true" rightToLeft="false" tabSelected="false" showOutlineSymbols="true" defaultGridColor="true" view="normal" topLeftCell="C120" colorId="64" zoomScale="100" zoomScaleNormal="100" zoomScalePageLayoutView="100" workbookViewId="0">
      <selection pane="topLeft" activeCell="P151" activeCellId="0" sqref="P15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2" min="2" style="0" width="11.13"/>
  </cols>
  <sheetData>
    <row r="1" customFormat="false" ht="12.75" hidden="false" customHeight="false" outlineLevel="0" collapsed="false">
      <c r="A1" s="51"/>
      <c r="B1" s="51" t="s">
        <v>125</v>
      </c>
      <c r="C1" s="51" t="s">
        <v>126</v>
      </c>
      <c r="D1" s="51" t="s">
        <v>127</v>
      </c>
      <c r="E1" s="51" t="s">
        <v>128</v>
      </c>
      <c r="F1" s="51" t="s">
        <v>129</v>
      </c>
      <c r="G1" s="51" t="s">
        <v>130</v>
      </c>
      <c r="H1" s="51" t="s">
        <v>131</v>
      </c>
      <c r="I1" s="51" t="s">
        <v>132</v>
      </c>
      <c r="J1" s="51" t="s">
        <v>133</v>
      </c>
      <c r="K1" s="51" t="s">
        <v>134</v>
      </c>
      <c r="L1" s="51" t="s">
        <v>135</v>
      </c>
      <c r="M1" s="51" t="s">
        <v>136</v>
      </c>
      <c r="N1" s="51" t="s">
        <v>137</v>
      </c>
      <c r="O1" s="51" t="s">
        <v>138</v>
      </c>
      <c r="P1" s="51" t="s">
        <v>139</v>
      </c>
      <c r="Q1" s="51" t="s">
        <v>140</v>
      </c>
      <c r="R1" s="51" t="s">
        <v>141</v>
      </c>
      <c r="S1" s="51" t="s">
        <v>142</v>
      </c>
      <c r="T1" s="51" t="s">
        <v>143</v>
      </c>
      <c r="U1" s="51" t="s">
        <v>144</v>
      </c>
      <c r="V1" s="51" t="s">
        <v>145</v>
      </c>
      <c r="W1" s="51" t="s">
        <v>146</v>
      </c>
      <c r="X1" s="51" t="s">
        <v>147</v>
      </c>
      <c r="Y1" s="51" t="s">
        <v>148</v>
      </c>
      <c r="Z1" s="51" t="s">
        <v>149</v>
      </c>
      <c r="AA1" s="51" t="s">
        <v>150</v>
      </c>
      <c r="AB1" s="51" t="s">
        <v>151</v>
      </c>
      <c r="AC1" s="51" t="s">
        <v>152</v>
      </c>
      <c r="AD1" s="51" t="s">
        <v>153</v>
      </c>
      <c r="AE1" s="51" t="s">
        <v>154</v>
      </c>
      <c r="AF1" s="51" t="s">
        <v>155</v>
      </c>
      <c r="AG1" s="51" t="s">
        <v>156</v>
      </c>
      <c r="AH1" s="51" t="s">
        <v>157</v>
      </c>
      <c r="AI1" s="51" t="s">
        <v>158</v>
      </c>
      <c r="AJ1" s="51" t="s">
        <v>159</v>
      </c>
      <c r="AK1" s="51" t="s">
        <v>160</v>
      </c>
      <c r="AL1" s="51" t="s">
        <v>161</v>
      </c>
      <c r="AM1" s="51" t="s">
        <v>162</v>
      </c>
      <c r="AN1" s="51" t="s">
        <v>163</v>
      </c>
      <c r="AO1" s="51" t="s">
        <v>164</v>
      </c>
      <c r="AP1" s="51" t="s">
        <v>165</v>
      </c>
      <c r="AQ1" s="51" t="s">
        <v>166</v>
      </c>
      <c r="AR1" s="51" t="s">
        <v>167</v>
      </c>
      <c r="AS1" s="51" t="s">
        <v>168</v>
      </c>
      <c r="AT1" s="51" t="s">
        <v>169</v>
      </c>
      <c r="AU1" s="51" t="s">
        <v>170</v>
      </c>
      <c r="AV1" s="51" t="s">
        <v>171</v>
      </c>
      <c r="AW1" s="51" t="s">
        <v>172</v>
      </c>
      <c r="AX1" s="51" t="s">
        <v>173</v>
      </c>
      <c r="AY1" s="51" t="s">
        <v>174</v>
      </c>
      <c r="AZ1" s="51" t="s">
        <v>175</v>
      </c>
      <c r="BA1" s="51" t="s">
        <v>176</v>
      </c>
      <c r="BB1" s="51" t="s">
        <v>177</v>
      </c>
      <c r="BC1" s="51" t="s">
        <v>178</v>
      </c>
      <c r="BD1" s="51" t="s">
        <v>179</v>
      </c>
      <c r="BE1" s="51" t="s">
        <v>180</v>
      </c>
      <c r="BF1" s="51" t="s">
        <v>181</v>
      </c>
      <c r="BG1" s="51" t="s">
        <v>182</v>
      </c>
      <c r="BH1" s="51" t="s">
        <v>183</v>
      </c>
      <c r="BI1" s="51" t="s">
        <v>184</v>
      </c>
      <c r="BJ1" s="51" t="s">
        <v>185</v>
      </c>
      <c r="BK1" s="51" t="s">
        <v>186</v>
      </c>
      <c r="BL1" s="51" t="s">
        <v>187</v>
      </c>
      <c r="BM1" s="51" t="s">
        <v>188</v>
      </c>
      <c r="BN1" s="51" t="s">
        <v>189</v>
      </c>
      <c r="BO1" s="51" t="s">
        <v>190</v>
      </c>
      <c r="BP1" s="51" t="s">
        <v>191</v>
      </c>
      <c r="BQ1" s="51" t="s">
        <v>192</v>
      </c>
      <c r="BR1" s="51" t="s">
        <v>193</v>
      </c>
      <c r="BS1" s="51" t="s">
        <v>194</v>
      </c>
      <c r="BT1" s="51" t="s">
        <v>195</v>
      </c>
      <c r="BU1" s="51" t="s">
        <v>196</v>
      </c>
      <c r="BV1" s="51" t="s">
        <v>197</v>
      </c>
      <c r="BW1" s="51" t="s">
        <v>198</v>
      </c>
      <c r="BX1" s="51" t="s">
        <v>199</v>
      </c>
      <c r="BY1" s="51" t="s">
        <v>200</v>
      </c>
      <c r="BZ1" s="51" t="s">
        <v>201</v>
      </c>
      <c r="CA1" s="51" t="s">
        <v>202</v>
      </c>
      <c r="CB1" s="51" t="s">
        <v>203</v>
      </c>
      <c r="CC1" s="51" t="s">
        <v>204</v>
      </c>
      <c r="CD1" s="51" t="s">
        <v>205</v>
      </c>
      <c r="CE1" s="51" t="s">
        <v>206</v>
      </c>
      <c r="CF1" s="51" t="s">
        <v>207</v>
      </c>
      <c r="CG1" s="51" t="s">
        <v>208</v>
      </c>
      <c r="CH1" s="51" t="s">
        <v>209</v>
      </c>
      <c r="CI1" s="51" t="s">
        <v>210</v>
      </c>
      <c r="CJ1" s="51" t="s">
        <v>211</v>
      </c>
      <c r="CK1" s="51" t="s">
        <v>212</v>
      </c>
      <c r="CL1" s="51" t="s">
        <v>213</v>
      </c>
      <c r="CM1" s="51" t="s">
        <v>214</v>
      </c>
      <c r="CN1" s="51" t="s">
        <v>215</v>
      </c>
      <c r="CO1" s="51" t="s">
        <v>216</v>
      </c>
      <c r="CP1" s="51" t="s">
        <v>217</v>
      </c>
      <c r="CQ1" s="51" t="s">
        <v>218</v>
      </c>
      <c r="CR1" s="51" t="s">
        <v>219</v>
      </c>
      <c r="CS1" s="51" t="s">
        <v>220</v>
      </c>
      <c r="CT1" s="51" t="s">
        <v>221</v>
      </c>
      <c r="CU1" s="51" t="s">
        <v>222</v>
      </c>
      <c r="CV1" s="51" t="s">
        <v>223</v>
      </c>
      <c r="CW1" s="51" t="s">
        <v>224</v>
      </c>
      <c r="CX1" s="51" t="s">
        <v>225</v>
      </c>
      <c r="CY1" s="51"/>
      <c r="CZ1" s="51"/>
      <c r="DA1" s="51"/>
      <c r="DB1" s="51"/>
      <c r="DC1" s="51"/>
      <c r="DD1" s="51"/>
      <c r="DE1" s="51"/>
      <c r="DF1" s="51"/>
      <c r="DG1" s="51"/>
      <c r="DH1" s="51"/>
      <c r="DI1" s="51"/>
      <c r="DJ1" s="51"/>
      <c r="DK1" s="51"/>
      <c r="DL1" s="51"/>
      <c r="DM1" s="51"/>
      <c r="DN1" s="51"/>
      <c r="DO1" s="51"/>
      <c r="DP1" s="51"/>
      <c r="DQ1" s="51"/>
      <c r="DR1" s="51"/>
      <c r="DS1" s="51"/>
      <c r="DT1" s="51"/>
      <c r="DU1" s="51"/>
      <c r="DV1" s="51"/>
      <c r="DW1" s="51"/>
      <c r="DX1" s="51"/>
      <c r="DY1" s="51"/>
      <c r="DZ1" s="51"/>
      <c r="EA1" s="51"/>
      <c r="EB1" s="51"/>
      <c r="EC1" s="51"/>
      <c r="ED1" s="51"/>
      <c r="EE1" s="51"/>
      <c r="EF1" s="51"/>
      <c r="EG1" s="51"/>
      <c r="EH1" s="51"/>
      <c r="EI1" s="51"/>
      <c r="EJ1" s="51"/>
      <c r="EK1" s="51"/>
      <c r="EL1" s="51"/>
      <c r="EM1" s="51"/>
      <c r="EN1" s="51"/>
      <c r="EO1" s="51"/>
      <c r="EP1" s="51"/>
      <c r="EQ1" s="51"/>
      <c r="ER1" s="51"/>
      <c r="ES1" s="51"/>
      <c r="ET1" s="51"/>
      <c r="EU1" s="51"/>
      <c r="EV1" s="51"/>
      <c r="EW1" s="51"/>
      <c r="EX1" s="51"/>
      <c r="EY1" s="51"/>
      <c r="EZ1" s="51"/>
      <c r="FA1" s="51"/>
      <c r="FB1" s="51"/>
      <c r="FC1" s="51"/>
      <c r="FD1" s="51"/>
      <c r="FE1" s="51"/>
      <c r="FF1" s="51"/>
      <c r="FG1" s="51"/>
      <c r="FH1" s="51"/>
      <c r="FI1" s="51"/>
      <c r="FJ1" s="51"/>
      <c r="FK1" s="51"/>
      <c r="FL1" s="51"/>
      <c r="FM1" s="51"/>
      <c r="FN1" s="51"/>
      <c r="FO1" s="51"/>
      <c r="FP1" s="51"/>
      <c r="FQ1" s="51"/>
      <c r="FR1" s="51"/>
      <c r="FS1" s="51"/>
      <c r="FT1" s="51"/>
      <c r="FU1" s="51"/>
      <c r="FV1" s="51"/>
      <c r="FW1" s="51"/>
      <c r="FX1" s="51"/>
      <c r="FY1" s="51"/>
      <c r="FZ1" s="51"/>
      <c r="GA1" s="51"/>
      <c r="GB1" s="51"/>
    </row>
    <row r="2" customFormat="false" ht="12.75" hidden="false" customHeight="false" outlineLevel="0" collapsed="false">
      <c r="A2" s="51" t="s">
        <v>226</v>
      </c>
      <c r="B2" s="51" t="n">
        <v>39.689998626709</v>
      </c>
      <c r="C2" s="51" t="n">
        <v>40.560001373291</v>
      </c>
      <c r="D2" s="51" t="n">
        <v>41.189998626709</v>
      </c>
      <c r="E2" s="51" t="n">
        <v>41.5</v>
      </c>
      <c r="F2" s="51" t="n">
        <v>41.8899993896484</v>
      </c>
      <c r="G2" s="51" t="n">
        <v>42.5</v>
      </c>
      <c r="H2" s="51" t="n">
        <v>41.25</v>
      </c>
      <c r="I2" s="51" t="n">
        <v>40.1199989318848</v>
      </c>
      <c r="J2" s="51" t="n">
        <v>39.25</v>
      </c>
      <c r="K2" s="51" t="n">
        <v>39.060001373291</v>
      </c>
      <c r="L2" s="51" t="n">
        <v>38.689998626709</v>
      </c>
      <c r="M2" s="51" t="n">
        <v>39.060001373291</v>
      </c>
      <c r="N2" s="51" t="n">
        <v>39.1199989318848</v>
      </c>
      <c r="O2" s="51" t="n">
        <v>39.439998626709</v>
      </c>
      <c r="P2" s="51" t="n">
        <v>40</v>
      </c>
      <c r="Q2" s="51" t="n">
        <v>40.060001373291</v>
      </c>
      <c r="R2" s="51" t="n">
        <v>40.1199989318848</v>
      </c>
      <c r="S2" s="51" t="n">
        <v>38.8699989318848</v>
      </c>
      <c r="T2" s="51" t="n">
        <v>38.439998626709</v>
      </c>
      <c r="U2" s="51" t="n">
        <v>38.060001373291</v>
      </c>
      <c r="V2" s="51" t="n">
        <v>38.1199989318848</v>
      </c>
      <c r="W2" s="51" t="n">
        <v>38.189998626709</v>
      </c>
      <c r="X2" s="51" t="n">
        <v>37.8699989318848</v>
      </c>
      <c r="Y2" s="51" t="n">
        <v>37.810001373291</v>
      </c>
      <c r="Z2" s="51" t="n">
        <v>38.810001373291</v>
      </c>
      <c r="AA2" s="51" t="n">
        <v>40.439998626709</v>
      </c>
      <c r="AB2" s="51" t="n">
        <v>39.75</v>
      </c>
      <c r="AC2" s="51" t="n">
        <v>40.6199989318848</v>
      </c>
      <c r="AD2" s="51" t="n">
        <v>41.060001373291</v>
      </c>
      <c r="AE2" s="51" t="n">
        <v>40.810001373291</v>
      </c>
      <c r="AF2" s="51" t="n">
        <v>40.8699989318848</v>
      </c>
      <c r="AG2" s="51" t="n">
        <v>40.75</v>
      </c>
      <c r="AH2" s="51" t="n">
        <v>40.8699989318848</v>
      </c>
      <c r="AI2" s="51" t="n">
        <v>41.689998626709</v>
      </c>
      <c r="AJ2" s="51" t="n">
        <v>41.8699989318848</v>
      </c>
      <c r="AK2" s="51" t="n">
        <v>41.810001373291</v>
      </c>
      <c r="AL2" s="51" t="n">
        <v>41.1199989318848</v>
      </c>
      <c r="AM2" s="51" t="n">
        <v>41.3699989318848</v>
      </c>
      <c r="AN2" s="51" t="n">
        <v>42</v>
      </c>
      <c r="AO2" s="51" t="n">
        <v>42.939998626709</v>
      </c>
      <c r="AP2" s="51" t="n">
        <v>42.810001373291</v>
      </c>
      <c r="AQ2" s="51" t="n">
        <v>42.689998626709</v>
      </c>
      <c r="AR2" s="51" t="n">
        <v>42.560001373291</v>
      </c>
      <c r="AS2" s="51" t="n">
        <v>42.189998626709</v>
      </c>
      <c r="AT2" s="51" t="n">
        <v>42.1199989318848</v>
      </c>
      <c r="AU2" s="51" t="n">
        <v>42.560001373291</v>
      </c>
      <c r="AV2" s="51" t="n">
        <v>43.189998626709</v>
      </c>
      <c r="AW2" s="51" t="n">
        <v>44.3699989318848</v>
      </c>
      <c r="AX2" s="51" t="n">
        <v>44.560001373291</v>
      </c>
      <c r="AY2" s="51" t="n">
        <v>44.689998626709</v>
      </c>
      <c r="AZ2" s="51" t="n">
        <v>44.439998626709</v>
      </c>
      <c r="BA2" s="51" t="n">
        <v>44.560001373291</v>
      </c>
      <c r="BB2" s="51" t="n">
        <v>44.310001373291</v>
      </c>
      <c r="BC2" s="51" t="n">
        <v>44.189998626709</v>
      </c>
      <c r="BD2" s="51" t="n">
        <v>43.75</v>
      </c>
      <c r="BE2" s="51" t="n">
        <v>43.8699989318848</v>
      </c>
      <c r="BF2" s="51" t="n">
        <v>43.8699989318848</v>
      </c>
      <c r="BG2" s="51" t="n">
        <v>43.5</v>
      </c>
      <c r="BH2" s="51" t="n">
        <v>43.189998626709</v>
      </c>
      <c r="BI2" s="51" t="n">
        <v>43.1199989318848</v>
      </c>
      <c r="BJ2" s="51" t="n">
        <v>43.8699989318848</v>
      </c>
      <c r="BK2" s="51" t="n">
        <v>45.25</v>
      </c>
      <c r="BL2" s="51" t="n">
        <v>45.75</v>
      </c>
      <c r="BM2" s="51" t="n">
        <v>45.560001373291</v>
      </c>
      <c r="BN2" s="51" t="n">
        <v>46.810001373291</v>
      </c>
      <c r="BO2" s="51" t="n">
        <v>46.560001373291</v>
      </c>
      <c r="BP2" s="51" t="n">
        <v>46</v>
      </c>
      <c r="BQ2" s="51" t="n">
        <v>46.310001373291</v>
      </c>
      <c r="BR2" s="51" t="n">
        <v>45.189998626709</v>
      </c>
      <c r="BS2" s="51" t="n">
        <v>43.25</v>
      </c>
      <c r="BT2" s="51" t="n">
        <v>40.060001373291</v>
      </c>
      <c r="BU2" s="51" t="n">
        <v>40</v>
      </c>
      <c r="BV2" s="51" t="n">
        <v>41.189998626709</v>
      </c>
      <c r="BW2" s="51" t="n">
        <v>41.1199989318848</v>
      </c>
      <c r="BX2" s="51" t="n">
        <v>40.689998626709</v>
      </c>
      <c r="BY2" s="51" t="n">
        <v>39.1199989318848</v>
      </c>
      <c r="BZ2" s="51" t="n">
        <v>39.6199989318848</v>
      </c>
      <c r="CA2" s="51" t="n">
        <v>39.25</v>
      </c>
      <c r="CB2" s="51" t="n">
        <v>39.310001373291</v>
      </c>
      <c r="CC2" s="51" t="n">
        <v>39.689998626709</v>
      </c>
      <c r="CD2" s="51" t="n">
        <v>40.439998626709</v>
      </c>
      <c r="CE2" s="51" t="n">
        <v>41.3699989318848</v>
      </c>
      <c r="CF2" s="51" t="n">
        <v>41.1199989318848</v>
      </c>
      <c r="CG2" s="51" t="n">
        <v>41.810001373291</v>
      </c>
      <c r="CH2" s="51" t="n">
        <v>41.8699989318848</v>
      </c>
      <c r="CI2" s="51" t="n">
        <v>41.3699989318848</v>
      </c>
      <c r="CJ2" s="51" t="n">
        <v>41.4900016784668</v>
      </c>
      <c r="CK2" s="51" t="n">
        <v>41.25</v>
      </c>
      <c r="CL2" s="51" t="n">
        <v>40.7799987792969</v>
      </c>
      <c r="CM2" s="51" t="n">
        <v>40.6399993896484</v>
      </c>
      <c r="CN2" s="51" t="n">
        <v>40.1599998474121</v>
      </c>
      <c r="CO2" s="51" t="n">
        <v>40.2000007629395</v>
      </c>
      <c r="CP2" s="51" t="n">
        <v>40</v>
      </c>
      <c r="CQ2" s="51" t="n">
        <v>40.3499984741211</v>
      </c>
      <c r="CR2" s="51" t="n">
        <v>41</v>
      </c>
      <c r="CS2" s="51" t="n">
        <v>41.5699996948242</v>
      </c>
      <c r="CT2" s="51" t="n">
        <v>41.4900016784668</v>
      </c>
      <c r="CU2" s="51" t="n">
        <v>41.5699996948242</v>
      </c>
      <c r="CV2" s="51" t="n">
        <v>41.689998626709</v>
      </c>
      <c r="CW2" s="51" t="n">
        <v>41.3600006103516</v>
      </c>
      <c r="CX2" s="0" t="n">
        <v>42</v>
      </c>
    </row>
    <row r="3" customFormat="false" ht="12.75" hidden="false" customHeight="false" outlineLevel="0" collapsed="false">
      <c r="A3" s="51"/>
      <c r="B3" s="51" t="s">
        <v>125</v>
      </c>
      <c r="C3" s="51" t="s">
        <v>126</v>
      </c>
      <c r="D3" s="51" t="s">
        <v>127</v>
      </c>
      <c r="E3" s="51" t="s">
        <v>128</v>
      </c>
      <c r="F3" s="51" t="s">
        <v>129</v>
      </c>
      <c r="G3" s="51" t="s">
        <v>130</v>
      </c>
      <c r="H3" s="51" t="s">
        <v>131</v>
      </c>
      <c r="I3" s="51" t="s">
        <v>132</v>
      </c>
      <c r="J3" s="51" t="s">
        <v>133</v>
      </c>
      <c r="K3" s="51" t="s">
        <v>134</v>
      </c>
      <c r="L3" s="51" t="s">
        <v>135</v>
      </c>
      <c r="M3" s="51" t="s">
        <v>136</v>
      </c>
      <c r="N3" s="51" t="s">
        <v>137</v>
      </c>
      <c r="O3" s="51" t="s">
        <v>138</v>
      </c>
      <c r="P3" s="51" t="s">
        <v>139</v>
      </c>
      <c r="Q3" s="51" t="s">
        <v>140</v>
      </c>
      <c r="R3" s="51" t="s">
        <v>141</v>
      </c>
      <c r="S3" s="51" t="s">
        <v>142</v>
      </c>
      <c r="T3" s="51" t="s">
        <v>143</v>
      </c>
      <c r="U3" s="51" t="s">
        <v>144</v>
      </c>
      <c r="V3" s="51" t="s">
        <v>145</v>
      </c>
      <c r="W3" s="51" t="s">
        <v>146</v>
      </c>
      <c r="X3" s="51" t="s">
        <v>147</v>
      </c>
      <c r="Y3" s="51" t="s">
        <v>148</v>
      </c>
      <c r="Z3" s="51" t="s">
        <v>149</v>
      </c>
      <c r="AA3" s="51" t="s">
        <v>150</v>
      </c>
      <c r="AB3" s="51" t="s">
        <v>151</v>
      </c>
      <c r="AC3" s="51" t="s">
        <v>152</v>
      </c>
      <c r="AD3" s="51" t="s">
        <v>153</v>
      </c>
      <c r="AE3" s="51" t="s">
        <v>154</v>
      </c>
      <c r="AF3" s="51" t="s">
        <v>155</v>
      </c>
      <c r="AG3" s="51" t="s">
        <v>156</v>
      </c>
      <c r="AH3" s="51" t="s">
        <v>157</v>
      </c>
      <c r="AI3" s="51" t="s">
        <v>158</v>
      </c>
      <c r="AJ3" s="51" t="s">
        <v>159</v>
      </c>
      <c r="AK3" s="51" t="s">
        <v>160</v>
      </c>
      <c r="AL3" s="51" t="s">
        <v>161</v>
      </c>
      <c r="AM3" s="51" t="s">
        <v>162</v>
      </c>
      <c r="AN3" s="51" t="s">
        <v>163</v>
      </c>
      <c r="AO3" s="51" t="s">
        <v>164</v>
      </c>
      <c r="AP3" s="51" t="s">
        <v>165</v>
      </c>
      <c r="AQ3" s="51" t="s">
        <v>166</v>
      </c>
      <c r="AR3" s="51" t="s">
        <v>167</v>
      </c>
      <c r="AS3" s="51" t="s">
        <v>168</v>
      </c>
      <c r="AT3" s="51" t="s">
        <v>169</v>
      </c>
      <c r="AU3" s="51" t="s">
        <v>170</v>
      </c>
      <c r="AV3" s="51" t="s">
        <v>171</v>
      </c>
      <c r="AW3" s="51" t="s">
        <v>172</v>
      </c>
      <c r="AX3" s="51" t="s">
        <v>173</v>
      </c>
      <c r="AY3" s="51" t="s">
        <v>174</v>
      </c>
      <c r="AZ3" s="51" t="s">
        <v>175</v>
      </c>
      <c r="BA3" s="51" t="s">
        <v>176</v>
      </c>
      <c r="BB3" s="51" t="s">
        <v>177</v>
      </c>
      <c r="BC3" s="51" t="s">
        <v>178</v>
      </c>
      <c r="BD3" s="51" t="s">
        <v>179</v>
      </c>
      <c r="BE3" s="51" t="s">
        <v>180</v>
      </c>
      <c r="BF3" s="51" t="s">
        <v>181</v>
      </c>
      <c r="BG3" s="51" t="s">
        <v>182</v>
      </c>
      <c r="BH3" s="51" t="s">
        <v>183</v>
      </c>
      <c r="BI3" s="51" t="s">
        <v>184</v>
      </c>
      <c r="BJ3" s="51" t="s">
        <v>185</v>
      </c>
      <c r="BK3" s="51" t="s">
        <v>186</v>
      </c>
      <c r="BL3" s="51" t="s">
        <v>187</v>
      </c>
      <c r="BM3" s="51" t="s">
        <v>188</v>
      </c>
      <c r="BN3" s="51" t="s">
        <v>189</v>
      </c>
      <c r="BO3" s="51" t="s">
        <v>190</v>
      </c>
      <c r="BP3" s="51" t="s">
        <v>191</v>
      </c>
      <c r="BQ3" s="51" t="s">
        <v>192</v>
      </c>
      <c r="BR3" s="51" t="s">
        <v>193</v>
      </c>
      <c r="BS3" s="51" t="s">
        <v>194</v>
      </c>
      <c r="BT3" s="51" t="s">
        <v>195</v>
      </c>
      <c r="BU3" s="51" t="s">
        <v>196</v>
      </c>
      <c r="BV3" s="51" t="s">
        <v>197</v>
      </c>
      <c r="BW3" s="51" t="s">
        <v>198</v>
      </c>
      <c r="BX3" s="51" t="s">
        <v>199</v>
      </c>
      <c r="BY3" s="51" t="s">
        <v>200</v>
      </c>
      <c r="BZ3" s="51" t="s">
        <v>201</v>
      </c>
      <c r="CA3" s="51" t="s">
        <v>202</v>
      </c>
      <c r="CB3" s="51" t="s">
        <v>203</v>
      </c>
      <c r="CC3" s="51" t="s">
        <v>204</v>
      </c>
      <c r="CD3" s="51" t="s">
        <v>205</v>
      </c>
      <c r="CE3" s="51" t="s">
        <v>206</v>
      </c>
      <c r="CF3" s="51" t="s">
        <v>207</v>
      </c>
      <c r="CG3" s="51" t="s">
        <v>208</v>
      </c>
      <c r="CH3" s="51" t="s">
        <v>209</v>
      </c>
      <c r="CI3" s="51" t="s">
        <v>210</v>
      </c>
      <c r="CJ3" s="51" t="s">
        <v>211</v>
      </c>
      <c r="CK3" s="51" t="s">
        <v>212</v>
      </c>
      <c r="CL3" s="51" t="s">
        <v>213</v>
      </c>
      <c r="CM3" s="51" t="s">
        <v>214</v>
      </c>
      <c r="CN3" s="51" t="s">
        <v>215</v>
      </c>
      <c r="CO3" s="51" t="s">
        <v>216</v>
      </c>
      <c r="CP3" s="51" t="s">
        <v>217</v>
      </c>
      <c r="CQ3" s="51" t="s">
        <v>218</v>
      </c>
      <c r="CR3" s="51" t="s">
        <v>219</v>
      </c>
      <c r="CS3" s="51" t="s">
        <v>220</v>
      </c>
      <c r="CT3" s="51" t="s">
        <v>221</v>
      </c>
      <c r="CU3" s="51" t="s">
        <v>222</v>
      </c>
      <c r="CV3" s="51" t="s">
        <v>223</v>
      </c>
      <c r="CW3" s="51" t="s">
        <v>224</v>
      </c>
      <c r="CX3" s="0" t="s">
        <v>225</v>
      </c>
    </row>
    <row r="4" customFormat="false" ht="12.75" hidden="false" customHeight="false" outlineLevel="0" collapsed="false">
      <c r="A4" s="51" t="s">
        <v>227</v>
      </c>
      <c r="B4" s="51" t="n">
        <v>35.5</v>
      </c>
      <c r="C4" s="51" t="n">
        <v>36.439998626709</v>
      </c>
      <c r="D4" s="51" t="n">
        <v>36.8899993896484</v>
      </c>
      <c r="E4" s="51" t="n">
        <v>39.439998626709</v>
      </c>
      <c r="F4" s="51" t="n">
        <v>39.1399993896484</v>
      </c>
      <c r="G4" s="51" t="n">
        <v>39.060001373291</v>
      </c>
      <c r="H4" s="51" t="n">
        <v>38.560001373291</v>
      </c>
      <c r="I4" s="51" t="n">
        <v>38</v>
      </c>
      <c r="J4" s="51" t="n">
        <v>36.5</v>
      </c>
      <c r="K4" s="51" t="n">
        <v>36.689998626709</v>
      </c>
      <c r="L4" s="51" t="n">
        <v>36.5</v>
      </c>
      <c r="M4" s="51" t="n">
        <v>37.25</v>
      </c>
      <c r="N4" s="51" t="n">
        <v>37.939998626709</v>
      </c>
      <c r="O4" s="51" t="n">
        <v>38.1199989318848</v>
      </c>
      <c r="P4" s="51" t="n">
        <v>38.810001373291</v>
      </c>
      <c r="Q4" s="51" t="n">
        <v>39.310001373291</v>
      </c>
      <c r="R4" s="51" t="n">
        <v>39.189998626709</v>
      </c>
      <c r="S4" s="51" t="n">
        <v>38.25</v>
      </c>
      <c r="T4" s="51" t="n">
        <v>37.939998626709</v>
      </c>
      <c r="U4" s="51" t="n">
        <v>37.689998626709</v>
      </c>
      <c r="V4" s="51" t="n">
        <v>38.189998626709</v>
      </c>
      <c r="W4" s="51" t="n">
        <v>38.189998626709</v>
      </c>
      <c r="X4" s="51" t="n">
        <v>38.439998626709</v>
      </c>
      <c r="Y4" s="51" t="n">
        <v>38.3699989318848</v>
      </c>
      <c r="Z4" s="51" t="n">
        <v>39.939998626709</v>
      </c>
      <c r="AA4" s="51" t="n">
        <v>41.810001373291</v>
      </c>
      <c r="AB4" s="51" t="n">
        <v>41.5</v>
      </c>
      <c r="AC4" s="51" t="n">
        <v>42.310001373291</v>
      </c>
      <c r="AD4" s="51" t="n">
        <v>41.810001373291</v>
      </c>
      <c r="AE4" s="51" t="n">
        <v>41.3699989318848</v>
      </c>
      <c r="AF4" s="51" t="n">
        <v>41.3699989318848</v>
      </c>
      <c r="AG4" s="51" t="n">
        <v>40.939998626709</v>
      </c>
      <c r="AH4" s="51" t="n">
        <v>40.6199989318848</v>
      </c>
      <c r="AI4" s="51" t="n">
        <v>41.25</v>
      </c>
      <c r="AJ4" s="51" t="n">
        <v>42</v>
      </c>
      <c r="AK4" s="51" t="n">
        <v>41.939998626709</v>
      </c>
      <c r="AL4" s="51" t="n">
        <v>40.810001373291</v>
      </c>
      <c r="AM4" s="51" t="n">
        <v>41.439998626709</v>
      </c>
      <c r="AN4" s="51" t="n">
        <v>42.25</v>
      </c>
      <c r="AO4" s="51" t="n">
        <v>43</v>
      </c>
      <c r="AP4" s="51" t="n">
        <v>43.189998626709</v>
      </c>
      <c r="AQ4" s="51" t="n">
        <v>43.810001373291</v>
      </c>
      <c r="AR4" s="51" t="n">
        <v>43.6199989318848</v>
      </c>
      <c r="AS4" s="51" t="n">
        <v>42.8699989318848</v>
      </c>
      <c r="AT4" s="51" t="n">
        <v>43.1199989318848</v>
      </c>
      <c r="AU4" s="51" t="n">
        <v>43.939998626709</v>
      </c>
      <c r="AV4" s="51" t="n">
        <v>45.560001373291</v>
      </c>
      <c r="AW4" s="51" t="n">
        <v>46</v>
      </c>
      <c r="AX4" s="51" t="n">
        <v>45.5</v>
      </c>
      <c r="AY4" s="51" t="n">
        <v>46.3699989318848</v>
      </c>
      <c r="AZ4" s="51" t="n">
        <v>46.3699989318848</v>
      </c>
      <c r="BA4" s="51" t="n">
        <v>45.560001373291</v>
      </c>
      <c r="BB4" s="51" t="n">
        <v>45.060001373291</v>
      </c>
      <c r="BC4" s="51" t="n">
        <v>45.189998626709</v>
      </c>
      <c r="BD4" s="51" t="n">
        <v>44.75</v>
      </c>
      <c r="BE4" s="51" t="n">
        <v>45.25</v>
      </c>
      <c r="BF4" s="51" t="n">
        <v>45.310001373291</v>
      </c>
      <c r="BG4" s="51" t="n">
        <v>43.939998626709</v>
      </c>
      <c r="BH4" s="51" t="n">
        <v>43.75</v>
      </c>
      <c r="BI4" s="51" t="n">
        <v>43.939998626709</v>
      </c>
      <c r="BJ4" s="51" t="n">
        <v>44.689998626709</v>
      </c>
      <c r="BK4" s="51" t="n">
        <v>46.75</v>
      </c>
      <c r="BL4" s="51" t="n">
        <v>46.3699989318848</v>
      </c>
      <c r="BM4" s="51" t="n">
        <v>46.6199989318848</v>
      </c>
      <c r="BN4" s="51" t="n">
        <v>48</v>
      </c>
      <c r="BO4" s="51" t="n">
        <v>47.939998626709</v>
      </c>
      <c r="BP4" s="51" t="n">
        <v>47.060001373291</v>
      </c>
      <c r="BQ4" s="51" t="n">
        <v>46.5</v>
      </c>
      <c r="BR4" s="51" t="n">
        <v>45.560001373291</v>
      </c>
      <c r="BS4" s="51" t="n">
        <v>43.75</v>
      </c>
      <c r="BT4" s="51" t="n">
        <v>41.560001373291</v>
      </c>
      <c r="BU4" s="51" t="n">
        <v>40.810001373291</v>
      </c>
      <c r="BV4" s="51" t="n">
        <v>41.5</v>
      </c>
      <c r="BW4" s="51" t="n">
        <v>42.25</v>
      </c>
      <c r="BX4" s="51" t="n">
        <v>41.6199989318848</v>
      </c>
      <c r="BY4" s="51" t="n">
        <v>39.810001373291</v>
      </c>
      <c r="BZ4" s="51" t="n">
        <v>40.5</v>
      </c>
      <c r="CA4" s="51" t="n">
        <v>40.689998626709</v>
      </c>
      <c r="CB4" s="51" t="n">
        <v>40.689998626709</v>
      </c>
      <c r="CC4" s="51" t="n">
        <v>41.189998626709</v>
      </c>
      <c r="CD4" s="51" t="n">
        <v>41.25</v>
      </c>
      <c r="CE4" s="51" t="n">
        <v>41.6199989318848</v>
      </c>
      <c r="CF4" s="51" t="n">
        <v>42.1199989318848</v>
      </c>
      <c r="CG4" s="51" t="n">
        <v>43.1199989318848</v>
      </c>
      <c r="CH4" s="51" t="n">
        <v>43.560001373291</v>
      </c>
      <c r="CI4" s="51" t="n">
        <v>43.3699989318848</v>
      </c>
      <c r="CJ4" s="51" t="n">
        <v>43.8600006103516</v>
      </c>
      <c r="CK4" s="51" t="n">
        <v>43.9300003051758</v>
      </c>
      <c r="CL4" s="51" t="n">
        <v>43.25</v>
      </c>
      <c r="CM4" s="51" t="n">
        <v>43.0200004577637</v>
      </c>
      <c r="CN4" s="51" t="n">
        <v>43.2999992370606</v>
      </c>
      <c r="CO4" s="51" t="n">
        <v>44</v>
      </c>
      <c r="CP4" s="51" t="n">
        <v>44.5099983215332</v>
      </c>
      <c r="CQ4" s="51" t="n">
        <v>44.3699989318848</v>
      </c>
      <c r="CR4" s="51" t="n">
        <v>45.2000007629395</v>
      </c>
      <c r="CS4" s="51" t="n">
        <v>46.1199989318848</v>
      </c>
      <c r="CT4" s="51" t="n">
        <v>45.5200004577637</v>
      </c>
      <c r="CU4" s="51" t="n">
        <v>45.4900016784668</v>
      </c>
      <c r="CV4" s="51" t="n">
        <v>45.3199996948242</v>
      </c>
      <c r="CW4" s="51" t="n">
        <v>45.3600006103516</v>
      </c>
      <c r="CX4" s="0" t="n">
        <v>46.2799987792969</v>
      </c>
    </row>
    <row r="5" customFormat="false" ht="12.75" hidden="false" customHeight="false" outlineLevel="0" collapsed="false">
      <c r="A5" s="51"/>
      <c r="B5" s="51" t="s">
        <v>127</v>
      </c>
      <c r="C5" s="51" t="s">
        <v>128</v>
      </c>
      <c r="D5" s="51" t="s">
        <v>129</v>
      </c>
      <c r="E5" s="51" t="s">
        <v>130</v>
      </c>
      <c r="F5" s="51" t="s">
        <v>131</v>
      </c>
      <c r="G5" s="51" t="s">
        <v>132</v>
      </c>
      <c r="H5" s="51" t="s">
        <v>133</v>
      </c>
      <c r="I5" s="51" t="s">
        <v>134</v>
      </c>
      <c r="J5" s="51" t="s">
        <v>135</v>
      </c>
      <c r="K5" s="51" t="s">
        <v>136</v>
      </c>
      <c r="L5" s="51" t="s">
        <v>137</v>
      </c>
      <c r="M5" s="51" t="s">
        <v>138</v>
      </c>
      <c r="N5" s="51" t="s">
        <v>139</v>
      </c>
      <c r="O5" s="51" t="s">
        <v>140</v>
      </c>
      <c r="P5" s="51" t="s">
        <v>141</v>
      </c>
      <c r="Q5" s="51" t="s">
        <v>142</v>
      </c>
      <c r="R5" s="51" t="s">
        <v>143</v>
      </c>
      <c r="S5" s="51" t="s">
        <v>144</v>
      </c>
      <c r="T5" s="51" t="s">
        <v>145</v>
      </c>
      <c r="U5" s="51" t="s">
        <v>146</v>
      </c>
      <c r="V5" s="51" t="s">
        <v>147</v>
      </c>
      <c r="W5" s="51" t="s">
        <v>148</v>
      </c>
      <c r="X5" s="51" t="s">
        <v>149</v>
      </c>
      <c r="Y5" s="51" t="s">
        <v>150</v>
      </c>
      <c r="Z5" s="51" t="s">
        <v>151</v>
      </c>
      <c r="AA5" s="51" t="s">
        <v>152</v>
      </c>
      <c r="AB5" s="51" t="s">
        <v>153</v>
      </c>
      <c r="AC5" s="51" t="s">
        <v>154</v>
      </c>
      <c r="AD5" s="51" t="s">
        <v>155</v>
      </c>
      <c r="AE5" s="51" t="s">
        <v>156</v>
      </c>
      <c r="AF5" s="51" t="s">
        <v>157</v>
      </c>
      <c r="AG5" s="51" t="s">
        <v>158</v>
      </c>
      <c r="AH5" s="51" t="s">
        <v>159</v>
      </c>
      <c r="AI5" s="51" t="s">
        <v>160</v>
      </c>
      <c r="AJ5" s="51" t="s">
        <v>161</v>
      </c>
      <c r="AK5" s="51" t="s">
        <v>162</v>
      </c>
      <c r="AL5" s="51" t="s">
        <v>163</v>
      </c>
      <c r="AM5" s="51" t="s">
        <v>164</v>
      </c>
      <c r="AN5" s="51" t="s">
        <v>165</v>
      </c>
      <c r="AO5" s="51" t="s">
        <v>166</v>
      </c>
      <c r="AP5" s="51" t="s">
        <v>167</v>
      </c>
      <c r="AQ5" s="51" t="s">
        <v>228</v>
      </c>
      <c r="AR5" s="51" t="s">
        <v>168</v>
      </c>
      <c r="AS5" s="51" t="s">
        <v>169</v>
      </c>
      <c r="AT5" s="51" t="s">
        <v>170</v>
      </c>
      <c r="AU5" s="51" t="s">
        <v>171</v>
      </c>
      <c r="AV5" s="51" t="s">
        <v>172</v>
      </c>
      <c r="AW5" s="51" t="s">
        <v>173</v>
      </c>
      <c r="AX5" s="51" t="s">
        <v>174</v>
      </c>
      <c r="AY5" s="51" t="s">
        <v>175</v>
      </c>
      <c r="AZ5" s="51" t="s">
        <v>176</v>
      </c>
      <c r="BA5" s="51" t="s">
        <v>177</v>
      </c>
      <c r="BB5" s="51" t="s">
        <v>178</v>
      </c>
      <c r="BC5" s="51" t="s">
        <v>179</v>
      </c>
      <c r="BD5" s="51" t="s">
        <v>180</v>
      </c>
      <c r="BE5" s="51" t="s">
        <v>181</v>
      </c>
      <c r="BF5" s="51" t="s">
        <v>182</v>
      </c>
      <c r="BG5" s="51" t="s">
        <v>183</v>
      </c>
      <c r="BH5" s="51" t="s">
        <v>184</v>
      </c>
      <c r="BI5" s="51" t="s">
        <v>185</v>
      </c>
      <c r="BJ5" s="51" t="s">
        <v>186</v>
      </c>
      <c r="BK5" s="51" t="s">
        <v>187</v>
      </c>
      <c r="BL5" s="51" t="s">
        <v>188</v>
      </c>
      <c r="BM5" s="51" t="s">
        <v>190</v>
      </c>
      <c r="BN5" s="51" t="s">
        <v>191</v>
      </c>
      <c r="BO5" s="51" t="s">
        <v>192</v>
      </c>
      <c r="BP5" s="51" t="s">
        <v>193</v>
      </c>
      <c r="BQ5" s="51" t="s">
        <v>194</v>
      </c>
      <c r="BR5" s="51" t="s">
        <v>195</v>
      </c>
      <c r="BS5" s="51" t="s">
        <v>196</v>
      </c>
      <c r="BT5" s="51" t="s">
        <v>197</v>
      </c>
      <c r="BU5" s="51" t="s">
        <v>198</v>
      </c>
      <c r="BV5" s="51" t="s">
        <v>199</v>
      </c>
      <c r="BW5" s="51" t="s">
        <v>200</v>
      </c>
      <c r="BX5" s="51" t="s">
        <v>201</v>
      </c>
      <c r="BY5" s="51" t="s">
        <v>229</v>
      </c>
      <c r="BZ5" s="51" t="s">
        <v>202</v>
      </c>
      <c r="CA5" s="51" t="s">
        <v>203</v>
      </c>
      <c r="CB5" s="51" t="s">
        <v>204</v>
      </c>
      <c r="CC5" s="51" t="s">
        <v>205</v>
      </c>
      <c r="CD5" s="51" t="s">
        <v>206</v>
      </c>
      <c r="CE5" s="51" t="s">
        <v>207</v>
      </c>
      <c r="CF5" s="51" t="s">
        <v>208</v>
      </c>
      <c r="CG5" s="51" t="s">
        <v>209</v>
      </c>
      <c r="CH5" s="51" t="s">
        <v>211</v>
      </c>
      <c r="CI5" s="51" t="s">
        <v>212</v>
      </c>
      <c r="CJ5" s="51" t="s">
        <v>213</v>
      </c>
      <c r="CK5" s="51" t="s">
        <v>214</v>
      </c>
      <c r="CL5" s="51" t="s">
        <v>215</v>
      </c>
      <c r="CM5" s="51" t="s">
        <v>216</v>
      </c>
      <c r="CN5" s="51" t="s">
        <v>217</v>
      </c>
      <c r="CO5" s="51" t="s">
        <v>218</v>
      </c>
      <c r="CP5" s="51" t="s">
        <v>219</v>
      </c>
      <c r="CQ5" s="51" t="s">
        <v>220</v>
      </c>
      <c r="CR5" s="51" t="s">
        <v>221</v>
      </c>
      <c r="CS5" s="51" t="s">
        <v>222</v>
      </c>
      <c r="CT5" s="51" t="s">
        <v>223</v>
      </c>
      <c r="CU5" s="51" t="s">
        <v>224</v>
      </c>
      <c r="CV5" s="51" t="s">
        <v>225</v>
      </c>
      <c r="CW5" s="51" t="s">
        <v>230</v>
      </c>
      <c r="CX5" s="0" t="s">
        <v>231</v>
      </c>
    </row>
    <row r="6" customFormat="false" ht="12.75" hidden="false" customHeight="false" outlineLevel="0" collapsed="false">
      <c r="A6" s="51" t="s">
        <v>232</v>
      </c>
      <c r="B6" s="51" t="n">
        <v>10.3850002288818</v>
      </c>
      <c r="C6" s="51" t="n">
        <v>10.3000001907349</v>
      </c>
      <c r="D6" s="51" t="n">
        <v>10.2299995422363</v>
      </c>
      <c r="E6" s="51" t="n">
        <v>10.1999998092651</v>
      </c>
      <c r="F6" s="51" t="n">
        <v>10.3199996948242</v>
      </c>
      <c r="G6" s="51" t="n">
        <v>10.2200002670288</v>
      </c>
      <c r="H6" s="51" t="n">
        <v>10.4499998092651</v>
      </c>
      <c r="I6" s="51" t="n">
        <v>10.6800003051758</v>
      </c>
      <c r="J6" s="51" t="n">
        <v>10.6000003814697</v>
      </c>
      <c r="K6" s="51" t="n">
        <v>10.8999996185303</v>
      </c>
      <c r="L6" s="51" t="n">
        <v>11.1999998092651</v>
      </c>
      <c r="M6" s="51" t="n">
        <v>11.4799995422363</v>
      </c>
      <c r="N6" s="51" t="n">
        <v>11.5500001907349</v>
      </c>
      <c r="O6" s="51" t="n">
        <v>11.8500003814697</v>
      </c>
      <c r="P6" s="51" t="n">
        <v>11.4799995422363</v>
      </c>
      <c r="Q6" s="51" t="n">
        <v>11.4300003051758</v>
      </c>
      <c r="R6" s="51" t="n">
        <v>11.6000003814697</v>
      </c>
      <c r="S6" s="51" t="n">
        <v>11.8199996948242</v>
      </c>
      <c r="T6" s="51" t="n">
        <v>11.8500003814697</v>
      </c>
      <c r="U6" s="51" t="n">
        <v>11.6999998092651</v>
      </c>
      <c r="V6" s="51" t="n">
        <v>11.75</v>
      </c>
      <c r="W6" s="51" t="n">
        <v>11.5500001907349</v>
      </c>
      <c r="X6" s="51" t="n">
        <v>11.8000001907349</v>
      </c>
      <c r="Y6" s="51" t="n">
        <v>11.6999998092651</v>
      </c>
      <c r="Z6" s="51" t="n">
        <v>11.6260004043579</v>
      </c>
      <c r="AA6" s="51" t="n">
        <v>11.6899995803833</v>
      </c>
      <c r="AB6" s="51" t="n">
        <v>11.5699996948242</v>
      </c>
      <c r="AC6" s="51" t="n">
        <v>11.5500001907349</v>
      </c>
      <c r="AD6" s="51" t="n">
        <v>11.4399995803833</v>
      </c>
      <c r="AE6" s="51" t="n">
        <v>11.7399997711182</v>
      </c>
      <c r="AF6" s="51" t="n">
        <v>11.7600002288818</v>
      </c>
      <c r="AG6" s="51" t="n">
        <v>11.9700002670288</v>
      </c>
      <c r="AH6" s="51" t="n">
        <v>11.9440002441406</v>
      </c>
      <c r="AI6" s="51" t="n">
        <v>11.7200002670288</v>
      </c>
      <c r="AJ6" s="51" t="n">
        <v>11.460000038147</v>
      </c>
      <c r="AK6" s="51" t="n">
        <v>11.6199998855591</v>
      </c>
      <c r="AL6" s="51" t="n">
        <v>11.7200002670288</v>
      </c>
      <c r="AM6" s="51" t="n">
        <v>11.7819995880127</v>
      </c>
      <c r="AN6" s="51" t="n">
        <v>11.7799997329712</v>
      </c>
      <c r="AO6" s="51" t="n">
        <v>11.6899995803833</v>
      </c>
      <c r="AP6" s="51" t="n">
        <v>11.7799997329712</v>
      </c>
      <c r="AQ6" s="51" t="n">
        <v>11.8100004196167</v>
      </c>
      <c r="AR6" s="51" t="n">
        <v>11.75</v>
      </c>
      <c r="AS6" s="51" t="n">
        <v>11.6999998092651</v>
      </c>
      <c r="AT6" s="51" t="n">
        <v>11.6639995574951</v>
      </c>
      <c r="AU6" s="51" t="n">
        <v>11.5699996948242</v>
      </c>
      <c r="AV6" s="51" t="n">
        <v>11.5500001907349</v>
      </c>
      <c r="AW6" s="51" t="n">
        <v>12</v>
      </c>
      <c r="AX6" s="51" t="n">
        <v>12.1000003814697</v>
      </c>
      <c r="AY6" s="51" t="n">
        <v>12.6199998855591</v>
      </c>
      <c r="AZ6" s="51" t="n">
        <v>12.3299999237061</v>
      </c>
      <c r="BA6" s="51" t="n">
        <v>12.3050003051758</v>
      </c>
      <c r="BB6" s="51" t="n">
        <v>12.5159997940063</v>
      </c>
      <c r="BC6" s="51" t="n">
        <v>12.6999998092651</v>
      </c>
      <c r="BD6" s="51" t="n">
        <v>12.6879997253418</v>
      </c>
      <c r="BE6" s="51" t="n">
        <v>13.0200004577637</v>
      </c>
      <c r="BF6" s="51" t="n">
        <v>12.8599996566772</v>
      </c>
      <c r="BG6" s="51" t="n">
        <v>12.8199996948242</v>
      </c>
      <c r="BH6" s="51" t="n">
        <v>12.7799997329712</v>
      </c>
      <c r="BI6" s="51" t="n">
        <v>12.6009998321533</v>
      </c>
      <c r="BJ6" s="51" t="n">
        <v>12.3999996185303</v>
      </c>
      <c r="BK6" s="51" t="n">
        <v>12.1800003051758</v>
      </c>
      <c r="BL6" s="51" t="n">
        <v>12.4899997711182</v>
      </c>
      <c r="BM6" s="51" t="n">
        <v>12.6000003814697</v>
      </c>
      <c r="BN6" s="51" t="n">
        <v>12.6499996185303</v>
      </c>
      <c r="BO6" s="51" t="n">
        <v>12.7239999771118</v>
      </c>
      <c r="BP6" s="51" t="n">
        <v>12.8000001907349</v>
      </c>
      <c r="BQ6" s="51" t="n">
        <v>12.5500001907349</v>
      </c>
      <c r="BR6" s="51" t="n">
        <v>12.25</v>
      </c>
      <c r="BS6" s="51" t="n">
        <v>11.8500003814697</v>
      </c>
      <c r="BT6" s="51" t="n">
        <v>11.6999998092651</v>
      </c>
      <c r="BU6" s="51" t="n">
        <v>12.0249996185303</v>
      </c>
      <c r="BV6" s="51" t="n">
        <v>12</v>
      </c>
      <c r="BW6" s="51" t="n">
        <v>11.8339996337891</v>
      </c>
      <c r="BX6" s="51" t="n">
        <v>11.7200002670288</v>
      </c>
      <c r="BY6" s="51" t="n">
        <v>11.7299995422363</v>
      </c>
      <c r="BZ6" s="51" t="n">
        <v>11.7690000534058</v>
      </c>
      <c r="CA6" s="51" t="n">
        <v>11.8999996185303</v>
      </c>
      <c r="CB6" s="51" t="n">
        <v>11.7200002670288</v>
      </c>
      <c r="CC6" s="51" t="n">
        <v>11.8400001525879</v>
      </c>
      <c r="CD6" s="51" t="n">
        <v>11.9049997329712</v>
      </c>
      <c r="CE6" s="51" t="n">
        <v>11.9899997711182</v>
      </c>
      <c r="CF6" s="51" t="n">
        <v>11.8999996185303</v>
      </c>
      <c r="CG6" s="51" t="n">
        <v>11.8800001144409</v>
      </c>
      <c r="CH6" s="51" t="n">
        <v>11.6999998092651</v>
      </c>
      <c r="CI6" s="51" t="n">
        <v>11.4200000762939</v>
      </c>
      <c r="CJ6" s="51" t="n">
        <v>11.289999961853</v>
      </c>
      <c r="CK6" s="51" t="n">
        <v>11.3999996185303</v>
      </c>
      <c r="CL6" s="51" t="n">
        <v>11.3400001525879</v>
      </c>
      <c r="CM6" s="51" t="n">
        <v>11.1899995803833</v>
      </c>
      <c r="CN6" s="51" t="n">
        <v>11.3000001907349</v>
      </c>
      <c r="CO6" s="51" t="n">
        <v>11.3780002593994</v>
      </c>
      <c r="CP6" s="51" t="n">
        <v>11.2700004577637</v>
      </c>
      <c r="CQ6" s="51" t="n">
        <v>11.1899995803833</v>
      </c>
      <c r="CR6" s="51" t="n">
        <v>11.3400001525879</v>
      </c>
      <c r="CS6" s="51" t="n">
        <v>11.4700002670288</v>
      </c>
      <c r="CT6" s="51" t="n">
        <v>11.3999996185303</v>
      </c>
      <c r="CU6" s="51" t="n">
        <v>11.25</v>
      </c>
      <c r="CV6" s="51" t="n">
        <v>11.3199996948242</v>
      </c>
      <c r="CW6" s="51" t="n">
        <v>11.4899997711182</v>
      </c>
      <c r="CX6" s="0" t="n">
        <v>11.6599998474121</v>
      </c>
    </row>
    <row r="7" customFormat="false" ht="12.75" hidden="false" customHeight="false" outlineLevel="0" collapsed="false">
      <c r="A7" s="51"/>
      <c r="B7" s="51" t="s">
        <v>125</v>
      </c>
      <c r="C7" s="51" t="s">
        <v>126</v>
      </c>
      <c r="D7" s="51" t="s">
        <v>127</v>
      </c>
      <c r="E7" s="51" t="s">
        <v>128</v>
      </c>
      <c r="F7" s="51" t="s">
        <v>129</v>
      </c>
      <c r="G7" s="51" t="s">
        <v>130</v>
      </c>
      <c r="H7" s="51" t="s">
        <v>131</v>
      </c>
      <c r="I7" s="51" t="s">
        <v>132</v>
      </c>
      <c r="J7" s="51" t="s">
        <v>133</v>
      </c>
      <c r="K7" s="51" t="s">
        <v>134</v>
      </c>
      <c r="L7" s="51" t="s">
        <v>135</v>
      </c>
      <c r="M7" s="51" t="s">
        <v>136</v>
      </c>
      <c r="N7" s="51" t="s">
        <v>137</v>
      </c>
      <c r="O7" s="51" t="s">
        <v>138</v>
      </c>
      <c r="P7" s="51" t="s">
        <v>139</v>
      </c>
      <c r="Q7" s="51" t="s">
        <v>140</v>
      </c>
      <c r="R7" s="51" t="s">
        <v>141</v>
      </c>
      <c r="S7" s="51" t="s">
        <v>142</v>
      </c>
      <c r="T7" s="51" t="s">
        <v>143</v>
      </c>
      <c r="U7" s="51" t="s">
        <v>144</v>
      </c>
      <c r="V7" s="51" t="s">
        <v>145</v>
      </c>
      <c r="W7" s="51" t="s">
        <v>146</v>
      </c>
      <c r="X7" s="51" t="s">
        <v>147</v>
      </c>
      <c r="Y7" s="51" t="s">
        <v>148</v>
      </c>
      <c r="Z7" s="51" t="s">
        <v>149</v>
      </c>
      <c r="AA7" s="51" t="s">
        <v>150</v>
      </c>
      <c r="AB7" s="51" t="s">
        <v>151</v>
      </c>
      <c r="AC7" s="51" t="s">
        <v>152</v>
      </c>
      <c r="AD7" s="51" t="s">
        <v>153</v>
      </c>
      <c r="AE7" s="51" t="s">
        <v>154</v>
      </c>
      <c r="AF7" s="51" t="s">
        <v>155</v>
      </c>
      <c r="AG7" s="51" t="s">
        <v>156</v>
      </c>
      <c r="AH7" s="51" t="s">
        <v>157</v>
      </c>
      <c r="AI7" s="51" t="s">
        <v>158</v>
      </c>
      <c r="AJ7" s="51" t="s">
        <v>159</v>
      </c>
      <c r="AK7" s="51" t="s">
        <v>160</v>
      </c>
      <c r="AL7" s="51" t="s">
        <v>161</v>
      </c>
      <c r="AM7" s="51" t="s">
        <v>162</v>
      </c>
      <c r="AN7" s="51" t="s">
        <v>163</v>
      </c>
      <c r="AO7" s="51" t="s">
        <v>164</v>
      </c>
      <c r="AP7" s="51" t="s">
        <v>165</v>
      </c>
      <c r="AQ7" s="51" t="s">
        <v>166</v>
      </c>
      <c r="AR7" s="51" t="s">
        <v>167</v>
      </c>
      <c r="AS7" s="51" t="s">
        <v>168</v>
      </c>
      <c r="AT7" s="51" t="s">
        <v>169</v>
      </c>
      <c r="AU7" s="51" t="s">
        <v>170</v>
      </c>
      <c r="AV7" s="51" t="s">
        <v>171</v>
      </c>
      <c r="AW7" s="51" t="s">
        <v>172</v>
      </c>
      <c r="AX7" s="51" t="s">
        <v>173</v>
      </c>
      <c r="AY7" s="51" t="s">
        <v>174</v>
      </c>
      <c r="AZ7" s="51" t="s">
        <v>175</v>
      </c>
      <c r="BA7" s="51" t="s">
        <v>176</v>
      </c>
      <c r="BB7" s="51" t="s">
        <v>177</v>
      </c>
      <c r="BC7" s="51" t="s">
        <v>178</v>
      </c>
      <c r="BD7" s="51" t="s">
        <v>179</v>
      </c>
      <c r="BE7" s="51" t="s">
        <v>180</v>
      </c>
      <c r="BF7" s="51" t="s">
        <v>181</v>
      </c>
      <c r="BG7" s="51" t="s">
        <v>182</v>
      </c>
      <c r="BH7" s="51" t="s">
        <v>183</v>
      </c>
      <c r="BI7" s="51" t="s">
        <v>184</v>
      </c>
      <c r="BJ7" s="51" t="s">
        <v>185</v>
      </c>
      <c r="BK7" s="51" t="s">
        <v>186</v>
      </c>
      <c r="BL7" s="51" t="s">
        <v>187</v>
      </c>
      <c r="BM7" s="51" t="s">
        <v>188</v>
      </c>
      <c r="BN7" s="51" t="s">
        <v>189</v>
      </c>
      <c r="BO7" s="51" t="s">
        <v>190</v>
      </c>
      <c r="BP7" s="51" t="s">
        <v>191</v>
      </c>
      <c r="BQ7" s="51" t="s">
        <v>192</v>
      </c>
      <c r="BR7" s="51" t="s">
        <v>193</v>
      </c>
      <c r="BS7" s="51" t="s">
        <v>194</v>
      </c>
      <c r="BT7" s="51" t="s">
        <v>195</v>
      </c>
      <c r="BU7" s="51" t="s">
        <v>196</v>
      </c>
      <c r="BV7" s="51" t="s">
        <v>197</v>
      </c>
      <c r="BW7" s="51" t="s">
        <v>198</v>
      </c>
      <c r="BX7" s="51" t="s">
        <v>199</v>
      </c>
      <c r="BY7" s="51" t="s">
        <v>200</v>
      </c>
      <c r="BZ7" s="51" t="s">
        <v>201</v>
      </c>
      <c r="CA7" s="51" t="s">
        <v>202</v>
      </c>
      <c r="CB7" s="51" t="s">
        <v>203</v>
      </c>
      <c r="CC7" s="51" t="s">
        <v>204</v>
      </c>
      <c r="CD7" s="51" t="s">
        <v>205</v>
      </c>
      <c r="CE7" s="51" t="s">
        <v>206</v>
      </c>
      <c r="CF7" s="51" t="s">
        <v>207</v>
      </c>
      <c r="CG7" s="51" t="s">
        <v>208</v>
      </c>
      <c r="CH7" s="51" t="s">
        <v>209</v>
      </c>
      <c r="CI7" s="51" t="s">
        <v>210</v>
      </c>
      <c r="CJ7" s="51" t="s">
        <v>211</v>
      </c>
      <c r="CK7" s="51" t="s">
        <v>212</v>
      </c>
      <c r="CL7" s="51" t="s">
        <v>213</v>
      </c>
      <c r="CM7" s="51" t="s">
        <v>214</v>
      </c>
      <c r="CN7" s="51" t="s">
        <v>215</v>
      </c>
      <c r="CO7" s="51" t="s">
        <v>216</v>
      </c>
      <c r="CP7" s="51" t="s">
        <v>217</v>
      </c>
      <c r="CQ7" s="51" t="s">
        <v>218</v>
      </c>
      <c r="CR7" s="51" t="s">
        <v>219</v>
      </c>
      <c r="CS7" s="51" t="s">
        <v>220</v>
      </c>
      <c r="CT7" s="51" t="s">
        <v>221</v>
      </c>
      <c r="CU7" s="51" t="s">
        <v>222</v>
      </c>
      <c r="CV7" s="51" t="s">
        <v>223</v>
      </c>
      <c r="CW7" s="51" t="s">
        <v>224</v>
      </c>
      <c r="CX7" s="0" t="s">
        <v>225</v>
      </c>
    </row>
    <row r="8" customFormat="false" ht="12.75" hidden="false" customHeight="false" outlineLevel="0" collapsed="false">
      <c r="A8" s="51" t="s">
        <v>233</v>
      </c>
      <c r="B8" s="51" t="n">
        <v>64.25</v>
      </c>
      <c r="C8" s="51" t="n">
        <v>65.75</v>
      </c>
      <c r="D8" s="51" t="n">
        <v>66.75</v>
      </c>
      <c r="E8" s="51" t="n">
        <v>65.3099975585938</v>
      </c>
      <c r="F8" s="51" t="n">
        <v>66.9400024414063</v>
      </c>
      <c r="G8" s="51" t="n">
        <v>66.6900024414063</v>
      </c>
      <c r="H8" s="51" t="n">
        <v>67.370002746582</v>
      </c>
      <c r="I8" s="51" t="n">
        <v>65.370002746582</v>
      </c>
      <c r="J8" s="51" t="n">
        <v>65.4400024414063</v>
      </c>
      <c r="K8" s="51" t="n">
        <v>64.3099975585938</v>
      </c>
      <c r="L8" s="51" t="n">
        <v>66</v>
      </c>
      <c r="M8" s="51" t="n">
        <v>68.5</v>
      </c>
      <c r="N8" s="51" t="n">
        <v>68.370002746582</v>
      </c>
      <c r="O8" s="51" t="n">
        <v>68.75</v>
      </c>
      <c r="P8" s="51" t="n">
        <v>66.0599975585938</v>
      </c>
      <c r="Q8" s="51" t="n">
        <v>65</v>
      </c>
      <c r="R8" s="51" t="n">
        <v>64.75</v>
      </c>
      <c r="S8" s="51" t="n">
        <v>63.75</v>
      </c>
      <c r="T8" s="51" t="n">
        <v>63.560001373291</v>
      </c>
      <c r="U8" s="51" t="n">
        <v>65.1900024414063</v>
      </c>
      <c r="V8" s="51" t="n">
        <v>64.5</v>
      </c>
      <c r="W8" s="51" t="n">
        <v>62.439998626709</v>
      </c>
      <c r="X8" s="51" t="n">
        <v>61.310001373291</v>
      </c>
      <c r="Y8" s="51" t="n">
        <v>62.060001373291</v>
      </c>
      <c r="Z8" s="51" t="n">
        <v>60.75</v>
      </c>
      <c r="AA8" s="51" t="n">
        <v>61.689998626709</v>
      </c>
      <c r="AB8" s="51" t="n">
        <v>62</v>
      </c>
      <c r="AC8" s="51" t="n">
        <v>63.75</v>
      </c>
      <c r="AD8" s="51" t="n">
        <v>63.3699989318848</v>
      </c>
      <c r="AE8" s="51" t="n">
        <v>62.810001373291</v>
      </c>
      <c r="AF8" s="51" t="n">
        <v>60.3699989318848</v>
      </c>
      <c r="AG8" s="51" t="n">
        <v>61.3699989318848</v>
      </c>
      <c r="AH8" s="51" t="n">
        <v>60.8699989318848</v>
      </c>
      <c r="AI8" s="51" t="n">
        <v>60.75</v>
      </c>
      <c r="AJ8" s="51" t="n">
        <v>61.189998626709</v>
      </c>
      <c r="AK8" s="51" t="n">
        <v>61.560001373291</v>
      </c>
      <c r="AL8" s="51" t="n">
        <v>61.939998626709</v>
      </c>
      <c r="AM8" s="51" t="n">
        <v>62.810001373291</v>
      </c>
      <c r="AN8" s="51" t="n">
        <v>62.939998626709</v>
      </c>
      <c r="AO8" s="51" t="n">
        <v>62.189998626709</v>
      </c>
      <c r="AP8" s="51" t="n">
        <v>61.939998626709</v>
      </c>
      <c r="AQ8" s="51" t="n">
        <v>62.810001373291</v>
      </c>
      <c r="AR8" s="51" t="n">
        <v>63.25</v>
      </c>
      <c r="AS8" s="51" t="n">
        <v>62.810001373291</v>
      </c>
      <c r="AT8" s="51" t="n">
        <v>64.4400024414063</v>
      </c>
      <c r="AU8" s="51" t="n">
        <v>63.25</v>
      </c>
      <c r="AV8" s="51" t="n">
        <v>62.060001373291</v>
      </c>
      <c r="AW8" s="51" t="n">
        <v>61.25</v>
      </c>
      <c r="AX8" s="51" t="n">
        <v>61.810001373291</v>
      </c>
      <c r="AY8" s="51" t="n">
        <v>62.25</v>
      </c>
      <c r="AZ8" s="51" t="n">
        <v>60.25</v>
      </c>
      <c r="BA8" s="51" t="n">
        <v>60.25</v>
      </c>
      <c r="BB8" s="51" t="n">
        <v>59.3699989318848</v>
      </c>
      <c r="BC8" s="51" t="n">
        <v>60</v>
      </c>
      <c r="BD8" s="51" t="n">
        <v>60.5</v>
      </c>
      <c r="BE8" s="51" t="n">
        <v>61.060001373291</v>
      </c>
      <c r="BF8" s="51" t="n">
        <v>60.939998626709</v>
      </c>
      <c r="BG8" s="51" t="n">
        <v>58.810001373291</v>
      </c>
      <c r="BH8" s="51" t="n">
        <v>58.6199989318848</v>
      </c>
      <c r="BI8" s="51" t="n">
        <v>60.75</v>
      </c>
      <c r="BJ8" s="51" t="n">
        <v>62.3699989318848</v>
      </c>
      <c r="BK8" s="51" t="n">
        <v>62.810001373291</v>
      </c>
      <c r="BL8" s="51" t="n">
        <v>66</v>
      </c>
      <c r="BM8" s="51" t="n">
        <v>69.0599975585938</v>
      </c>
      <c r="BN8" s="51" t="n">
        <v>73.370002746582</v>
      </c>
      <c r="BO8" s="51" t="n">
        <v>73.870002746582</v>
      </c>
      <c r="BP8" s="51" t="n">
        <v>76.0599975585938</v>
      </c>
      <c r="BQ8" s="51" t="n">
        <v>73.0599975585938</v>
      </c>
      <c r="BR8" s="51" t="n">
        <v>73.9400024414063</v>
      </c>
      <c r="BS8" s="51" t="n">
        <v>70</v>
      </c>
      <c r="BT8" s="51" t="n">
        <v>70.25</v>
      </c>
      <c r="BU8" s="51" t="n">
        <v>71.870002746582</v>
      </c>
      <c r="BV8" s="51" t="n">
        <v>71.120002746582</v>
      </c>
      <c r="BW8" s="51" t="n">
        <v>69.620002746582</v>
      </c>
      <c r="BX8" s="51" t="n">
        <v>69.3099975585938</v>
      </c>
      <c r="BY8" s="51" t="n">
        <v>70.6900024414063</v>
      </c>
      <c r="BZ8" s="51" t="n">
        <v>69.870002746582</v>
      </c>
      <c r="CA8" s="51" t="n">
        <v>70.3099975585938</v>
      </c>
      <c r="CB8" s="51" t="n">
        <v>67.9400024414063</v>
      </c>
      <c r="CC8" s="51" t="n">
        <v>67.370002746582</v>
      </c>
      <c r="CD8" s="51" t="n">
        <v>66.9400024414063</v>
      </c>
      <c r="CE8" s="51" t="n">
        <v>67.4400024414063</v>
      </c>
      <c r="CF8" s="51" t="n">
        <v>68.3099975585938</v>
      </c>
      <c r="CG8" s="51" t="n">
        <v>68.3099975585938</v>
      </c>
      <c r="CH8" s="51" t="n">
        <v>71.75</v>
      </c>
      <c r="CI8" s="51" t="n">
        <v>70.5</v>
      </c>
      <c r="CJ8" s="51" t="n">
        <v>69.6100006103516</v>
      </c>
      <c r="CK8" s="51" t="n">
        <v>68.9499969482422</v>
      </c>
      <c r="CL8" s="51" t="n">
        <v>69.4000015258789</v>
      </c>
      <c r="CM8" s="51" t="n">
        <v>68.879997253418</v>
      </c>
      <c r="CN8" s="51" t="n">
        <v>69.4899978637695</v>
      </c>
      <c r="CO8" s="51" t="n">
        <v>70.9599990844727</v>
      </c>
      <c r="CP8" s="51" t="n">
        <v>71.1399993896484</v>
      </c>
      <c r="CQ8" s="51" t="n">
        <v>71.5400009155273</v>
      </c>
      <c r="CR8" s="51" t="n">
        <v>71.6399993896484</v>
      </c>
      <c r="CS8" s="51" t="n">
        <v>72.7900009155273</v>
      </c>
      <c r="CT8" s="51" t="n">
        <v>72.3899993896484</v>
      </c>
      <c r="CU8" s="51" t="n">
        <v>71.7300033569336</v>
      </c>
      <c r="CV8" s="51" t="n">
        <v>71.7699966430664</v>
      </c>
      <c r="CW8" s="51" t="n">
        <v>71.1100006103516</v>
      </c>
      <c r="CX8" s="0" t="n">
        <v>71.0100021362305</v>
      </c>
    </row>
    <row r="9" customFormat="false" ht="12.75" hidden="false" customHeight="false" outlineLevel="0" collapsed="false">
      <c r="A9" s="51"/>
      <c r="B9" s="51" t="s">
        <v>127</v>
      </c>
      <c r="C9" s="51" t="s">
        <v>128</v>
      </c>
      <c r="D9" s="51" t="s">
        <v>129</v>
      </c>
      <c r="E9" s="51" t="s">
        <v>130</v>
      </c>
      <c r="F9" s="51" t="s">
        <v>131</v>
      </c>
      <c r="G9" s="51" t="s">
        <v>132</v>
      </c>
      <c r="H9" s="51" t="s">
        <v>133</v>
      </c>
      <c r="I9" s="51" t="s">
        <v>134</v>
      </c>
      <c r="J9" s="51" t="s">
        <v>135</v>
      </c>
      <c r="K9" s="51" t="s">
        <v>136</v>
      </c>
      <c r="L9" s="51" t="s">
        <v>137</v>
      </c>
      <c r="M9" s="51" t="s">
        <v>138</v>
      </c>
      <c r="N9" s="51" t="s">
        <v>139</v>
      </c>
      <c r="O9" s="51" t="s">
        <v>140</v>
      </c>
      <c r="P9" s="51" t="s">
        <v>141</v>
      </c>
      <c r="Q9" s="51" t="s">
        <v>142</v>
      </c>
      <c r="R9" s="51" t="s">
        <v>143</v>
      </c>
      <c r="S9" s="51" t="s">
        <v>144</v>
      </c>
      <c r="T9" s="51" t="s">
        <v>145</v>
      </c>
      <c r="U9" s="51" t="s">
        <v>146</v>
      </c>
      <c r="V9" s="51" t="s">
        <v>147</v>
      </c>
      <c r="W9" s="51" t="s">
        <v>148</v>
      </c>
      <c r="X9" s="51" t="s">
        <v>149</v>
      </c>
      <c r="Y9" s="51" t="s">
        <v>150</v>
      </c>
      <c r="Z9" s="51" t="s">
        <v>151</v>
      </c>
      <c r="AA9" s="51" t="s">
        <v>152</v>
      </c>
      <c r="AB9" s="51" t="s">
        <v>153</v>
      </c>
      <c r="AC9" s="51" t="s">
        <v>154</v>
      </c>
      <c r="AD9" s="51" t="s">
        <v>155</v>
      </c>
      <c r="AE9" s="51" t="s">
        <v>156</v>
      </c>
      <c r="AF9" s="51" t="s">
        <v>157</v>
      </c>
      <c r="AG9" s="51" t="s">
        <v>158</v>
      </c>
      <c r="AH9" s="51" t="s">
        <v>159</v>
      </c>
      <c r="AI9" s="51" t="s">
        <v>160</v>
      </c>
      <c r="AJ9" s="51" t="s">
        <v>161</v>
      </c>
      <c r="AK9" s="51" t="s">
        <v>162</v>
      </c>
      <c r="AL9" s="51" t="s">
        <v>163</v>
      </c>
      <c r="AM9" s="51" t="s">
        <v>164</v>
      </c>
      <c r="AN9" s="51" t="s">
        <v>165</v>
      </c>
      <c r="AO9" s="51" t="s">
        <v>166</v>
      </c>
      <c r="AP9" s="51" t="s">
        <v>167</v>
      </c>
      <c r="AQ9" s="51" t="s">
        <v>228</v>
      </c>
      <c r="AR9" s="51" t="s">
        <v>168</v>
      </c>
      <c r="AS9" s="51" t="s">
        <v>169</v>
      </c>
      <c r="AT9" s="51" t="s">
        <v>170</v>
      </c>
      <c r="AU9" s="51" t="s">
        <v>171</v>
      </c>
      <c r="AV9" s="51" t="s">
        <v>172</v>
      </c>
      <c r="AW9" s="51" t="s">
        <v>173</v>
      </c>
      <c r="AX9" s="51" t="s">
        <v>174</v>
      </c>
      <c r="AY9" s="51" t="s">
        <v>175</v>
      </c>
      <c r="AZ9" s="51" t="s">
        <v>176</v>
      </c>
      <c r="BA9" s="51" t="s">
        <v>177</v>
      </c>
      <c r="BB9" s="51" t="s">
        <v>178</v>
      </c>
      <c r="BC9" s="51" t="s">
        <v>179</v>
      </c>
      <c r="BD9" s="51" t="s">
        <v>180</v>
      </c>
      <c r="BE9" s="51" t="s">
        <v>181</v>
      </c>
      <c r="BF9" s="51" t="s">
        <v>182</v>
      </c>
      <c r="BG9" s="51" t="s">
        <v>183</v>
      </c>
      <c r="BH9" s="51" t="s">
        <v>184</v>
      </c>
      <c r="BI9" s="51" t="s">
        <v>185</v>
      </c>
      <c r="BJ9" s="51" t="s">
        <v>186</v>
      </c>
      <c r="BK9" s="51" t="s">
        <v>187</v>
      </c>
      <c r="BL9" s="51" t="s">
        <v>188</v>
      </c>
      <c r="BM9" s="51" t="s">
        <v>190</v>
      </c>
      <c r="BN9" s="51" t="s">
        <v>191</v>
      </c>
      <c r="BO9" s="51" t="s">
        <v>192</v>
      </c>
      <c r="BP9" s="51" t="s">
        <v>234</v>
      </c>
      <c r="BQ9" s="51" t="s">
        <v>193</v>
      </c>
      <c r="BR9" s="51" t="s">
        <v>194</v>
      </c>
      <c r="BS9" s="51" t="s">
        <v>195</v>
      </c>
      <c r="BT9" s="51" t="s">
        <v>196</v>
      </c>
      <c r="BU9" s="51" t="s">
        <v>197</v>
      </c>
      <c r="BV9" s="51" t="s">
        <v>198</v>
      </c>
      <c r="BW9" s="51" t="s">
        <v>199</v>
      </c>
      <c r="BX9" s="51" t="s">
        <v>200</v>
      </c>
      <c r="BY9" s="51" t="s">
        <v>201</v>
      </c>
      <c r="BZ9" s="51" t="s">
        <v>229</v>
      </c>
      <c r="CA9" s="51" t="s">
        <v>202</v>
      </c>
      <c r="CB9" s="51" t="s">
        <v>203</v>
      </c>
      <c r="CC9" s="51" t="s">
        <v>204</v>
      </c>
      <c r="CD9" s="51" t="s">
        <v>205</v>
      </c>
      <c r="CE9" s="51" t="s">
        <v>206</v>
      </c>
      <c r="CF9" s="51" t="s">
        <v>207</v>
      </c>
      <c r="CG9" s="51" t="s">
        <v>208</v>
      </c>
      <c r="CH9" s="51" t="s">
        <v>209</v>
      </c>
      <c r="CI9" s="51" t="s">
        <v>211</v>
      </c>
      <c r="CJ9" s="51" t="s">
        <v>212</v>
      </c>
      <c r="CK9" s="51" t="s">
        <v>213</v>
      </c>
      <c r="CL9" s="51" t="s">
        <v>214</v>
      </c>
      <c r="CM9" s="51" t="s">
        <v>215</v>
      </c>
      <c r="CN9" s="51" t="s">
        <v>216</v>
      </c>
      <c r="CO9" s="51" t="s">
        <v>217</v>
      </c>
      <c r="CP9" s="51" t="s">
        <v>218</v>
      </c>
      <c r="CQ9" s="51" t="s">
        <v>219</v>
      </c>
      <c r="CR9" s="51" t="s">
        <v>220</v>
      </c>
      <c r="CS9" s="51" t="s">
        <v>221</v>
      </c>
      <c r="CT9" s="51" t="s">
        <v>222</v>
      </c>
      <c r="CU9" s="51" t="s">
        <v>223</v>
      </c>
      <c r="CV9" s="51" t="s">
        <v>224</v>
      </c>
      <c r="CW9" s="51" t="s">
        <v>225</v>
      </c>
      <c r="CX9" s="0" t="s">
        <v>230</v>
      </c>
    </row>
    <row r="10" customFormat="false" ht="12.75" hidden="false" customHeight="false" outlineLevel="0" collapsed="false">
      <c r="A10" s="51" t="s">
        <v>235</v>
      </c>
      <c r="B10" s="51" t="n">
        <v>3303</v>
      </c>
      <c r="C10" s="51" t="n">
        <v>3352</v>
      </c>
      <c r="D10" s="51" t="n">
        <v>3343</v>
      </c>
      <c r="E10" s="51" t="n">
        <v>3364</v>
      </c>
      <c r="F10" s="51" t="n">
        <v>3390</v>
      </c>
      <c r="G10" s="51" t="n">
        <v>3378</v>
      </c>
      <c r="H10" s="51" t="n">
        <v>3368</v>
      </c>
      <c r="I10" s="51" t="n">
        <v>3357</v>
      </c>
      <c r="J10" s="51" t="n">
        <v>3340</v>
      </c>
      <c r="K10" s="51" t="n">
        <v>3329</v>
      </c>
      <c r="L10" s="51" t="n">
        <v>3309</v>
      </c>
      <c r="M10" s="51" t="n">
        <v>3283</v>
      </c>
      <c r="N10" s="51" t="n">
        <v>3263</v>
      </c>
      <c r="O10" s="51" t="n">
        <v>3314</v>
      </c>
      <c r="P10" s="51" t="n">
        <v>3313</v>
      </c>
      <c r="Q10" s="51" t="n">
        <v>3265</v>
      </c>
      <c r="R10" s="51" t="n">
        <v>3251</v>
      </c>
      <c r="S10" s="51" t="n">
        <v>3303</v>
      </c>
      <c r="T10" s="51" t="n">
        <v>3309</v>
      </c>
      <c r="U10" s="51" t="n">
        <v>3315</v>
      </c>
      <c r="V10" s="51" t="n">
        <v>3313</v>
      </c>
      <c r="W10" s="51" t="n">
        <v>3294</v>
      </c>
      <c r="X10" s="51" t="n">
        <v>3298</v>
      </c>
      <c r="Y10" s="51" t="n">
        <v>3294</v>
      </c>
      <c r="Z10" s="51" t="n">
        <v>3302</v>
      </c>
      <c r="AA10" s="51" t="n">
        <v>3325</v>
      </c>
      <c r="AB10" s="51" t="n">
        <v>3345</v>
      </c>
      <c r="AC10" s="51" t="n">
        <v>3371</v>
      </c>
      <c r="AD10" s="51" t="n">
        <v>3385</v>
      </c>
      <c r="AE10" s="51" t="n">
        <v>3425</v>
      </c>
      <c r="AF10" s="51" t="n">
        <v>3421</v>
      </c>
      <c r="AG10" s="51" t="n">
        <v>3387</v>
      </c>
      <c r="AH10" s="51" t="n">
        <v>3357</v>
      </c>
      <c r="AI10" s="51" t="n">
        <v>3347</v>
      </c>
      <c r="AJ10" s="51" t="n">
        <v>3361</v>
      </c>
      <c r="AK10" s="51" t="n">
        <v>3382</v>
      </c>
      <c r="AL10" s="51" t="n">
        <v>3365</v>
      </c>
      <c r="AM10" s="51" t="n">
        <v>3395</v>
      </c>
      <c r="AN10" s="51" t="n">
        <v>3381</v>
      </c>
      <c r="AO10" s="51" t="n">
        <v>3357</v>
      </c>
      <c r="AP10" s="51" t="n">
        <v>3348</v>
      </c>
      <c r="AQ10" s="51" t="n">
        <v>3326</v>
      </c>
      <c r="AR10" s="51" t="n">
        <v>3320</v>
      </c>
      <c r="AS10" s="51" t="n">
        <v>3351</v>
      </c>
      <c r="AT10" s="51" t="n">
        <v>3361</v>
      </c>
      <c r="AU10" s="51" t="n">
        <v>3327</v>
      </c>
      <c r="AV10" s="51" t="n">
        <v>3313</v>
      </c>
      <c r="AW10" s="51" t="n">
        <v>3343</v>
      </c>
      <c r="AX10" s="51" t="n">
        <v>3338</v>
      </c>
      <c r="AY10" s="51" t="n">
        <v>3359</v>
      </c>
      <c r="AZ10" s="51" t="n">
        <v>3373</v>
      </c>
      <c r="BA10" s="51" t="n">
        <v>3375</v>
      </c>
      <c r="BB10" s="51" t="n">
        <v>3344</v>
      </c>
      <c r="BC10" s="51" t="n">
        <v>3371</v>
      </c>
      <c r="BD10" s="51" t="n">
        <v>3368</v>
      </c>
      <c r="BE10" s="51" t="n">
        <v>3366</v>
      </c>
      <c r="BF10" s="51" t="n">
        <v>3327</v>
      </c>
      <c r="BG10" s="51" t="n">
        <v>3291</v>
      </c>
      <c r="BH10" s="51" t="n">
        <v>3271</v>
      </c>
      <c r="BI10" s="51" t="n">
        <v>3288</v>
      </c>
      <c r="BJ10" s="51" t="n">
        <v>3286</v>
      </c>
      <c r="BK10" s="51" t="n">
        <v>3219</v>
      </c>
      <c r="BL10" s="51" t="n">
        <v>3234</v>
      </c>
      <c r="BM10" s="51" t="n">
        <v>3256</v>
      </c>
      <c r="BN10" s="51" t="n">
        <v>3263</v>
      </c>
      <c r="BO10" s="51" t="n">
        <v>3245</v>
      </c>
      <c r="BP10" s="51" t="n">
        <v>3245</v>
      </c>
      <c r="BQ10" s="51" t="n">
        <v>3295</v>
      </c>
      <c r="BR10" s="51" t="n">
        <v>3260</v>
      </c>
      <c r="BS10" s="51" t="n">
        <v>3333</v>
      </c>
      <c r="BT10" s="51" t="n">
        <v>3308</v>
      </c>
      <c r="BU10" s="51" t="n">
        <v>3278</v>
      </c>
      <c r="BV10" s="51" t="n">
        <v>3271</v>
      </c>
      <c r="BW10" s="51" t="n">
        <v>3261</v>
      </c>
      <c r="BX10" s="51" t="n">
        <v>3260</v>
      </c>
      <c r="BY10" s="51" t="n">
        <v>3270</v>
      </c>
      <c r="BZ10" s="51" t="n">
        <v>3264</v>
      </c>
      <c r="CA10" s="51" t="n">
        <v>3267</v>
      </c>
      <c r="CB10" s="51" t="n">
        <v>3287</v>
      </c>
      <c r="CC10" s="51" t="n">
        <v>3320</v>
      </c>
      <c r="CD10" s="51" t="n">
        <v>3357</v>
      </c>
      <c r="CE10" s="51" t="n">
        <v>3331</v>
      </c>
      <c r="CF10" s="51" t="n">
        <v>3299</v>
      </c>
      <c r="CG10" s="51" t="n">
        <v>3322</v>
      </c>
      <c r="CH10" s="51" t="n">
        <v>3334</v>
      </c>
      <c r="CI10" s="51" t="n">
        <v>3327</v>
      </c>
      <c r="CJ10" s="51" t="n">
        <v>3344</v>
      </c>
      <c r="CK10" s="51" t="n">
        <v>3341</v>
      </c>
      <c r="CL10" s="51" t="n">
        <v>3361</v>
      </c>
      <c r="CM10" s="51" t="n">
        <v>3359</v>
      </c>
      <c r="CN10" s="51" t="n">
        <v>3317</v>
      </c>
      <c r="CO10" s="51" t="n">
        <v>3337</v>
      </c>
      <c r="CP10" s="51" t="n">
        <v>3318</v>
      </c>
      <c r="CQ10" s="51" t="n">
        <v>3328</v>
      </c>
      <c r="CR10" s="51" t="n">
        <v>3307</v>
      </c>
      <c r="CS10" s="51" t="n">
        <v>3336</v>
      </c>
      <c r="CT10" s="51" t="n">
        <v>3345</v>
      </c>
      <c r="CU10" s="51" t="n">
        <v>3344</v>
      </c>
      <c r="CV10" s="51" t="n">
        <v>3319</v>
      </c>
      <c r="CW10" s="51" t="n">
        <v>3321</v>
      </c>
      <c r="CX10" s="0" t="n">
        <v>3293</v>
      </c>
    </row>
    <row r="11" customFormat="false" ht="12.75" hidden="false" customHeight="false" outlineLevel="0" collapsed="false">
      <c r="A11" s="51"/>
      <c r="B11" s="51" t="s">
        <v>125</v>
      </c>
      <c r="C11" s="51" t="s">
        <v>126</v>
      </c>
      <c r="D11" s="51" t="s">
        <v>127</v>
      </c>
      <c r="E11" s="51" t="s">
        <v>128</v>
      </c>
      <c r="F11" s="51" t="s">
        <v>129</v>
      </c>
      <c r="G11" s="51" t="s">
        <v>130</v>
      </c>
      <c r="H11" s="51" t="s">
        <v>131</v>
      </c>
      <c r="I11" s="51" t="s">
        <v>132</v>
      </c>
      <c r="J11" s="51" t="s">
        <v>133</v>
      </c>
      <c r="K11" s="51" t="s">
        <v>134</v>
      </c>
      <c r="L11" s="51" t="s">
        <v>135</v>
      </c>
      <c r="M11" s="51" t="s">
        <v>136</v>
      </c>
      <c r="N11" s="51" t="s">
        <v>137</v>
      </c>
      <c r="O11" s="51" t="s">
        <v>138</v>
      </c>
      <c r="P11" s="51" t="s">
        <v>139</v>
      </c>
      <c r="Q11" s="51" t="s">
        <v>140</v>
      </c>
      <c r="R11" s="51" t="s">
        <v>141</v>
      </c>
      <c r="S11" s="51" t="s">
        <v>142</v>
      </c>
      <c r="T11" s="51" t="s">
        <v>143</v>
      </c>
      <c r="U11" s="51" t="s">
        <v>144</v>
      </c>
      <c r="V11" s="51" t="s">
        <v>145</v>
      </c>
      <c r="W11" s="51" t="s">
        <v>146</v>
      </c>
      <c r="X11" s="51" t="s">
        <v>147</v>
      </c>
      <c r="Y11" s="51" t="s">
        <v>148</v>
      </c>
      <c r="Z11" s="51" t="s">
        <v>149</v>
      </c>
      <c r="AA11" s="51" t="s">
        <v>150</v>
      </c>
      <c r="AB11" s="51" t="s">
        <v>151</v>
      </c>
      <c r="AC11" s="51" t="s">
        <v>152</v>
      </c>
      <c r="AD11" s="51" t="s">
        <v>153</v>
      </c>
      <c r="AE11" s="51" t="s">
        <v>154</v>
      </c>
      <c r="AF11" s="51" t="s">
        <v>155</v>
      </c>
      <c r="AG11" s="51" t="s">
        <v>156</v>
      </c>
      <c r="AH11" s="51" t="s">
        <v>157</v>
      </c>
      <c r="AI11" s="51" t="s">
        <v>158</v>
      </c>
      <c r="AJ11" s="51" t="s">
        <v>159</v>
      </c>
      <c r="AK11" s="51" t="s">
        <v>160</v>
      </c>
      <c r="AL11" s="51" t="s">
        <v>161</v>
      </c>
      <c r="AM11" s="51" t="s">
        <v>162</v>
      </c>
      <c r="AN11" s="51" t="s">
        <v>163</v>
      </c>
      <c r="AO11" s="51" t="s">
        <v>164</v>
      </c>
      <c r="AP11" s="51" t="s">
        <v>165</v>
      </c>
      <c r="AQ11" s="51" t="s">
        <v>166</v>
      </c>
      <c r="AR11" s="51" t="s">
        <v>167</v>
      </c>
      <c r="AS11" s="51" t="s">
        <v>168</v>
      </c>
      <c r="AT11" s="51" t="s">
        <v>169</v>
      </c>
      <c r="AU11" s="51" t="s">
        <v>170</v>
      </c>
      <c r="AV11" s="51" t="s">
        <v>171</v>
      </c>
      <c r="AW11" s="51" t="s">
        <v>172</v>
      </c>
      <c r="AX11" s="51" t="s">
        <v>173</v>
      </c>
      <c r="AY11" s="51" t="s">
        <v>174</v>
      </c>
      <c r="AZ11" s="51" t="s">
        <v>175</v>
      </c>
      <c r="BA11" s="51" t="s">
        <v>176</v>
      </c>
      <c r="BB11" s="51" t="s">
        <v>177</v>
      </c>
      <c r="BC11" s="51" t="s">
        <v>178</v>
      </c>
      <c r="BD11" s="51" t="s">
        <v>179</v>
      </c>
      <c r="BE11" s="51" t="s">
        <v>180</v>
      </c>
      <c r="BF11" s="51" t="s">
        <v>181</v>
      </c>
      <c r="BG11" s="51" t="s">
        <v>182</v>
      </c>
      <c r="BH11" s="51" t="s">
        <v>183</v>
      </c>
      <c r="BI11" s="51" t="s">
        <v>184</v>
      </c>
      <c r="BJ11" s="51" t="s">
        <v>185</v>
      </c>
      <c r="BK11" s="51" t="s">
        <v>186</v>
      </c>
      <c r="BL11" s="51" t="s">
        <v>187</v>
      </c>
      <c r="BM11" s="51" t="s">
        <v>188</v>
      </c>
      <c r="BN11" s="51" t="s">
        <v>189</v>
      </c>
      <c r="BO11" s="51" t="s">
        <v>190</v>
      </c>
      <c r="BP11" s="51" t="s">
        <v>191</v>
      </c>
      <c r="BQ11" s="51" t="s">
        <v>192</v>
      </c>
      <c r="BR11" s="51" t="s">
        <v>193</v>
      </c>
      <c r="BS11" s="51" t="s">
        <v>194</v>
      </c>
      <c r="BT11" s="51" t="s">
        <v>195</v>
      </c>
      <c r="BU11" s="51" t="s">
        <v>196</v>
      </c>
      <c r="BV11" s="51" t="s">
        <v>197</v>
      </c>
      <c r="BW11" s="51" t="s">
        <v>198</v>
      </c>
      <c r="BX11" s="51" t="s">
        <v>199</v>
      </c>
      <c r="BY11" s="51" t="s">
        <v>200</v>
      </c>
      <c r="BZ11" s="51" t="s">
        <v>201</v>
      </c>
      <c r="CA11" s="51" t="s">
        <v>202</v>
      </c>
      <c r="CB11" s="51" t="s">
        <v>203</v>
      </c>
      <c r="CC11" s="51" t="s">
        <v>204</v>
      </c>
      <c r="CD11" s="51" t="s">
        <v>205</v>
      </c>
      <c r="CE11" s="51" t="s">
        <v>206</v>
      </c>
      <c r="CF11" s="51" t="s">
        <v>207</v>
      </c>
      <c r="CG11" s="51" t="s">
        <v>208</v>
      </c>
      <c r="CH11" s="51" t="s">
        <v>209</v>
      </c>
      <c r="CI11" s="51" t="s">
        <v>210</v>
      </c>
      <c r="CJ11" s="51" t="s">
        <v>211</v>
      </c>
      <c r="CK11" s="51" t="s">
        <v>212</v>
      </c>
      <c r="CL11" s="51" t="s">
        <v>213</v>
      </c>
      <c r="CM11" s="51" t="s">
        <v>214</v>
      </c>
      <c r="CN11" s="51" t="s">
        <v>215</v>
      </c>
      <c r="CO11" s="51" t="s">
        <v>216</v>
      </c>
      <c r="CP11" s="51" t="s">
        <v>217</v>
      </c>
      <c r="CQ11" s="51" t="s">
        <v>218</v>
      </c>
      <c r="CR11" s="51" t="s">
        <v>219</v>
      </c>
      <c r="CS11" s="51" t="s">
        <v>220</v>
      </c>
      <c r="CT11" s="51" t="s">
        <v>221</v>
      </c>
      <c r="CU11" s="51" t="s">
        <v>222</v>
      </c>
      <c r="CV11" s="51" t="s">
        <v>223</v>
      </c>
      <c r="CW11" s="51" t="s">
        <v>224</v>
      </c>
      <c r="CX11" s="0" t="s">
        <v>225</v>
      </c>
    </row>
    <row r="12" customFormat="false" ht="12.75" hidden="false" customHeight="false" outlineLevel="0" collapsed="false">
      <c r="A12" s="51" t="s">
        <v>236</v>
      </c>
      <c r="B12" s="51" t="n">
        <v>58.5</v>
      </c>
      <c r="C12" s="51" t="n">
        <v>59.3699989318848</v>
      </c>
      <c r="D12" s="51" t="n">
        <v>61</v>
      </c>
      <c r="E12" s="51" t="n">
        <v>59.25</v>
      </c>
      <c r="F12" s="51" t="n">
        <v>59.1199989318848</v>
      </c>
      <c r="G12" s="51" t="n">
        <v>60.25</v>
      </c>
      <c r="H12" s="51" t="n">
        <v>59.5</v>
      </c>
      <c r="I12" s="51" t="n">
        <v>56.939998626709</v>
      </c>
      <c r="J12" s="51" t="n">
        <v>55</v>
      </c>
      <c r="K12" s="51" t="n">
        <v>54.560001373291</v>
      </c>
      <c r="L12" s="51" t="n">
        <v>55.560001373291</v>
      </c>
      <c r="M12" s="51" t="n">
        <v>63.5</v>
      </c>
      <c r="N12" s="51" t="n">
        <v>65.8099975585938</v>
      </c>
      <c r="O12" s="51" t="n">
        <v>65.3099975585938</v>
      </c>
      <c r="P12" s="51" t="n">
        <v>62.5</v>
      </c>
      <c r="Q12" s="51" t="n">
        <v>61.25</v>
      </c>
      <c r="R12" s="51" t="n">
        <v>63.5</v>
      </c>
      <c r="S12" s="51" t="n">
        <v>62.310001373291</v>
      </c>
      <c r="T12" s="51" t="n">
        <v>61.189998626709</v>
      </c>
      <c r="U12" s="51" t="n">
        <v>61.5</v>
      </c>
      <c r="V12" s="51" t="n">
        <v>59.8699989318848</v>
      </c>
      <c r="W12" s="51" t="n">
        <v>59</v>
      </c>
      <c r="X12" s="51" t="n">
        <v>56</v>
      </c>
      <c r="Y12" s="51" t="n">
        <v>56.5</v>
      </c>
      <c r="Z12" s="51" t="n">
        <v>54</v>
      </c>
      <c r="AA12" s="51" t="n">
        <v>55</v>
      </c>
      <c r="AB12" s="51" t="n">
        <v>55.310001373291</v>
      </c>
      <c r="AC12" s="51" t="n">
        <v>58</v>
      </c>
      <c r="AD12" s="51" t="n">
        <v>56.310001373291</v>
      </c>
      <c r="AE12" s="51" t="n">
        <v>55.939998626709</v>
      </c>
      <c r="AF12" s="51" t="n">
        <v>55.25</v>
      </c>
      <c r="AG12" s="51" t="n">
        <v>55.6199989318848</v>
      </c>
      <c r="AH12" s="51" t="n">
        <v>56.1199989318848</v>
      </c>
      <c r="AI12" s="51" t="n">
        <v>55.560001373291</v>
      </c>
      <c r="AJ12" s="51" t="n">
        <v>55.560001373291</v>
      </c>
      <c r="AK12" s="51" t="n">
        <v>54.25</v>
      </c>
      <c r="AL12" s="51" t="n">
        <v>55</v>
      </c>
      <c r="AM12" s="51" t="n">
        <v>58</v>
      </c>
      <c r="AN12" s="51" t="n">
        <v>59.310001373291</v>
      </c>
      <c r="AO12" s="51" t="n">
        <v>58.8699989318848</v>
      </c>
      <c r="AP12" s="51" t="n">
        <v>60.189998626709</v>
      </c>
      <c r="AQ12" s="51" t="n">
        <v>61.939998626709</v>
      </c>
      <c r="AR12" s="51" t="n">
        <v>62.439998626709</v>
      </c>
      <c r="AS12" s="51" t="n">
        <v>62.75</v>
      </c>
      <c r="AT12" s="51" t="n">
        <v>63.060001373291</v>
      </c>
      <c r="AU12" s="51" t="n">
        <v>61.060001373291</v>
      </c>
      <c r="AV12" s="51" t="n">
        <v>57</v>
      </c>
      <c r="AW12" s="51" t="n">
        <v>52.25</v>
      </c>
      <c r="AX12" s="51" t="n">
        <v>55.1199989318848</v>
      </c>
      <c r="AY12" s="51" t="n">
        <v>55.939998626709</v>
      </c>
      <c r="AZ12" s="51" t="n">
        <v>53.689998626709</v>
      </c>
      <c r="BA12" s="51" t="n">
        <v>57.25</v>
      </c>
      <c r="BB12" s="51" t="n">
        <v>58.1199989318848</v>
      </c>
      <c r="BC12" s="51" t="n">
        <v>58.3699989318848</v>
      </c>
      <c r="BD12" s="51" t="n">
        <v>61.310001373291</v>
      </c>
      <c r="BE12" s="51" t="n">
        <v>62.689998626709</v>
      </c>
      <c r="BF12" s="51" t="n">
        <v>61.75</v>
      </c>
      <c r="BG12" s="51" t="n">
        <v>58.5</v>
      </c>
      <c r="BH12" s="51" t="n">
        <v>59.1199989318848</v>
      </c>
      <c r="BI12" s="51" t="n">
        <v>64.3099975585938</v>
      </c>
      <c r="BJ12" s="51" t="n">
        <v>64.120002746582</v>
      </c>
      <c r="BK12" s="51" t="n">
        <v>61.8699989318848</v>
      </c>
      <c r="BL12" s="51" t="n">
        <v>62.560001373291</v>
      </c>
      <c r="BM12" s="51" t="n">
        <v>64.120002746582</v>
      </c>
      <c r="BN12" s="51" t="n">
        <v>69.4400024414063</v>
      </c>
      <c r="BO12" s="51" t="n">
        <v>71.8099975585938</v>
      </c>
      <c r="BP12" s="51" t="n">
        <v>73.1900024414063</v>
      </c>
      <c r="BQ12" s="51" t="n">
        <v>70.0599975585938</v>
      </c>
      <c r="BR12" s="51" t="n">
        <v>70.8099975585938</v>
      </c>
      <c r="BS12" s="51" t="n">
        <v>66.120002746582</v>
      </c>
      <c r="BT12" s="51" t="n">
        <v>63</v>
      </c>
      <c r="BU12" s="51" t="n">
        <v>67.370002746582</v>
      </c>
      <c r="BV12" s="51" t="n">
        <v>68.0599975585938</v>
      </c>
      <c r="BW12" s="51" t="n">
        <v>66.5599975585938</v>
      </c>
      <c r="BX12" s="51" t="n">
        <v>66.4400024414063</v>
      </c>
      <c r="BY12" s="51" t="n">
        <v>66.5599975585938</v>
      </c>
      <c r="BZ12" s="51" t="n">
        <v>65.0599975585938</v>
      </c>
      <c r="CA12" s="51" t="n">
        <v>65.120002746582</v>
      </c>
      <c r="CB12" s="51" t="n">
        <v>61.8699989318848</v>
      </c>
      <c r="CC12" s="51" t="n">
        <v>59.6199989318848</v>
      </c>
      <c r="CD12" s="51" t="n">
        <v>60.189998626709</v>
      </c>
      <c r="CE12" s="51" t="n">
        <v>61.439998626709</v>
      </c>
      <c r="CF12" s="51" t="n">
        <v>61.5</v>
      </c>
      <c r="CG12" s="51" t="n">
        <v>61.439998626709</v>
      </c>
      <c r="CH12" s="51" t="n">
        <v>63.8699989318848</v>
      </c>
      <c r="CI12" s="51" t="n">
        <v>61.939998626709</v>
      </c>
      <c r="CJ12" s="51" t="n">
        <v>60.7700004577637</v>
      </c>
      <c r="CK12" s="51" t="n">
        <v>58.3600006103516</v>
      </c>
      <c r="CL12" s="51" t="n">
        <v>57.5999984741211</v>
      </c>
      <c r="CM12" s="51" t="n">
        <v>57.1199989318848</v>
      </c>
      <c r="CN12" s="51" t="n">
        <v>60.1500015258789</v>
      </c>
      <c r="CO12" s="51" t="n">
        <v>60.3899993896484</v>
      </c>
      <c r="CP12" s="51" t="n">
        <v>61.8600006103516</v>
      </c>
      <c r="CQ12" s="51" t="n">
        <v>62.75</v>
      </c>
      <c r="CR12" s="51" t="n">
        <v>62</v>
      </c>
      <c r="CS12" s="51" t="n">
        <v>62.7000007629395</v>
      </c>
      <c r="CT12" s="51" t="n">
        <v>62.5200004577637</v>
      </c>
      <c r="CU12" s="51" t="n">
        <v>63.2200012207031</v>
      </c>
      <c r="CV12" s="51" t="n">
        <v>62.2000007629395</v>
      </c>
      <c r="CW12" s="51" t="n">
        <v>61.0299987792969</v>
      </c>
      <c r="CX12" s="0" t="n">
        <v>61.3800010681152</v>
      </c>
    </row>
    <row r="13" customFormat="false" ht="12.75" hidden="false" customHeight="false" outlineLevel="0" collapsed="false">
      <c r="A13" s="51"/>
      <c r="B13" s="51" t="s">
        <v>125</v>
      </c>
      <c r="C13" s="51" t="s">
        <v>126</v>
      </c>
      <c r="D13" s="51" t="s">
        <v>127</v>
      </c>
      <c r="E13" s="51" t="s">
        <v>128</v>
      </c>
      <c r="F13" s="51" t="s">
        <v>129</v>
      </c>
      <c r="G13" s="51" t="s">
        <v>130</v>
      </c>
      <c r="H13" s="51" t="s">
        <v>131</v>
      </c>
      <c r="I13" s="51" t="s">
        <v>132</v>
      </c>
      <c r="J13" s="51" t="s">
        <v>133</v>
      </c>
      <c r="K13" s="51" t="s">
        <v>134</v>
      </c>
      <c r="L13" s="51" t="s">
        <v>135</v>
      </c>
      <c r="M13" s="51" t="s">
        <v>136</v>
      </c>
      <c r="N13" s="51" t="s">
        <v>137</v>
      </c>
      <c r="O13" s="51" t="s">
        <v>138</v>
      </c>
      <c r="P13" s="51" t="s">
        <v>139</v>
      </c>
      <c r="Q13" s="51" t="s">
        <v>140</v>
      </c>
      <c r="R13" s="51" t="s">
        <v>141</v>
      </c>
      <c r="S13" s="51" t="s">
        <v>142</v>
      </c>
      <c r="T13" s="51" t="s">
        <v>143</v>
      </c>
      <c r="U13" s="51" t="s">
        <v>144</v>
      </c>
      <c r="V13" s="51" t="s">
        <v>145</v>
      </c>
      <c r="W13" s="51" t="s">
        <v>146</v>
      </c>
      <c r="X13" s="51" t="s">
        <v>147</v>
      </c>
      <c r="Y13" s="51" t="s">
        <v>148</v>
      </c>
      <c r="Z13" s="51" t="s">
        <v>149</v>
      </c>
      <c r="AA13" s="51" t="s">
        <v>150</v>
      </c>
      <c r="AB13" s="51" t="s">
        <v>151</v>
      </c>
      <c r="AC13" s="51" t="s">
        <v>152</v>
      </c>
      <c r="AD13" s="51" t="s">
        <v>153</v>
      </c>
      <c r="AE13" s="51" t="s">
        <v>154</v>
      </c>
      <c r="AF13" s="51" t="s">
        <v>155</v>
      </c>
      <c r="AG13" s="51" t="s">
        <v>156</v>
      </c>
      <c r="AH13" s="51" t="s">
        <v>157</v>
      </c>
      <c r="AI13" s="51" t="s">
        <v>158</v>
      </c>
      <c r="AJ13" s="51" t="s">
        <v>159</v>
      </c>
      <c r="AK13" s="51" t="s">
        <v>160</v>
      </c>
      <c r="AL13" s="51" t="s">
        <v>161</v>
      </c>
      <c r="AM13" s="51" t="s">
        <v>162</v>
      </c>
      <c r="AN13" s="51" t="s">
        <v>163</v>
      </c>
      <c r="AO13" s="51" t="s">
        <v>164</v>
      </c>
      <c r="AP13" s="51" t="s">
        <v>165</v>
      </c>
      <c r="AQ13" s="51" t="s">
        <v>166</v>
      </c>
      <c r="AR13" s="51" t="s">
        <v>167</v>
      </c>
      <c r="AS13" s="51" t="s">
        <v>168</v>
      </c>
      <c r="AT13" s="51" t="s">
        <v>169</v>
      </c>
      <c r="AU13" s="51" t="s">
        <v>170</v>
      </c>
      <c r="AV13" s="51" t="s">
        <v>171</v>
      </c>
      <c r="AW13" s="51" t="s">
        <v>172</v>
      </c>
      <c r="AX13" s="51" t="s">
        <v>173</v>
      </c>
      <c r="AY13" s="51" t="s">
        <v>174</v>
      </c>
      <c r="AZ13" s="51" t="s">
        <v>175</v>
      </c>
      <c r="BA13" s="51" t="s">
        <v>176</v>
      </c>
      <c r="BB13" s="51" t="s">
        <v>177</v>
      </c>
      <c r="BC13" s="51" t="s">
        <v>178</v>
      </c>
      <c r="BD13" s="51" t="s">
        <v>179</v>
      </c>
      <c r="BE13" s="51" t="s">
        <v>180</v>
      </c>
      <c r="BF13" s="51" t="s">
        <v>181</v>
      </c>
      <c r="BG13" s="51" t="s">
        <v>182</v>
      </c>
      <c r="BH13" s="51" t="s">
        <v>183</v>
      </c>
      <c r="BI13" s="51" t="s">
        <v>184</v>
      </c>
      <c r="BJ13" s="51" t="s">
        <v>185</v>
      </c>
      <c r="BK13" s="51" t="s">
        <v>186</v>
      </c>
      <c r="BL13" s="51" t="s">
        <v>187</v>
      </c>
      <c r="BM13" s="51" t="s">
        <v>188</v>
      </c>
      <c r="BN13" s="51" t="s">
        <v>189</v>
      </c>
      <c r="BO13" s="51" t="s">
        <v>190</v>
      </c>
      <c r="BP13" s="51" t="s">
        <v>191</v>
      </c>
      <c r="BQ13" s="51" t="s">
        <v>192</v>
      </c>
      <c r="BR13" s="51" t="s">
        <v>193</v>
      </c>
      <c r="BS13" s="51" t="s">
        <v>194</v>
      </c>
      <c r="BT13" s="51" t="s">
        <v>195</v>
      </c>
      <c r="BU13" s="51" t="s">
        <v>196</v>
      </c>
      <c r="BV13" s="51" t="s">
        <v>197</v>
      </c>
      <c r="BW13" s="51" t="s">
        <v>198</v>
      </c>
      <c r="BX13" s="51" t="s">
        <v>199</v>
      </c>
      <c r="BY13" s="51" t="s">
        <v>200</v>
      </c>
      <c r="BZ13" s="51" t="s">
        <v>201</v>
      </c>
      <c r="CA13" s="51" t="s">
        <v>202</v>
      </c>
      <c r="CB13" s="51" t="s">
        <v>203</v>
      </c>
      <c r="CC13" s="51" t="s">
        <v>204</v>
      </c>
      <c r="CD13" s="51" t="s">
        <v>205</v>
      </c>
      <c r="CE13" s="51" t="s">
        <v>206</v>
      </c>
      <c r="CF13" s="51" t="s">
        <v>207</v>
      </c>
      <c r="CG13" s="51" t="s">
        <v>208</v>
      </c>
      <c r="CH13" s="51" t="s">
        <v>209</v>
      </c>
      <c r="CI13" s="51" t="s">
        <v>210</v>
      </c>
      <c r="CJ13" s="51" t="s">
        <v>211</v>
      </c>
      <c r="CK13" s="51" t="s">
        <v>212</v>
      </c>
      <c r="CL13" s="51" t="s">
        <v>213</v>
      </c>
      <c r="CM13" s="51" t="s">
        <v>214</v>
      </c>
      <c r="CN13" s="51" t="s">
        <v>215</v>
      </c>
      <c r="CO13" s="51" t="s">
        <v>216</v>
      </c>
      <c r="CP13" s="51" t="s">
        <v>217</v>
      </c>
      <c r="CQ13" s="51" t="s">
        <v>218</v>
      </c>
      <c r="CR13" s="51" t="s">
        <v>219</v>
      </c>
      <c r="CS13" s="51" t="s">
        <v>220</v>
      </c>
      <c r="CT13" s="51" t="s">
        <v>221</v>
      </c>
      <c r="CU13" s="51" t="s">
        <v>222</v>
      </c>
      <c r="CV13" s="51" t="s">
        <v>223</v>
      </c>
      <c r="CW13" s="51" t="s">
        <v>224</v>
      </c>
      <c r="CX13" s="0" t="s">
        <v>225</v>
      </c>
    </row>
    <row r="14" customFormat="false" ht="12.75" hidden="false" customHeight="false" outlineLevel="0" collapsed="false">
      <c r="A14" s="51" t="s">
        <v>237</v>
      </c>
      <c r="B14" s="51" t="n">
        <v>61.5499992370606</v>
      </c>
      <c r="C14" s="51" t="n">
        <v>63</v>
      </c>
      <c r="D14" s="51" t="n">
        <v>63.5900001525879</v>
      </c>
      <c r="E14" s="51" t="n">
        <v>63.1199989318848</v>
      </c>
      <c r="F14" s="51" t="n">
        <v>66.4599990844727</v>
      </c>
      <c r="G14" s="51" t="n">
        <v>68.0100021362305</v>
      </c>
      <c r="H14" s="51" t="n">
        <v>69.2600021362305</v>
      </c>
      <c r="I14" s="51" t="n">
        <v>67.0500030517578</v>
      </c>
      <c r="J14" s="51" t="n">
        <v>65.9300003051758</v>
      </c>
      <c r="K14" s="51" t="n">
        <v>65.8000030517578</v>
      </c>
      <c r="L14" s="51" t="n">
        <v>66.9000015258789</v>
      </c>
      <c r="M14" s="51" t="n">
        <v>71</v>
      </c>
      <c r="N14" s="51" t="n">
        <v>72.25</v>
      </c>
      <c r="O14" s="51" t="n">
        <v>72.7900009155273</v>
      </c>
      <c r="P14" s="51" t="n">
        <v>70.75</v>
      </c>
      <c r="Q14" s="51" t="n">
        <v>69.5500030517578</v>
      </c>
      <c r="R14" s="51" t="n">
        <v>70.2099990844727</v>
      </c>
      <c r="S14" s="51" t="n">
        <v>69.75</v>
      </c>
      <c r="T14" s="51" t="n">
        <v>68.9000015258789</v>
      </c>
      <c r="U14" s="51" t="n">
        <v>70</v>
      </c>
      <c r="V14" s="51" t="n">
        <v>69.0500030517578</v>
      </c>
      <c r="W14" s="51" t="n">
        <v>65.8000030517578</v>
      </c>
      <c r="X14" s="51" t="n">
        <v>62.0099983215332</v>
      </c>
      <c r="Y14" s="51" t="n">
        <v>64.1100006103516</v>
      </c>
      <c r="Z14" s="51" t="n">
        <v>61.9700012207031</v>
      </c>
      <c r="AA14" s="51" t="n">
        <v>64.0299987792969</v>
      </c>
      <c r="AB14" s="51" t="n">
        <v>64.0500030517578</v>
      </c>
      <c r="AC14" s="51" t="n">
        <v>65.8499984741211</v>
      </c>
      <c r="AD14" s="51" t="n">
        <v>60.1500015258789</v>
      </c>
      <c r="AE14" s="51" t="n">
        <v>59</v>
      </c>
      <c r="AF14" s="51" t="n">
        <v>59.75</v>
      </c>
      <c r="AG14" s="51" t="n">
        <v>60.9500007629395</v>
      </c>
      <c r="AH14" s="51" t="n">
        <v>61.0800018310547</v>
      </c>
      <c r="AI14" s="51" t="n">
        <v>59.8499984741211</v>
      </c>
      <c r="AJ14" s="51" t="n">
        <v>60.5</v>
      </c>
      <c r="AK14" s="51" t="n">
        <v>58.4500007629395</v>
      </c>
      <c r="AL14" s="51" t="n">
        <v>61.1100006103516</v>
      </c>
      <c r="AM14" s="51" t="n">
        <v>64.8600006103516</v>
      </c>
      <c r="AN14" s="51" t="n">
        <v>67.1500015258789</v>
      </c>
      <c r="AO14" s="51" t="n">
        <v>66</v>
      </c>
      <c r="AP14" s="51" t="n">
        <v>64.8600006103516</v>
      </c>
      <c r="AQ14" s="51" t="n">
        <v>65.75</v>
      </c>
      <c r="AR14" s="51" t="n">
        <v>65.25</v>
      </c>
      <c r="AS14" s="51" t="n">
        <v>67.0500030517578</v>
      </c>
      <c r="AT14" s="51" t="n">
        <v>67.7699966430664</v>
      </c>
      <c r="AU14" s="51" t="n">
        <v>67.5500030517578</v>
      </c>
      <c r="AV14" s="51" t="n">
        <v>62.0499992370606</v>
      </c>
      <c r="AW14" s="51" t="n">
        <v>59.5</v>
      </c>
      <c r="AX14" s="51" t="n">
        <v>62.5299987792969</v>
      </c>
      <c r="AY14" s="51" t="n">
        <v>61.7000007629395</v>
      </c>
      <c r="AZ14" s="51" t="n">
        <v>59.0099983215332</v>
      </c>
      <c r="BA14" s="51" t="n">
        <v>62.7999992370606</v>
      </c>
      <c r="BB14" s="51" t="n">
        <v>61.8400001525879</v>
      </c>
      <c r="BC14" s="51" t="n">
        <v>62.0900001525879</v>
      </c>
      <c r="BD14" s="51" t="n">
        <v>64.7200012207031</v>
      </c>
      <c r="BE14" s="51" t="n">
        <v>65.5999984741211</v>
      </c>
      <c r="BF14" s="51" t="n">
        <v>65.3099975585938</v>
      </c>
      <c r="BG14" s="51" t="n">
        <v>61</v>
      </c>
      <c r="BH14" s="51" t="n">
        <v>61.25</v>
      </c>
      <c r="BI14" s="51" t="n">
        <v>63.8400001525879</v>
      </c>
      <c r="BJ14" s="51" t="n">
        <v>67.25</v>
      </c>
      <c r="BK14" s="51" t="n">
        <v>64.7900009155273</v>
      </c>
      <c r="BL14" s="51" t="n">
        <v>64.5</v>
      </c>
      <c r="BM14" s="51" t="n">
        <v>64.9000015258789</v>
      </c>
      <c r="BN14" s="51" t="n">
        <v>71.9499969482422</v>
      </c>
      <c r="BO14" s="51" t="n">
        <v>72.2399978637695</v>
      </c>
      <c r="BP14" s="51" t="n">
        <v>74.8499984741211</v>
      </c>
      <c r="BQ14" s="51" t="n">
        <v>71.0800018310547</v>
      </c>
      <c r="BR14" s="51" t="n">
        <v>69.2600021362305</v>
      </c>
      <c r="BS14" s="51" t="n">
        <v>64.5999984741211</v>
      </c>
      <c r="BT14" s="51" t="n">
        <v>61</v>
      </c>
      <c r="BU14" s="51" t="n">
        <v>63.75</v>
      </c>
      <c r="BV14" s="51" t="n">
        <v>64.0199966430664</v>
      </c>
      <c r="BW14" s="51" t="n">
        <v>61.6500015258789</v>
      </c>
      <c r="BX14" s="51" t="n">
        <v>61</v>
      </c>
      <c r="BY14" s="51" t="n">
        <v>61.75</v>
      </c>
      <c r="BZ14" s="51" t="n">
        <v>61.3499984741211</v>
      </c>
      <c r="CA14" s="51" t="n">
        <v>63.2200012207031</v>
      </c>
      <c r="CB14" s="51" t="n">
        <v>59.6500015258789</v>
      </c>
      <c r="CC14" s="51" t="n">
        <v>57.0400009155273</v>
      </c>
      <c r="CD14" s="51" t="n">
        <v>56.9099998474121</v>
      </c>
      <c r="CE14" s="51" t="n">
        <v>59.2000007629395</v>
      </c>
      <c r="CF14" s="51" t="n">
        <v>60.2000007629395</v>
      </c>
      <c r="CG14" s="51" t="n">
        <v>58.7700004577637</v>
      </c>
      <c r="CH14" s="51" t="n">
        <v>62.5200004577637</v>
      </c>
      <c r="CI14" s="51" t="n">
        <v>59.75</v>
      </c>
      <c r="CJ14" s="51" t="n">
        <v>59</v>
      </c>
      <c r="CK14" s="51" t="n">
        <v>57.3499984741211</v>
      </c>
      <c r="CL14" s="51" t="n">
        <v>56.9000015258789</v>
      </c>
      <c r="CM14" s="51" t="n">
        <v>54.6300010681152</v>
      </c>
      <c r="CN14" s="51" t="n">
        <v>60.1100006103516</v>
      </c>
      <c r="CO14" s="51" t="n">
        <v>61.4000015258789</v>
      </c>
      <c r="CP14" s="51" t="n">
        <v>63.4500007629395</v>
      </c>
      <c r="CQ14" s="51" t="n">
        <v>64.7300033569336</v>
      </c>
      <c r="CR14" s="51" t="n">
        <v>64.3099975585938</v>
      </c>
      <c r="CS14" s="51" t="n">
        <v>66.1999969482422</v>
      </c>
      <c r="CT14" s="51" t="n">
        <v>65.5</v>
      </c>
      <c r="CU14" s="51" t="n">
        <v>68.0299987792969</v>
      </c>
      <c r="CV14" s="51" t="n">
        <v>67.8000030517578</v>
      </c>
      <c r="CW14" s="51" t="n">
        <v>67</v>
      </c>
      <c r="CX14" s="0" t="n">
        <v>68.2099990844727</v>
      </c>
    </row>
    <row r="15" customFormat="false" ht="12.75" hidden="false" customHeight="false" outlineLevel="0" collapsed="false">
      <c r="A15" s="51"/>
      <c r="B15" s="51" t="s">
        <v>125</v>
      </c>
      <c r="C15" s="51" t="s">
        <v>126</v>
      </c>
      <c r="D15" s="51" t="s">
        <v>127</v>
      </c>
      <c r="E15" s="51" t="s">
        <v>128</v>
      </c>
      <c r="F15" s="51" t="s">
        <v>129</v>
      </c>
      <c r="G15" s="51" t="s">
        <v>130</v>
      </c>
      <c r="H15" s="51" t="s">
        <v>131</v>
      </c>
      <c r="I15" s="51" t="s">
        <v>132</v>
      </c>
      <c r="J15" s="51" t="s">
        <v>133</v>
      </c>
      <c r="K15" s="51" t="s">
        <v>134</v>
      </c>
      <c r="L15" s="51" t="s">
        <v>135</v>
      </c>
      <c r="M15" s="51" t="s">
        <v>136</v>
      </c>
      <c r="N15" s="51" t="s">
        <v>137</v>
      </c>
      <c r="O15" s="51" t="s">
        <v>138</v>
      </c>
      <c r="P15" s="51" t="s">
        <v>139</v>
      </c>
      <c r="Q15" s="51" t="s">
        <v>140</v>
      </c>
      <c r="R15" s="51" t="s">
        <v>141</v>
      </c>
      <c r="S15" s="51" t="s">
        <v>142</v>
      </c>
      <c r="T15" s="51" t="s">
        <v>143</v>
      </c>
      <c r="U15" s="51" t="s">
        <v>144</v>
      </c>
      <c r="V15" s="51" t="s">
        <v>145</v>
      </c>
      <c r="W15" s="51" t="s">
        <v>146</v>
      </c>
      <c r="X15" s="51" t="s">
        <v>147</v>
      </c>
      <c r="Y15" s="51" t="s">
        <v>148</v>
      </c>
      <c r="Z15" s="51" t="s">
        <v>149</v>
      </c>
      <c r="AA15" s="51" t="s">
        <v>150</v>
      </c>
      <c r="AB15" s="51" t="s">
        <v>151</v>
      </c>
      <c r="AC15" s="51" t="s">
        <v>152</v>
      </c>
      <c r="AD15" s="51" t="s">
        <v>153</v>
      </c>
      <c r="AE15" s="51" t="s">
        <v>154</v>
      </c>
      <c r="AF15" s="51" t="s">
        <v>155</v>
      </c>
      <c r="AG15" s="51" t="s">
        <v>156</v>
      </c>
      <c r="AH15" s="51" t="s">
        <v>157</v>
      </c>
      <c r="AI15" s="51" t="s">
        <v>158</v>
      </c>
      <c r="AJ15" s="51" t="s">
        <v>159</v>
      </c>
      <c r="AK15" s="51" t="s">
        <v>160</v>
      </c>
      <c r="AL15" s="51" t="s">
        <v>161</v>
      </c>
      <c r="AM15" s="51" t="s">
        <v>162</v>
      </c>
      <c r="AN15" s="51" t="s">
        <v>163</v>
      </c>
      <c r="AO15" s="51" t="s">
        <v>164</v>
      </c>
      <c r="AP15" s="51" t="s">
        <v>165</v>
      </c>
      <c r="AQ15" s="51" t="s">
        <v>166</v>
      </c>
      <c r="AR15" s="51" t="s">
        <v>167</v>
      </c>
      <c r="AS15" s="51" t="s">
        <v>168</v>
      </c>
      <c r="AT15" s="51" t="s">
        <v>169</v>
      </c>
      <c r="AU15" s="51" t="s">
        <v>170</v>
      </c>
      <c r="AV15" s="51" t="s">
        <v>171</v>
      </c>
      <c r="AW15" s="51" t="s">
        <v>172</v>
      </c>
      <c r="AX15" s="51" t="s">
        <v>173</v>
      </c>
      <c r="AY15" s="51" t="s">
        <v>174</v>
      </c>
      <c r="AZ15" s="51" t="s">
        <v>175</v>
      </c>
      <c r="BA15" s="51" t="s">
        <v>176</v>
      </c>
      <c r="BB15" s="51" t="s">
        <v>177</v>
      </c>
      <c r="BC15" s="51" t="s">
        <v>178</v>
      </c>
      <c r="BD15" s="51" t="s">
        <v>179</v>
      </c>
      <c r="BE15" s="51" t="s">
        <v>180</v>
      </c>
      <c r="BF15" s="51" t="s">
        <v>181</v>
      </c>
      <c r="BG15" s="51" t="s">
        <v>182</v>
      </c>
      <c r="BH15" s="51" t="s">
        <v>183</v>
      </c>
      <c r="BI15" s="51" t="s">
        <v>184</v>
      </c>
      <c r="BJ15" s="51" t="s">
        <v>185</v>
      </c>
      <c r="BK15" s="51" t="s">
        <v>186</v>
      </c>
      <c r="BL15" s="51" t="s">
        <v>187</v>
      </c>
      <c r="BM15" s="51" t="s">
        <v>188</v>
      </c>
      <c r="BN15" s="51" t="s">
        <v>189</v>
      </c>
      <c r="BO15" s="51" t="s">
        <v>190</v>
      </c>
      <c r="BP15" s="51" t="s">
        <v>191</v>
      </c>
      <c r="BQ15" s="51" t="s">
        <v>192</v>
      </c>
      <c r="BR15" s="51" t="s">
        <v>193</v>
      </c>
      <c r="BS15" s="51" t="s">
        <v>194</v>
      </c>
      <c r="BT15" s="51" t="s">
        <v>195</v>
      </c>
      <c r="BU15" s="51" t="s">
        <v>196</v>
      </c>
      <c r="BV15" s="51" t="s">
        <v>197</v>
      </c>
      <c r="BW15" s="51" t="s">
        <v>198</v>
      </c>
      <c r="BX15" s="51" t="s">
        <v>199</v>
      </c>
      <c r="BY15" s="51" t="s">
        <v>200</v>
      </c>
      <c r="BZ15" s="51" t="s">
        <v>201</v>
      </c>
      <c r="CA15" s="51" t="s">
        <v>202</v>
      </c>
      <c r="CB15" s="51" t="s">
        <v>203</v>
      </c>
      <c r="CC15" s="51" t="s">
        <v>204</v>
      </c>
      <c r="CD15" s="51" t="s">
        <v>205</v>
      </c>
      <c r="CE15" s="51" t="s">
        <v>206</v>
      </c>
      <c r="CF15" s="51" t="s">
        <v>207</v>
      </c>
      <c r="CG15" s="51" t="s">
        <v>208</v>
      </c>
      <c r="CH15" s="51" t="s">
        <v>209</v>
      </c>
      <c r="CI15" s="51" t="s">
        <v>210</v>
      </c>
      <c r="CJ15" s="51" t="s">
        <v>211</v>
      </c>
      <c r="CK15" s="51" t="s">
        <v>212</v>
      </c>
      <c r="CL15" s="51" t="s">
        <v>213</v>
      </c>
      <c r="CM15" s="51" t="s">
        <v>214</v>
      </c>
      <c r="CN15" s="51" t="s">
        <v>215</v>
      </c>
      <c r="CO15" s="51" t="s">
        <v>216</v>
      </c>
      <c r="CP15" s="51" t="s">
        <v>217</v>
      </c>
      <c r="CQ15" s="51" t="s">
        <v>218</v>
      </c>
      <c r="CR15" s="51" t="s">
        <v>219</v>
      </c>
      <c r="CS15" s="51" t="s">
        <v>220</v>
      </c>
      <c r="CT15" s="51" t="s">
        <v>221</v>
      </c>
      <c r="CU15" s="51" t="s">
        <v>222</v>
      </c>
      <c r="CV15" s="51" t="s">
        <v>223</v>
      </c>
      <c r="CW15" s="51" t="s">
        <v>224</v>
      </c>
      <c r="CX15" s="0" t="s">
        <v>225</v>
      </c>
    </row>
    <row r="16" customFormat="false" ht="12.75" hidden="false" customHeight="false" outlineLevel="0" collapsed="false">
      <c r="A16" s="51" t="s">
        <v>238</v>
      </c>
      <c r="B16" s="51" t="n">
        <v>31.75</v>
      </c>
      <c r="C16" s="51" t="n">
        <v>31.9400005340576</v>
      </c>
      <c r="D16" s="51" t="n">
        <v>32.310001373291</v>
      </c>
      <c r="E16" s="51" t="n">
        <v>32.560001373291</v>
      </c>
      <c r="F16" s="51" t="n">
        <v>33.689998626709</v>
      </c>
      <c r="G16" s="51" t="n">
        <v>33.189998626709</v>
      </c>
      <c r="H16" s="51" t="n">
        <v>33.439998626709</v>
      </c>
      <c r="I16" s="51" t="n">
        <v>33.189998626709</v>
      </c>
      <c r="J16" s="51" t="n">
        <v>32.939998626709</v>
      </c>
      <c r="K16" s="51" t="n">
        <v>32.8699989318848</v>
      </c>
      <c r="L16" s="51" t="n">
        <v>33.189998626709</v>
      </c>
      <c r="M16" s="51" t="n">
        <v>33.189998626709</v>
      </c>
      <c r="N16" s="51" t="n">
        <v>33.560001373291</v>
      </c>
      <c r="O16" s="51" t="n">
        <v>33.8699989318848</v>
      </c>
      <c r="P16" s="51" t="n">
        <v>32.3699989318848</v>
      </c>
      <c r="Q16" s="51" t="n">
        <v>32.439998626709</v>
      </c>
      <c r="R16" s="51" t="n">
        <v>32.25</v>
      </c>
      <c r="S16" s="51" t="n">
        <v>32</v>
      </c>
      <c r="T16" s="51" t="n">
        <v>32.1199989318848</v>
      </c>
      <c r="U16" s="51" t="n">
        <v>32.6199989318848</v>
      </c>
      <c r="V16" s="51" t="n">
        <v>32.189998626709</v>
      </c>
      <c r="W16" s="51" t="n">
        <v>31.8700008392334</v>
      </c>
      <c r="X16" s="51" t="n">
        <v>31.5599994659424</v>
      </c>
      <c r="Y16" s="51" t="n">
        <v>31.5</v>
      </c>
      <c r="Z16" s="51" t="n">
        <v>31.3700008392334</v>
      </c>
      <c r="AA16" s="51" t="n">
        <v>31.8700008392334</v>
      </c>
      <c r="AB16" s="51" t="n">
        <v>32.75</v>
      </c>
      <c r="AC16" s="51" t="n">
        <v>32.8699989318848</v>
      </c>
      <c r="AD16" s="51" t="n">
        <v>33</v>
      </c>
      <c r="AE16" s="51" t="n">
        <v>33.189998626709</v>
      </c>
      <c r="AF16" s="51" t="n">
        <v>32.810001373291</v>
      </c>
      <c r="AG16" s="51" t="n">
        <v>33.189998626709</v>
      </c>
      <c r="AH16" s="51" t="n">
        <v>32.939998626709</v>
      </c>
      <c r="AI16" s="51" t="n">
        <v>32.8699989318848</v>
      </c>
      <c r="AJ16" s="51" t="n">
        <v>32.5</v>
      </c>
      <c r="AK16" s="51" t="n">
        <v>32.1199989318848</v>
      </c>
      <c r="AL16" s="51" t="n">
        <v>32.939998626709</v>
      </c>
      <c r="AM16" s="51" t="n">
        <v>33.75</v>
      </c>
      <c r="AN16" s="51" t="n">
        <v>33.060001373291</v>
      </c>
      <c r="AO16" s="51" t="n">
        <v>33.25</v>
      </c>
      <c r="AP16" s="51" t="n">
        <v>32.310001373291</v>
      </c>
      <c r="AQ16" s="51" t="n">
        <v>32.560001373291</v>
      </c>
      <c r="AR16" s="51" t="n">
        <v>32.6199989318848</v>
      </c>
      <c r="AS16" s="51" t="n">
        <v>32.75</v>
      </c>
      <c r="AT16" s="51" t="n">
        <v>32.3699989318848</v>
      </c>
      <c r="AU16" s="51" t="n">
        <v>31.8700008392334</v>
      </c>
      <c r="AV16" s="51" t="n">
        <v>31.5</v>
      </c>
      <c r="AW16" s="51" t="n">
        <v>31.3700008392334</v>
      </c>
      <c r="AX16" s="51" t="n">
        <v>31.9400005340576</v>
      </c>
      <c r="AY16" s="51" t="n">
        <v>32</v>
      </c>
      <c r="AZ16" s="51" t="n">
        <v>31.7299995422363</v>
      </c>
      <c r="BA16" s="51" t="n">
        <v>31.8899993896484</v>
      </c>
      <c r="BB16" s="51" t="n">
        <v>32.4199981689453</v>
      </c>
      <c r="BC16" s="51" t="n">
        <v>32.1399993896484</v>
      </c>
      <c r="BD16" s="51" t="n">
        <v>32.2700004577637</v>
      </c>
      <c r="BE16" s="51" t="n">
        <v>33.0499992370606</v>
      </c>
      <c r="BF16" s="51" t="n">
        <v>33.1800003051758</v>
      </c>
      <c r="BG16" s="51" t="n">
        <v>32.4599990844727</v>
      </c>
      <c r="BH16" s="51" t="n">
        <v>32.8499984741211</v>
      </c>
      <c r="BI16" s="51" t="n">
        <v>33.9500007629395</v>
      </c>
      <c r="BJ16" s="51" t="n">
        <v>33.7400016784668</v>
      </c>
      <c r="BK16" s="51" t="n">
        <v>32.9799995422363</v>
      </c>
      <c r="BL16" s="51" t="n">
        <v>33.7999992370606</v>
      </c>
      <c r="BM16" s="51" t="n">
        <v>34.0900001525879</v>
      </c>
      <c r="BN16" s="51" t="n">
        <v>35.3800010681152</v>
      </c>
      <c r="BO16" s="51" t="n">
        <v>35.2999992370606</v>
      </c>
      <c r="BP16" s="51" t="n">
        <v>35.5999984741211</v>
      </c>
      <c r="BQ16" s="51" t="n">
        <v>35.8899993896484</v>
      </c>
      <c r="BR16" s="51" t="n">
        <v>35.7000007629395</v>
      </c>
      <c r="BS16" s="51" t="n">
        <v>35.9700012207031</v>
      </c>
      <c r="BT16" s="51" t="n">
        <v>35.1800003051758</v>
      </c>
      <c r="BU16" s="51" t="n">
        <v>35.0200004577637</v>
      </c>
      <c r="BV16" s="51" t="n">
        <v>35.4000015258789</v>
      </c>
      <c r="BW16" s="51" t="n">
        <v>35.3600006103516</v>
      </c>
      <c r="BX16" s="51" t="n">
        <v>35.2900009155273</v>
      </c>
      <c r="BY16" s="51" t="n">
        <v>34.9300003051758</v>
      </c>
      <c r="BZ16" s="51" t="n">
        <v>35.6300010681152</v>
      </c>
      <c r="CA16" s="51" t="n">
        <v>36.1800003051758</v>
      </c>
      <c r="CB16" s="51" t="n">
        <v>36.0099983215332</v>
      </c>
      <c r="CC16" s="51" t="n">
        <v>35.5400009155273</v>
      </c>
      <c r="CD16" s="51" t="n">
        <v>35.3300018310547</v>
      </c>
      <c r="CE16" s="51" t="n">
        <v>35.8800010681152</v>
      </c>
      <c r="CF16" s="51" t="n">
        <v>36.0499992370606</v>
      </c>
      <c r="CG16" s="51" t="n">
        <v>35.939998626709</v>
      </c>
      <c r="CH16" s="51" t="n">
        <v>36.75</v>
      </c>
      <c r="CI16" s="51" t="n">
        <v>36.6100006103516</v>
      </c>
      <c r="CJ16" s="51" t="n">
        <v>36.6399993896484</v>
      </c>
      <c r="CK16" s="51" t="n">
        <v>36.9900016784668</v>
      </c>
      <c r="CL16" s="51" t="n">
        <v>36.9900016784668</v>
      </c>
      <c r="CM16" s="51" t="n">
        <v>37.4000015258789</v>
      </c>
      <c r="CN16" s="51" t="n">
        <v>37.9300003051758</v>
      </c>
      <c r="CO16" s="51" t="n">
        <v>39.2599983215332</v>
      </c>
      <c r="CP16" s="51" t="n">
        <v>39.2400016784668</v>
      </c>
      <c r="CQ16" s="51" t="n">
        <v>39.3699989318848</v>
      </c>
      <c r="CR16" s="51" t="n">
        <v>39.4799995422363</v>
      </c>
      <c r="CS16" s="51" t="n">
        <v>39.7700004577637</v>
      </c>
      <c r="CT16" s="51" t="n">
        <v>39.75</v>
      </c>
      <c r="CU16" s="51" t="n">
        <v>39.7400016784668</v>
      </c>
      <c r="CV16" s="51" t="n">
        <v>39.4799995422363</v>
      </c>
      <c r="CW16" s="51" t="n">
        <v>39.5800018310547</v>
      </c>
      <c r="CX16" s="0" t="n">
        <v>39.3600006103516</v>
      </c>
    </row>
    <row r="17" customFormat="false" ht="12.75" hidden="false" customHeight="false" outlineLevel="0" collapsed="false">
      <c r="A17" s="51"/>
      <c r="B17" s="51" t="s">
        <v>125</v>
      </c>
      <c r="C17" s="51" t="s">
        <v>126</v>
      </c>
      <c r="D17" s="51" t="s">
        <v>127</v>
      </c>
      <c r="E17" s="51" t="s">
        <v>128</v>
      </c>
      <c r="F17" s="51" t="s">
        <v>129</v>
      </c>
      <c r="G17" s="51" t="s">
        <v>130</v>
      </c>
      <c r="H17" s="51" t="s">
        <v>131</v>
      </c>
      <c r="I17" s="51" t="s">
        <v>132</v>
      </c>
      <c r="J17" s="51" t="s">
        <v>133</v>
      </c>
      <c r="K17" s="51" t="s">
        <v>134</v>
      </c>
      <c r="L17" s="51" t="s">
        <v>135</v>
      </c>
      <c r="M17" s="51" t="s">
        <v>136</v>
      </c>
      <c r="N17" s="51" t="s">
        <v>137</v>
      </c>
      <c r="O17" s="51" t="s">
        <v>138</v>
      </c>
      <c r="P17" s="51" t="s">
        <v>139</v>
      </c>
      <c r="Q17" s="51" t="s">
        <v>140</v>
      </c>
      <c r="R17" s="51" t="s">
        <v>141</v>
      </c>
      <c r="S17" s="51" t="s">
        <v>142</v>
      </c>
      <c r="T17" s="51" t="s">
        <v>143</v>
      </c>
      <c r="U17" s="51" t="s">
        <v>144</v>
      </c>
      <c r="V17" s="51" t="s">
        <v>145</v>
      </c>
      <c r="W17" s="51" t="s">
        <v>146</v>
      </c>
      <c r="X17" s="51" t="s">
        <v>147</v>
      </c>
      <c r="Y17" s="51" t="s">
        <v>148</v>
      </c>
      <c r="Z17" s="51" t="s">
        <v>149</v>
      </c>
      <c r="AA17" s="51" t="s">
        <v>150</v>
      </c>
      <c r="AB17" s="51" t="s">
        <v>151</v>
      </c>
      <c r="AC17" s="51" t="s">
        <v>152</v>
      </c>
      <c r="AD17" s="51" t="s">
        <v>153</v>
      </c>
      <c r="AE17" s="51" t="s">
        <v>154</v>
      </c>
      <c r="AF17" s="51" t="s">
        <v>155</v>
      </c>
      <c r="AG17" s="51" t="s">
        <v>156</v>
      </c>
      <c r="AH17" s="51" t="s">
        <v>157</v>
      </c>
      <c r="AI17" s="51" t="s">
        <v>158</v>
      </c>
      <c r="AJ17" s="51" t="s">
        <v>159</v>
      </c>
      <c r="AK17" s="51" t="s">
        <v>160</v>
      </c>
      <c r="AL17" s="51" t="s">
        <v>161</v>
      </c>
      <c r="AM17" s="51" t="s">
        <v>162</v>
      </c>
      <c r="AN17" s="51" t="s">
        <v>163</v>
      </c>
      <c r="AO17" s="51" t="s">
        <v>164</v>
      </c>
      <c r="AP17" s="51" t="s">
        <v>165</v>
      </c>
      <c r="AQ17" s="51" t="s">
        <v>166</v>
      </c>
      <c r="AR17" s="51" t="s">
        <v>167</v>
      </c>
      <c r="AS17" s="51" t="s">
        <v>168</v>
      </c>
      <c r="AT17" s="51" t="s">
        <v>169</v>
      </c>
      <c r="AU17" s="51" t="s">
        <v>170</v>
      </c>
      <c r="AV17" s="51" t="s">
        <v>171</v>
      </c>
      <c r="AW17" s="51" t="s">
        <v>172</v>
      </c>
      <c r="AX17" s="51" t="s">
        <v>173</v>
      </c>
      <c r="AY17" s="51" t="s">
        <v>174</v>
      </c>
      <c r="AZ17" s="51" t="s">
        <v>175</v>
      </c>
      <c r="BA17" s="51" t="s">
        <v>176</v>
      </c>
      <c r="BB17" s="51" t="s">
        <v>177</v>
      </c>
      <c r="BC17" s="51" t="s">
        <v>178</v>
      </c>
      <c r="BD17" s="51" t="s">
        <v>179</v>
      </c>
      <c r="BE17" s="51" t="s">
        <v>180</v>
      </c>
      <c r="BF17" s="51" t="s">
        <v>181</v>
      </c>
      <c r="BG17" s="51" t="s">
        <v>182</v>
      </c>
      <c r="BH17" s="51" t="s">
        <v>183</v>
      </c>
      <c r="BI17" s="51" t="s">
        <v>184</v>
      </c>
      <c r="BJ17" s="51" t="s">
        <v>185</v>
      </c>
      <c r="BK17" s="51" t="s">
        <v>186</v>
      </c>
      <c r="BL17" s="51" t="s">
        <v>187</v>
      </c>
      <c r="BM17" s="51" t="s">
        <v>188</v>
      </c>
      <c r="BN17" s="51" t="s">
        <v>189</v>
      </c>
      <c r="BO17" s="51" t="s">
        <v>190</v>
      </c>
      <c r="BP17" s="51" t="s">
        <v>191</v>
      </c>
      <c r="BQ17" s="51" t="s">
        <v>192</v>
      </c>
      <c r="BR17" s="51" t="s">
        <v>193</v>
      </c>
      <c r="BS17" s="51" t="s">
        <v>194</v>
      </c>
      <c r="BT17" s="51" t="s">
        <v>195</v>
      </c>
      <c r="BU17" s="51" t="s">
        <v>196</v>
      </c>
      <c r="BV17" s="51" t="s">
        <v>197</v>
      </c>
      <c r="BW17" s="51" t="s">
        <v>198</v>
      </c>
      <c r="BX17" s="51" t="s">
        <v>199</v>
      </c>
      <c r="BY17" s="51" t="s">
        <v>200</v>
      </c>
      <c r="BZ17" s="51" t="s">
        <v>201</v>
      </c>
      <c r="CA17" s="51" t="s">
        <v>202</v>
      </c>
      <c r="CB17" s="51" t="s">
        <v>203</v>
      </c>
      <c r="CC17" s="51" t="s">
        <v>204</v>
      </c>
      <c r="CD17" s="51" t="s">
        <v>205</v>
      </c>
      <c r="CE17" s="51" t="s">
        <v>206</v>
      </c>
      <c r="CF17" s="51" t="s">
        <v>207</v>
      </c>
      <c r="CG17" s="51" t="s">
        <v>208</v>
      </c>
      <c r="CH17" s="51" t="s">
        <v>209</v>
      </c>
      <c r="CI17" s="51" t="s">
        <v>210</v>
      </c>
      <c r="CJ17" s="51" t="s">
        <v>211</v>
      </c>
      <c r="CK17" s="51" t="s">
        <v>212</v>
      </c>
      <c r="CL17" s="51" t="s">
        <v>213</v>
      </c>
      <c r="CM17" s="51" t="s">
        <v>214</v>
      </c>
      <c r="CN17" s="51" t="s">
        <v>215</v>
      </c>
      <c r="CO17" s="51" t="s">
        <v>216</v>
      </c>
      <c r="CP17" s="51" t="s">
        <v>217</v>
      </c>
      <c r="CQ17" s="51" t="s">
        <v>218</v>
      </c>
      <c r="CR17" s="51" t="s">
        <v>219</v>
      </c>
      <c r="CS17" s="51" t="s">
        <v>220</v>
      </c>
      <c r="CT17" s="51" t="s">
        <v>221</v>
      </c>
      <c r="CU17" s="51" t="s">
        <v>222</v>
      </c>
      <c r="CV17" s="51" t="s">
        <v>223</v>
      </c>
      <c r="CW17" s="51" t="s">
        <v>224</v>
      </c>
      <c r="CX17" s="0" t="s">
        <v>225</v>
      </c>
    </row>
    <row r="18" customFormat="false" ht="12.75" hidden="false" customHeight="false" outlineLevel="0" collapsed="false">
      <c r="A18" s="51" t="s">
        <v>239</v>
      </c>
      <c r="B18" s="51" t="n">
        <v>35.75</v>
      </c>
      <c r="C18" s="51" t="n">
        <v>36.5</v>
      </c>
      <c r="D18" s="51" t="n">
        <v>37.4700012207031</v>
      </c>
      <c r="E18" s="51" t="n">
        <v>37.6199989318848</v>
      </c>
      <c r="F18" s="51" t="n">
        <v>38.2200012207031</v>
      </c>
      <c r="G18" s="51" t="n">
        <v>38.3699989318848</v>
      </c>
      <c r="H18" s="51" t="n">
        <v>38.189998626709</v>
      </c>
      <c r="I18" s="51" t="n">
        <v>37</v>
      </c>
      <c r="J18" s="51" t="n">
        <v>36.75</v>
      </c>
      <c r="K18" s="51" t="n">
        <v>37.560001373291</v>
      </c>
      <c r="L18" s="51" t="n">
        <v>37.5</v>
      </c>
      <c r="M18" s="51" t="n">
        <v>39.3699989318848</v>
      </c>
      <c r="N18" s="51" t="n">
        <v>39</v>
      </c>
      <c r="O18" s="51" t="n">
        <v>38.5</v>
      </c>
      <c r="P18" s="51" t="n">
        <v>39.189998626709</v>
      </c>
      <c r="Q18" s="51" t="n">
        <v>39.75</v>
      </c>
      <c r="R18" s="51" t="n">
        <v>40</v>
      </c>
      <c r="S18" s="51" t="n">
        <v>39.189998626709</v>
      </c>
      <c r="T18" s="51" t="n">
        <v>39.189998626709</v>
      </c>
      <c r="U18" s="51" t="n">
        <v>37.810001373291</v>
      </c>
      <c r="V18" s="51" t="n">
        <v>39.189998626709</v>
      </c>
      <c r="W18" s="51" t="n">
        <v>39.75</v>
      </c>
      <c r="X18" s="51" t="n">
        <v>38.939998626709</v>
      </c>
      <c r="Y18" s="51" t="n">
        <v>38.689998626709</v>
      </c>
      <c r="Z18" s="51" t="n">
        <v>39.439998626709</v>
      </c>
      <c r="AA18" s="51" t="n">
        <v>40.5</v>
      </c>
      <c r="AB18" s="51" t="n">
        <v>40.939998626709</v>
      </c>
      <c r="AC18" s="51" t="n">
        <v>41.8699989318848</v>
      </c>
      <c r="AD18" s="51" t="n">
        <v>42.189998626709</v>
      </c>
      <c r="AE18" s="51" t="n">
        <v>42.1199989318848</v>
      </c>
      <c r="AF18" s="51" t="n">
        <v>41.75</v>
      </c>
      <c r="AG18" s="51" t="n">
        <v>41.689998626709</v>
      </c>
      <c r="AH18" s="51" t="n">
        <v>42.060001373291</v>
      </c>
      <c r="AI18" s="51" t="n">
        <v>41.939998626709</v>
      </c>
      <c r="AJ18" s="51" t="n">
        <v>41.939998626709</v>
      </c>
      <c r="AK18" s="51" t="n">
        <v>41.75</v>
      </c>
      <c r="AL18" s="51" t="n">
        <v>40.439998626709</v>
      </c>
      <c r="AM18" s="51" t="n">
        <v>40.310001373291</v>
      </c>
      <c r="AN18" s="51" t="n">
        <v>40</v>
      </c>
      <c r="AO18" s="51" t="n">
        <v>41.25</v>
      </c>
      <c r="AP18" s="51" t="n">
        <v>41.5</v>
      </c>
      <c r="AQ18" s="51" t="n">
        <v>40.75</v>
      </c>
      <c r="AR18" s="51" t="n">
        <v>40.939998626709</v>
      </c>
      <c r="AS18" s="51" t="n">
        <v>40.939998626709</v>
      </c>
      <c r="AT18" s="51" t="n">
        <v>40.3699989318848</v>
      </c>
      <c r="AU18" s="51" t="n">
        <v>40.439998626709</v>
      </c>
      <c r="AV18" s="51" t="n">
        <v>41.689998626709</v>
      </c>
      <c r="AW18" s="51" t="n">
        <v>41.75</v>
      </c>
      <c r="AX18" s="51" t="n">
        <v>41.810001373291</v>
      </c>
      <c r="AY18" s="51" t="n">
        <v>42.5</v>
      </c>
      <c r="AZ18" s="51" t="n">
        <v>43.1199989318848</v>
      </c>
      <c r="BA18" s="51" t="n">
        <v>42.689998626709</v>
      </c>
      <c r="BB18" s="51" t="n">
        <v>42.310001373291</v>
      </c>
      <c r="BC18" s="51" t="n">
        <v>41.310001373291</v>
      </c>
      <c r="BD18" s="51" t="n">
        <v>41.1199989318848</v>
      </c>
      <c r="BE18" s="51" t="n">
        <v>41.439998626709</v>
      </c>
      <c r="BF18" s="51" t="n">
        <v>41.810001373291</v>
      </c>
      <c r="BG18" s="51" t="n">
        <v>40.8699989318848</v>
      </c>
      <c r="BH18" s="51" t="n">
        <v>40.75</v>
      </c>
      <c r="BI18" s="51" t="n">
        <v>41.25</v>
      </c>
      <c r="BJ18" s="51" t="n">
        <v>42.189998626709</v>
      </c>
      <c r="BK18" s="51" t="n">
        <v>43.5</v>
      </c>
      <c r="BL18" s="51" t="n">
        <v>44.6199989318848</v>
      </c>
      <c r="BM18" s="51" t="n">
        <v>45.189998626709</v>
      </c>
      <c r="BN18" s="51" t="n">
        <v>47.5</v>
      </c>
      <c r="BO18" s="51" t="n">
        <v>47.439998626709</v>
      </c>
      <c r="BP18" s="51" t="n">
        <v>47.3699989318848</v>
      </c>
      <c r="BQ18" s="51" t="n">
        <v>48.189998626709</v>
      </c>
      <c r="BR18" s="51" t="n">
        <v>45.560001373291</v>
      </c>
      <c r="BS18" s="51" t="n">
        <v>43.189998626709</v>
      </c>
      <c r="BT18" s="51" t="n">
        <v>41.310001373291</v>
      </c>
      <c r="BU18" s="51" t="n">
        <v>42.060001373291</v>
      </c>
      <c r="BV18" s="51" t="n">
        <v>45.3699989318848</v>
      </c>
      <c r="BW18" s="51" t="n">
        <v>44.5</v>
      </c>
      <c r="BX18" s="51" t="n">
        <v>44.1199989318848</v>
      </c>
      <c r="BY18" s="51" t="n">
        <v>41.310001373291</v>
      </c>
      <c r="BZ18" s="51" t="n">
        <v>41.5</v>
      </c>
      <c r="CA18" s="51" t="n">
        <v>41.060001373291</v>
      </c>
      <c r="CB18" s="51" t="n">
        <v>41.3699989318848</v>
      </c>
      <c r="CC18" s="51" t="n">
        <v>41.560001373291</v>
      </c>
      <c r="CD18" s="51" t="n">
        <v>42.8699989318848</v>
      </c>
      <c r="CE18" s="51" t="n">
        <v>43.439998626709</v>
      </c>
      <c r="CF18" s="51" t="n">
        <v>44.6199989318848</v>
      </c>
      <c r="CG18" s="51" t="n">
        <v>44.689998626709</v>
      </c>
      <c r="CH18" s="51" t="n">
        <v>45.3699989318848</v>
      </c>
      <c r="CI18" s="51" t="n">
        <v>44.25</v>
      </c>
      <c r="CJ18" s="51" t="n">
        <v>45.4000015258789</v>
      </c>
      <c r="CK18" s="51" t="n">
        <v>45.5900001525879</v>
      </c>
      <c r="CL18" s="51" t="n">
        <v>45.6300010681152</v>
      </c>
      <c r="CM18" s="51" t="n">
        <v>45.0999984741211</v>
      </c>
      <c r="CN18" s="51" t="n">
        <v>45.3199996948242</v>
      </c>
      <c r="CO18" s="51" t="n">
        <v>45.8199996948242</v>
      </c>
      <c r="CP18" s="51" t="n">
        <v>45.5299987792969</v>
      </c>
      <c r="CQ18" s="51" t="n">
        <v>45.5099983215332</v>
      </c>
      <c r="CR18" s="51" t="n">
        <v>46.0200004577637</v>
      </c>
      <c r="CS18" s="51" t="n">
        <v>46.7599983215332</v>
      </c>
      <c r="CT18" s="51" t="n">
        <v>46.2400016784668</v>
      </c>
      <c r="CU18" s="51" t="n">
        <v>46.5999984741211</v>
      </c>
      <c r="CV18" s="51" t="n">
        <v>46.3800010681152</v>
      </c>
      <c r="CW18" s="51" t="n">
        <v>45.5999984741211</v>
      </c>
      <c r="CX18" s="0" t="n">
        <v>46.560001373291</v>
      </c>
    </row>
    <row r="19" customFormat="false" ht="12.75" hidden="false" customHeight="false" outlineLevel="0" collapsed="false">
      <c r="A19" s="51"/>
      <c r="B19" s="51" t="s">
        <v>125</v>
      </c>
      <c r="C19" s="51" t="s">
        <v>126</v>
      </c>
      <c r="D19" s="51" t="s">
        <v>127</v>
      </c>
      <c r="E19" s="51" t="s">
        <v>128</v>
      </c>
      <c r="F19" s="51" t="s">
        <v>129</v>
      </c>
      <c r="G19" s="51" t="s">
        <v>130</v>
      </c>
      <c r="H19" s="51" t="s">
        <v>131</v>
      </c>
      <c r="I19" s="51" t="s">
        <v>132</v>
      </c>
      <c r="J19" s="51" t="s">
        <v>133</v>
      </c>
      <c r="K19" s="51" t="s">
        <v>134</v>
      </c>
      <c r="L19" s="51" t="s">
        <v>135</v>
      </c>
      <c r="M19" s="51" t="s">
        <v>136</v>
      </c>
      <c r="N19" s="51" t="s">
        <v>137</v>
      </c>
      <c r="O19" s="51" t="s">
        <v>138</v>
      </c>
      <c r="P19" s="51" t="s">
        <v>139</v>
      </c>
      <c r="Q19" s="51" t="s">
        <v>140</v>
      </c>
      <c r="R19" s="51" t="s">
        <v>141</v>
      </c>
      <c r="S19" s="51" t="s">
        <v>142</v>
      </c>
      <c r="T19" s="51" t="s">
        <v>143</v>
      </c>
      <c r="U19" s="51" t="s">
        <v>144</v>
      </c>
      <c r="V19" s="51" t="s">
        <v>145</v>
      </c>
      <c r="W19" s="51" t="s">
        <v>146</v>
      </c>
      <c r="X19" s="51" t="s">
        <v>147</v>
      </c>
      <c r="Y19" s="51" t="s">
        <v>148</v>
      </c>
      <c r="Z19" s="51" t="s">
        <v>149</v>
      </c>
      <c r="AA19" s="51" t="s">
        <v>150</v>
      </c>
      <c r="AB19" s="51" t="s">
        <v>151</v>
      </c>
      <c r="AC19" s="51" t="s">
        <v>152</v>
      </c>
      <c r="AD19" s="51" t="s">
        <v>153</v>
      </c>
      <c r="AE19" s="51" t="s">
        <v>154</v>
      </c>
      <c r="AF19" s="51" t="s">
        <v>155</v>
      </c>
      <c r="AG19" s="51" t="s">
        <v>156</v>
      </c>
      <c r="AH19" s="51" t="s">
        <v>157</v>
      </c>
      <c r="AI19" s="51" t="s">
        <v>158</v>
      </c>
      <c r="AJ19" s="51" t="s">
        <v>159</v>
      </c>
      <c r="AK19" s="51" t="s">
        <v>160</v>
      </c>
      <c r="AL19" s="51" t="s">
        <v>161</v>
      </c>
      <c r="AM19" s="51" t="s">
        <v>162</v>
      </c>
      <c r="AN19" s="51" t="s">
        <v>163</v>
      </c>
      <c r="AO19" s="51" t="s">
        <v>164</v>
      </c>
      <c r="AP19" s="51" t="s">
        <v>165</v>
      </c>
      <c r="AQ19" s="51" t="s">
        <v>166</v>
      </c>
      <c r="AR19" s="51" t="s">
        <v>167</v>
      </c>
      <c r="AS19" s="51" t="s">
        <v>168</v>
      </c>
      <c r="AT19" s="51" t="s">
        <v>169</v>
      </c>
      <c r="AU19" s="51" t="s">
        <v>170</v>
      </c>
      <c r="AV19" s="51" t="s">
        <v>171</v>
      </c>
      <c r="AW19" s="51" t="s">
        <v>172</v>
      </c>
      <c r="AX19" s="51" t="s">
        <v>173</v>
      </c>
      <c r="AY19" s="51" t="s">
        <v>174</v>
      </c>
      <c r="AZ19" s="51" t="s">
        <v>175</v>
      </c>
      <c r="BA19" s="51" t="s">
        <v>176</v>
      </c>
      <c r="BB19" s="51" t="s">
        <v>177</v>
      </c>
      <c r="BC19" s="51" t="s">
        <v>178</v>
      </c>
      <c r="BD19" s="51" t="s">
        <v>179</v>
      </c>
      <c r="BE19" s="51" t="s">
        <v>180</v>
      </c>
      <c r="BF19" s="51" t="s">
        <v>181</v>
      </c>
      <c r="BG19" s="51" t="s">
        <v>182</v>
      </c>
      <c r="BH19" s="51" t="s">
        <v>183</v>
      </c>
      <c r="BI19" s="51" t="s">
        <v>184</v>
      </c>
      <c r="BJ19" s="51" t="s">
        <v>185</v>
      </c>
      <c r="BK19" s="51" t="s">
        <v>186</v>
      </c>
      <c r="BL19" s="51" t="s">
        <v>187</v>
      </c>
      <c r="BM19" s="51" t="s">
        <v>188</v>
      </c>
      <c r="BN19" s="51" t="s">
        <v>189</v>
      </c>
      <c r="BO19" s="51" t="s">
        <v>190</v>
      </c>
      <c r="BP19" s="51" t="s">
        <v>191</v>
      </c>
      <c r="BQ19" s="51" t="s">
        <v>192</v>
      </c>
      <c r="BR19" s="51" t="s">
        <v>193</v>
      </c>
      <c r="BS19" s="51" t="s">
        <v>194</v>
      </c>
      <c r="BT19" s="51" t="s">
        <v>195</v>
      </c>
      <c r="BU19" s="51" t="s">
        <v>196</v>
      </c>
      <c r="BV19" s="51" t="s">
        <v>197</v>
      </c>
      <c r="BW19" s="51" t="s">
        <v>198</v>
      </c>
      <c r="BX19" s="51" t="s">
        <v>199</v>
      </c>
      <c r="BY19" s="51" t="s">
        <v>200</v>
      </c>
      <c r="BZ19" s="51" t="s">
        <v>201</v>
      </c>
      <c r="CA19" s="51" t="s">
        <v>202</v>
      </c>
      <c r="CB19" s="51" t="s">
        <v>203</v>
      </c>
      <c r="CC19" s="51" t="s">
        <v>204</v>
      </c>
      <c r="CD19" s="51" t="s">
        <v>205</v>
      </c>
      <c r="CE19" s="51" t="s">
        <v>206</v>
      </c>
      <c r="CF19" s="51" t="s">
        <v>207</v>
      </c>
      <c r="CG19" s="51" t="s">
        <v>208</v>
      </c>
      <c r="CH19" s="51" t="s">
        <v>209</v>
      </c>
      <c r="CI19" s="51" t="s">
        <v>210</v>
      </c>
      <c r="CJ19" s="51" t="s">
        <v>211</v>
      </c>
      <c r="CK19" s="51" t="s">
        <v>212</v>
      </c>
      <c r="CL19" s="51" t="s">
        <v>213</v>
      </c>
      <c r="CM19" s="51" t="s">
        <v>214</v>
      </c>
      <c r="CN19" s="51" t="s">
        <v>215</v>
      </c>
      <c r="CO19" s="51" t="s">
        <v>216</v>
      </c>
      <c r="CP19" s="51" t="s">
        <v>217</v>
      </c>
      <c r="CQ19" s="51" t="s">
        <v>218</v>
      </c>
      <c r="CR19" s="51" t="s">
        <v>219</v>
      </c>
      <c r="CS19" s="51" t="s">
        <v>220</v>
      </c>
      <c r="CT19" s="51" t="s">
        <v>221</v>
      </c>
      <c r="CU19" s="51" t="s">
        <v>222</v>
      </c>
      <c r="CV19" s="51" t="s">
        <v>223</v>
      </c>
      <c r="CW19" s="51" t="s">
        <v>224</v>
      </c>
      <c r="CX19" s="0" t="s">
        <v>225</v>
      </c>
    </row>
    <row r="20" customFormat="false" ht="12.75" hidden="false" customHeight="false" outlineLevel="0" collapsed="false">
      <c r="A20" s="51" t="s">
        <v>240</v>
      </c>
      <c r="B20" s="51" t="n">
        <v>57.060001373291</v>
      </c>
      <c r="C20" s="51" t="n">
        <v>58.25</v>
      </c>
      <c r="D20" s="51" t="n">
        <v>60.310001373291</v>
      </c>
      <c r="E20" s="51" t="n">
        <v>59.5</v>
      </c>
      <c r="F20" s="51" t="n">
        <v>61.1199989318848</v>
      </c>
      <c r="G20" s="51" t="n">
        <v>62.060001373291</v>
      </c>
      <c r="H20" s="51" t="n">
        <v>60.5</v>
      </c>
      <c r="I20" s="51" t="n">
        <v>57.189998626709</v>
      </c>
      <c r="J20" s="51" t="n">
        <v>56.8699989318848</v>
      </c>
      <c r="K20" s="51" t="n">
        <v>57</v>
      </c>
      <c r="L20" s="51" t="n">
        <v>56.5</v>
      </c>
      <c r="M20" s="51" t="n">
        <v>57.5</v>
      </c>
      <c r="N20" s="51" t="n">
        <v>57.75</v>
      </c>
      <c r="O20" s="51" t="n">
        <v>58.939998626709</v>
      </c>
      <c r="P20" s="51" t="n">
        <v>56.6199989318848</v>
      </c>
      <c r="Q20" s="51" t="n">
        <v>54.1199989318848</v>
      </c>
      <c r="R20" s="51" t="n">
        <v>53.75</v>
      </c>
      <c r="S20" s="51" t="n">
        <v>53.8699989318848</v>
      </c>
      <c r="T20" s="51" t="n">
        <v>56.75</v>
      </c>
      <c r="U20" s="51" t="n">
        <v>58.439998626709</v>
      </c>
      <c r="V20" s="51" t="n">
        <v>55.6199989318848</v>
      </c>
      <c r="W20" s="51" t="n">
        <v>53.6199989318848</v>
      </c>
      <c r="X20" s="51" t="n">
        <v>50.1199989318848</v>
      </c>
      <c r="Y20" s="51" t="n">
        <v>51.5</v>
      </c>
      <c r="Z20" s="51" t="n">
        <v>49.689998626709</v>
      </c>
      <c r="AA20" s="51" t="n">
        <v>50.8699989318848</v>
      </c>
      <c r="AB20" s="51" t="n">
        <v>52.439998626709</v>
      </c>
      <c r="AC20" s="51" t="n">
        <v>55.810001373291</v>
      </c>
      <c r="AD20" s="51" t="n">
        <v>56.8699989318848</v>
      </c>
      <c r="AE20" s="51" t="n">
        <v>59.689998626709</v>
      </c>
      <c r="AF20" s="51" t="n">
        <v>58.560001373291</v>
      </c>
      <c r="AG20" s="51" t="n">
        <v>60.8699989318848</v>
      </c>
      <c r="AH20" s="51" t="n">
        <v>61.6199989318848</v>
      </c>
      <c r="AI20" s="51" t="n">
        <v>60.689998626709</v>
      </c>
      <c r="AJ20" s="51" t="n">
        <v>58.560001373291</v>
      </c>
      <c r="AK20" s="51" t="n">
        <v>55.1199989318848</v>
      </c>
      <c r="AL20" s="51" t="n">
        <v>57</v>
      </c>
      <c r="AM20" s="51" t="n">
        <v>61.189998626709</v>
      </c>
      <c r="AN20" s="51" t="n">
        <v>62.189998626709</v>
      </c>
      <c r="AO20" s="51" t="n">
        <v>60.75</v>
      </c>
      <c r="AP20" s="51" t="n">
        <v>59.5</v>
      </c>
      <c r="AQ20" s="51" t="n">
        <v>60.1199989318848</v>
      </c>
      <c r="AR20" s="51" t="n">
        <v>57.439998626709</v>
      </c>
      <c r="AS20" s="51" t="n">
        <v>58.5</v>
      </c>
      <c r="AT20" s="51" t="n">
        <v>58.439998626709</v>
      </c>
      <c r="AU20" s="51" t="n">
        <v>57.3699989318848</v>
      </c>
      <c r="AV20" s="51" t="n">
        <v>55.689998626709</v>
      </c>
      <c r="AW20" s="51" t="n">
        <v>53.25</v>
      </c>
      <c r="AX20" s="51" t="n">
        <v>54.560001373291</v>
      </c>
      <c r="AY20" s="51" t="n">
        <v>55.25</v>
      </c>
      <c r="AZ20" s="51" t="n">
        <v>56.310001373291</v>
      </c>
      <c r="BA20" s="51" t="n">
        <v>57.689998626709</v>
      </c>
      <c r="BB20" s="51" t="n">
        <v>60.939998626709</v>
      </c>
      <c r="BC20" s="51" t="n">
        <v>62</v>
      </c>
      <c r="BD20" s="51" t="n">
        <v>66.370002746582</v>
      </c>
      <c r="BE20" s="51" t="n">
        <v>66.370002746582</v>
      </c>
      <c r="BF20" s="51" t="n">
        <v>65.1900024414063</v>
      </c>
      <c r="BG20" s="51" t="n">
        <v>63.1199989318848</v>
      </c>
      <c r="BH20" s="51" t="n">
        <v>63.8699989318848</v>
      </c>
      <c r="BI20" s="51" t="n">
        <v>69.75</v>
      </c>
      <c r="BJ20" s="51" t="n">
        <v>72.370002746582</v>
      </c>
      <c r="BK20" s="51" t="n">
        <v>70</v>
      </c>
      <c r="BL20" s="51" t="n">
        <v>67.3099975585938</v>
      </c>
      <c r="BM20" s="51" t="n">
        <v>66.4400024414063</v>
      </c>
      <c r="BN20" s="51" t="n">
        <v>68.6900024414063</v>
      </c>
      <c r="BO20" s="51" t="n">
        <v>67.8099975585938</v>
      </c>
      <c r="BP20" s="51" t="n">
        <v>70.5</v>
      </c>
      <c r="BQ20" s="51" t="n">
        <v>68.870002746582</v>
      </c>
      <c r="BR20" s="51" t="n">
        <v>68.620002746582</v>
      </c>
      <c r="BS20" s="51" t="n">
        <v>66.9400024414063</v>
      </c>
      <c r="BT20" s="51" t="n">
        <v>63.6199989318848</v>
      </c>
      <c r="BU20" s="51" t="n">
        <v>64.5</v>
      </c>
      <c r="BV20" s="51" t="n">
        <v>65.6900024414063</v>
      </c>
      <c r="BW20" s="51" t="n">
        <v>70.620002746582</v>
      </c>
      <c r="BX20" s="51" t="n">
        <v>72.620002746582</v>
      </c>
      <c r="BY20" s="51" t="n">
        <v>72.25</v>
      </c>
      <c r="BZ20" s="51" t="n">
        <v>71.6900024414063</v>
      </c>
      <c r="CA20" s="51" t="n">
        <v>73.4400024414063</v>
      </c>
      <c r="CB20" s="51" t="n">
        <v>70.3099975585938</v>
      </c>
      <c r="CC20" s="51" t="n">
        <v>67.620002746582</v>
      </c>
      <c r="CD20" s="51" t="n">
        <v>69.5599975585938</v>
      </c>
      <c r="CE20" s="51" t="n">
        <v>70.8099975585938</v>
      </c>
      <c r="CF20" s="51" t="n">
        <v>72.5</v>
      </c>
      <c r="CG20" s="51" t="n">
        <v>74.4400024414063</v>
      </c>
      <c r="CH20" s="51" t="n">
        <v>78.5599975585938</v>
      </c>
      <c r="CI20" s="51" t="n">
        <v>77.870002746582</v>
      </c>
      <c r="CJ20" s="51" t="n">
        <v>77.5500030517578</v>
      </c>
      <c r="CK20" s="51" t="n">
        <v>77</v>
      </c>
      <c r="CL20" s="51" t="n">
        <v>78.2799987792969</v>
      </c>
      <c r="CM20" s="51" t="n">
        <v>76.5</v>
      </c>
      <c r="CN20" s="51" t="n">
        <v>79.2600021362305</v>
      </c>
      <c r="CO20" s="51" t="n">
        <v>80</v>
      </c>
      <c r="CP20" s="51" t="n">
        <v>83.1800003051758</v>
      </c>
      <c r="CQ20" s="51" t="n">
        <v>82.7900009155273</v>
      </c>
      <c r="CR20" s="51" t="n">
        <v>81.6999969482422</v>
      </c>
      <c r="CS20" s="51" t="n">
        <v>81.1100006103516</v>
      </c>
      <c r="CT20" s="51" t="n">
        <v>79.0400009155273</v>
      </c>
      <c r="CU20" s="51" t="n">
        <v>79.3199996948242</v>
      </c>
      <c r="CV20" s="51" t="n">
        <v>81.379997253418</v>
      </c>
      <c r="CW20" s="51" t="n">
        <v>80.4499969482422</v>
      </c>
      <c r="CX20" s="0" t="n">
        <v>79.5999984741211</v>
      </c>
    </row>
    <row r="21" customFormat="false" ht="12.75" hidden="false" customHeight="false" outlineLevel="0" collapsed="false">
      <c r="A21" s="51"/>
      <c r="B21" s="51" t="s">
        <v>125</v>
      </c>
      <c r="C21" s="51" t="s">
        <v>126</v>
      </c>
      <c r="D21" s="51" t="s">
        <v>127</v>
      </c>
      <c r="E21" s="51" t="s">
        <v>128</v>
      </c>
      <c r="F21" s="51" t="s">
        <v>129</v>
      </c>
      <c r="G21" s="51" t="s">
        <v>130</v>
      </c>
      <c r="H21" s="51" t="s">
        <v>131</v>
      </c>
      <c r="I21" s="51" t="s">
        <v>132</v>
      </c>
      <c r="J21" s="51" t="s">
        <v>133</v>
      </c>
      <c r="K21" s="51" t="s">
        <v>134</v>
      </c>
      <c r="L21" s="51" t="s">
        <v>135</v>
      </c>
      <c r="M21" s="51" t="s">
        <v>136</v>
      </c>
      <c r="N21" s="51" t="s">
        <v>137</v>
      </c>
      <c r="O21" s="51" t="s">
        <v>138</v>
      </c>
      <c r="P21" s="51" t="s">
        <v>139</v>
      </c>
      <c r="Q21" s="51" t="s">
        <v>140</v>
      </c>
      <c r="R21" s="51" t="s">
        <v>141</v>
      </c>
      <c r="S21" s="51" t="s">
        <v>142</v>
      </c>
      <c r="T21" s="51" t="s">
        <v>143</v>
      </c>
      <c r="U21" s="51" t="s">
        <v>144</v>
      </c>
      <c r="V21" s="51" t="s">
        <v>145</v>
      </c>
      <c r="W21" s="51" t="s">
        <v>146</v>
      </c>
      <c r="X21" s="51" t="s">
        <v>147</v>
      </c>
      <c r="Y21" s="51" t="s">
        <v>148</v>
      </c>
      <c r="Z21" s="51" t="s">
        <v>149</v>
      </c>
      <c r="AA21" s="51" t="s">
        <v>150</v>
      </c>
      <c r="AB21" s="51" t="s">
        <v>151</v>
      </c>
      <c r="AC21" s="51" t="s">
        <v>152</v>
      </c>
      <c r="AD21" s="51" t="s">
        <v>153</v>
      </c>
      <c r="AE21" s="51" t="s">
        <v>154</v>
      </c>
      <c r="AF21" s="51" t="s">
        <v>155</v>
      </c>
      <c r="AG21" s="51" t="s">
        <v>156</v>
      </c>
      <c r="AH21" s="51" t="s">
        <v>157</v>
      </c>
      <c r="AI21" s="51" t="s">
        <v>158</v>
      </c>
      <c r="AJ21" s="51" t="s">
        <v>159</v>
      </c>
      <c r="AK21" s="51" t="s">
        <v>160</v>
      </c>
      <c r="AL21" s="51" t="s">
        <v>161</v>
      </c>
      <c r="AM21" s="51" t="s">
        <v>162</v>
      </c>
      <c r="AN21" s="51" t="s">
        <v>163</v>
      </c>
      <c r="AO21" s="51" t="s">
        <v>164</v>
      </c>
      <c r="AP21" s="51" t="s">
        <v>165</v>
      </c>
      <c r="AQ21" s="51" t="s">
        <v>166</v>
      </c>
      <c r="AR21" s="51" t="s">
        <v>167</v>
      </c>
      <c r="AS21" s="51" t="s">
        <v>168</v>
      </c>
      <c r="AT21" s="51" t="s">
        <v>169</v>
      </c>
      <c r="AU21" s="51" t="s">
        <v>170</v>
      </c>
      <c r="AV21" s="51" t="s">
        <v>171</v>
      </c>
      <c r="AW21" s="51" t="s">
        <v>172</v>
      </c>
      <c r="AX21" s="51" t="s">
        <v>173</v>
      </c>
      <c r="AY21" s="51" t="s">
        <v>174</v>
      </c>
      <c r="AZ21" s="51" t="s">
        <v>175</v>
      </c>
      <c r="BA21" s="51" t="s">
        <v>176</v>
      </c>
      <c r="BB21" s="51" t="s">
        <v>177</v>
      </c>
      <c r="BC21" s="51" t="s">
        <v>178</v>
      </c>
      <c r="BD21" s="51" t="s">
        <v>179</v>
      </c>
      <c r="BE21" s="51" t="s">
        <v>180</v>
      </c>
      <c r="BF21" s="51" t="s">
        <v>181</v>
      </c>
      <c r="BG21" s="51" t="s">
        <v>182</v>
      </c>
      <c r="BH21" s="51" t="s">
        <v>183</v>
      </c>
      <c r="BI21" s="51" t="s">
        <v>184</v>
      </c>
      <c r="BJ21" s="51" t="s">
        <v>185</v>
      </c>
      <c r="BK21" s="51" t="s">
        <v>186</v>
      </c>
      <c r="BL21" s="51" t="s">
        <v>187</v>
      </c>
      <c r="BM21" s="51" t="s">
        <v>188</v>
      </c>
      <c r="BN21" s="51" t="s">
        <v>189</v>
      </c>
      <c r="BO21" s="51" t="s">
        <v>190</v>
      </c>
      <c r="BP21" s="51" t="s">
        <v>191</v>
      </c>
      <c r="BQ21" s="51" t="s">
        <v>192</v>
      </c>
      <c r="BR21" s="51" t="s">
        <v>193</v>
      </c>
      <c r="BS21" s="51" t="s">
        <v>194</v>
      </c>
      <c r="BT21" s="51" t="s">
        <v>195</v>
      </c>
      <c r="BU21" s="51" t="s">
        <v>196</v>
      </c>
      <c r="BV21" s="51" t="s">
        <v>197</v>
      </c>
      <c r="BW21" s="51" t="s">
        <v>198</v>
      </c>
      <c r="BX21" s="51" t="s">
        <v>199</v>
      </c>
      <c r="BY21" s="51" t="s">
        <v>200</v>
      </c>
      <c r="BZ21" s="51" t="s">
        <v>201</v>
      </c>
      <c r="CA21" s="51" t="s">
        <v>202</v>
      </c>
      <c r="CB21" s="51" t="s">
        <v>203</v>
      </c>
      <c r="CC21" s="51" t="s">
        <v>204</v>
      </c>
      <c r="CD21" s="51" t="s">
        <v>205</v>
      </c>
      <c r="CE21" s="51" t="s">
        <v>206</v>
      </c>
      <c r="CF21" s="51" t="s">
        <v>207</v>
      </c>
      <c r="CG21" s="51" t="s">
        <v>208</v>
      </c>
      <c r="CH21" s="51" t="s">
        <v>209</v>
      </c>
      <c r="CI21" s="51" t="s">
        <v>210</v>
      </c>
      <c r="CJ21" s="51" t="s">
        <v>211</v>
      </c>
      <c r="CK21" s="51" t="s">
        <v>212</v>
      </c>
      <c r="CL21" s="51" t="s">
        <v>213</v>
      </c>
      <c r="CM21" s="51" t="s">
        <v>214</v>
      </c>
      <c r="CN21" s="51" t="s">
        <v>215</v>
      </c>
      <c r="CO21" s="51" t="s">
        <v>216</v>
      </c>
      <c r="CP21" s="51" t="s">
        <v>217</v>
      </c>
      <c r="CQ21" s="51" t="s">
        <v>218</v>
      </c>
      <c r="CR21" s="51" t="s">
        <v>219</v>
      </c>
      <c r="CS21" s="51" t="s">
        <v>220</v>
      </c>
      <c r="CT21" s="51" t="s">
        <v>221</v>
      </c>
      <c r="CU21" s="51" t="s">
        <v>222</v>
      </c>
      <c r="CV21" s="51" t="s">
        <v>223</v>
      </c>
      <c r="CW21" s="51" t="s">
        <v>224</v>
      </c>
      <c r="CX21" s="0" t="s">
        <v>225</v>
      </c>
    </row>
    <row r="22" customFormat="false" ht="12.75" hidden="false" customHeight="false" outlineLevel="0" collapsed="false">
      <c r="A22" s="51" t="s">
        <v>241</v>
      </c>
      <c r="B22" s="51" t="n">
        <v>52.5</v>
      </c>
      <c r="C22" s="51" t="n">
        <v>52.75</v>
      </c>
      <c r="D22" s="51" t="n">
        <v>53.310001373291</v>
      </c>
      <c r="E22" s="51" t="n">
        <v>52.189998626709</v>
      </c>
      <c r="F22" s="51" t="n">
        <v>53</v>
      </c>
      <c r="G22" s="51" t="n">
        <v>53.810001373291</v>
      </c>
      <c r="H22" s="51" t="n">
        <v>53.3699989318848</v>
      </c>
      <c r="I22" s="51" t="n">
        <v>52.8699989318848</v>
      </c>
      <c r="J22" s="51" t="n">
        <v>52.560001373291</v>
      </c>
      <c r="K22" s="51" t="n">
        <v>53.1199989318848</v>
      </c>
      <c r="L22" s="51" t="n">
        <v>53.560001373291</v>
      </c>
      <c r="M22" s="51" t="n">
        <v>54.25</v>
      </c>
      <c r="N22" s="51" t="n">
        <v>55.1199989318848</v>
      </c>
      <c r="O22" s="51" t="n">
        <v>56.689998626709</v>
      </c>
      <c r="P22" s="51" t="n">
        <v>54.560001373291</v>
      </c>
      <c r="Q22" s="51" t="n">
        <v>54.810001373291</v>
      </c>
      <c r="R22" s="51" t="n">
        <v>53.8699989318848</v>
      </c>
      <c r="S22" s="51" t="n">
        <v>53.060001373291</v>
      </c>
      <c r="T22" s="51" t="n">
        <v>53.689998626709</v>
      </c>
      <c r="U22" s="51" t="n">
        <v>54.5</v>
      </c>
      <c r="V22" s="51" t="n">
        <v>53.939998626709</v>
      </c>
      <c r="W22" s="51" t="n">
        <v>53.3699989318848</v>
      </c>
      <c r="X22" s="51" t="n">
        <v>51.939998626709</v>
      </c>
      <c r="Y22" s="51" t="n">
        <v>52</v>
      </c>
      <c r="Z22" s="51" t="n">
        <v>50.5</v>
      </c>
      <c r="AA22" s="51" t="n">
        <v>51</v>
      </c>
      <c r="AB22" s="51" t="n">
        <v>50.939998626709</v>
      </c>
      <c r="AC22" s="51" t="n">
        <v>51.8699989318848</v>
      </c>
      <c r="AD22" s="51" t="n">
        <v>49.8699989318848</v>
      </c>
      <c r="AE22" s="51" t="n">
        <v>49.189998626709</v>
      </c>
      <c r="AF22" s="51" t="n">
        <v>49.060001373291</v>
      </c>
      <c r="AG22" s="51" t="n">
        <v>49.25</v>
      </c>
      <c r="AH22" s="51" t="n">
        <v>49.310001373291</v>
      </c>
      <c r="AI22" s="51" t="n">
        <v>50.3699989318848</v>
      </c>
      <c r="AJ22" s="51" t="n">
        <v>50.689998626709</v>
      </c>
      <c r="AK22" s="51" t="n">
        <v>49.939998626709</v>
      </c>
      <c r="AL22" s="51" t="n">
        <v>51.25</v>
      </c>
      <c r="AM22" s="51" t="n">
        <v>51.560001373291</v>
      </c>
      <c r="AN22" s="51" t="n">
        <v>51.310001373291</v>
      </c>
      <c r="AO22" s="51" t="n">
        <v>51.25</v>
      </c>
      <c r="AP22" s="51" t="n">
        <v>50.3699989318848</v>
      </c>
      <c r="AQ22" s="51" t="n">
        <v>51.560001373291</v>
      </c>
      <c r="AR22" s="51" t="n">
        <v>51.060001373291</v>
      </c>
      <c r="AS22" s="51" t="n">
        <v>50.25</v>
      </c>
      <c r="AT22" s="51" t="n">
        <v>50.560001373291</v>
      </c>
      <c r="AU22" s="51" t="n">
        <v>49.939998626709</v>
      </c>
      <c r="AV22" s="51" t="n">
        <v>48.5</v>
      </c>
      <c r="AW22" s="51" t="n">
        <v>47.439998626709</v>
      </c>
      <c r="AX22" s="51" t="n">
        <v>47.25</v>
      </c>
      <c r="AY22" s="51" t="n">
        <v>47.5</v>
      </c>
      <c r="AZ22" s="51" t="n">
        <v>47.5</v>
      </c>
      <c r="BA22" s="51" t="n">
        <v>45.8699989318848</v>
      </c>
      <c r="BB22" s="51" t="n">
        <v>47.689998626709</v>
      </c>
      <c r="BC22" s="51" t="n">
        <v>48.189998626709</v>
      </c>
      <c r="BD22" s="51" t="n">
        <v>48</v>
      </c>
      <c r="BE22" s="51" t="n">
        <v>48.6199989318848</v>
      </c>
      <c r="BF22" s="51" t="n">
        <v>49.560001373291</v>
      </c>
      <c r="BG22" s="51" t="n">
        <v>47.939998626709</v>
      </c>
      <c r="BH22" s="51" t="n">
        <v>47.310001373291</v>
      </c>
      <c r="BI22" s="51" t="n">
        <v>48</v>
      </c>
      <c r="BJ22" s="51" t="n">
        <v>47.560001373291</v>
      </c>
      <c r="BK22" s="51" t="n">
        <v>45.6199989318848</v>
      </c>
      <c r="BL22" s="51" t="n">
        <v>46</v>
      </c>
      <c r="BM22" s="51" t="n">
        <v>47.189998626709</v>
      </c>
      <c r="BN22" s="51" t="n">
        <v>48.3699989318848</v>
      </c>
      <c r="BO22" s="51" t="n">
        <v>48</v>
      </c>
      <c r="BP22" s="51" t="n">
        <v>48.75</v>
      </c>
      <c r="BQ22" s="51" t="n">
        <v>47.8699989318848</v>
      </c>
      <c r="BR22" s="51" t="n">
        <v>48.6199989318848</v>
      </c>
      <c r="BS22" s="51" t="n">
        <v>47.8699989318848</v>
      </c>
      <c r="BT22" s="51" t="n">
        <v>47.8699989318848</v>
      </c>
      <c r="BU22" s="51" t="n">
        <v>48.689998626709</v>
      </c>
      <c r="BV22" s="51" t="n">
        <v>48.6199989318848</v>
      </c>
      <c r="BW22" s="51" t="n">
        <v>47.060001373291</v>
      </c>
      <c r="BX22" s="51" t="n">
        <v>47.5</v>
      </c>
      <c r="BY22" s="51" t="n">
        <v>48.939998626709</v>
      </c>
      <c r="BZ22" s="51" t="n">
        <v>49.25</v>
      </c>
      <c r="CA22" s="51" t="n">
        <v>49.3699989318848</v>
      </c>
      <c r="CB22" s="51" t="n">
        <v>50</v>
      </c>
      <c r="CC22" s="51" t="n">
        <v>51.25</v>
      </c>
      <c r="CD22" s="51" t="n">
        <v>51</v>
      </c>
      <c r="CE22" s="51" t="n">
        <v>51.439998626709</v>
      </c>
      <c r="CF22" s="51" t="n">
        <v>51.8699989318848</v>
      </c>
      <c r="CG22" s="51" t="n">
        <v>51.1199989318848</v>
      </c>
      <c r="CH22" s="51" t="n">
        <v>52.6199989318848</v>
      </c>
      <c r="CI22" s="51" t="n">
        <v>51.810001373291</v>
      </c>
      <c r="CJ22" s="51" t="n">
        <v>51.1500015258789</v>
      </c>
      <c r="CK22" s="51" t="n">
        <v>50.8300018310547</v>
      </c>
      <c r="CL22" s="51" t="n">
        <v>51.5</v>
      </c>
      <c r="CM22" s="51" t="n">
        <v>51.75</v>
      </c>
      <c r="CN22" s="51" t="n">
        <v>52</v>
      </c>
      <c r="CO22" s="51" t="n">
        <v>52.8400001525879</v>
      </c>
      <c r="CP22" s="51" t="n">
        <v>52.5099983215332</v>
      </c>
      <c r="CQ22" s="51" t="n">
        <v>51.9000015258789</v>
      </c>
      <c r="CR22" s="51" t="n">
        <v>51.9799995422363</v>
      </c>
      <c r="CS22" s="51" t="n">
        <v>53.1599998474121</v>
      </c>
      <c r="CT22" s="51" t="n">
        <v>53.4900016784668</v>
      </c>
      <c r="CU22" s="51" t="n">
        <v>51</v>
      </c>
      <c r="CV22" s="51" t="n">
        <v>51.0499992370606</v>
      </c>
      <c r="CW22" s="51" t="n">
        <v>49.8499984741211</v>
      </c>
      <c r="CX22" s="0" t="n">
        <v>49.6500015258789</v>
      </c>
    </row>
    <row r="23" customFormat="false" ht="12.75" hidden="false" customHeight="false" outlineLevel="0" collapsed="false">
      <c r="A23" s="51"/>
      <c r="B23" s="51" t="s">
        <v>125</v>
      </c>
      <c r="C23" s="51" t="s">
        <v>126</v>
      </c>
      <c r="D23" s="51" t="s">
        <v>127</v>
      </c>
      <c r="E23" s="51" t="s">
        <v>128</v>
      </c>
      <c r="F23" s="51" t="s">
        <v>129</v>
      </c>
      <c r="G23" s="51" t="s">
        <v>130</v>
      </c>
      <c r="H23" s="51" t="s">
        <v>131</v>
      </c>
      <c r="I23" s="51" t="s">
        <v>132</v>
      </c>
      <c r="J23" s="51" t="s">
        <v>133</v>
      </c>
      <c r="K23" s="51" t="s">
        <v>134</v>
      </c>
      <c r="L23" s="51" t="s">
        <v>135</v>
      </c>
      <c r="M23" s="51" t="s">
        <v>136</v>
      </c>
      <c r="N23" s="51" t="s">
        <v>137</v>
      </c>
      <c r="O23" s="51" t="s">
        <v>138</v>
      </c>
      <c r="P23" s="51" t="s">
        <v>139</v>
      </c>
      <c r="Q23" s="51" t="s">
        <v>140</v>
      </c>
      <c r="R23" s="51" t="s">
        <v>141</v>
      </c>
      <c r="S23" s="51" t="s">
        <v>142</v>
      </c>
      <c r="T23" s="51" t="s">
        <v>143</v>
      </c>
      <c r="U23" s="51" t="s">
        <v>144</v>
      </c>
      <c r="V23" s="51" t="s">
        <v>145</v>
      </c>
      <c r="W23" s="51" t="s">
        <v>146</v>
      </c>
      <c r="X23" s="51" t="s">
        <v>147</v>
      </c>
      <c r="Y23" s="51" t="s">
        <v>148</v>
      </c>
      <c r="Z23" s="51" t="s">
        <v>149</v>
      </c>
      <c r="AA23" s="51" t="s">
        <v>150</v>
      </c>
      <c r="AB23" s="51" t="s">
        <v>151</v>
      </c>
      <c r="AC23" s="51" t="s">
        <v>152</v>
      </c>
      <c r="AD23" s="51" t="s">
        <v>153</v>
      </c>
      <c r="AE23" s="51" t="s">
        <v>154</v>
      </c>
      <c r="AF23" s="51" t="s">
        <v>155</v>
      </c>
      <c r="AG23" s="51" t="s">
        <v>156</v>
      </c>
      <c r="AH23" s="51" t="s">
        <v>157</v>
      </c>
      <c r="AI23" s="51" t="s">
        <v>158</v>
      </c>
      <c r="AJ23" s="51" t="s">
        <v>159</v>
      </c>
      <c r="AK23" s="51" t="s">
        <v>160</v>
      </c>
      <c r="AL23" s="51" t="s">
        <v>161</v>
      </c>
      <c r="AM23" s="51" t="s">
        <v>162</v>
      </c>
      <c r="AN23" s="51" t="s">
        <v>163</v>
      </c>
      <c r="AO23" s="51" t="s">
        <v>164</v>
      </c>
      <c r="AP23" s="51" t="s">
        <v>165</v>
      </c>
      <c r="AQ23" s="51" t="s">
        <v>166</v>
      </c>
      <c r="AR23" s="51" t="s">
        <v>167</v>
      </c>
      <c r="AS23" s="51" t="s">
        <v>168</v>
      </c>
      <c r="AT23" s="51" t="s">
        <v>169</v>
      </c>
      <c r="AU23" s="51" t="s">
        <v>170</v>
      </c>
      <c r="AV23" s="51" t="s">
        <v>171</v>
      </c>
      <c r="AW23" s="51" t="s">
        <v>172</v>
      </c>
      <c r="AX23" s="51" t="s">
        <v>173</v>
      </c>
      <c r="AY23" s="51" t="s">
        <v>174</v>
      </c>
      <c r="AZ23" s="51" t="s">
        <v>175</v>
      </c>
      <c r="BA23" s="51" t="s">
        <v>176</v>
      </c>
      <c r="BB23" s="51" t="s">
        <v>177</v>
      </c>
      <c r="BC23" s="51" t="s">
        <v>178</v>
      </c>
      <c r="BD23" s="51" t="s">
        <v>179</v>
      </c>
      <c r="BE23" s="51" t="s">
        <v>180</v>
      </c>
      <c r="BF23" s="51" t="s">
        <v>181</v>
      </c>
      <c r="BG23" s="51" t="s">
        <v>182</v>
      </c>
      <c r="BH23" s="51" t="s">
        <v>183</v>
      </c>
      <c r="BI23" s="51" t="s">
        <v>184</v>
      </c>
      <c r="BJ23" s="51" t="s">
        <v>185</v>
      </c>
      <c r="BK23" s="51" t="s">
        <v>186</v>
      </c>
      <c r="BL23" s="51" t="s">
        <v>187</v>
      </c>
      <c r="BM23" s="51" t="s">
        <v>188</v>
      </c>
      <c r="BN23" s="51" t="s">
        <v>189</v>
      </c>
      <c r="BO23" s="51" t="s">
        <v>190</v>
      </c>
      <c r="BP23" s="51" t="s">
        <v>191</v>
      </c>
      <c r="BQ23" s="51" t="s">
        <v>192</v>
      </c>
      <c r="BR23" s="51" t="s">
        <v>193</v>
      </c>
      <c r="BS23" s="51" t="s">
        <v>194</v>
      </c>
      <c r="BT23" s="51" t="s">
        <v>195</v>
      </c>
      <c r="BU23" s="51" t="s">
        <v>196</v>
      </c>
      <c r="BV23" s="51" t="s">
        <v>197</v>
      </c>
      <c r="BW23" s="51" t="s">
        <v>198</v>
      </c>
      <c r="BX23" s="51" t="s">
        <v>199</v>
      </c>
      <c r="BY23" s="51" t="s">
        <v>200</v>
      </c>
      <c r="BZ23" s="51" t="s">
        <v>201</v>
      </c>
      <c r="CA23" s="51" t="s">
        <v>202</v>
      </c>
      <c r="CB23" s="51" t="s">
        <v>203</v>
      </c>
      <c r="CC23" s="51" t="s">
        <v>204</v>
      </c>
      <c r="CD23" s="51" t="s">
        <v>205</v>
      </c>
      <c r="CE23" s="51" t="s">
        <v>206</v>
      </c>
      <c r="CF23" s="51" t="s">
        <v>207</v>
      </c>
      <c r="CG23" s="51" t="s">
        <v>208</v>
      </c>
      <c r="CH23" s="51" t="s">
        <v>209</v>
      </c>
      <c r="CI23" s="51" t="s">
        <v>210</v>
      </c>
      <c r="CJ23" s="51" t="s">
        <v>211</v>
      </c>
      <c r="CK23" s="51" t="s">
        <v>212</v>
      </c>
      <c r="CL23" s="51" t="s">
        <v>213</v>
      </c>
      <c r="CM23" s="51" t="s">
        <v>214</v>
      </c>
      <c r="CN23" s="51" t="s">
        <v>215</v>
      </c>
      <c r="CO23" s="51" t="s">
        <v>216</v>
      </c>
      <c r="CP23" s="51" t="s">
        <v>217</v>
      </c>
      <c r="CQ23" s="51" t="s">
        <v>218</v>
      </c>
      <c r="CR23" s="51" t="s">
        <v>219</v>
      </c>
      <c r="CS23" s="51" t="s">
        <v>220</v>
      </c>
      <c r="CT23" s="51" t="s">
        <v>221</v>
      </c>
      <c r="CU23" s="51" t="s">
        <v>222</v>
      </c>
      <c r="CV23" s="51" t="s">
        <v>223</v>
      </c>
      <c r="CW23" s="51" t="s">
        <v>224</v>
      </c>
      <c r="CX23" s="0" t="s">
        <v>225</v>
      </c>
    </row>
    <row r="24" customFormat="false" ht="12.75" hidden="false" customHeight="false" outlineLevel="0" collapsed="false">
      <c r="A24" s="51" t="s">
        <v>241</v>
      </c>
      <c r="B24" s="51" t="n">
        <v>52.5</v>
      </c>
      <c r="C24" s="51" t="n">
        <v>52.75</v>
      </c>
      <c r="D24" s="51" t="n">
        <v>53.310001373291</v>
      </c>
      <c r="E24" s="51" t="n">
        <v>52.189998626709</v>
      </c>
      <c r="F24" s="51" t="n">
        <v>53</v>
      </c>
      <c r="G24" s="51" t="n">
        <v>53.810001373291</v>
      </c>
      <c r="H24" s="51" t="n">
        <v>53.3699989318848</v>
      </c>
      <c r="I24" s="51" t="n">
        <v>52.8699989318848</v>
      </c>
      <c r="J24" s="51" t="n">
        <v>52.560001373291</v>
      </c>
      <c r="K24" s="51" t="n">
        <v>53.1199989318848</v>
      </c>
      <c r="L24" s="51" t="n">
        <v>53.560001373291</v>
      </c>
      <c r="M24" s="51" t="n">
        <v>54.25</v>
      </c>
      <c r="N24" s="51" t="n">
        <v>55.1199989318848</v>
      </c>
      <c r="O24" s="51" t="n">
        <v>56.689998626709</v>
      </c>
      <c r="P24" s="51" t="n">
        <v>54.560001373291</v>
      </c>
      <c r="Q24" s="51" t="n">
        <v>54.810001373291</v>
      </c>
      <c r="R24" s="51" t="n">
        <v>53.8699989318848</v>
      </c>
      <c r="S24" s="51" t="n">
        <v>53.060001373291</v>
      </c>
      <c r="T24" s="51" t="n">
        <v>53.689998626709</v>
      </c>
      <c r="U24" s="51" t="n">
        <v>54.5</v>
      </c>
      <c r="V24" s="51" t="n">
        <v>53.939998626709</v>
      </c>
      <c r="W24" s="51" t="n">
        <v>53.3699989318848</v>
      </c>
      <c r="X24" s="51" t="n">
        <v>51.939998626709</v>
      </c>
      <c r="Y24" s="51" t="n">
        <v>52</v>
      </c>
      <c r="Z24" s="51" t="n">
        <v>50.5</v>
      </c>
      <c r="AA24" s="51" t="n">
        <v>51</v>
      </c>
      <c r="AB24" s="51" t="n">
        <v>50.939998626709</v>
      </c>
      <c r="AC24" s="51" t="n">
        <v>51.8699989318848</v>
      </c>
      <c r="AD24" s="51" t="n">
        <v>49.8699989318848</v>
      </c>
      <c r="AE24" s="51" t="n">
        <v>49.189998626709</v>
      </c>
      <c r="AF24" s="51" t="n">
        <v>49.060001373291</v>
      </c>
      <c r="AG24" s="51" t="n">
        <v>49.25</v>
      </c>
      <c r="AH24" s="51" t="n">
        <v>49.310001373291</v>
      </c>
      <c r="AI24" s="51" t="n">
        <v>50.3699989318848</v>
      </c>
      <c r="AJ24" s="51" t="n">
        <v>50.689998626709</v>
      </c>
      <c r="AK24" s="51" t="n">
        <v>49.939998626709</v>
      </c>
      <c r="AL24" s="51" t="n">
        <v>51.25</v>
      </c>
      <c r="AM24" s="51" t="n">
        <v>51.560001373291</v>
      </c>
      <c r="AN24" s="51" t="n">
        <v>51.310001373291</v>
      </c>
      <c r="AO24" s="51" t="n">
        <v>51.25</v>
      </c>
      <c r="AP24" s="51" t="n">
        <v>50.3699989318848</v>
      </c>
      <c r="AQ24" s="51" t="n">
        <v>51.560001373291</v>
      </c>
      <c r="AR24" s="51" t="n">
        <v>51.060001373291</v>
      </c>
      <c r="AS24" s="51" t="n">
        <v>50.25</v>
      </c>
      <c r="AT24" s="51" t="n">
        <v>50.560001373291</v>
      </c>
      <c r="AU24" s="51" t="n">
        <v>49.939998626709</v>
      </c>
      <c r="AV24" s="51" t="n">
        <v>48.5</v>
      </c>
      <c r="AW24" s="51" t="n">
        <v>47.439998626709</v>
      </c>
      <c r="AX24" s="51" t="n">
        <v>47.25</v>
      </c>
      <c r="AY24" s="51" t="n">
        <v>47.5</v>
      </c>
      <c r="AZ24" s="51" t="n">
        <v>47.5</v>
      </c>
      <c r="BA24" s="51" t="n">
        <v>45.8699989318848</v>
      </c>
      <c r="BB24" s="51" t="n">
        <v>47.689998626709</v>
      </c>
      <c r="BC24" s="51" t="n">
        <v>48.189998626709</v>
      </c>
      <c r="BD24" s="51" t="n">
        <v>48</v>
      </c>
      <c r="BE24" s="51" t="n">
        <v>48.6199989318848</v>
      </c>
      <c r="BF24" s="51" t="n">
        <v>49.560001373291</v>
      </c>
      <c r="BG24" s="51" t="n">
        <v>47.939998626709</v>
      </c>
      <c r="BH24" s="51" t="n">
        <v>47.310001373291</v>
      </c>
      <c r="BI24" s="51" t="n">
        <v>48</v>
      </c>
      <c r="BJ24" s="51" t="n">
        <v>47.560001373291</v>
      </c>
      <c r="BK24" s="51" t="n">
        <v>45.6199989318848</v>
      </c>
      <c r="BL24" s="51" t="n">
        <v>46</v>
      </c>
      <c r="BM24" s="51" t="n">
        <v>47.189998626709</v>
      </c>
      <c r="BN24" s="51" t="n">
        <v>48.3699989318848</v>
      </c>
      <c r="BO24" s="51" t="n">
        <v>48</v>
      </c>
      <c r="BP24" s="51" t="n">
        <v>48.75</v>
      </c>
      <c r="BQ24" s="51" t="n">
        <v>47.8699989318848</v>
      </c>
      <c r="BR24" s="51" t="n">
        <v>48.6199989318848</v>
      </c>
      <c r="BS24" s="51" t="n">
        <v>47.8699989318848</v>
      </c>
      <c r="BT24" s="51" t="n">
        <v>47.8699989318848</v>
      </c>
      <c r="BU24" s="51" t="n">
        <v>48.689998626709</v>
      </c>
      <c r="BV24" s="51" t="n">
        <v>48.6199989318848</v>
      </c>
      <c r="BW24" s="51" t="n">
        <v>47.060001373291</v>
      </c>
      <c r="BX24" s="51" t="n">
        <v>47.5</v>
      </c>
      <c r="BY24" s="51" t="n">
        <v>48.939998626709</v>
      </c>
      <c r="BZ24" s="51" t="n">
        <v>49.25</v>
      </c>
      <c r="CA24" s="51" t="n">
        <v>49.3699989318848</v>
      </c>
      <c r="CB24" s="51" t="n">
        <v>50</v>
      </c>
      <c r="CC24" s="51" t="n">
        <v>51.25</v>
      </c>
      <c r="CD24" s="51" t="n">
        <v>51</v>
      </c>
      <c r="CE24" s="51" t="n">
        <v>51.439998626709</v>
      </c>
      <c r="CF24" s="51" t="n">
        <v>51.8699989318848</v>
      </c>
      <c r="CG24" s="51" t="n">
        <v>51.1199989318848</v>
      </c>
      <c r="CH24" s="51" t="n">
        <v>52.6199989318848</v>
      </c>
      <c r="CI24" s="51" t="n">
        <v>51.810001373291</v>
      </c>
      <c r="CJ24" s="51" t="n">
        <v>51.1500015258789</v>
      </c>
      <c r="CK24" s="51" t="n">
        <v>50.8300018310547</v>
      </c>
      <c r="CL24" s="51" t="n">
        <v>51.5</v>
      </c>
      <c r="CM24" s="51" t="n">
        <v>51.75</v>
      </c>
      <c r="CN24" s="51" t="n">
        <v>52</v>
      </c>
      <c r="CO24" s="51" t="n">
        <v>52.8400001525879</v>
      </c>
      <c r="CP24" s="51" t="n">
        <v>52.5099983215332</v>
      </c>
      <c r="CQ24" s="51" t="n">
        <v>51.9000015258789</v>
      </c>
      <c r="CR24" s="51" t="n">
        <v>51.9799995422363</v>
      </c>
      <c r="CS24" s="51" t="n">
        <v>53.1599998474121</v>
      </c>
      <c r="CT24" s="51" t="n">
        <v>53.4900016784668</v>
      </c>
      <c r="CU24" s="51" t="n">
        <v>51</v>
      </c>
      <c r="CV24" s="51" t="n">
        <v>51.0499992370606</v>
      </c>
      <c r="CW24" s="51" t="n">
        <v>49.8499984741211</v>
      </c>
      <c r="CX24" s="0" t="n">
        <v>49.6500015258789</v>
      </c>
    </row>
    <row r="25" customFormat="false" ht="12.75" hidden="false" customHeight="false" outlineLevel="0" collapsed="false">
      <c r="A25" s="51"/>
      <c r="B25" s="51" t="s">
        <v>125</v>
      </c>
      <c r="C25" s="51" t="s">
        <v>126</v>
      </c>
      <c r="D25" s="51" t="s">
        <v>127</v>
      </c>
      <c r="E25" s="51" t="s">
        <v>128</v>
      </c>
      <c r="F25" s="51" t="s">
        <v>129</v>
      </c>
      <c r="G25" s="51" t="s">
        <v>130</v>
      </c>
      <c r="H25" s="51" t="s">
        <v>131</v>
      </c>
      <c r="I25" s="51" t="s">
        <v>132</v>
      </c>
      <c r="J25" s="51" t="s">
        <v>133</v>
      </c>
      <c r="K25" s="51" t="s">
        <v>134</v>
      </c>
      <c r="L25" s="51" t="s">
        <v>135</v>
      </c>
      <c r="M25" s="51" t="s">
        <v>136</v>
      </c>
      <c r="N25" s="51" t="s">
        <v>137</v>
      </c>
      <c r="O25" s="51" t="s">
        <v>138</v>
      </c>
      <c r="P25" s="51" t="s">
        <v>139</v>
      </c>
      <c r="Q25" s="51" t="s">
        <v>140</v>
      </c>
      <c r="R25" s="51" t="s">
        <v>141</v>
      </c>
      <c r="S25" s="51" t="s">
        <v>142</v>
      </c>
      <c r="T25" s="51" t="s">
        <v>143</v>
      </c>
      <c r="U25" s="51" t="s">
        <v>144</v>
      </c>
      <c r="V25" s="51" t="s">
        <v>145</v>
      </c>
      <c r="W25" s="51" t="s">
        <v>146</v>
      </c>
      <c r="X25" s="51" t="s">
        <v>147</v>
      </c>
      <c r="Y25" s="51" t="s">
        <v>148</v>
      </c>
      <c r="Z25" s="51" t="s">
        <v>149</v>
      </c>
      <c r="AA25" s="51" t="s">
        <v>150</v>
      </c>
      <c r="AB25" s="51" t="s">
        <v>151</v>
      </c>
      <c r="AC25" s="51" t="s">
        <v>152</v>
      </c>
      <c r="AD25" s="51" t="s">
        <v>153</v>
      </c>
      <c r="AE25" s="51" t="s">
        <v>154</v>
      </c>
      <c r="AF25" s="51" t="s">
        <v>155</v>
      </c>
      <c r="AG25" s="51" t="s">
        <v>156</v>
      </c>
      <c r="AH25" s="51" t="s">
        <v>157</v>
      </c>
      <c r="AI25" s="51" t="s">
        <v>158</v>
      </c>
      <c r="AJ25" s="51" t="s">
        <v>159</v>
      </c>
      <c r="AK25" s="51" t="s">
        <v>160</v>
      </c>
      <c r="AL25" s="51" t="s">
        <v>161</v>
      </c>
      <c r="AM25" s="51" t="s">
        <v>162</v>
      </c>
      <c r="AN25" s="51" t="s">
        <v>163</v>
      </c>
      <c r="AO25" s="51" t="s">
        <v>164</v>
      </c>
      <c r="AP25" s="51" t="s">
        <v>165</v>
      </c>
      <c r="AQ25" s="51" t="s">
        <v>166</v>
      </c>
      <c r="AR25" s="51" t="s">
        <v>167</v>
      </c>
      <c r="AS25" s="51" t="s">
        <v>168</v>
      </c>
      <c r="AT25" s="51" t="s">
        <v>169</v>
      </c>
      <c r="AU25" s="51" t="s">
        <v>170</v>
      </c>
      <c r="AV25" s="51" t="s">
        <v>171</v>
      </c>
      <c r="AW25" s="51" t="s">
        <v>172</v>
      </c>
      <c r="AX25" s="51" t="s">
        <v>173</v>
      </c>
      <c r="AY25" s="51" t="s">
        <v>174</v>
      </c>
      <c r="AZ25" s="51" t="s">
        <v>175</v>
      </c>
      <c r="BA25" s="51" t="s">
        <v>176</v>
      </c>
      <c r="BB25" s="51" t="s">
        <v>177</v>
      </c>
      <c r="BC25" s="51" t="s">
        <v>178</v>
      </c>
      <c r="BD25" s="51" t="s">
        <v>179</v>
      </c>
      <c r="BE25" s="51" t="s">
        <v>180</v>
      </c>
      <c r="BF25" s="51" t="s">
        <v>181</v>
      </c>
      <c r="BG25" s="51" t="s">
        <v>182</v>
      </c>
      <c r="BH25" s="51" t="s">
        <v>183</v>
      </c>
      <c r="BI25" s="51" t="s">
        <v>184</v>
      </c>
      <c r="BJ25" s="51" t="s">
        <v>185</v>
      </c>
      <c r="BK25" s="51" t="s">
        <v>186</v>
      </c>
      <c r="BL25" s="51" t="s">
        <v>187</v>
      </c>
      <c r="BM25" s="51" t="s">
        <v>188</v>
      </c>
      <c r="BN25" s="51" t="s">
        <v>189</v>
      </c>
      <c r="BO25" s="51" t="s">
        <v>190</v>
      </c>
      <c r="BP25" s="51" t="s">
        <v>191</v>
      </c>
      <c r="BQ25" s="51" t="s">
        <v>192</v>
      </c>
      <c r="BR25" s="51" t="s">
        <v>193</v>
      </c>
      <c r="BS25" s="51" t="s">
        <v>194</v>
      </c>
      <c r="BT25" s="51" t="s">
        <v>195</v>
      </c>
      <c r="BU25" s="51" t="s">
        <v>196</v>
      </c>
      <c r="BV25" s="51" t="s">
        <v>197</v>
      </c>
      <c r="BW25" s="51" t="s">
        <v>198</v>
      </c>
      <c r="BX25" s="51" t="s">
        <v>199</v>
      </c>
      <c r="BY25" s="51" t="s">
        <v>200</v>
      </c>
      <c r="BZ25" s="51" t="s">
        <v>201</v>
      </c>
      <c r="CA25" s="51" t="s">
        <v>202</v>
      </c>
      <c r="CB25" s="51" t="s">
        <v>203</v>
      </c>
      <c r="CC25" s="51" t="s">
        <v>204</v>
      </c>
      <c r="CD25" s="51" t="s">
        <v>205</v>
      </c>
      <c r="CE25" s="51" t="s">
        <v>206</v>
      </c>
      <c r="CF25" s="51" t="s">
        <v>207</v>
      </c>
      <c r="CG25" s="51" t="s">
        <v>208</v>
      </c>
      <c r="CH25" s="51" t="s">
        <v>209</v>
      </c>
      <c r="CI25" s="51" t="s">
        <v>210</v>
      </c>
      <c r="CJ25" s="51" t="s">
        <v>211</v>
      </c>
      <c r="CK25" s="51" t="s">
        <v>212</v>
      </c>
      <c r="CL25" s="51" t="s">
        <v>213</v>
      </c>
      <c r="CM25" s="51" t="s">
        <v>214</v>
      </c>
      <c r="CN25" s="51" t="s">
        <v>215</v>
      </c>
      <c r="CO25" s="51" t="s">
        <v>216</v>
      </c>
      <c r="CP25" s="51" t="s">
        <v>217</v>
      </c>
      <c r="CQ25" s="51" t="s">
        <v>218</v>
      </c>
      <c r="CR25" s="51" t="s">
        <v>219</v>
      </c>
      <c r="CS25" s="51" t="s">
        <v>220</v>
      </c>
      <c r="CT25" s="51" t="s">
        <v>221</v>
      </c>
      <c r="CU25" s="51" t="s">
        <v>222</v>
      </c>
      <c r="CV25" s="51" t="s">
        <v>223</v>
      </c>
      <c r="CW25" s="51" t="s">
        <v>224</v>
      </c>
      <c r="CX25" s="0" t="s">
        <v>225</v>
      </c>
    </row>
    <row r="26" customFormat="false" ht="12.75" hidden="false" customHeight="false" outlineLevel="0" collapsed="false">
      <c r="A26" s="51" t="s">
        <v>242</v>
      </c>
      <c r="B26" s="51" t="n">
        <v>82.8000030517578</v>
      </c>
      <c r="C26" s="51" t="n">
        <v>83.3099975585938</v>
      </c>
      <c r="D26" s="51" t="n">
        <v>85.4400024414063</v>
      </c>
      <c r="E26" s="51" t="n">
        <v>84.1399993896484</v>
      </c>
      <c r="F26" s="51" t="n">
        <v>85.25</v>
      </c>
      <c r="G26" s="51" t="n">
        <v>86.6900024414063</v>
      </c>
      <c r="H26" s="51" t="n">
        <v>86.870002746582</v>
      </c>
      <c r="I26" s="51" t="n">
        <v>84.8099975585938</v>
      </c>
      <c r="J26" s="51" t="n">
        <v>85.5</v>
      </c>
      <c r="K26" s="51" t="n">
        <v>84.370002746582</v>
      </c>
      <c r="L26" s="51" t="n">
        <v>86</v>
      </c>
      <c r="M26" s="51" t="n">
        <v>87.1900024414063</v>
      </c>
      <c r="N26" s="51" t="n">
        <v>86.620002746582</v>
      </c>
      <c r="O26" s="51" t="n">
        <v>87.3099975585938</v>
      </c>
      <c r="P26" s="51" t="n">
        <v>84.25</v>
      </c>
      <c r="Q26" s="51" t="n">
        <v>82</v>
      </c>
      <c r="R26" s="51" t="n">
        <v>82.870002746582</v>
      </c>
      <c r="S26" s="51" t="n">
        <v>82.5</v>
      </c>
      <c r="T26" s="51" t="n">
        <v>82.3099975585938</v>
      </c>
      <c r="U26" s="51" t="n">
        <v>83.4400024414063</v>
      </c>
      <c r="V26" s="51" t="n">
        <v>82.5599975585938</v>
      </c>
      <c r="W26" s="51" t="n">
        <v>82.25</v>
      </c>
      <c r="X26" s="51" t="n">
        <v>81.5</v>
      </c>
      <c r="Y26" s="51" t="n">
        <v>82</v>
      </c>
      <c r="Z26" s="51" t="n">
        <v>80.3099975585938</v>
      </c>
      <c r="AA26" s="51" t="n">
        <v>81.620002746582</v>
      </c>
      <c r="AB26" s="51" t="n">
        <v>82.120002746582</v>
      </c>
      <c r="AC26" s="51" t="n">
        <v>82.8099975585938</v>
      </c>
      <c r="AD26" s="51" t="n">
        <v>80.5</v>
      </c>
      <c r="AE26" s="51" t="n">
        <v>81.0599975585938</v>
      </c>
      <c r="AF26" s="51" t="n">
        <v>82.5599975585938</v>
      </c>
      <c r="AG26" s="51" t="n">
        <v>82.0599975585938</v>
      </c>
      <c r="AH26" s="51" t="n">
        <v>83</v>
      </c>
      <c r="AI26" s="51" t="n">
        <v>83.370002746582</v>
      </c>
      <c r="AJ26" s="51" t="n">
        <v>84.120002746582</v>
      </c>
      <c r="AK26" s="51" t="n">
        <v>83.120002746582</v>
      </c>
      <c r="AL26" s="51" t="n">
        <v>84.25</v>
      </c>
      <c r="AM26" s="51" t="n">
        <v>83.9400024414063</v>
      </c>
      <c r="AN26" s="51" t="n">
        <v>83.870002746582</v>
      </c>
      <c r="AO26" s="51" t="n">
        <v>83.75</v>
      </c>
      <c r="AP26" s="51" t="n">
        <v>83.6900024414063</v>
      </c>
      <c r="AQ26" s="51" t="n">
        <v>85</v>
      </c>
      <c r="AR26" s="51" t="n">
        <v>84.8099975585938</v>
      </c>
      <c r="AS26" s="51" t="n">
        <v>84.3099975585938</v>
      </c>
      <c r="AT26" s="51" t="n">
        <v>84.870002746582</v>
      </c>
      <c r="AU26" s="51" t="n">
        <v>85.8099975585938</v>
      </c>
      <c r="AV26" s="51" t="n">
        <v>82.120002746582</v>
      </c>
      <c r="AW26" s="51" t="n">
        <v>81.870002746582</v>
      </c>
      <c r="AX26" s="51" t="n">
        <v>82.620002746582</v>
      </c>
      <c r="AY26" s="51" t="n">
        <v>83</v>
      </c>
      <c r="AZ26" s="51" t="n">
        <v>81.8099975585938</v>
      </c>
      <c r="BA26" s="51" t="n">
        <v>80.5</v>
      </c>
      <c r="BB26" s="51" t="n">
        <v>80.6900024414063</v>
      </c>
      <c r="BC26" s="51" t="n">
        <v>81.3099975585938</v>
      </c>
      <c r="BD26" s="51" t="n">
        <v>81.5</v>
      </c>
      <c r="BE26" s="51" t="n">
        <v>81.8099975585938</v>
      </c>
      <c r="BF26" s="51" t="n">
        <v>82.25</v>
      </c>
      <c r="BG26" s="51" t="n">
        <v>79.0599975585938</v>
      </c>
      <c r="BH26" s="51" t="n">
        <v>78.25</v>
      </c>
      <c r="BI26" s="51" t="n">
        <v>80.75</v>
      </c>
      <c r="BJ26" s="51" t="n">
        <v>81.0599975585938</v>
      </c>
      <c r="BK26" s="51" t="n">
        <v>78.4400024414063</v>
      </c>
      <c r="BL26" s="51" t="n">
        <v>78.370002746582</v>
      </c>
      <c r="BM26" s="51" t="n">
        <v>80.620002746582</v>
      </c>
      <c r="BN26" s="51" t="n">
        <v>82.8099975585938</v>
      </c>
      <c r="BO26" s="51" t="n">
        <v>83.0599975585938</v>
      </c>
      <c r="BP26" s="51" t="n">
        <v>85.75</v>
      </c>
      <c r="BQ26" s="51" t="n">
        <v>84.4400024414063</v>
      </c>
      <c r="BR26" s="51" t="n">
        <v>85.9400024414063</v>
      </c>
      <c r="BS26" s="51" t="n">
        <v>82.620002746582</v>
      </c>
      <c r="BT26" s="51" t="n">
        <v>80.870002746582</v>
      </c>
      <c r="BU26" s="51" t="n">
        <v>81.5</v>
      </c>
      <c r="BV26" s="51" t="n">
        <v>81.3099975585938</v>
      </c>
      <c r="BW26" s="51" t="n">
        <v>80.25</v>
      </c>
      <c r="BX26" s="51" t="n">
        <v>80.120002746582</v>
      </c>
      <c r="BY26" s="51" t="n">
        <v>81.4400024414063</v>
      </c>
      <c r="BZ26" s="51" t="n">
        <v>80.9400024414063</v>
      </c>
      <c r="CA26" s="51" t="n">
        <v>81</v>
      </c>
      <c r="CB26" s="51" t="n">
        <v>80.25</v>
      </c>
      <c r="CC26" s="51" t="n">
        <v>79.4400024414063</v>
      </c>
      <c r="CD26" s="51" t="n">
        <v>79.3099975585938</v>
      </c>
      <c r="CE26" s="51" t="n">
        <v>79.620002746582</v>
      </c>
      <c r="CF26" s="51" t="n">
        <v>79.5599975585938</v>
      </c>
      <c r="CG26" s="51" t="n">
        <v>79.870002746582</v>
      </c>
      <c r="CH26" s="51" t="n">
        <v>83.1900024414063</v>
      </c>
      <c r="CI26" s="51" t="n">
        <v>82.620002746582</v>
      </c>
      <c r="CJ26" s="51" t="n">
        <v>81.5</v>
      </c>
      <c r="CK26" s="51" t="n">
        <v>81.8600006103516</v>
      </c>
      <c r="CL26" s="51" t="n">
        <v>83.2799987792969</v>
      </c>
      <c r="CM26" s="51" t="n">
        <v>83.2699966430664</v>
      </c>
      <c r="CN26" s="51" t="n">
        <v>82.4199981689453</v>
      </c>
      <c r="CO26" s="51" t="n">
        <v>82.5699996948242</v>
      </c>
      <c r="CP26" s="51" t="n">
        <v>84.6900024414063</v>
      </c>
      <c r="CQ26" s="51" t="n">
        <v>83.3499984741211</v>
      </c>
      <c r="CR26" s="51" t="n">
        <v>84.2600021362305</v>
      </c>
      <c r="CS26" s="51" t="n">
        <v>85.8899993896484</v>
      </c>
      <c r="CT26" s="51" t="n">
        <v>86.5299987792969</v>
      </c>
      <c r="CU26" s="51" t="n">
        <v>86</v>
      </c>
      <c r="CV26" s="51" t="n">
        <v>85.8499984741211</v>
      </c>
      <c r="CW26" s="51" t="n">
        <v>85.4000015258789</v>
      </c>
      <c r="CX26" s="0" t="n">
        <v>86.5500030517578</v>
      </c>
    </row>
    <row r="27" customFormat="false" ht="12.75" hidden="false" customHeight="false" outlineLevel="0" collapsed="false">
      <c r="A27" s="51"/>
      <c r="B27" s="51" t="s">
        <v>125</v>
      </c>
      <c r="C27" s="51" t="s">
        <v>126</v>
      </c>
      <c r="D27" s="51" t="s">
        <v>127</v>
      </c>
      <c r="E27" s="51" t="s">
        <v>128</v>
      </c>
      <c r="F27" s="51" t="s">
        <v>129</v>
      </c>
      <c r="G27" s="51" t="s">
        <v>130</v>
      </c>
      <c r="H27" s="51" t="s">
        <v>131</v>
      </c>
      <c r="I27" s="51" t="s">
        <v>132</v>
      </c>
      <c r="J27" s="51" t="s">
        <v>133</v>
      </c>
      <c r="K27" s="51" t="s">
        <v>134</v>
      </c>
      <c r="L27" s="51" t="s">
        <v>135</v>
      </c>
      <c r="M27" s="51" t="s">
        <v>136</v>
      </c>
      <c r="N27" s="51" t="s">
        <v>137</v>
      </c>
      <c r="O27" s="51" t="s">
        <v>138</v>
      </c>
      <c r="P27" s="51" t="s">
        <v>139</v>
      </c>
      <c r="Q27" s="51" t="s">
        <v>140</v>
      </c>
      <c r="R27" s="51" t="s">
        <v>141</v>
      </c>
      <c r="S27" s="51" t="s">
        <v>142</v>
      </c>
      <c r="T27" s="51" t="s">
        <v>143</v>
      </c>
      <c r="U27" s="51" t="s">
        <v>144</v>
      </c>
      <c r="V27" s="51" t="s">
        <v>145</v>
      </c>
      <c r="W27" s="51" t="s">
        <v>146</v>
      </c>
      <c r="X27" s="51" t="s">
        <v>147</v>
      </c>
      <c r="Y27" s="51" t="s">
        <v>148</v>
      </c>
      <c r="Z27" s="51" t="s">
        <v>149</v>
      </c>
      <c r="AA27" s="51" t="s">
        <v>150</v>
      </c>
      <c r="AB27" s="51" t="s">
        <v>151</v>
      </c>
      <c r="AC27" s="51" t="s">
        <v>152</v>
      </c>
      <c r="AD27" s="51" t="s">
        <v>153</v>
      </c>
      <c r="AE27" s="51" t="s">
        <v>154</v>
      </c>
      <c r="AF27" s="51" t="s">
        <v>155</v>
      </c>
      <c r="AG27" s="51" t="s">
        <v>156</v>
      </c>
      <c r="AH27" s="51" t="s">
        <v>157</v>
      </c>
      <c r="AI27" s="51" t="s">
        <v>158</v>
      </c>
      <c r="AJ27" s="51" t="s">
        <v>159</v>
      </c>
      <c r="AK27" s="51" t="s">
        <v>160</v>
      </c>
      <c r="AL27" s="51" t="s">
        <v>161</v>
      </c>
      <c r="AM27" s="51" t="s">
        <v>162</v>
      </c>
      <c r="AN27" s="51" t="s">
        <v>163</v>
      </c>
      <c r="AO27" s="51" t="s">
        <v>164</v>
      </c>
      <c r="AP27" s="51" t="s">
        <v>165</v>
      </c>
      <c r="AQ27" s="51" t="s">
        <v>166</v>
      </c>
      <c r="AR27" s="51" t="s">
        <v>167</v>
      </c>
      <c r="AS27" s="51" t="s">
        <v>168</v>
      </c>
      <c r="AT27" s="51" t="s">
        <v>169</v>
      </c>
      <c r="AU27" s="51" t="s">
        <v>170</v>
      </c>
      <c r="AV27" s="51" t="s">
        <v>171</v>
      </c>
      <c r="AW27" s="51" t="s">
        <v>172</v>
      </c>
      <c r="AX27" s="51" t="s">
        <v>173</v>
      </c>
      <c r="AY27" s="51" t="s">
        <v>174</v>
      </c>
      <c r="AZ27" s="51" t="s">
        <v>175</v>
      </c>
      <c r="BA27" s="51" t="s">
        <v>176</v>
      </c>
      <c r="BB27" s="51" t="s">
        <v>177</v>
      </c>
      <c r="BC27" s="51" t="s">
        <v>178</v>
      </c>
      <c r="BD27" s="51" t="s">
        <v>179</v>
      </c>
      <c r="BE27" s="51" t="s">
        <v>180</v>
      </c>
      <c r="BF27" s="51" t="s">
        <v>181</v>
      </c>
      <c r="BG27" s="51" t="s">
        <v>182</v>
      </c>
      <c r="BH27" s="51" t="s">
        <v>183</v>
      </c>
      <c r="BI27" s="51" t="s">
        <v>184</v>
      </c>
      <c r="BJ27" s="51" t="s">
        <v>185</v>
      </c>
      <c r="BK27" s="51" t="s">
        <v>186</v>
      </c>
      <c r="BL27" s="51" t="s">
        <v>187</v>
      </c>
      <c r="BM27" s="51" t="s">
        <v>188</v>
      </c>
      <c r="BN27" s="51" t="s">
        <v>189</v>
      </c>
      <c r="BO27" s="51" t="s">
        <v>190</v>
      </c>
      <c r="BP27" s="51" t="s">
        <v>191</v>
      </c>
      <c r="BQ27" s="51" t="s">
        <v>192</v>
      </c>
      <c r="BR27" s="51" t="s">
        <v>193</v>
      </c>
      <c r="BS27" s="51" t="s">
        <v>194</v>
      </c>
      <c r="BT27" s="51" t="s">
        <v>195</v>
      </c>
      <c r="BU27" s="51" t="s">
        <v>196</v>
      </c>
      <c r="BV27" s="51" t="s">
        <v>197</v>
      </c>
      <c r="BW27" s="51" t="s">
        <v>198</v>
      </c>
      <c r="BX27" s="51" t="s">
        <v>199</v>
      </c>
      <c r="BY27" s="51" t="s">
        <v>200</v>
      </c>
      <c r="BZ27" s="51" t="s">
        <v>201</v>
      </c>
      <c r="CA27" s="51" t="s">
        <v>202</v>
      </c>
      <c r="CB27" s="51" t="s">
        <v>203</v>
      </c>
      <c r="CC27" s="51" t="s">
        <v>204</v>
      </c>
      <c r="CD27" s="51" t="s">
        <v>205</v>
      </c>
      <c r="CE27" s="51" t="s">
        <v>206</v>
      </c>
      <c r="CF27" s="51" t="s">
        <v>207</v>
      </c>
      <c r="CG27" s="51" t="s">
        <v>208</v>
      </c>
      <c r="CH27" s="51" t="s">
        <v>209</v>
      </c>
      <c r="CI27" s="51" t="s">
        <v>210</v>
      </c>
      <c r="CJ27" s="51" t="s">
        <v>211</v>
      </c>
      <c r="CK27" s="51" t="s">
        <v>212</v>
      </c>
      <c r="CL27" s="51" t="s">
        <v>213</v>
      </c>
      <c r="CM27" s="51" t="s">
        <v>214</v>
      </c>
      <c r="CN27" s="51" t="s">
        <v>215</v>
      </c>
      <c r="CO27" s="51" t="s">
        <v>216</v>
      </c>
      <c r="CP27" s="51" t="s">
        <v>217</v>
      </c>
      <c r="CQ27" s="51" t="s">
        <v>218</v>
      </c>
      <c r="CR27" s="51" t="s">
        <v>219</v>
      </c>
      <c r="CS27" s="51" t="s">
        <v>220</v>
      </c>
      <c r="CT27" s="51" t="s">
        <v>221</v>
      </c>
      <c r="CU27" s="51" t="s">
        <v>222</v>
      </c>
      <c r="CV27" s="51" t="s">
        <v>223</v>
      </c>
      <c r="CW27" s="0" t="s">
        <v>224</v>
      </c>
      <c r="CX27" s="0" t="s">
        <v>225</v>
      </c>
    </row>
    <row r="28" customFormat="false" ht="12.75" hidden="false" customHeight="false" outlineLevel="0" collapsed="false">
      <c r="A28" s="51" t="s">
        <v>243</v>
      </c>
      <c r="B28" s="51" t="n">
        <v>30.4400005340576</v>
      </c>
      <c r="C28" s="51" t="n">
        <v>31.3099994659424</v>
      </c>
      <c r="D28" s="51" t="n">
        <v>31.5799999237061</v>
      </c>
      <c r="E28" s="51" t="n">
        <v>32.439998626709</v>
      </c>
      <c r="F28" s="51" t="n">
        <v>33.0800018310547</v>
      </c>
      <c r="G28" s="51" t="n">
        <v>32.310001373291</v>
      </c>
      <c r="H28" s="51" t="n">
        <v>31.4400005340576</v>
      </c>
      <c r="I28" s="51" t="n">
        <v>30.75</v>
      </c>
      <c r="J28" s="51" t="n">
        <v>30.0599994659424</v>
      </c>
      <c r="K28" s="51" t="n">
        <v>30.25</v>
      </c>
      <c r="L28" s="51" t="n">
        <v>30.1900005340576</v>
      </c>
      <c r="M28" s="51" t="n">
        <v>30.5599994659424</v>
      </c>
      <c r="N28" s="51" t="n">
        <v>31.1200008392334</v>
      </c>
      <c r="O28" s="51" t="n">
        <v>30.8700008392334</v>
      </c>
      <c r="P28" s="51" t="n">
        <v>30.8099994659424</v>
      </c>
      <c r="Q28" s="51" t="n">
        <v>31.25</v>
      </c>
      <c r="R28" s="51" t="n">
        <v>30.75</v>
      </c>
      <c r="S28" s="51" t="n">
        <v>29.8099994659424</v>
      </c>
      <c r="T28" s="51" t="n">
        <v>29.6900005340576</v>
      </c>
      <c r="U28" s="51" t="n">
        <v>29.3700008392334</v>
      </c>
      <c r="V28" s="51" t="n">
        <v>30.3700008392334</v>
      </c>
      <c r="W28" s="51" t="n">
        <v>30.0599994659424</v>
      </c>
      <c r="X28" s="51" t="n">
        <v>29.5599994659424</v>
      </c>
      <c r="Y28" s="51" t="n">
        <v>29.5</v>
      </c>
      <c r="Z28" s="51" t="n">
        <v>29.75</v>
      </c>
      <c r="AA28" s="51" t="n">
        <v>31.1200008392334</v>
      </c>
      <c r="AB28" s="51" t="n">
        <v>30.6200008392334</v>
      </c>
      <c r="AC28" s="51" t="n">
        <v>31.3099994659424</v>
      </c>
      <c r="AD28" s="51" t="n">
        <v>31.0599994659424</v>
      </c>
      <c r="AE28" s="51" t="n">
        <v>30.6900005340576</v>
      </c>
      <c r="AF28" s="51" t="n">
        <v>30.6200008392334</v>
      </c>
      <c r="AG28" s="51" t="n">
        <v>30.1900005340576</v>
      </c>
      <c r="AH28" s="51" t="n">
        <v>29.75</v>
      </c>
      <c r="AI28" s="51" t="n">
        <v>30.3099994659424</v>
      </c>
      <c r="AJ28" s="51" t="n">
        <v>30.8700008392334</v>
      </c>
      <c r="AK28" s="51" t="n">
        <v>31</v>
      </c>
      <c r="AL28" s="51" t="n">
        <v>30.6200008392334</v>
      </c>
      <c r="AM28" s="51" t="n">
        <v>30.8700008392334</v>
      </c>
      <c r="AN28" s="51" t="n">
        <v>31.5</v>
      </c>
      <c r="AO28" s="51" t="n">
        <v>32.25</v>
      </c>
      <c r="AP28" s="51" t="n">
        <v>31.9400005340576</v>
      </c>
      <c r="AQ28" s="51" t="n">
        <v>31.6900005340576</v>
      </c>
      <c r="AR28" s="51" t="n">
        <v>31.5</v>
      </c>
      <c r="AS28" s="51" t="n">
        <v>31.3099994659424</v>
      </c>
      <c r="AT28" s="51" t="n">
        <v>31.1200008392334</v>
      </c>
      <c r="AU28" s="51" t="n">
        <v>31.1200008392334</v>
      </c>
      <c r="AV28" s="51" t="n">
        <v>31.8099994659424</v>
      </c>
      <c r="AW28" s="51" t="n">
        <v>31.9400005340576</v>
      </c>
      <c r="AX28" s="51" t="n">
        <v>32.439998626709</v>
      </c>
      <c r="AY28" s="51" t="n">
        <v>32.3699989318848</v>
      </c>
      <c r="AZ28" s="51" t="n">
        <v>32</v>
      </c>
      <c r="BA28" s="51" t="n">
        <v>32.189998626709</v>
      </c>
      <c r="BB28" s="51" t="n">
        <v>31.8700008392334</v>
      </c>
      <c r="BC28" s="51" t="n">
        <v>32.189998626709</v>
      </c>
      <c r="BD28" s="51" t="n">
        <v>32.189998626709</v>
      </c>
      <c r="BE28" s="51" t="n">
        <v>32.439998626709</v>
      </c>
      <c r="BF28" s="51" t="n">
        <v>32.310001373291</v>
      </c>
      <c r="BG28" s="51" t="n">
        <v>31.8700008392334</v>
      </c>
      <c r="BH28" s="51" t="n">
        <v>31.8099994659424</v>
      </c>
      <c r="BI28" s="51" t="n">
        <v>32.310001373291</v>
      </c>
      <c r="BJ28" s="51" t="n">
        <v>32.5</v>
      </c>
      <c r="BK28" s="51" t="n">
        <v>33.25</v>
      </c>
      <c r="BL28" s="51" t="n">
        <v>33.810001373291</v>
      </c>
      <c r="BM28" s="51" t="n">
        <v>33.8699989318848</v>
      </c>
      <c r="BN28" s="51" t="n">
        <v>34.8699989318848</v>
      </c>
      <c r="BO28" s="51" t="n">
        <v>35.189998626709</v>
      </c>
      <c r="BP28" s="51" t="n">
        <v>35</v>
      </c>
      <c r="BQ28" s="51" t="n">
        <v>35.1199989318848</v>
      </c>
      <c r="BR28" s="51" t="n">
        <v>34.1199989318848</v>
      </c>
      <c r="BS28" s="51" t="n">
        <v>32.3699989318848</v>
      </c>
      <c r="BT28" s="51" t="n">
        <v>30.3700008392334</v>
      </c>
      <c r="BU28" s="51" t="n">
        <v>30.6200008392334</v>
      </c>
      <c r="BV28" s="51" t="n">
        <v>30.75</v>
      </c>
      <c r="BW28" s="51" t="n">
        <v>31</v>
      </c>
      <c r="BX28" s="51" t="n">
        <v>30.75</v>
      </c>
      <c r="BY28" s="51" t="n">
        <v>29.6200008392334</v>
      </c>
      <c r="BZ28" s="51" t="n">
        <v>30.25</v>
      </c>
      <c r="CA28" s="51" t="n">
        <v>29.75</v>
      </c>
      <c r="CB28" s="51" t="n">
        <v>29.8700008392334</v>
      </c>
      <c r="CC28" s="51" t="n">
        <v>30.3099994659424</v>
      </c>
      <c r="CD28" s="51" t="n">
        <v>30.3700008392334</v>
      </c>
      <c r="CE28" s="51" t="n">
        <v>30.1900005340576</v>
      </c>
      <c r="CF28" s="51" t="n">
        <v>31.4400005340576</v>
      </c>
      <c r="CG28" s="51" t="n">
        <v>31.5599994659424</v>
      </c>
      <c r="CH28" s="51" t="n">
        <v>31.4400005340576</v>
      </c>
      <c r="CI28" s="51" t="n">
        <v>31.1200008392334</v>
      </c>
      <c r="CJ28" s="51" t="n">
        <v>31.1800003051758</v>
      </c>
      <c r="CK28" s="51" t="n">
        <v>31.0499992370605</v>
      </c>
      <c r="CL28" s="51" t="n">
        <v>30.3500003814697</v>
      </c>
      <c r="CM28" s="51" t="n">
        <v>30.1299991607666</v>
      </c>
      <c r="CN28" s="51" t="n">
        <v>29.9899997711182</v>
      </c>
      <c r="CO28" s="51" t="n">
        <v>30.2199993133545</v>
      </c>
      <c r="CP28" s="51" t="n">
        <v>30.2600002288818</v>
      </c>
      <c r="CQ28" s="51" t="n">
        <v>30.9200000762939</v>
      </c>
      <c r="CR28" s="51" t="n">
        <v>31.4500007629395</v>
      </c>
      <c r="CS28" s="51" t="n">
        <v>31.7999992370605</v>
      </c>
      <c r="CT28" s="51" t="n">
        <v>31.9400005340576</v>
      </c>
      <c r="CU28" s="51" t="n">
        <v>32.0200004577637</v>
      </c>
      <c r="CV28" s="51" t="n">
        <v>31.75</v>
      </c>
      <c r="CW28" s="0" t="n">
        <v>31.5900001525879</v>
      </c>
      <c r="CX28" s="0" t="n">
        <v>31.8999996185303</v>
      </c>
    </row>
    <row r="29" customFormat="false" ht="12.75" hidden="false" customHeight="false" outlineLevel="0" collapsed="false">
      <c r="A29" s="51"/>
      <c r="B29" s="51" t="s">
        <v>125</v>
      </c>
      <c r="C29" s="51" t="s">
        <v>126</v>
      </c>
      <c r="D29" s="51" t="s">
        <v>127</v>
      </c>
      <c r="E29" s="51" t="s">
        <v>128</v>
      </c>
      <c r="F29" s="51" t="s">
        <v>129</v>
      </c>
      <c r="G29" s="51" t="s">
        <v>130</v>
      </c>
      <c r="H29" s="51" t="s">
        <v>131</v>
      </c>
      <c r="I29" s="51" t="s">
        <v>132</v>
      </c>
      <c r="J29" s="51" t="s">
        <v>133</v>
      </c>
      <c r="K29" s="51" t="s">
        <v>134</v>
      </c>
      <c r="L29" s="51" t="s">
        <v>135</v>
      </c>
      <c r="M29" s="51" t="s">
        <v>136</v>
      </c>
      <c r="N29" s="51" t="s">
        <v>137</v>
      </c>
      <c r="O29" s="51" t="s">
        <v>138</v>
      </c>
      <c r="P29" s="51" t="s">
        <v>139</v>
      </c>
      <c r="Q29" s="51" t="s">
        <v>140</v>
      </c>
      <c r="R29" s="51" t="s">
        <v>141</v>
      </c>
      <c r="S29" s="51" t="s">
        <v>142</v>
      </c>
      <c r="T29" s="51" t="s">
        <v>143</v>
      </c>
      <c r="U29" s="51" t="s">
        <v>144</v>
      </c>
      <c r="V29" s="51" t="s">
        <v>145</v>
      </c>
      <c r="W29" s="51" t="s">
        <v>146</v>
      </c>
      <c r="X29" s="51" t="s">
        <v>147</v>
      </c>
      <c r="Y29" s="51" t="s">
        <v>148</v>
      </c>
      <c r="Z29" s="51" t="s">
        <v>149</v>
      </c>
      <c r="AA29" s="51" t="s">
        <v>150</v>
      </c>
      <c r="AB29" s="51" t="s">
        <v>151</v>
      </c>
      <c r="AC29" s="51" t="s">
        <v>152</v>
      </c>
      <c r="AD29" s="51" t="s">
        <v>153</v>
      </c>
      <c r="AE29" s="51" t="s">
        <v>154</v>
      </c>
      <c r="AF29" s="51" t="s">
        <v>155</v>
      </c>
      <c r="AG29" s="51" t="s">
        <v>156</v>
      </c>
      <c r="AH29" s="51" t="s">
        <v>157</v>
      </c>
      <c r="AI29" s="51" t="s">
        <v>158</v>
      </c>
      <c r="AJ29" s="51" t="s">
        <v>159</v>
      </c>
      <c r="AK29" s="51" t="s">
        <v>160</v>
      </c>
      <c r="AL29" s="51" t="s">
        <v>161</v>
      </c>
      <c r="AM29" s="51" t="s">
        <v>162</v>
      </c>
      <c r="AN29" s="51" t="s">
        <v>163</v>
      </c>
      <c r="AO29" s="51" t="s">
        <v>164</v>
      </c>
      <c r="AP29" s="51" t="s">
        <v>165</v>
      </c>
      <c r="AQ29" s="51" t="s">
        <v>166</v>
      </c>
      <c r="AR29" s="51" t="s">
        <v>167</v>
      </c>
      <c r="AS29" s="51" t="s">
        <v>168</v>
      </c>
      <c r="AT29" s="51" t="s">
        <v>169</v>
      </c>
      <c r="AU29" s="51" t="s">
        <v>170</v>
      </c>
      <c r="AV29" s="51" t="s">
        <v>171</v>
      </c>
      <c r="AW29" s="51" t="s">
        <v>172</v>
      </c>
      <c r="AX29" s="51" t="s">
        <v>173</v>
      </c>
      <c r="AY29" s="51" t="s">
        <v>174</v>
      </c>
      <c r="AZ29" s="51" t="s">
        <v>175</v>
      </c>
      <c r="BA29" s="51" t="s">
        <v>176</v>
      </c>
      <c r="BB29" s="51" t="s">
        <v>177</v>
      </c>
      <c r="BC29" s="51" t="s">
        <v>178</v>
      </c>
      <c r="BD29" s="51" t="s">
        <v>179</v>
      </c>
      <c r="BE29" s="51" t="s">
        <v>180</v>
      </c>
      <c r="BF29" s="51" t="s">
        <v>181</v>
      </c>
      <c r="BG29" s="51" t="s">
        <v>182</v>
      </c>
      <c r="BH29" s="51" t="s">
        <v>183</v>
      </c>
      <c r="BI29" s="51" t="s">
        <v>184</v>
      </c>
      <c r="BJ29" s="51" t="s">
        <v>185</v>
      </c>
      <c r="BK29" s="51" t="s">
        <v>186</v>
      </c>
      <c r="BL29" s="51" t="s">
        <v>187</v>
      </c>
      <c r="BM29" s="51" t="s">
        <v>188</v>
      </c>
      <c r="BN29" s="51" t="s">
        <v>189</v>
      </c>
      <c r="BO29" s="51" t="s">
        <v>190</v>
      </c>
      <c r="BP29" s="51" t="s">
        <v>191</v>
      </c>
      <c r="BQ29" s="51" t="s">
        <v>192</v>
      </c>
      <c r="BR29" s="51" t="s">
        <v>193</v>
      </c>
      <c r="BS29" s="51" t="s">
        <v>194</v>
      </c>
      <c r="BT29" s="51" t="s">
        <v>195</v>
      </c>
      <c r="BU29" s="51" t="s">
        <v>196</v>
      </c>
      <c r="BV29" s="51" t="s">
        <v>197</v>
      </c>
      <c r="BW29" s="51" t="s">
        <v>198</v>
      </c>
      <c r="BX29" s="51" t="s">
        <v>199</v>
      </c>
      <c r="BY29" s="51" t="s">
        <v>200</v>
      </c>
      <c r="BZ29" s="51" t="s">
        <v>201</v>
      </c>
      <c r="CA29" s="51" t="s">
        <v>202</v>
      </c>
      <c r="CB29" s="51" t="s">
        <v>203</v>
      </c>
      <c r="CC29" s="51" t="s">
        <v>204</v>
      </c>
      <c r="CD29" s="51" t="s">
        <v>205</v>
      </c>
      <c r="CE29" s="51" t="s">
        <v>206</v>
      </c>
      <c r="CF29" s="51" t="s">
        <v>207</v>
      </c>
      <c r="CG29" s="51" t="s">
        <v>208</v>
      </c>
      <c r="CH29" s="51" t="s">
        <v>209</v>
      </c>
      <c r="CI29" s="51" t="s">
        <v>210</v>
      </c>
      <c r="CJ29" s="51" t="s">
        <v>211</v>
      </c>
      <c r="CK29" s="51" t="s">
        <v>212</v>
      </c>
      <c r="CL29" s="51" t="s">
        <v>213</v>
      </c>
      <c r="CM29" s="51" t="s">
        <v>214</v>
      </c>
      <c r="CN29" s="51" t="s">
        <v>215</v>
      </c>
      <c r="CO29" s="51" t="s">
        <v>216</v>
      </c>
      <c r="CP29" s="51" t="s">
        <v>217</v>
      </c>
      <c r="CQ29" s="51" t="s">
        <v>218</v>
      </c>
      <c r="CR29" s="51" t="s">
        <v>219</v>
      </c>
      <c r="CS29" s="51" t="s">
        <v>220</v>
      </c>
      <c r="CT29" s="51" t="s">
        <v>221</v>
      </c>
      <c r="CU29" s="51" t="s">
        <v>222</v>
      </c>
      <c r="CV29" s="51" t="s">
        <v>223</v>
      </c>
      <c r="CW29" s="0" t="s">
        <v>224</v>
      </c>
      <c r="CX29" s="0" t="s">
        <v>225</v>
      </c>
    </row>
    <row r="30" customFormat="false" ht="12.75" hidden="false" customHeight="false" outlineLevel="0" collapsed="false">
      <c r="A30" s="51" t="s">
        <v>244</v>
      </c>
      <c r="B30" s="51" t="n">
        <v>25.8700008392334</v>
      </c>
      <c r="C30" s="51" t="n">
        <v>26.8700008392334</v>
      </c>
      <c r="D30" s="51" t="n">
        <v>26.8899993896484</v>
      </c>
      <c r="E30" s="51" t="n">
        <v>26.5599994659424</v>
      </c>
      <c r="F30" s="51" t="n">
        <v>26.9500007629395</v>
      </c>
      <c r="G30" s="51" t="n">
        <v>28.1900005340576</v>
      </c>
      <c r="H30" s="51" t="n">
        <v>28.6900005340576</v>
      </c>
      <c r="I30" s="51" t="n">
        <v>27.3700008392334</v>
      </c>
      <c r="J30" s="51" t="n">
        <v>27.3700008392334</v>
      </c>
      <c r="K30" s="51" t="n">
        <v>27.5</v>
      </c>
      <c r="L30" s="51" t="n">
        <v>27.5599994659424</v>
      </c>
      <c r="M30" s="51" t="n">
        <v>27.6900005340576</v>
      </c>
      <c r="N30" s="51" t="n">
        <v>27.6200008392334</v>
      </c>
      <c r="O30" s="51" t="n">
        <v>28.3099994659424</v>
      </c>
      <c r="P30" s="51" t="n">
        <v>28.4400005340576</v>
      </c>
      <c r="Q30" s="51" t="n">
        <v>28.9400005340576</v>
      </c>
      <c r="R30" s="51" t="n">
        <v>26.6900005340576</v>
      </c>
      <c r="S30" s="51" t="n">
        <v>26.4400005340576</v>
      </c>
      <c r="T30" s="51" t="n">
        <v>27.0599994659424</v>
      </c>
      <c r="U30" s="51" t="n">
        <v>26.4400005340576</v>
      </c>
      <c r="V30" s="51" t="n">
        <v>26.1900005340576</v>
      </c>
      <c r="W30" s="51" t="n">
        <v>26</v>
      </c>
      <c r="X30" s="51" t="n">
        <v>26.3700008392334</v>
      </c>
      <c r="Y30" s="51" t="n">
        <v>25.75</v>
      </c>
      <c r="Z30" s="51" t="n">
        <v>27</v>
      </c>
      <c r="AA30" s="51" t="n">
        <v>27.6200008392334</v>
      </c>
      <c r="AB30" s="51" t="n">
        <v>27</v>
      </c>
      <c r="AC30" s="51" t="n">
        <v>27.5599994659424</v>
      </c>
      <c r="AD30" s="51" t="n">
        <v>26.8700008392334</v>
      </c>
      <c r="AE30" s="51" t="n">
        <v>26.4400005340576</v>
      </c>
      <c r="AF30" s="51" t="n">
        <v>26.6200008392334</v>
      </c>
      <c r="AG30" s="51" t="n">
        <v>26.5599994659424</v>
      </c>
      <c r="AH30" s="51" t="n">
        <v>27</v>
      </c>
      <c r="AI30" s="51" t="n">
        <v>27.8700008392334</v>
      </c>
      <c r="AJ30" s="51" t="n">
        <v>28.0599994659424</v>
      </c>
      <c r="AK30" s="51" t="n">
        <v>27.9400005340576</v>
      </c>
      <c r="AL30" s="51" t="n">
        <v>27.8700008392334</v>
      </c>
      <c r="AM30" s="51" t="n">
        <v>28</v>
      </c>
      <c r="AN30" s="51" t="n">
        <v>28.0599994659424</v>
      </c>
      <c r="AO30" s="51" t="n">
        <v>28.3099994659424</v>
      </c>
      <c r="AP30" s="51" t="n">
        <v>27.6200008392334</v>
      </c>
      <c r="AQ30" s="51" t="n">
        <v>28</v>
      </c>
      <c r="AR30" s="51" t="n">
        <v>27.6200008392334</v>
      </c>
      <c r="AS30" s="51" t="n">
        <v>27.8700008392334</v>
      </c>
      <c r="AT30" s="51" t="n">
        <v>27.25</v>
      </c>
      <c r="AU30" s="51" t="n">
        <v>27.5</v>
      </c>
      <c r="AV30" s="51" t="n">
        <v>27.8099994659424</v>
      </c>
      <c r="AW30" s="51" t="n">
        <v>27.8099994659424</v>
      </c>
      <c r="AX30" s="51" t="n">
        <v>27.6900005340576</v>
      </c>
      <c r="AY30" s="51" t="n">
        <v>27.75</v>
      </c>
      <c r="AZ30" s="51" t="n">
        <v>27.6900005340576</v>
      </c>
      <c r="BA30" s="51" t="n">
        <v>27.8099994659424</v>
      </c>
      <c r="BB30" s="51" t="n">
        <v>27.4400005340576</v>
      </c>
      <c r="BC30" s="51" t="n">
        <v>27.3700008392334</v>
      </c>
      <c r="BD30" s="51" t="n">
        <v>27</v>
      </c>
      <c r="BE30" s="51" t="n">
        <v>27.5</v>
      </c>
      <c r="BF30" s="51" t="n">
        <v>28.1200008392334</v>
      </c>
      <c r="BG30" s="51" t="n">
        <v>28.5</v>
      </c>
      <c r="BH30" s="51" t="n">
        <v>28.25</v>
      </c>
      <c r="BI30" s="51" t="n">
        <v>28.9400005340576</v>
      </c>
      <c r="BJ30" s="51" t="n">
        <v>28.6900005340576</v>
      </c>
      <c r="BK30" s="51" t="n">
        <v>29.6900005340576</v>
      </c>
      <c r="BL30" s="51" t="n">
        <v>29.4400005340576</v>
      </c>
      <c r="BM30" s="51" t="n">
        <v>29.6900005340576</v>
      </c>
      <c r="BN30" s="51" t="n">
        <v>30.4400005340576</v>
      </c>
      <c r="BO30" s="51" t="n">
        <v>30.3700008392334</v>
      </c>
      <c r="BP30" s="51" t="n">
        <v>30.9400005340576</v>
      </c>
      <c r="BQ30" s="51" t="n">
        <v>31.6900005340576</v>
      </c>
      <c r="BR30" s="51" t="n">
        <v>30.3700008392334</v>
      </c>
      <c r="BS30" s="51" t="n">
        <v>30.3700008392334</v>
      </c>
      <c r="BT30" s="51" t="n">
        <v>27.9400005340576</v>
      </c>
      <c r="BU30" s="51" t="n">
        <v>28.3099994659424</v>
      </c>
      <c r="BV30" s="51" t="n">
        <v>28.5599994659424</v>
      </c>
      <c r="BW30" s="51" t="n">
        <v>28.4400005340576</v>
      </c>
      <c r="BX30" s="51" t="n">
        <v>28.25</v>
      </c>
      <c r="BY30" s="51" t="n">
        <v>27.3700008392334</v>
      </c>
      <c r="BZ30" s="51" t="n">
        <v>28</v>
      </c>
      <c r="CA30" s="51" t="n">
        <v>27.6200008392334</v>
      </c>
      <c r="CB30" s="51" t="n">
        <v>27.5</v>
      </c>
      <c r="CC30" s="51" t="n">
        <v>27.75</v>
      </c>
      <c r="CD30" s="51" t="n">
        <v>27.6900005340576</v>
      </c>
      <c r="CE30" s="51" t="n">
        <v>28.1900005340576</v>
      </c>
      <c r="CF30" s="51" t="n">
        <v>28.25</v>
      </c>
      <c r="CG30" s="51" t="n">
        <v>28.5599994659424</v>
      </c>
      <c r="CH30" s="51" t="n">
        <v>29.1200008392334</v>
      </c>
      <c r="CI30" s="51" t="n">
        <v>29.3099994659424</v>
      </c>
      <c r="CJ30" s="51" t="n">
        <v>30.0599994659424</v>
      </c>
      <c r="CK30" s="51" t="n">
        <v>29.6599998474121</v>
      </c>
      <c r="CL30" s="51" t="n">
        <v>29.5</v>
      </c>
      <c r="CM30" s="51" t="n">
        <v>29.4500007629395</v>
      </c>
      <c r="CN30" s="51" t="n">
        <v>29.2999992370605</v>
      </c>
      <c r="CO30" s="51" t="n">
        <v>29.7399997711182</v>
      </c>
      <c r="CP30" s="51" t="n">
        <v>29.7399997711182</v>
      </c>
      <c r="CQ30" s="51" t="n">
        <v>29.3600006103516</v>
      </c>
      <c r="CR30" s="51" t="n">
        <v>29.6499996185303</v>
      </c>
      <c r="CS30" s="51" t="n">
        <v>30.1499996185303</v>
      </c>
      <c r="CT30" s="51" t="n">
        <v>30.75</v>
      </c>
      <c r="CU30" s="51" t="n">
        <v>30.4899997711182</v>
      </c>
      <c r="CV30" s="51" t="n">
        <v>30.4500007629395</v>
      </c>
      <c r="CW30" s="0" t="n">
        <v>30.1100006103516</v>
      </c>
      <c r="CX30" s="0" t="n">
        <v>30.25</v>
      </c>
    </row>
    <row r="31" customFormat="false" ht="12.75" hidden="false" customHeight="false" outlineLevel="0" collapsed="false">
      <c r="B31" s="0" t="s">
        <v>125</v>
      </c>
      <c r="C31" s="0" t="s">
        <v>126</v>
      </c>
      <c r="D31" s="0" t="s">
        <v>127</v>
      </c>
      <c r="E31" s="0" t="s">
        <v>128</v>
      </c>
      <c r="F31" s="0" t="s">
        <v>129</v>
      </c>
      <c r="G31" s="0" t="s">
        <v>130</v>
      </c>
      <c r="H31" s="0" t="s">
        <v>131</v>
      </c>
      <c r="I31" s="0" t="s">
        <v>132</v>
      </c>
      <c r="J31" s="0" t="s">
        <v>133</v>
      </c>
      <c r="K31" s="0" t="s">
        <v>134</v>
      </c>
      <c r="L31" s="0" t="s">
        <v>135</v>
      </c>
      <c r="M31" s="0" t="s">
        <v>136</v>
      </c>
      <c r="N31" s="0" t="s">
        <v>137</v>
      </c>
      <c r="O31" s="0" t="s">
        <v>138</v>
      </c>
      <c r="P31" s="0" t="s">
        <v>139</v>
      </c>
      <c r="Q31" s="0" t="s">
        <v>140</v>
      </c>
      <c r="R31" s="0" t="s">
        <v>141</v>
      </c>
      <c r="S31" s="0" t="s">
        <v>142</v>
      </c>
      <c r="T31" s="0" t="s">
        <v>143</v>
      </c>
      <c r="U31" s="0" t="s">
        <v>144</v>
      </c>
      <c r="V31" s="0" t="s">
        <v>145</v>
      </c>
      <c r="W31" s="0" t="s">
        <v>146</v>
      </c>
      <c r="X31" s="0" t="s">
        <v>147</v>
      </c>
      <c r="Y31" s="0" t="s">
        <v>148</v>
      </c>
      <c r="Z31" s="0" t="s">
        <v>149</v>
      </c>
      <c r="AA31" s="0" t="s">
        <v>150</v>
      </c>
      <c r="AB31" s="0" t="s">
        <v>151</v>
      </c>
      <c r="AC31" s="0" t="s">
        <v>152</v>
      </c>
      <c r="AD31" s="0" t="s">
        <v>153</v>
      </c>
      <c r="AE31" s="0" t="s">
        <v>154</v>
      </c>
      <c r="AF31" s="0" t="s">
        <v>155</v>
      </c>
      <c r="AG31" s="0" t="s">
        <v>156</v>
      </c>
      <c r="AH31" s="0" t="s">
        <v>157</v>
      </c>
      <c r="AI31" s="0" t="s">
        <v>158</v>
      </c>
      <c r="AJ31" s="0" t="s">
        <v>159</v>
      </c>
      <c r="AK31" s="0" t="s">
        <v>160</v>
      </c>
      <c r="AL31" s="0" t="s">
        <v>161</v>
      </c>
      <c r="AM31" s="0" t="s">
        <v>162</v>
      </c>
      <c r="AN31" s="0" t="s">
        <v>163</v>
      </c>
      <c r="AO31" s="0" t="s">
        <v>164</v>
      </c>
      <c r="AP31" s="0" t="s">
        <v>165</v>
      </c>
      <c r="AQ31" s="0" t="s">
        <v>166</v>
      </c>
      <c r="AR31" s="0" t="s">
        <v>167</v>
      </c>
      <c r="AS31" s="0" t="s">
        <v>168</v>
      </c>
      <c r="AT31" s="0" t="s">
        <v>169</v>
      </c>
      <c r="AU31" s="0" t="s">
        <v>170</v>
      </c>
      <c r="AV31" s="0" t="s">
        <v>171</v>
      </c>
      <c r="AW31" s="0" t="s">
        <v>172</v>
      </c>
      <c r="AX31" s="0" t="s">
        <v>173</v>
      </c>
      <c r="AY31" s="0" t="s">
        <v>174</v>
      </c>
      <c r="AZ31" s="0" t="s">
        <v>175</v>
      </c>
      <c r="BA31" s="0" t="s">
        <v>176</v>
      </c>
      <c r="BB31" s="0" t="s">
        <v>177</v>
      </c>
      <c r="BC31" s="0" t="s">
        <v>178</v>
      </c>
      <c r="BD31" s="0" t="s">
        <v>179</v>
      </c>
      <c r="BE31" s="0" t="s">
        <v>180</v>
      </c>
      <c r="BF31" s="0" t="s">
        <v>181</v>
      </c>
      <c r="BG31" s="0" t="s">
        <v>182</v>
      </c>
      <c r="BH31" s="0" t="s">
        <v>183</v>
      </c>
      <c r="BI31" s="0" t="s">
        <v>184</v>
      </c>
      <c r="BJ31" s="0" t="s">
        <v>185</v>
      </c>
      <c r="BK31" s="0" t="s">
        <v>186</v>
      </c>
      <c r="BL31" s="0" t="s">
        <v>187</v>
      </c>
      <c r="BM31" s="0" t="s">
        <v>188</v>
      </c>
      <c r="BN31" s="0" t="s">
        <v>189</v>
      </c>
      <c r="BO31" s="0" t="s">
        <v>190</v>
      </c>
      <c r="BP31" s="0" t="s">
        <v>191</v>
      </c>
      <c r="BQ31" s="0" t="s">
        <v>192</v>
      </c>
      <c r="BR31" s="0" t="s">
        <v>193</v>
      </c>
      <c r="BS31" s="0" t="s">
        <v>194</v>
      </c>
      <c r="BT31" s="0" t="s">
        <v>195</v>
      </c>
      <c r="BU31" s="0" t="s">
        <v>196</v>
      </c>
      <c r="BV31" s="0" t="s">
        <v>197</v>
      </c>
      <c r="BW31" s="0" t="s">
        <v>198</v>
      </c>
      <c r="BX31" s="0" t="s">
        <v>199</v>
      </c>
      <c r="BY31" s="0" t="s">
        <v>200</v>
      </c>
      <c r="BZ31" s="0" t="s">
        <v>201</v>
      </c>
      <c r="CA31" s="0" t="s">
        <v>202</v>
      </c>
      <c r="CB31" s="0" t="s">
        <v>203</v>
      </c>
      <c r="CC31" s="0" t="s">
        <v>204</v>
      </c>
      <c r="CD31" s="0" t="s">
        <v>205</v>
      </c>
      <c r="CE31" s="0" t="s">
        <v>206</v>
      </c>
      <c r="CF31" s="0" t="s">
        <v>207</v>
      </c>
      <c r="CG31" s="0" t="s">
        <v>208</v>
      </c>
      <c r="CH31" s="0" t="s">
        <v>209</v>
      </c>
      <c r="CI31" s="0" t="s">
        <v>210</v>
      </c>
      <c r="CJ31" s="0" t="s">
        <v>211</v>
      </c>
      <c r="CK31" s="0" t="s">
        <v>212</v>
      </c>
      <c r="CL31" s="0" t="s">
        <v>213</v>
      </c>
      <c r="CM31" s="0" t="s">
        <v>214</v>
      </c>
      <c r="CN31" s="0" t="s">
        <v>215</v>
      </c>
      <c r="CO31" s="0" t="s">
        <v>216</v>
      </c>
      <c r="CP31" s="0" t="s">
        <v>217</v>
      </c>
      <c r="CQ31" s="0" t="s">
        <v>218</v>
      </c>
      <c r="CR31" s="0" t="s">
        <v>219</v>
      </c>
      <c r="CS31" s="0" t="s">
        <v>220</v>
      </c>
      <c r="CT31" s="0" t="s">
        <v>221</v>
      </c>
      <c r="CU31" s="0" t="s">
        <v>222</v>
      </c>
      <c r="CV31" s="0" t="s">
        <v>223</v>
      </c>
      <c r="CW31" s="0" t="s">
        <v>224</v>
      </c>
      <c r="CX31" s="0" t="s">
        <v>225</v>
      </c>
    </row>
    <row r="32" customFormat="false" ht="12.75" hidden="false" customHeight="false" outlineLevel="0" collapsed="false">
      <c r="A32" s="0" t="s">
        <v>245</v>
      </c>
      <c r="B32" s="0" t="n">
        <v>24.1200008392334</v>
      </c>
      <c r="C32" s="0" t="n">
        <v>24.4400005340576</v>
      </c>
      <c r="D32" s="0" t="n">
        <v>25.5</v>
      </c>
      <c r="E32" s="0" t="n">
        <v>26</v>
      </c>
      <c r="F32" s="0" t="n">
        <v>26.1200008392334</v>
      </c>
      <c r="G32" s="0" t="n">
        <v>26.75</v>
      </c>
      <c r="H32" s="0" t="n">
        <v>26.5599994659424</v>
      </c>
      <c r="I32" s="0" t="n">
        <v>25.6200008392334</v>
      </c>
      <c r="J32" s="0" t="n">
        <v>26</v>
      </c>
      <c r="K32" s="0" t="n">
        <v>25.5</v>
      </c>
      <c r="L32" s="0" t="n">
        <v>25.5599994659424</v>
      </c>
      <c r="M32" s="0" t="n">
        <v>25</v>
      </c>
      <c r="N32" s="0" t="n">
        <v>26.8700008392334</v>
      </c>
      <c r="O32" s="0" t="n">
        <v>27.0599994659424</v>
      </c>
      <c r="P32" s="0" t="n">
        <v>26.75</v>
      </c>
      <c r="Q32" s="0" t="n">
        <v>26.4400005340576</v>
      </c>
      <c r="R32" s="0" t="n">
        <v>25.9400005340576</v>
      </c>
      <c r="S32" s="0" t="n">
        <v>25.6200008392334</v>
      </c>
      <c r="T32" s="0" t="n">
        <v>25.8700008392334</v>
      </c>
      <c r="U32" s="0" t="n">
        <v>26.3099994659424</v>
      </c>
      <c r="V32" s="0" t="n">
        <v>25.6200008392334</v>
      </c>
      <c r="W32" s="0" t="n">
        <v>25.3099994659424</v>
      </c>
      <c r="X32" s="0" t="n">
        <v>25.6900005340576</v>
      </c>
      <c r="Y32" s="0" t="n">
        <v>25.8700008392334</v>
      </c>
      <c r="Z32" s="0" t="n">
        <v>25.0599994659424</v>
      </c>
      <c r="AA32" s="0" t="n">
        <v>25.4400005340576</v>
      </c>
      <c r="AB32" s="0" t="n">
        <v>25.8099994659424</v>
      </c>
      <c r="AC32" s="0" t="n">
        <v>27.1200008392334</v>
      </c>
      <c r="AD32" s="0" t="n">
        <v>26.8700008392334</v>
      </c>
      <c r="AE32" s="0" t="n">
        <v>26.25</v>
      </c>
      <c r="AF32" s="0" t="n">
        <v>26.0599994659424</v>
      </c>
      <c r="AG32" s="0" t="n">
        <v>25.6900005340576</v>
      </c>
      <c r="AH32" s="0" t="n">
        <v>25.4400005340576</v>
      </c>
      <c r="AI32" s="0" t="n">
        <v>25.1200008392334</v>
      </c>
      <c r="AJ32" s="0" t="n">
        <v>24.9400005340576</v>
      </c>
      <c r="AK32" s="0" t="n">
        <v>24.8700008392334</v>
      </c>
      <c r="AL32" s="0" t="n">
        <v>24.9400005340576</v>
      </c>
      <c r="AM32" s="0" t="n">
        <v>25.5</v>
      </c>
      <c r="AN32" s="0" t="n">
        <v>25.5</v>
      </c>
      <c r="AO32" s="0" t="n">
        <v>25.8700008392334</v>
      </c>
      <c r="AP32" s="0" t="n">
        <v>26.25</v>
      </c>
      <c r="AQ32" s="0" t="n">
        <v>25.75</v>
      </c>
      <c r="AR32" s="0" t="n">
        <v>25.6900005340576</v>
      </c>
      <c r="AS32" s="0" t="n">
        <v>26.0599994659424</v>
      </c>
      <c r="AT32" s="0" t="n">
        <v>25.8700008392334</v>
      </c>
      <c r="AU32" s="0" t="n">
        <v>25.6200008392334</v>
      </c>
      <c r="AV32" s="0" t="n">
        <v>24.9400005340576</v>
      </c>
      <c r="AW32" s="0" t="n">
        <v>24.6200008392334</v>
      </c>
      <c r="AX32" s="0" t="n">
        <v>24.5599994659424</v>
      </c>
      <c r="AY32" s="0" t="n">
        <v>25</v>
      </c>
      <c r="AZ32" s="0" t="n">
        <v>24.9400005340576</v>
      </c>
      <c r="BA32" s="0" t="n">
        <v>24.9400005340576</v>
      </c>
      <c r="BB32" s="0" t="n">
        <v>25.5599994659424</v>
      </c>
      <c r="BC32" s="0" t="n">
        <v>25.8099994659424</v>
      </c>
      <c r="BD32" s="0" t="n">
        <v>26.1200008392334</v>
      </c>
      <c r="BE32" s="0" t="n">
        <v>26.25</v>
      </c>
      <c r="BF32" s="0" t="n">
        <v>26.25</v>
      </c>
      <c r="BG32" s="0" t="n">
        <v>25.5599994659424</v>
      </c>
      <c r="BH32" s="0" t="n">
        <v>25.8700008392334</v>
      </c>
      <c r="BI32" s="0" t="n">
        <v>27</v>
      </c>
      <c r="BJ32" s="0" t="n">
        <v>27</v>
      </c>
      <c r="BK32" s="0" t="n">
        <v>26.6200008392334</v>
      </c>
      <c r="BL32" s="0" t="n">
        <v>26.8099994659424</v>
      </c>
      <c r="BM32" s="0" t="n">
        <v>27.3700008392334</v>
      </c>
      <c r="BN32" s="0" t="n">
        <v>28.1900005340576</v>
      </c>
      <c r="BO32" s="0" t="n">
        <v>29.5</v>
      </c>
      <c r="BP32" s="0" t="n">
        <v>29.1900005340576</v>
      </c>
      <c r="BQ32" s="0" t="n">
        <v>28.6200008392334</v>
      </c>
      <c r="BR32" s="0" t="n">
        <v>29</v>
      </c>
      <c r="BS32" s="0" t="n">
        <v>27.6900005340576</v>
      </c>
      <c r="BT32" s="0" t="n">
        <v>26.6900005340576</v>
      </c>
      <c r="BU32" s="0" t="n">
        <v>28.3099994659424</v>
      </c>
      <c r="BV32" s="0" t="n">
        <v>28.4400005340576</v>
      </c>
      <c r="BW32" s="0" t="n">
        <v>26.75</v>
      </c>
      <c r="BX32" s="0" t="n">
        <v>27.4400005340576</v>
      </c>
      <c r="BY32" s="0" t="n">
        <v>28.4400005340576</v>
      </c>
      <c r="BZ32" s="0" t="n">
        <v>27.8099994659424</v>
      </c>
      <c r="CA32" s="0" t="n">
        <v>28.25</v>
      </c>
      <c r="CB32" s="0" t="n">
        <v>27.6200008392334</v>
      </c>
      <c r="CC32" s="0" t="n">
        <v>27.5</v>
      </c>
      <c r="CD32" s="0" t="n">
        <v>26.6200008392334</v>
      </c>
      <c r="CE32" s="0" t="n">
        <v>26.5599994659424</v>
      </c>
      <c r="CF32" s="0" t="n">
        <v>27.4400005340576</v>
      </c>
      <c r="CG32" s="0" t="n">
        <v>26.6200008392334</v>
      </c>
      <c r="CH32" s="0" t="n">
        <v>27.5599994659424</v>
      </c>
      <c r="CI32" s="0" t="n">
        <v>27.5</v>
      </c>
      <c r="CJ32" s="0" t="n">
        <v>27.6399993896484</v>
      </c>
      <c r="CK32" s="0" t="n">
        <v>27.3199996948242</v>
      </c>
      <c r="CL32" s="0" t="n">
        <v>27.5499992370605</v>
      </c>
      <c r="CM32" s="0" t="n">
        <v>27.75</v>
      </c>
      <c r="CN32" s="0" t="n">
        <v>28.0799999237061</v>
      </c>
      <c r="CO32" s="0" t="n">
        <v>28.2999992370605</v>
      </c>
      <c r="CP32" s="0" t="n">
        <v>28.75</v>
      </c>
      <c r="CQ32" s="0" t="n">
        <v>28.7000007629395</v>
      </c>
      <c r="CR32" s="0" t="n">
        <v>28.6599998474121</v>
      </c>
      <c r="CS32" s="0" t="n">
        <v>29.25</v>
      </c>
      <c r="CT32" s="0" t="n">
        <v>28.8500003814697</v>
      </c>
      <c r="CU32" s="0" t="n">
        <v>28.6700000762939</v>
      </c>
      <c r="CV32" s="0" t="n">
        <v>29.3999996185303</v>
      </c>
      <c r="CW32" s="0" t="n">
        <v>28.4599990844727</v>
      </c>
      <c r="CX32" s="0" t="n">
        <v>28.0900001525879</v>
      </c>
    </row>
    <row r="33" customFormat="false" ht="12.75" hidden="false" customHeight="false" outlineLevel="0" collapsed="false">
      <c r="B33" s="0" t="s">
        <v>125</v>
      </c>
      <c r="C33" s="0" t="s">
        <v>126</v>
      </c>
      <c r="D33" s="0" t="s">
        <v>127</v>
      </c>
      <c r="E33" s="0" t="s">
        <v>128</v>
      </c>
      <c r="F33" s="0" t="s">
        <v>129</v>
      </c>
      <c r="G33" s="0" t="s">
        <v>130</v>
      </c>
      <c r="H33" s="0" t="s">
        <v>131</v>
      </c>
      <c r="I33" s="0" t="s">
        <v>132</v>
      </c>
      <c r="J33" s="0" t="s">
        <v>133</v>
      </c>
      <c r="K33" s="0" t="s">
        <v>134</v>
      </c>
      <c r="L33" s="0" t="s">
        <v>135</v>
      </c>
      <c r="M33" s="0" t="s">
        <v>136</v>
      </c>
      <c r="N33" s="0" t="s">
        <v>137</v>
      </c>
      <c r="O33" s="0" t="s">
        <v>138</v>
      </c>
      <c r="P33" s="0" t="s">
        <v>139</v>
      </c>
      <c r="Q33" s="0" t="s">
        <v>140</v>
      </c>
      <c r="R33" s="0" t="s">
        <v>141</v>
      </c>
      <c r="S33" s="0" t="s">
        <v>142</v>
      </c>
      <c r="T33" s="0" t="s">
        <v>143</v>
      </c>
      <c r="U33" s="0" t="s">
        <v>144</v>
      </c>
      <c r="V33" s="0" t="s">
        <v>145</v>
      </c>
      <c r="W33" s="0" t="s">
        <v>146</v>
      </c>
      <c r="X33" s="0" t="s">
        <v>147</v>
      </c>
      <c r="Y33" s="0" t="s">
        <v>148</v>
      </c>
      <c r="Z33" s="0" t="s">
        <v>149</v>
      </c>
      <c r="AA33" s="0" t="s">
        <v>150</v>
      </c>
      <c r="AB33" s="0" t="s">
        <v>151</v>
      </c>
      <c r="AC33" s="0" t="s">
        <v>152</v>
      </c>
      <c r="AD33" s="0" t="s">
        <v>153</v>
      </c>
      <c r="AE33" s="0" t="s">
        <v>154</v>
      </c>
      <c r="AF33" s="0" t="s">
        <v>155</v>
      </c>
      <c r="AG33" s="0" t="s">
        <v>156</v>
      </c>
      <c r="AH33" s="0" t="s">
        <v>157</v>
      </c>
      <c r="AI33" s="0" t="s">
        <v>158</v>
      </c>
      <c r="AJ33" s="0" t="s">
        <v>159</v>
      </c>
      <c r="AK33" s="0" t="s">
        <v>160</v>
      </c>
      <c r="AL33" s="0" t="s">
        <v>161</v>
      </c>
      <c r="AM33" s="0" t="s">
        <v>162</v>
      </c>
      <c r="AN33" s="0" t="s">
        <v>163</v>
      </c>
      <c r="AO33" s="0" t="s">
        <v>164</v>
      </c>
      <c r="AP33" s="0" t="s">
        <v>165</v>
      </c>
      <c r="AQ33" s="0" t="s">
        <v>166</v>
      </c>
      <c r="AR33" s="0" t="s">
        <v>167</v>
      </c>
      <c r="AS33" s="0" t="s">
        <v>168</v>
      </c>
      <c r="AT33" s="0" t="s">
        <v>169</v>
      </c>
      <c r="AU33" s="0" t="s">
        <v>170</v>
      </c>
      <c r="AV33" s="0" t="s">
        <v>171</v>
      </c>
      <c r="AW33" s="0" t="s">
        <v>172</v>
      </c>
      <c r="AX33" s="0" t="s">
        <v>173</v>
      </c>
      <c r="AY33" s="0" t="s">
        <v>174</v>
      </c>
      <c r="AZ33" s="0" t="s">
        <v>175</v>
      </c>
      <c r="BA33" s="0" t="s">
        <v>176</v>
      </c>
      <c r="BB33" s="0" t="s">
        <v>177</v>
      </c>
      <c r="BC33" s="0" t="s">
        <v>178</v>
      </c>
      <c r="BD33" s="0" t="s">
        <v>179</v>
      </c>
      <c r="BE33" s="0" t="s">
        <v>180</v>
      </c>
      <c r="BF33" s="0" t="s">
        <v>181</v>
      </c>
      <c r="BG33" s="0" t="s">
        <v>182</v>
      </c>
      <c r="BH33" s="0" t="s">
        <v>183</v>
      </c>
      <c r="BI33" s="0" t="s">
        <v>184</v>
      </c>
      <c r="BJ33" s="0" t="s">
        <v>185</v>
      </c>
      <c r="BK33" s="0" t="s">
        <v>186</v>
      </c>
      <c r="BL33" s="0" t="s">
        <v>187</v>
      </c>
      <c r="BM33" s="0" t="s">
        <v>188</v>
      </c>
      <c r="BN33" s="0" t="s">
        <v>189</v>
      </c>
      <c r="BO33" s="0" t="s">
        <v>190</v>
      </c>
      <c r="BP33" s="0" t="s">
        <v>191</v>
      </c>
      <c r="BQ33" s="0" t="s">
        <v>192</v>
      </c>
      <c r="BR33" s="0" t="s">
        <v>193</v>
      </c>
      <c r="BS33" s="0" t="s">
        <v>194</v>
      </c>
      <c r="BT33" s="0" t="s">
        <v>195</v>
      </c>
      <c r="BU33" s="0" t="s">
        <v>196</v>
      </c>
      <c r="BV33" s="0" t="s">
        <v>197</v>
      </c>
      <c r="BW33" s="0" t="s">
        <v>198</v>
      </c>
      <c r="BX33" s="0" t="s">
        <v>199</v>
      </c>
      <c r="BY33" s="0" t="s">
        <v>200</v>
      </c>
      <c r="BZ33" s="0" t="s">
        <v>201</v>
      </c>
      <c r="CA33" s="0" t="s">
        <v>202</v>
      </c>
      <c r="CB33" s="0" t="s">
        <v>203</v>
      </c>
      <c r="CC33" s="0" t="s">
        <v>204</v>
      </c>
      <c r="CD33" s="0" t="s">
        <v>205</v>
      </c>
      <c r="CE33" s="0" t="s">
        <v>206</v>
      </c>
      <c r="CF33" s="0" t="s">
        <v>207</v>
      </c>
      <c r="CG33" s="0" t="s">
        <v>208</v>
      </c>
      <c r="CH33" s="0" t="s">
        <v>209</v>
      </c>
      <c r="CI33" s="0" t="s">
        <v>210</v>
      </c>
      <c r="CJ33" s="0" t="s">
        <v>211</v>
      </c>
      <c r="CK33" s="0" t="s">
        <v>212</v>
      </c>
      <c r="CL33" s="0" t="s">
        <v>213</v>
      </c>
      <c r="CM33" s="0" t="s">
        <v>214</v>
      </c>
      <c r="CN33" s="0" t="s">
        <v>215</v>
      </c>
      <c r="CO33" s="0" t="s">
        <v>216</v>
      </c>
      <c r="CP33" s="0" t="s">
        <v>217</v>
      </c>
      <c r="CQ33" s="0" t="s">
        <v>218</v>
      </c>
      <c r="CR33" s="0" t="s">
        <v>219</v>
      </c>
      <c r="CS33" s="0" t="s">
        <v>220</v>
      </c>
      <c r="CT33" s="0" t="s">
        <v>221</v>
      </c>
      <c r="CU33" s="0" t="s">
        <v>222</v>
      </c>
      <c r="CV33" s="0" t="s">
        <v>223</v>
      </c>
      <c r="CW33" s="0" t="s">
        <v>224</v>
      </c>
      <c r="CX33" s="0" t="s">
        <v>225</v>
      </c>
    </row>
    <row r="34" customFormat="false" ht="12.75" hidden="false" customHeight="false" outlineLevel="0" collapsed="false">
      <c r="A34" s="0" t="s">
        <v>246</v>
      </c>
      <c r="B34" s="0" t="n">
        <v>24.7800006866455</v>
      </c>
      <c r="C34" s="0" t="n">
        <v>25.3099994659424</v>
      </c>
      <c r="D34" s="0" t="n">
        <v>26.1900005340576</v>
      </c>
      <c r="E34" s="0" t="n">
        <v>26.4699993133545</v>
      </c>
      <c r="F34" s="0" t="n">
        <v>26.9400005340576</v>
      </c>
      <c r="G34" s="0" t="n">
        <v>27.8700008392334</v>
      </c>
      <c r="H34" s="0" t="n">
        <v>27.4400005340576</v>
      </c>
      <c r="I34" s="0" t="n">
        <v>26.3700008392334</v>
      </c>
      <c r="J34" s="0" t="n">
        <v>26.8700008392334</v>
      </c>
      <c r="K34" s="0" t="n">
        <v>26.9400005340576</v>
      </c>
      <c r="L34" s="0" t="n">
        <v>26.9400005340576</v>
      </c>
      <c r="M34" s="0" t="n">
        <v>26.3700008392334</v>
      </c>
      <c r="N34" s="0" t="n">
        <v>28.1900005340576</v>
      </c>
      <c r="O34" s="0" t="n">
        <v>28.75</v>
      </c>
      <c r="P34" s="0" t="n">
        <v>27.8099994659424</v>
      </c>
      <c r="Q34" s="0" t="n">
        <v>27.5</v>
      </c>
      <c r="R34" s="0" t="n">
        <v>26.8099994659424</v>
      </c>
      <c r="S34" s="0" t="n">
        <v>26.1900005340576</v>
      </c>
      <c r="T34" s="0" t="n">
        <v>26.75</v>
      </c>
      <c r="U34" s="0" t="n">
        <v>27.3700008392334</v>
      </c>
      <c r="V34" s="0" t="n">
        <v>26.6900005340576</v>
      </c>
      <c r="W34" s="0" t="n">
        <v>26.25</v>
      </c>
      <c r="X34" s="0" t="n">
        <v>26.5</v>
      </c>
      <c r="Y34" s="0" t="n">
        <v>26.4400005340576</v>
      </c>
      <c r="Z34" s="0" t="n">
        <v>25.6900005340576</v>
      </c>
      <c r="AA34" s="0" t="n">
        <v>26.8700008392334</v>
      </c>
      <c r="AB34" s="0" t="n">
        <v>27.1900005340576</v>
      </c>
      <c r="AC34" s="0" t="n">
        <v>28.5</v>
      </c>
      <c r="AD34" s="0" t="n">
        <v>28.1900005340576</v>
      </c>
      <c r="AE34" s="0" t="n">
        <v>27.5599994659424</v>
      </c>
      <c r="AF34" s="0" t="n">
        <v>27.5599994659424</v>
      </c>
      <c r="AG34" s="0" t="n">
        <v>27.0599994659424</v>
      </c>
      <c r="AH34" s="0" t="n">
        <v>26.6200008392334</v>
      </c>
      <c r="AI34" s="0" t="n">
        <v>26.25</v>
      </c>
      <c r="AJ34" s="0" t="n">
        <v>26.1200008392334</v>
      </c>
      <c r="AK34" s="0" t="n">
        <v>26.1200008392334</v>
      </c>
      <c r="AL34" s="0" t="n">
        <v>26.1900005340576</v>
      </c>
      <c r="AM34" s="0" t="n">
        <v>26.6900005340576</v>
      </c>
      <c r="AN34" s="0" t="n">
        <v>26.8700008392334</v>
      </c>
      <c r="AO34" s="0" t="n">
        <v>27.1200008392334</v>
      </c>
      <c r="AP34" s="0" t="n">
        <v>26.9400005340576</v>
      </c>
      <c r="AQ34" s="0" t="n">
        <v>26.5599994659424</v>
      </c>
      <c r="AR34" s="0" t="n">
        <v>26.5</v>
      </c>
      <c r="AS34" s="0" t="n">
        <v>26.5</v>
      </c>
      <c r="AT34" s="0" t="n">
        <v>26.4400005340576</v>
      </c>
      <c r="AU34" s="0" t="n">
        <v>26.1900005340576</v>
      </c>
      <c r="AV34" s="0" t="n">
        <v>25.5</v>
      </c>
      <c r="AW34" s="0" t="n">
        <v>25.0599994659424</v>
      </c>
      <c r="AX34" s="0" t="n">
        <v>24.9400005340576</v>
      </c>
      <c r="AY34" s="0" t="n">
        <v>25.5599994659424</v>
      </c>
      <c r="AZ34" s="0" t="n">
        <v>25.5599994659424</v>
      </c>
      <c r="BA34" s="0" t="n">
        <v>25.6200008392334</v>
      </c>
      <c r="BB34" s="0" t="n">
        <v>26.3099994659424</v>
      </c>
      <c r="BC34" s="0" t="n">
        <v>26.1900005340576</v>
      </c>
      <c r="BD34" s="0" t="n">
        <v>26.25</v>
      </c>
      <c r="BE34" s="0" t="n">
        <v>26.5</v>
      </c>
      <c r="BF34" s="0" t="n">
        <v>26.5599994659424</v>
      </c>
      <c r="BG34" s="0" t="n">
        <v>26</v>
      </c>
      <c r="BH34" s="0" t="n">
        <v>26.5599994659424</v>
      </c>
      <c r="BI34" s="0" t="n">
        <v>27.5</v>
      </c>
      <c r="BJ34" s="0" t="n">
        <v>27.3099994659424</v>
      </c>
      <c r="BK34" s="0" t="n">
        <v>27.0599994659424</v>
      </c>
      <c r="BL34" s="0" t="n">
        <v>27.1900005340576</v>
      </c>
      <c r="BM34" s="0" t="n">
        <v>27.75</v>
      </c>
      <c r="BN34" s="0" t="n">
        <v>28.4400005340576</v>
      </c>
      <c r="BO34" s="0" t="n">
        <v>29.6200008392334</v>
      </c>
      <c r="BP34" s="0" t="n">
        <v>29.1200008392334</v>
      </c>
      <c r="BQ34" s="0" t="n">
        <v>28.9400005340576</v>
      </c>
      <c r="BR34" s="0" t="n">
        <v>29.3700008392334</v>
      </c>
      <c r="BS34" s="0" t="n">
        <v>28</v>
      </c>
      <c r="BT34" s="0" t="n">
        <v>26.8700008392334</v>
      </c>
      <c r="BU34" s="0" t="n">
        <v>28.9400005340576</v>
      </c>
      <c r="BV34" s="0" t="n">
        <v>28.75</v>
      </c>
      <c r="BW34" s="0" t="n">
        <v>27.3700008392334</v>
      </c>
      <c r="BX34" s="0" t="n">
        <v>27.8099994659424</v>
      </c>
      <c r="BY34" s="0" t="n">
        <v>28.4400005340576</v>
      </c>
      <c r="BZ34" s="0" t="n">
        <v>27.9400005340576</v>
      </c>
      <c r="CA34" s="0" t="n">
        <v>28.75</v>
      </c>
      <c r="CB34" s="0" t="n">
        <v>28</v>
      </c>
      <c r="CC34" s="0" t="n">
        <v>27.6200008392334</v>
      </c>
      <c r="CD34" s="0" t="n">
        <v>27.3099994659424</v>
      </c>
      <c r="CE34" s="0" t="n">
        <v>27.1900005340576</v>
      </c>
      <c r="CF34" s="0" t="n">
        <v>27.8700008392334</v>
      </c>
      <c r="CG34" s="0" t="n">
        <v>27.5</v>
      </c>
      <c r="CH34" s="0" t="n">
        <v>28.0599994659424</v>
      </c>
      <c r="CI34" s="0" t="n">
        <v>28.0599994659424</v>
      </c>
      <c r="CJ34" s="0" t="n">
        <v>28.1299991607666</v>
      </c>
      <c r="CK34" s="0" t="n">
        <v>27.9099998474121</v>
      </c>
      <c r="CL34" s="0" t="n">
        <v>28.2000007629395</v>
      </c>
      <c r="CM34" s="0" t="n">
        <v>28.2600002288818</v>
      </c>
      <c r="CN34" s="0" t="n">
        <v>28.4799995422363</v>
      </c>
      <c r="CO34" s="0" t="n">
        <v>28.8600006103516</v>
      </c>
      <c r="CP34" s="0" t="n">
        <v>29.3999996185303</v>
      </c>
      <c r="CQ34" s="0" t="n">
        <v>29.2099990844727</v>
      </c>
      <c r="CR34" s="0" t="n">
        <v>29.2900009155273</v>
      </c>
      <c r="CS34" s="0" t="n">
        <v>29.75</v>
      </c>
      <c r="CT34" s="0" t="n">
        <v>29.3899993896484</v>
      </c>
      <c r="CU34" s="0" t="n">
        <v>29.0499992370605</v>
      </c>
      <c r="CV34" s="0" t="n">
        <v>29.2000007629395</v>
      </c>
      <c r="CW34" s="0" t="n">
        <v>28.9699993133545</v>
      </c>
      <c r="CX34" s="0" t="n">
        <v>28.7900009155273</v>
      </c>
    </row>
    <row r="35" customFormat="false" ht="12.75" hidden="false" customHeight="false" outlineLevel="0" collapsed="false">
      <c r="B35" s="0" t="s">
        <v>125</v>
      </c>
      <c r="C35" s="0" t="s">
        <v>126</v>
      </c>
      <c r="D35" s="0" t="s">
        <v>127</v>
      </c>
      <c r="E35" s="0" t="s">
        <v>128</v>
      </c>
      <c r="F35" s="0" t="s">
        <v>129</v>
      </c>
      <c r="G35" s="0" t="s">
        <v>130</v>
      </c>
      <c r="H35" s="0" t="s">
        <v>131</v>
      </c>
      <c r="I35" s="0" t="s">
        <v>132</v>
      </c>
      <c r="J35" s="0" t="s">
        <v>133</v>
      </c>
      <c r="K35" s="0" t="s">
        <v>134</v>
      </c>
      <c r="L35" s="0" t="s">
        <v>135</v>
      </c>
      <c r="M35" s="0" t="s">
        <v>136</v>
      </c>
      <c r="N35" s="0" t="s">
        <v>137</v>
      </c>
      <c r="O35" s="0" t="s">
        <v>138</v>
      </c>
      <c r="P35" s="0" t="s">
        <v>139</v>
      </c>
      <c r="Q35" s="0" t="s">
        <v>140</v>
      </c>
      <c r="R35" s="0" t="s">
        <v>141</v>
      </c>
      <c r="S35" s="0" t="s">
        <v>142</v>
      </c>
      <c r="T35" s="0" t="s">
        <v>143</v>
      </c>
      <c r="U35" s="0" t="s">
        <v>144</v>
      </c>
      <c r="V35" s="0" t="s">
        <v>145</v>
      </c>
      <c r="W35" s="0" t="s">
        <v>146</v>
      </c>
      <c r="X35" s="0" t="s">
        <v>147</v>
      </c>
      <c r="Y35" s="0" t="s">
        <v>148</v>
      </c>
      <c r="Z35" s="0" t="s">
        <v>149</v>
      </c>
      <c r="AA35" s="0" t="s">
        <v>150</v>
      </c>
      <c r="AB35" s="0" t="s">
        <v>151</v>
      </c>
      <c r="AC35" s="0" t="s">
        <v>152</v>
      </c>
      <c r="AD35" s="0" t="s">
        <v>153</v>
      </c>
      <c r="AE35" s="0" t="s">
        <v>154</v>
      </c>
      <c r="AF35" s="0" t="s">
        <v>155</v>
      </c>
      <c r="AG35" s="0" t="s">
        <v>156</v>
      </c>
      <c r="AH35" s="0" t="s">
        <v>157</v>
      </c>
      <c r="AI35" s="0" t="s">
        <v>158</v>
      </c>
      <c r="AJ35" s="0" t="s">
        <v>159</v>
      </c>
      <c r="AK35" s="0" t="s">
        <v>160</v>
      </c>
      <c r="AL35" s="0" t="s">
        <v>161</v>
      </c>
      <c r="AM35" s="0" t="s">
        <v>162</v>
      </c>
      <c r="AN35" s="0" t="s">
        <v>163</v>
      </c>
      <c r="AO35" s="0" t="s">
        <v>164</v>
      </c>
      <c r="AP35" s="0" t="s">
        <v>165</v>
      </c>
      <c r="AQ35" s="0" t="s">
        <v>166</v>
      </c>
      <c r="AR35" s="0" t="s">
        <v>167</v>
      </c>
      <c r="AS35" s="0" t="s">
        <v>168</v>
      </c>
      <c r="AT35" s="0" t="s">
        <v>169</v>
      </c>
      <c r="AU35" s="0" t="s">
        <v>170</v>
      </c>
      <c r="AV35" s="0" t="s">
        <v>171</v>
      </c>
      <c r="AW35" s="0" t="s">
        <v>172</v>
      </c>
      <c r="AX35" s="0" t="s">
        <v>173</v>
      </c>
      <c r="AY35" s="0" t="s">
        <v>174</v>
      </c>
      <c r="AZ35" s="0" t="s">
        <v>175</v>
      </c>
      <c r="BA35" s="0" t="s">
        <v>176</v>
      </c>
      <c r="BB35" s="0" t="s">
        <v>177</v>
      </c>
      <c r="BC35" s="0" t="s">
        <v>178</v>
      </c>
      <c r="BD35" s="0" t="s">
        <v>179</v>
      </c>
      <c r="BE35" s="0" t="s">
        <v>180</v>
      </c>
      <c r="BF35" s="0" t="s">
        <v>181</v>
      </c>
      <c r="BG35" s="0" t="s">
        <v>182</v>
      </c>
      <c r="BH35" s="0" t="s">
        <v>183</v>
      </c>
      <c r="BI35" s="0" t="s">
        <v>184</v>
      </c>
      <c r="BJ35" s="0" t="s">
        <v>185</v>
      </c>
      <c r="BK35" s="0" t="s">
        <v>186</v>
      </c>
      <c r="BL35" s="0" t="s">
        <v>187</v>
      </c>
      <c r="BM35" s="0" t="s">
        <v>188</v>
      </c>
      <c r="BN35" s="0" t="s">
        <v>189</v>
      </c>
      <c r="BO35" s="0" t="s">
        <v>190</v>
      </c>
      <c r="BP35" s="0" t="s">
        <v>191</v>
      </c>
      <c r="BQ35" s="0" t="s">
        <v>192</v>
      </c>
      <c r="BR35" s="0" t="s">
        <v>193</v>
      </c>
      <c r="BS35" s="0" t="s">
        <v>194</v>
      </c>
      <c r="BT35" s="0" t="s">
        <v>195</v>
      </c>
      <c r="BU35" s="0" t="s">
        <v>196</v>
      </c>
      <c r="BV35" s="0" t="s">
        <v>197</v>
      </c>
      <c r="BW35" s="0" t="s">
        <v>198</v>
      </c>
      <c r="BX35" s="0" t="s">
        <v>199</v>
      </c>
      <c r="BY35" s="0" t="s">
        <v>200</v>
      </c>
      <c r="BZ35" s="0" t="s">
        <v>201</v>
      </c>
      <c r="CA35" s="0" t="s">
        <v>202</v>
      </c>
      <c r="CB35" s="0" t="s">
        <v>203</v>
      </c>
      <c r="CC35" s="0" t="s">
        <v>204</v>
      </c>
      <c r="CD35" s="0" t="s">
        <v>205</v>
      </c>
      <c r="CE35" s="0" t="s">
        <v>206</v>
      </c>
      <c r="CF35" s="0" t="s">
        <v>207</v>
      </c>
      <c r="CG35" s="0" t="s">
        <v>208</v>
      </c>
      <c r="CH35" s="0" t="s">
        <v>209</v>
      </c>
      <c r="CI35" s="0" t="s">
        <v>210</v>
      </c>
      <c r="CJ35" s="0" t="s">
        <v>211</v>
      </c>
      <c r="CK35" s="0" t="s">
        <v>212</v>
      </c>
      <c r="CL35" s="0" t="s">
        <v>213</v>
      </c>
      <c r="CM35" s="0" t="s">
        <v>214</v>
      </c>
      <c r="CN35" s="0" t="s">
        <v>215</v>
      </c>
      <c r="CO35" s="0" t="s">
        <v>216</v>
      </c>
      <c r="CP35" s="0" t="s">
        <v>217</v>
      </c>
      <c r="CQ35" s="0" t="s">
        <v>218</v>
      </c>
      <c r="CR35" s="0" t="s">
        <v>219</v>
      </c>
      <c r="CS35" s="0" t="s">
        <v>220</v>
      </c>
      <c r="CT35" s="0" t="s">
        <v>221</v>
      </c>
      <c r="CU35" s="0" t="s">
        <v>222</v>
      </c>
      <c r="CV35" s="0" t="s">
        <v>223</v>
      </c>
      <c r="CW35" s="0" t="s">
        <v>224</v>
      </c>
      <c r="CX35" s="0" t="s">
        <v>225</v>
      </c>
    </row>
    <row r="36" customFormat="false" ht="12.75" hidden="false" customHeight="false" outlineLevel="0" collapsed="false">
      <c r="A36" s="0" t="s">
        <v>247</v>
      </c>
      <c r="B36" s="0" t="n">
        <v>40.189998626709</v>
      </c>
      <c r="C36" s="0" t="n">
        <v>40.25</v>
      </c>
      <c r="D36" s="0" t="n">
        <v>40</v>
      </c>
      <c r="E36" s="0" t="n">
        <v>40</v>
      </c>
      <c r="F36" s="0" t="n">
        <v>40.1399993896484</v>
      </c>
      <c r="G36" s="0" t="n">
        <v>40.3699989318848</v>
      </c>
      <c r="H36" s="0" t="n">
        <v>39.6199989318848</v>
      </c>
      <c r="I36" s="0" t="n">
        <v>39</v>
      </c>
      <c r="J36" s="0" t="n">
        <v>38.25</v>
      </c>
      <c r="K36" s="0" t="n">
        <v>37.75</v>
      </c>
      <c r="L36" s="0" t="n">
        <v>38.1199989318848</v>
      </c>
      <c r="M36" s="0" t="n">
        <v>37.8699989318848</v>
      </c>
      <c r="N36" s="0" t="n">
        <v>37.689998626709</v>
      </c>
      <c r="O36" s="0" t="n">
        <v>37.439998626709</v>
      </c>
      <c r="P36" s="0" t="n">
        <v>37.75</v>
      </c>
      <c r="Q36" s="0" t="n">
        <v>37</v>
      </c>
      <c r="R36" s="0" t="n">
        <v>36.689998626709</v>
      </c>
      <c r="S36" s="0" t="n">
        <v>35.310001373291</v>
      </c>
      <c r="T36" s="0" t="n">
        <v>35</v>
      </c>
      <c r="U36" s="0" t="n">
        <v>35.1199989318848</v>
      </c>
      <c r="V36" s="0" t="n">
        <v>34.810001373291</v>
      </c>
      <c r="W36" s="0" t="n">
        <v>34.75</v>
      </c>
      <c r="X36" s="0" t="n">
        <v>34.5</v>
      </c>
      <c r="Y36" s="0" t="n">
        <v>34</v>
      </c>
      <c r="Z36" s="0" t="n">
        <v>34.189998626709</v>
      </c>
      <c r="AA36" s="0" t="n">
        <v>35.310001373291</v>
      </c>
      <c r="AB36" s="0" t="n">
        <v>34.939998626709</v>
      </c>
      <c r="AC36" s="0" t="n">
        <v>36.75</v>
      </c>
      <c r="AD36" s="0" t="n">
        <v>36.25</v>
      </c>
      <c r="AE36" s="0" t="n">
        <v>35.060001373291</v>
      </c>
      <c r="AF36" s="0" t="n">
        <v>33.8699989318848</v>
      </c>
      <c r="AG36" s="0" t="n">
        <v>33.060001373291</v>
      </c>
      <c r="AH36" s="0" t="n">
        <v>33.439998626709</v>
      </c>
      <c r="AI36" s="0" t="n">
        <v>33.189998626709</v>
      </c>
      <c r="AJ36" s="0" t="n">
        <v>33.1199989318848</v>
      </c>
      <c r="AK36" s="0" t="n">
        <v>33</v>
      </c>
      <c r="AL36" s="0" t="n">
        <v>32.560001373291</v>
      </c>
      <c r="AM36" s="0" t="n">
        <v>33.189998626709</v>
      </c>
      <c r="AN36" s="0" t="n">
        <v>33.5</v>
      </c>
      <c r="AO36" s="0" t="n">
        <v>33.75</v>
      </c>
      <c r="AP36" s="0" t="n">
        <v>34.5</v>
      </c>
      <c r="AQ36" s="0" t="n">
        <v>34.810001373291</v>
      </c>
      <c r="AR36" s="0" t="n">
        <v>34.25</v>
      </c>
      <c r="AS36" s="0" t="n">
        <v>34.25</v>
      </c>
      <c r="AT36" s="0" t="n">
        <v>33.3699989318848</v>
      </c>
      <c r="AU36" s="0" t="n">
        <v>33.8699989318848</v>
      </c>
      <c r="AV36" s="0" t="n">
        <v>35</v>
      </c>
      <c r="AW36" s="0" t="n">
        <v>34.560001373291</v>
      </c>
      <c r="AX36" s="0" t="n">
        <v>34.060001373291</v>
      </c>
      <c r="AY36" s="0" t="n">
        <v>32.75</v>
      </c>
      <c r="AZ36" s="0" t="n">
        <v>32.6199989318848</v>
      </c>
      <c r="BA36" s="0" t="n">
        <v>32.810001373291</v>
      </c>
      <c r="BB36" s="0" t="n">
        <v>33</v>
      </c>
      <c r="BC36" s="0" t="n">
        <v>33</v>
      </c>
      <c r="BD36" s="0" t="n">
        <v>33</v>
      </c>
      <c r="BE36" s="0" t="n">
        <v>32.310001373291</v>
      </c>
      <c r="BF36" s="0" t="n">
        <v>32.75</v>
      </c>
      <c r="BG36" s="0" t="n">
        <v>32.1199989318848</v>
      </c>
      <c r="BH36" s="0" t="n">
        <v>30.75</v>
      </c>
      <c r="BI36" s="0" t="n">
        <v>31.5599994659424</v>
      </c>
      <c r="BJ36" s="0" t="n">
        <v>32.189998626709</v>
      </c>
      <c r="BK36" s="0" t="n">
        <v>32</v>
      </c>
      <c r="BL36" s="0" t="n">
        <v>32.75</v>
      </c>
      <c r="BM36" s="0" t="n">
        <v>32.310001373291</v>
      </c>
      <c r="BN36" s="0" t="n">
        <v>32.8699989318848</v>
      </c>
      <c r="BO36" s="0" t="n">
        <v>32.689998626709</v>
      </c>
      <c r="BP36" s="0" t="n">
        <v>33</v>
      </c>
      <c r="BQ36" s="0" t="n">
        <v>32.75</v>
      </c>
      <c r="BR36" s="0" t="n">
        <v>32</v>
      </c>
      <c r="BS36" s="0" t="n">
        <v>31.8700008392334</v>
      </c>
      <c r="BT36" s="0" t="n">
        <v>30.25</v>
      </c>
      <c r="BU36" s="0" t="n">
        <v>29.9400005340576</v>
      </c>
      <c r="BV36" s="0" t="n">
        <v>30.5599994659424</v>
      </c>
      <c r="BW36" s="0" t="n">
        <v>30.8700008392334</v>
      </c>
      <c r="BX36" s="0" t="n">
        <v>31.25</v>
      </c>
      <c r="BY36" s="0" t="n">
        <v>30.0599994659424</v>
      </c>
      <c r="BZ36" s="0" t="n">
        <v>30.1900005340576</v>
      </c>
      <c r="CA36" s="0" t="n">
        <v>30</v>
      </c>
      <c r="CB36" s="0" t="n">
        <v>29.75</v>
      </c>
      <c r="CC36" s="0" t="n">
        <v>29.8700008392334</v>
      </c>
      <c r="CD36" s="0" t="n">
        <v>29.8700008392334</v>
      </c>
      <c r="CE36" s="0" t="n">
        <v>30.1900005340576</v>
      </c>
      <c r="CF36" s="0" t="n">
        <v>30.8700008392334</v>
      </c>
      <c r="CG36" s="0" t="n">
        <v>31.75</v>
      </c>
      <c r="CH36" s="0" t="n">
        <v>31.9400005340576</v>
      </c>
      <c r="CI36" s="0" t="n">
        <v>31.9400005340576</v>
      </c>
      <c r="CJ36" s="0" t="n">
        <v>32.3499984741211</v>
      </c>
      <c r="CK36" s="0" t="n">
        <v>32.0999984741211</v>
      </c>
      <c r="CL36" s="0" t="n">
        <v>31.8099994659424</v>
      </c>
      <c r="CM36" s="0" t="n">
        <v>31.5400009155273</v>
      </c>
      <c r="CN36" s="0" t="n">
        <v>31.1100006103516</v>
      </c>
      <c r="CO36" s="0" t="n">
        <v>31.2000007629395</v>
      </c>
      <c r="CP36" s="0" t="n">
        <v>31.1399993896484</v>
      </c>
      <c r="CQ36" s="0" t="n">
        <v>31.4500007629395</v>
      </c>
      <c r="CR36" s="0" t="n">
        <v>31.8500003814697</v>
      </c>
      <c r="CS36" s="0" t="n">
        <v>32.7000007629395</v>
      </c>
      <c r="CT36" s="0" t="n">
        <v>33.1500015258789</v>
      </c>
      <c r="CU36" s="0" t="n">
        <v>33.060001373291</v>
      </c>
      <c r="CV36" s="0" t="n">
        <v>32.9599990844727</v>
      </c>
      <c r="CW36" s="0" t="n">
        <v>32.8499984741211</v>
      </c>
      <c r="CX36" s="0" t="n">
        <v>33</v>
      </c>
    </row>
    <row r="37" customFormat="false" ht="12.75" hidden="false" customHeight="false" outlineLevel="0" collapsed="false">
      <c r="B37" s="0" t="s">
        <v>125</v>
      </c>
      <c r="C37" s="0" t="s">
        <v>126</v>
      </c>
      <c r="D37" s="0" t="s">
        <v>127</v>
      </c>
      <c r="E37" s="0" t="s">
        <v>128</v>
      </c>
      <c r="F37" s="0" t="s">
        <v>129</v>
      </c>
      <c r="G37" s="0" t="s">
        <v>130</v>
      </c>
      <c r="H37" s="0" t="s">
        <v>131</v>
      </c>
      <c r="I37" s="0" t="s">
        <v>132</v>
      </c>
      <c r="J37" s="0" t="s">
        <v>133</v>
      </c>
      <c r="K37" s="0" t="s">
        <v>134</v>
      </c>
      <c r="L37" s="0" t="s">
        <v>135</v>
      </c>
      <c r="M37" s="0" t="s">
        <v>136</v>
      </c>
      <c r="N37" s="0" t="s">
        <v>137</v>
      </c>
      <c r="O37" s="0" t="s">
        <v>138</v>
      </c>
      <c r="P37" s="0" t="s">
        <v>139</v>
      </c>
      <c r="Q37" s="0" t="s">
        <v>140</v>
      </c>
      <c r="R37" s="0" t="s">
        <v>141</v>
      </c>
      <c r="S37" s="0" t="s">
        <v>142</v>
      </c>
      <c r="T37" s="0" t="s">
        <v>143</v>
      </c>
      <c r="U37" s="0" t="s">
        <v>144</v>
      </c>
      <c r="V37" s="0" t="s">
        <v>145</v>
      </c>
      <c r="W37" s="0" t="s">
        <v>146</v>
      </c>
      <c r="X37" s="0" t="s">
        <v>147</v>
      </c>
      <c r="Y37" s="0" t="s">
        <v>148</v>
      </c>
      <c r="Z37" s="0" t="s">
        <v>149</v>
      </c>
      <c r="AA37" s="0" t="s">
        <v>150</v>
      </c>
      <c r="AB37" s="0" t="s">
        <v>151</v>
      </c>
      <c r="AC37" s="0" t="s">
        <v>152</v>
      </c>
      <c r="AD37" s="0" t="s">
        <v>153</v>
      </c>
      <c r="AE37" s="0" t="s">
        <v>154</v>
      </c>
      <c r="AF37" s="0" t="s">
        <v>155</v>
      </c>
      <c r="AG37" s="0" t="s">
        <v>156</v>
      </c>
      <c r="AH37" s="0" t="s">
        <v>157</v>
      </c>
      <c r="AI37" s="0" t="s">
        <v>158</v>
      </c>
      <c r="AJ37" s="0" t="s">
        <v>159</v>
      </c>
      <c r="AK37" s="0" t="s">
        <v>160</v>
      </c>
      <c r="AL37" s="0" t="s">
        <v>161</v>
      </c>
      <c r="AM37" s="0" t="s">
        <v>162</v>
      </c>
      <c r="AN37" s="0" t="s">
        <v>163</v>
      </c>
      <c r="AO37" s="0" t="s">
        <v>164</v>
      </c>
      <c r="AP37" s="0" t="s">
        <v>165</v>
      </c>
      <c r="AQ37" s="0" t="s">
        <v>166</v>
      </c>
      <c r="AR37" s="0" t="s">
        <v>167</v>
      </c>
      <c r="AS37" s="0" t="s">
        <v>168</v>
      </c>
      <c r="AT37" s="0" t="s">
        <v>169</v>
      </c>
      <c r="AU37" s="0" t="s">
        <v>170</v>
      </c>
      <c r="AV37" s="0" t="s">
        <v>171</v>
      </c>
      <c r="AW37" s="0" t="s">
        <v>172</v>
      </c>
      <c r="AX37" s="0" t="s">
        <v>173</v>
      </c>
      <c r="AY37" s="0" t="s">
        <v>174</v>
      </c>
      <c r="AZ37" s="0" t="s">
        <v>175</v>
      </c>
      <c r="BA37" s="0" t="s">
        <v>176</v>
      </c>
      <c r="BB37" s="0" t="s">
        <v>177</v>
      </c>
      <c r="BC37" s="0" t="s">
        <v>178</v>
      </c>
      <c r="BD37" s="0" t="s">
        <v>179</v>
      </c>
      <c r="BE37" s="0" t="s">
        <v>180</v>
      </c>
      <c r="BF37" s="0" t="s">
        <v>181</v>
      </c>
      <c r="BG37" s="0" t="s">
        <v>182</v>
      </c>
      <c r="BH37" s="0" t="s">
        <v>183</v>
      </c>
      <c r="BI37" s="0" t="s">
        <v>184</v>
      </c>
      <c r="BJ37" s="0" t="s">
        <v>185</v>
      </c>
      <c r="BK37" s="0" t="s">
        <v>186</v>
      </c>
      <c r="BL37" s="0" t="s">
        <v>187</v>
      </c>
      <c r="BM37" s="0" t="s">
        <v>188</v>
      </c>
      <c r="BN37" s="0" t="s">
        <v>189</v>
      </c>
      <c r="BO37" s="0" t="s">
        <v>190</v>
      </c>
      <c r="BP37" s="0" t="s">
        <v>191</v>
      </c>
      <c r="BQ37" s="0" t="s">
        <v>192</v>
      </c>
      <c r="BR37" s="0" t="s">
        <v>193</v>
      </c>
      <c r="BS37" s="0" t="s">
        <v>194</v>
      </c>
      <c r="BT37" s="0" t="s">
        <v>195</v>
      </c>
      <c r="BU37" s="0" t="s">
        <v>196</v>
      </c>
      <c r="BV37" s="0" t="s">
        <v>197</v>
      </c>
      <c r="BW37" s="0" t="s">
        <v>198</v>
      </c>
      <c r="BX37" s="0" t="s">
        <v>199</v>
      </c>
      <c r="BY37" s="0" t="s">
        <v>200</v>
      </c>
      <c r="BZ37" s="0" t="s">
        <v>201</v>
      </c>
      <c r="CA37" s="0" t="s">
        <v>202</v>
      </c>
      <c r="CB37" s="0" t="s">
        <v>203</v>
      </c>
      <c r="CC37" s="0" t="s">
        <v>204</v>
      </c>
      <c r="CD37" s="0" t="s">
        <v>205</v>
      </c>
      <c r="CE37" s="0" t="s">
        <v>206</v>
      </c>
      <c r="CF37" s="0" t="s">
        <v>207</v>
      </c>
      <c r="CG37" s="0" t="s">
        <v>208</v>
      </c>
      <c r="CH37" s="0" t="s">
        <v>209</v>
      </c>
      <c r="CI37" s="0" t="s">
        <v>210</v>
      </c>
      <c r="CJ37" s="0" t="s">
        <v>211</v>
      </c>
      <c r="CK37" s="0" t="s">
        <v>212</v>
      </c>
      <c r="CL37" s="0" t="s">
        <v>213</v>
      </c>
      <c r="CM37" s="0" t="s">
        <v>214</v>
      </c>
      <c r="CN37" s="0" t="s">
        <v>215</v>
      </c>
      <c r="CO37" s="0" t="s">
        <v>216</v>
      </c>
      <c r="CP37" s="0" t="s">
        <v>217</v>
      </c>
      <c r="CQ37" s="0" t="s">
        <v>218</v>
      </c>
      <c r="CR37" s="0" t="s">
        <v>219</v>
      </c>
      <c r="CS37" s="0" t="s">
        <v>220</v>
      </c>
      <c r="CT37" s="0" t="s">
        <v>221</v>
      </c>
      <c r="CU37" s="0" t="s">
        <v>222</v>
      </c>
      <c r="CV37" s="0" t="s">
        <v>223</v>
      </c>
      <c r="CW37" s="0" t="s">
        <v>224</v>
      </c>
      <c r="CX37" s="0" t="s">
        <v>225</v>
      </c>
    </row>
    <row r="38" customFormat="false" ht="12.75" hidden="false" customHeight="false" outlineLevel="0" collapsed="false">
      <c r="A38" s="0" t="s">
        <v>248</v>
      </c>
      <c r="B38" s="0" t="n">
        <v>34.189998626709</v>
      </c>
      <c r="C38" s="0" t="n">
        <v>33.4700012207031</v>
      </c>
      <c r="D38" s="0" t="n">
        <v>35.189998626709</v>
      </c>
      <c r="E38" s="0" t="n">
        <v>35.439998626709</v>
      </c>
      <c r="F38" s="0" t="n">
        <v>34.25</v>
      </c>
      <c r="G38" s="0" t="n">
        <v>34.6199989318848</v>
      </c>
      <c r="H38" s="0" t="n">
        <v>34.439998626709</v>
      </c>
      <c r="I38" s="0" t="n">
        <v>35.3699989318848</v>
      </c>
      <c r="J38" s="0" t="n">
        <v>34.810001373291</v>
      </c>
      <c r="K38" s="0" t="n">
        <v>32.75</v>
      </c>
      <c r="L38" s="0" t="n">
        <v>33</v>
      </c>
      <c r="M38" s="0" t="n">
        <v>32.060001373291</v>
      </c>
      <c r="N38" s="0" t="n">
        <v>31.1900005340576</v>
      </c>
      <c r="O38" s="0" t="n">
        <v>30.3700008392334</v>
      </c>
      <c r="P38" s="0" t="n">
        <v>32.5</v>
      </c>
      <c r="Q38" s="0" t="n">
        <v>32.25</v>
      </c>
      <c r="R38" s="0" t="n">
        <v>32.060001373291</v>
      </c>
      <c r="S38" s="0" t="n">
        <v>31.1900005340576</v>
      </c>
      <c r="T38" s="0" t="n">
        <v>32.810001373291</v>
      </c>
      <c r="U38" s="0" t="n">
        <v>32.560001373291</v>
      </c>
      <c r="V38" s="0" t="n">
        <v>33.560001373291</v>
      </c>
      <c r="W38" s="0" t="n">
        <v>35.1199989318848</v>
      </c>
      <c r="X38" s="0" t="n">
        <v>34.060001373291</v>
      </c>
      <c r="Y38" s="0" t="n">
        <v>35.689998626709</v>
      </c>
      <c r="Z38" s="0" t="n">
        <v>37.689998626709</v>
      </c>
      <c r="AA38" s="0" t="n">
        <v>37.25</v>
      </c>
      <c r="AB38" s="0" t="n">
        <v>38.189998626709</v>
      </c>
      <c r="AC38" s="0" t="n">
        <v>36.25</v>
      </c>
      <c r="AD38" s="0" t="n">
        <v>35.939998626709</v>
      </c>
      <c r="AE38" s="0" t="n">
        <v>35.560001373291</v>
      </c>
      <c r="AF38" s="0" t="n">
        <v>35.189998626709</v>
      </c>
      <c r="AG38" s="0" t="n">
        <v>35.939998626709</v>
      </c>
      <c r="AH38" s="0" t="n">
        <v>35.25</v>
      </c>
      <c r="AI38" s="0" t="n">
        <v>34.8699989318848</v>
      </c>
      <c r="AJ38" s="0" t="n">
        <v>32.939998626709</v>
      </c>
      <c r="AK38" s="0" t="n">
        <v>33.25</v>
      </c>
      <c r="AL38" s="0" t="n">
        <v>36.1199989318848</v>
      </c>
      <c r="AM38" s="0" t="n">
        <v>34.939998626709</v>
      </c>
      <c r="AN38" s="0" t="n">
        <v>33.8699989318848</v>
      </c>
      <c r="AO38" s="0" t="n">
        <v>33.1199989318848</v>
      </c>
      <c r="AP38" s="0" t="n">
        <v>31.8700008392334</v>
      </c>
      <c r="AQ38" s="0" t="n">
        <v>32.810001373291</v>
      </c>
      <c r="AR38" s="0" t="n">
        <v>31.3099994659424</v>
      </c>
      <c r="AS38" s="0" t="n">
        <v>33.689998626709</v>
      </c>
      <c r="AT38" s="0" t="n">
        <v>33.8699989318848</v>
      </c>
      <c r="AU38" s="0" t="n">
        <v>32.5</v>
      </c>
      <c r="AV38" s="0" t="n">
        <v>32.810001373291</v>
      </c>
      <c r="AW38" s="0" t="n">
        <v>32.310001373291</v>
      </c>
      <c r="AX38" s="0" t="n">
        <v>31.5</v>
      </c>
      <c r="AY38" s="0" t="n">
        <v>32</v>
      </c>
      <c r="AZ38" s="0" t="n">
        <v>33.25</v>
      </c>
      <c r="BA38" s="0" t="n">
        <v>32.8699989318848</v>
      </c>
      <c r="BB38" s="0" t="n">
        <v>32.6199989318848</v>
      </c>
      <c r="BC38" s="0" t="n">
        <v>32.1199989318848</v>
      </c>
      <c r="BD38" s="0" t="n">
        <v>34.5</v>
      </c>
      <c r="BE38" s="0" t="n">
        <v>34.75</v>
      </c>
      <c r="BF38" s="0" t="n">
        <v>33.560001373291</v>
      </c>
      <c r="BG38" s="0" t="n">
        <v>33.810001373291</v>
      </c>
      <c r="BH38" s="0" t="n">
        <v>32.6199989318848</v>
      </c>
      <c r="BI38" s="0" t="n">
        <v>31.4400005340576</v>
      </c>
      <c r="BJ38" s="0" t="n">
        <v>31.6900005340576</v>
      </c>
      <c r="BK38" s="0" t="n">
        <v>30.8099994659424</v>
      </c>
      <c r="BL38" s="0" t="n">
        <v>30.1900005340576</v>
      </c>
      <c r="BM38" s="0" t="n">
        <v>30.3099994659424</v>
      </c>
      <c r="BN38" s="0" t="n">
        <v>30.6200008392334</v>
      </c>
      <c r="BO38" s="0" t="n">
        <v>29.75</v>
      </c>
      <c r="BP38" s="0" t="n">
        <v>29.25</v>
      </c>
      <c r="BQ38" s="0" t="n">
        <v>29.25</v>
      </c>
      <c r="BR38" s="0" t="n">
        <v>29.5</v>
      </c>
      <c r="BS38" s="0" t="n">
        <v>32.189998626709</v>
      </c>
      <c r="BT38" s="0" t="n">
        <v>32.3699989318848</v>
      </c>
      <c r="BU38" s="0" t="n">
        <v>32.5</v>
      </c>
      <c r="BV38" s="0" t="n">
        <v>32.5</v>
      </c>
      <c r="BW38" s="0" t="n">
        <v>31.5</v>
      </c>
      <c r="BX38" s="0" t="n">
        <v>32.310001373291</v>
      </c>
      <c r="BY38" s="0" t="n">
        <v>33.560001373291</v>
      </c>
      <c r="BZ38" s="0" t="n">
        <v>35</v>
      </c>
      <c r="CA38" s="0" t="n">
        <v>34.560001373291</v>
      </c>
      <c r="CB38" s="0" t="n">
        <v>35.189998626709</v>
      </c>
      <c r="CC38" s="0" t="n">
        <v>36.560001373291</v>
      </c>
      <c r="CD38" s="0" t="n">
        <v>36.310001373291</v>
      </c>
      <c r="CE38" s="0" t="n">
        <v>34</v>
      </c>
      <c r="CF38" s="0" t="n">
        <v>35.25</v>
      </c>
      <c r="CG38" s="0" t="n">
        <v>33</v>
      </c>
      <c r="CH38" s="0" t="n">
        <v>31.5599994659424</v>
      </c>
      <c r="CI38" s="0" t="n">
        <v>32.689998626709</v>
      </c>
      <c r="CJ38" s="0" t="n">
        <v>33.1399993896484</v>
      </c>
      <c r="CK38" s="0" t="n">
        <v>33.5099983215332</v>
      </c>
      <c r="CL38" s="0" t="n">
        <v>33.3400001525879</v>
      </c>
      <c r="CM38" s="0" t="n">
        <v>33.25</v>
      </c>
      <c r="CN38" s="0" t="n">
        <v>31.6900005340576</v>
      </c>
      <c r="CO38" s="0" t="n">
        <v>31.9500007629395</v>
      </c>
      <c r="CP38" s="0" t="n">
        <v>31.75</v>
      </c>
      <c r="CQ38" s="0" t="n">
        <v>30.7199993133545</v>
      </c>
      <c r="CR38" s="0" t="n">
        <v>30.1800003051758</v>
      </c>
      <c r="CS38" s="0" t="n">
        <v>28.7700004577637</v>
      </c>
      <c r="CT38" s="0" t="n">
        <v>30.0599994659424</v>
      </c>
      <c r="CU38" s="0" t="n">
        <v>27.4099998474121</v>
      </c>
      <c r="CV38" s="0" t="n">
        <v>26.7399997711182</v>
      </c>
      <c r="CW38" s="0" t="n">
        <v>25.6100006103516</v>
      </c>
      <c r="CX38" s="0" t="n">
        <v>24.6599998474121</v>
      </c>
    </row>
    <row r="39" customFormat="false" ht="12.75" hidden="false" customHeight="false" outlineLevel="0" collapsed="false">
      <c r="B39" s="0" t="s">
        <v>125</v>
      </c>
      <c r="C39" s="0" t="s">
        <v>126</v>
      </c>
      <c r="D39" s="0" t="s">
        <v>127</v>
      </c>
      <c r="E39" s="0" t="s">
        <v>128</v>
      </c>
      <c r="F39" s="0" t="s">
        <v>129</v>
      </c>
      <c r="G39" s="0" t="s">
        <v>130</v>
      </c>
      <c r="H39" s="0" t="s">
        <v>131</v>
      </c>
      <c r="I39" s="0" t="s">
        <v>132</v>
      </c>
      <c r="J39" s="0" t="s">
        <v>133</v>
      </c>
      <c r="K39" s="0" t="s">
        <v>134</v>
      </c>
      <c r="L39" s="0" t="s">
        <v>135</v>
      </c>
      <c r="M39" s="0" t="s">
        <v>136</v>
      </c>
      <c r="N39" s="0" t="s">
        <v>137</v>
      </c>
      <c r="O39" s="0" t="s">
        <v>138</v>
      </c>
      <c r="P39" s="0" t="s">
        <v>139</v>
      </c>
      <c r="Q39" s="0" t="s">
        <v>140</v>
      </c>
      <c r="R39" s="0" t="s">
        <v>141</v>
      </c>
      <c r="S39" s="0" t="s">
        <v>142</v>
      </c>
      <c r="T39" s="0" t="s">
        <v>143</v>
      </c>
      <c r="U39" s="0" t="s">
        <v>144</v>
      </c>
      <c r="V39" s="0" t="s">
        <v>145</v>
      </c>
      <c r="W39" s="0" t="s">
        <v>146</v>
      </c>
      <c r="X39" s="0" t="s">
        <v>147</v>
      </c>
      <c r="Y39" s="0" t="s">
        <v>148</v>
      </c>
      <c r="Z39" s="0" t="s">
        <v>149</v>
      </c>
      <c r="AA39" s="0" t="s">
        <v>150</v>
      </c>
      <c r="AB39" s="0" t="s">
        <v>151</v>
      </c>
      <c r="AC39" s="0" t="s">
        <v>152</v>
      </c>
      <c r="AD39" s="0" t="s">
        <v>153</v>
      </c>
      <c r="AE39" s="0" t="s">
        <v>154</v>
      </c>
      <c r="AF39" s="0" t="s">
        <v>155</v>
      </c>
      <c r="AG39" s="0" t="s">
        <v>156</v>
      </c>
      <c r="AH39" s="0" t="s">
        <v>157</v>
      </c>
      <c r="AI39" s="0" t="s">
        <v>158</v>
      </c>
      <c r="AJ39" s="0" t="s">
        <v>159</v>
      </c>
      <c r="AK39" s="0" t="s">
        <v>160</v>
      </c>
      <c r="AL39" s="0" t="s">
        <v>161</v>
      </c>
      <c r="AM39" s="0" t="s">
        <v>162</v>
      </c>
      <c r="AN39" s="0" t="s">
        <v>163</v>
      </c>
      <c r="AO39" s="0" t="s">
        <v>164</v>
      </c>
      <c r="AP39" s="0" t="s">
        <v>165</v>
      </c>
      <c r="AQ39" s="0" t="s">
        <v>166</v>
      </c>
      <c r="AR39" s="0" t="s">
        <v>167</v>
      </c>
      <c r="AS39" s="0" t="s">
        <v>168</v>
      </c>
      <c r="AT39" s="0" t="s">
        <v>169</v>
      </c>
      <c r="AU39" s="0" t="s">
        <v>170</v>
      </c>
      <c r="AV39" s="0" t="s">
        <v>171</v>
      </c>
      <c r="AW39" s="0" t="s">
        <v>172</v>
      </c>
      <c r="AX39" s="0" t="s">
        <v>173</v>
      </c>
      <c r="AY39" s="0" t="s">
        <v>174</v>
      </c>
      <c r="AZ39" s="0" t="s">
        <v>175</v>
      </c>
      <c r="BA39" s="0" t="s">
        <v>176</v>
      </c>
      <c r="BB39" s="0" t="s">
        <v>177</v>
      </c>
      <c r="BC39" s="0" t="s">
        <v>178</v>
      </c>
      <c r="BD39" s="0" t="s">
        <v>179</v>
      </c>
      <c r="BE39" s="0" t="s">
        <v>180</v>
      </c>
      <c r="BF39" s="0" t="s">
        <v>181</v>
      </c>
      <c r="BG39" s="0" t="s">
        <v>182</v>
      </c>
      <c r="BH39" s="0" t="s">
        <v>183</v>
      </c>
      <c r="BI39" s="0" t="s">
        <v>184</v>
      </c>
      <c r="BJ39" s="0" t="s">
        <v>185</v>
      </c>
      <c r="BK39" s="0" t="s">
        <v>186</v>
      </c>
      <c r="BL39" s="0" t="s">
        <v>187</v>
      </c>
      <c r="BM39" s="0" t="s">
        <v>188</v>
      </c>
      <c r="BN39" s="0" t="s">
        <v>189</v>
      </c>
      <c r="BO39" s="0" t="s">
        <v>190</v>
      </c>
      <c r="BP39" s="0" t="s">
        <v>191</v>
      </c>
      <c r="BQ39" s="0" t="s">
        <v>192</v>
      </c>
      <c r="BR39" s="0" t="s">
        <v>193</v>
      </c>
      <c r="BS39" s="0" t="s">
        <v>194</v>
      </c>
      <c r="BT39" s="0" t="s">
        <v>195</v>
      </c>
      <c r="BU39" s="0" t="s">
        <v>196</v>
      </c>
      <c r="BV39" s="0" t="s">
        <v>197</v>
      </c>
      <c r="BW39" s="0" t="s">
        <v>198</v>
      </c>
      <c r="BX39" s="0" t="s">
        <v>199</v>
      </c>
      <c r="BY39" s="0" t="s">
        <v>200</v>
      </c>
      <c r="BZ39" s="0" t="s">
        <v>201</v>
      </c>
      <c r="CA39" s="0" t="s">
        <v>202</v>
      </c>
      <c r="CB39" s="0" t="s">
        <v>203</v>
      </c>
      <c r="CC39" s="0" t="s">
        <v>204</v>
      </c>
      <c r="CD39" s="0" t="s">
        <v>205</v>
      </c>
      <c r="CE39" s="0" t="s">
        <v>206</v>
      </c>
      <c r="CF39" s="0" t="s">
        <v>207</v>
      </c>
      <c r="CG39" s="0" t="s">
        <v>208</v>
      </c>
      <c r="CH39" s="0" t="s">
        <v>209</v>
      </c>
      <c r="CI39" s="0" t="s">
        <v>210</v>
      </c>
      <c r="CJ39" s="0" t="s">
        <v>211</v>
      </c>
      <c r="CK39" s="0" t="s">
        <v>212</v>
      </c>
      <c r="CL39" s="0" t="s">
        <v>213</v>
      </c>
      <c r="CM39" s="0" t="s">
        <v>214</v>
      </c>
      <c r="CN39" s="0" t="s">
        <v>215</v>
      </c>
      <c r="CO39" s="0" t="s">
        <v>216</v>
      </c>
      <c r="CP39" s="0" t="s">
        <v>217</v>
      </c>
      <c r="CQ39" s="0" t="s">
        <v>218</v>
      </c>
      <c r="CR39" s="0" t="s">
        <v>219</v>
      </c>
      <c r="CS39" s="0" t="s">
        <v>220</v>
      </c>
      <c r="CT39" s="0" t="s">
        <v>221</v>
      </c>
      <c r="CU39" s="0" t="s">
        <v>222</v>
      </c>
      <c r="CV39" s="0" t="s">
        <v>223</v>
      </c>
      <c r="CW39" s="0" t="s">
        <v>224</v>
      </c>
      <c r="CX39" s="0" t="s">
        <v>225</v>
      </c>
    </row>
    <row r="40" customFormat="false" ht="12.75" hidden="false" customHeight="false" outlineLevel="0" collapsed="false">
      <c r="A40" s="0" t="s">
        <v>249</v>
      </c>
      <c r="B40" s="0" t="n">
        <v>32.810001373291</v>
      </c>
      <c r="C40" s="0" t="n">
        <v>34</v>
      </c>
      <c r="D40" s="0" t="n">
        <v>34.3300018310547</v>
      </c>
      <c r="E40" s="0" t="n">
        <v>34.060001373291</v>
      </c>
      <c r="F40" s="0" t="n">
        <v>34.1399993896484</v>
      </c>
      <c r="G40" s="0" t="n">
        <v>34.689998626709</v>
      </c>
      <c r="H40" s="0" t="n">
        <v>33.8699989318848</v>
      </c>
      <c r="I40" s="0" t="n">
        <v>33.060001373291</v>
      </c>
      <c r="J40" s="0" t="n">
        <v>32.3699989318848</v>
      </c>
      <c r="K40" s="0" t="n">
        <v>32.310001373291</v>
      </c>
      <c r="L40" s="0" t="n">
        <v>32.3699989318848</v>
      </c>
      <c r="M40" s="0" t="n">
        <v>32.75</v>
      </c>
      <c r="N40" s="0" t="n">
        <v>33.3699989318848</v>
      </c>
      <c r="O40" s="0" t="n">
        <v>33</v>
      </c>
      <c r="P40" s="0" t="n">
        <v>32.939998626709</v>
      </c>
      <c r="Q40" s="0" t="n">
        <v>33.060001373291</v>
      </c>
      <c r="R40" s="0" t="n">
        <v>32.75</v>
      </c>
      <c r="S40" s="0" t="n">
        <v>32.8699989318848</v>
      </c>
      <c r="T40" s="0" t="n">
        <v>33.1199989318848</v>
      </c>
      <c r="U40" s="0" t="n">
        <v>32.810001373291</v>
      </c>
      <c r="V40" s="0" t="n">
        <v>33.25</v>
      </c>
      <c r="W40" s="0" t="n">
        <v>33.810001373291</v>
      </c>
      <c r="X40" s="0" t="n">
        <v>33.8699989318848</v>
      </c>
      <c r="Y40" s="0" t="n">
        <v>33.310001373291</v>
      </c>
      <c r="Z40" s="0" t="n">
        <v>34.439998626709</v>
      </c>
      <c r="AA40" s="0" t="n">
        <v>35.310001373291</v>
      </c>
      <c r="AB40" s="0" t="n">
        <v>35.189998626709</v>
      </c>
      <c r="AC40" s="0" t="n">
        <v>35.75</v>
      </c>
      <c r="AD40" s="0" t="n">
        <v>35.189998626709</v>
      </c>
      <c r="AE40" s="0" t="n">
        <v>34.8699989318848</v>
      </c>
      <c r="AF40" s="0" t="n">
        <v>34.939998626709</v>
      </c>
      <c r="AG40" s="0" t="n">
        <v>34.560001373291</v>
      </c>
      <c r="AH40" s="0" t="n">
        <v>34.810001373291</v>
      </c>
      <c r="AI40" s="0" t="n">
        <v>34.939998626709</v>
      </c>
      <c r="AJ40" s="0" t="n">
        <v>35.5</v>
      </c>
      <c r="AK40" s="0" t="n">
        <v>34.75</v>
      </c>
      <c r="AL40" s="0" t="n">
        <v>34.1199989318848</v>
      </c>
      <c r="AM40" s="0" t="n">
        <v>34.560001373291</v>
      </c>
      <c r="AN40" s="0" t="n">
        <v>35.189998626709</v>
      </c>
      <c r="AO40" s="0" t="n">
        <v>35.75</v>
      </c>
      <c r="AP40" s="0" t="n">
        <v>36.189998626709</v>
      </c>
      <c r="AQ40" s="0" t="n">
        <v>36.439998626709</v>
      </c>
      <c r="AR40" s="0" t="n">
        <v>37.310001373291</v>
      </c>
      <c r="AS40" s="0" t="n">
        <v>37.25</v>
      </c>
      <c r="AT40" s="0" t="n">
        <v>36.560001373291</v>
      </c>
      <c r="AU40" s="0" t="n">
        <v>36.939998626709</v>
      </c>
      <c r="AV40" s="0" t="n">
        <v>37.439998626709</v>
      </c>
      <c r="AW40" s="0" t="n">
        <v>37.25</v>
      </c>
      <c r="AX40" s="0" t="n">
        <v>37.310001373291</v>
      </c>
      <c r="AY40" s="0" t="n">
        <v>37.75</v>
      </c>
      <c r="AZ40" s="0" t="n">
        <v>36.939998626709</v>
      </c>
      <c r="BA40" s="0" t="n">
        <v>36.75</v>
      </c>
      <c r="BB40" s="0" t="n">
        <v>36.75</v>
      </c>
      <c r="BC40" s="0" t="n">
        <v>36</v>
      </c>
      <c r="BD40" s="0" t="n">
        <v>35.8699989318848</v>
      </c>
      <c r="BE40" s="0" t="n">
        <v>35.939998626709</v>
      </c>
      <c r="BF40" s="0" t="n">
        <v>35.689998626709</v>
      </c>
      <c r="BG40" s="0" t="n">
        <v>35.189998626709</v>
      </c>
      <c r="BH40" s="0" t="n">
        <v>35.1199989318848</v>
      </c>
      <c r="BI40" s="0" t="n">
        <v>35.8699989318848</v>
      </c>
      <c r="BJ40" s="0" t="n">
        <v>36.75</v>
      </c>
      <c r="BK40" s="0" t="n">
        <v>37.810001373291</v>
      </c>
      <c r="BL40" s="0" t="n">
        <v>38.5</v>
      </c>
      <c r="BM40" s="0" t="n">
        <v>38.3699989318848</v>
      </c>
      <c r="BN40" s="0" t="n">
        <v>39.25</v>
      </c>
      <c r="BO40" s="0" t="n">
        <v>38.939998626709</v>
      </c>
      <c r="BP40" s="0" t="n">
        <v>39</v>
      </c>
      <c r="BQ40" s="0" t="n">
        <v>38.5</v>
      </c>
      <c r="BR40" s="0" t="n">
        <v>37.560001373291</v>
      </c>
      <c r="BS40" s="0" t="n">
        <v>36.439998626709</v>
      </c>
      <c r="BT40" s="0" t="n">
        <v>34.439998626709</v>
      </c>
      <c r="BU40" s="0" t="n">
        <v>34.189998626709</v>
      </c>
      <c r="BV40" s="0" t="n">
        <v>34.6199989318848</v>
      </c>
      <c r="BW40" s="0" t="n">
        <v>34.189998626709</v>
      </c>
      <c r="BX40" s="0" t="n">
        <v>34.3699989318848</v>
      </c>
      <c r="BY40" s="0" t="n">
        <v>32.810001373291</v>
      </c>
      <c r="BZ40" s="0" t="n">
        <v>33.1199989318848</v>
      </c>
      <c r="CA40" s="0" t="n">
        <v>32.3699989318848</v>
      </c>
      <c r="CB40" s="0" t="n">
        <v>32.560001373291</v>
      </c>
      <c r="CC40" s="0" t="n">
        <v>33.310001373291</v>
      </c>
      <c r="CD40" s="0" t="n">
        <v>33.939998626709</v>
      </c>
      <c r="CE40" s="0" t="n">
        <v>34.75</v>
      </c>
      <c r="CF40" s="0" t="n">
        <v>35</v>
      </c>
      <c r="CG40" s="0" t="n">
        <v>35.25</v>
      </c>
      <c r="CH40" s="0" t="n">
        <v>35.439998626709</v>
      </c>
      <c r="CI40" s="0" t="n">
        <v>35</v>
      </c>
      <c r="CJ40" s="0" t="n">
        <v>35.2099990844727</v>
      </c>
      <c r="CK40" s="0" t="n">
        <v>34.8699989318848</v>
      </c>
      <c r="CL40" s="0" t="n">
        <v>34.939998626709</v>
      </c>
      <c r="CM40" s="0" t="n">
        <v>34.75</v>
      </c>
      <c r="CN40" s="0" t="n">
        <v>34.7000007629395</v>
      </c>
      <c r="CO40" s="0" t="n">
        <v>35.2900009155273</v>
      </c>
      <c r="CP40" s="0" t="n">
        <v>35.0499992370606</v>
      </c>
      <c r="CQ40" s="0" t="n">
        <v>35.3499984741211</v>
      </c>
      <c r="CR40" s="0" t="n">
        <v>36.0299987792969</v>
      </c>
      <c r="CS40" s="0" t="n">
        <v>36.7599983215332</v>
      </c>
      <c r="CT40" s="0" t="n">
        <v>36.1399993896484</v>
      </c>
      <c r="CU40" s="0" t="n">
        <v>36.25</v>
      </c>
      <c r="CV40" s="0" t="n">
        <v>35.7999992370606</v>
      </c>
      <c r="CW40" s="0" t="n">
        <v>35.75</v>
      </c>
      <c r="CX40" s="0" t="n">
        <v>36.0999984741211</v>
      </c>
    </row>
    <row r="41" customFormat="false" ht="12.75" hidden="false" customHeight="false" outlineLevel="0" collapsed="false">
      <c r="B41" s="0" t="s">
        <v>126</v>
      </c>
      <c r="C41" s="0" t="s">
        <v>127</v>
      </c>
      <c r="D41" s="0" t="s">
        <v>128</v>
      </c>
      <c r="E41" s="0" t="s">
        <v>129</v>
      </c>
      <c r="F41" s="0" t="s">
        <v>130</v>
      </c>
      <c r="G41" s="0" t="s">
        <v>131</v>
      </c>
      <c r="H41" s="0" t="s">
        <v>132</v>
      </c>
      <c r="I41" s="0" t="s">
        <v>133</v>
      </c>
      <c r="J41" s="0" t="s">
        <v>134</v>
      </c>
      <c r="K41" s="0" t="s">
        <v>136</v>
      </c>
      <c r="L41" s="0" t="s">
        <v>137</v>
      </c>
      <c r="M41" s="0" t="s">
        <v>138</v>
      </c>
      <c r="N41" s="0" t="s">
        <v>139</v>
      </c>
      <c r="O41" s="0" t="s">
        <v>140</v>
      </c>
      <c r="P41" s="0" t="s">
        <v>141</v>
      </c>
      <c r="Q41" s="0" t="s">
        <v>142</v>
      </c>
      <c r="R41" s="0" t="s">
        <v>143</v>
      </c>
      <c r="S41" s="0" t="s">
        <v>144</v>
      </c>
      <c r="T41" s="0" t="s">
        <v>145</v>
      </c>
      <c r="U41" s="0" t="s">
        <v>146</v>
      </c>
      <c r="V41" s="0" t="s">
        <v>147</v>
      </c>
      <c r="W41" s="0" t="s">
        <v>148</v>
      </c>
      <c r="X41" s="0" t="s">
        <v>149</v>
      </c>
      <c r="Y41" s="0" t="s">
        <v>150</v>
      </c>
      <c r="Z41" s="0" t="s">
        <v>151</v>
      </c>
      <c r="AA41" s="0" t="s">
        <v>152</v>
      </c>
      <c r="AB41" s="0" t="s">
        <v>153</v>
      </c>
      <c r="AC41" s="0" t="s">
        <v>154</v>
      </c>
      <c r="AD41" s="0" t="s">
        <v>155</v>
      </c>
      <c r="AE41" s="0" t="s">
        <v>156</v>
      </c>
      <c r="AF41" s="0" t="s">
        <v>157</v>
      </c>
      <c r="AG41" s="0" t="s">
        <v>158</v>
      </c>
      <c r="AH41" s="0" t="s">
        <v>159</v>
      </c>
      <c r="AI41" s="0" t="s">
        <v>160</v>
      </c>
      <c r="AJ41" s="0" t="s">
        <v>161</v>
      </c>
      <c r="AK41" s="0" t="s">
        <v>162</v>
      </c>
      <c r="AL41" s="0" t="s">
        <v>163</v>
      </c>
      <c r="AM41" s="0" t="s">
        <v>164</v>
      </c>
      <c r="AN41" s="0" t="s">
        <v>165</v>
      </c>
      <c r="AO41" s="0" t="s">
        <v>166</v>
      </c>
      <c r="AP41" s="0" t="s">
        <v>167</v>
      </c>
      <c r="AQ41" s="0" t="s">
        <v>228</v>
      </c>
      <c r="AR41" s="0" t="s">
        <v>168</v>
      </c>
      <c r="AS41" s="0" t="s">
        <v>169</v>
      </c>
      <c r="AT41" s="0" t="s">
        <v>170</v>
      </c>
      <c r="AU41" s="0" t="s">
        <v>171</v>
      </c>
      <c r="AV41" s="0" t="s">
        <v>172</v>
      </c>
      <c r="AW41" s="0" t="s">
        <v>173</v>
      </c>
      <c r="AX41" s="0" t="s">
        <v>174</v>
      </c>
      <c r="AY41" s="0" t="s">
        <v>175</v>
      </c>
      <c r="AZ41" s="0" t="s">
        <v>176</v>
      </c>
      <c r="BA41" s="0" t="s">
        <v>177</v>
      </c>
      <c r="BB41" s="0" t="s">
        <v>178</v>
      </c>
      <c r="BC41" s="0" t="s">
        <v>179</v>
      </c>
      <c r="BD41" s="0" t="s">
        <v>180</v>
      </c>
      <c r="BE41" s="0" t="s">
        <v>181</v>
      </c>
      <c r="BF41" s="0" t="s">
        <v>182</v>
      </c>
      <c r="BG41" s="0" t="s">
        <v>183</v>
      </c>
      <c r="BH41" s="0" t="s">
        <v>184</v>
      </c>
      <c r="BI41" s="0" t="s">
        <v>185</v>
      </c>
      <c r="BJ41" s="0" t="s">
        <v>186</v>
      </c>
      <c r="BK41" s="0" t="s">
        <v>187</v>
      </c>
      <c r="BL41" s="0" t="s">
        <v>188</v>
      </c>
      <c r="BM41" s="0" t="s">
        <v>190</v>
      </c>
      <c r="BN41" s="0" t="s">
        <v>191</v>
      </c>
      <c r="BO41" s="0" t="s">
        <v>192</v>
      </c>
      <c r="BP41" s="0" t="s">
        <v>193</v>
      </c>
      <c r="BQ41" s="0" t="s">
        <v>194</v>
      </c>
      <c r="BR41" s="0" t="s">
        <v>195</v>
      </c>
      <c r="BS41" s="0" t="s">
        <v>196</v>
      </c>
      <c r="BT41" s="0" t="s">
        <v>197</v>
      </c>
      <c r="BU41" s="0" t="s">
        <v>198</v>
      </c>
      <c r="BV41" s="0" t="s">
        <v>199</v>
      </c>
      <c r="BW41" s="0" t="s">
        <v>200</v>
      </c>
      <c r="BX41" s="0" t="s">
        <v>201</v>
      </c>
      <c r="BY41" s="0" t="s">
        <v>229</v>
      </c>
      <c r="BZ41" s="0" t="s">
        <v>202</v>
      </c>
      <c r="CA41" s="0" t="s">
        <v>203</v>
      </c>
      <c r="CB41" s="0" t="s">
        <v>204</v>
      </c>
      <c r="CC41" s="0" t="s">
        <v>205</v>
      </c>
      <c r="CD41" s="0" t="s">
        <v>206</v>
      </c>
      <c r="CE41" s="0" t="s">
        <v>207</v>
      </c>
      <c r="CF41" s="0" t="s">
        <v>208</v>
      </c>
      <c r="CG41" s="0" t="s">
        <v>209</v>
      </c>
      <c r="CH41" s="0" t="s">
        <v>210</v>
      </c>
      <c r="CI41" s="0" t="s">
        <v>211</v>
      </c>
      <c r="CJ41" s="0" t="s">
        <v>212</v>
      </c>
      <c r="CK41" s="0" t="s">
        <v>213</v>
      </c>
      <c r="CL41" s="0" t="s">
        <v>214</v>
      </c>
      <c r="CM41" s="0" t="s">
        <v>215</v>
      </c>
      <c r="CN41" s="0" t="s">
        <v>216</v>
      </c>
      <c r="CO41" s="0" t="s">
        <v>217</v>
      </c>
      <c r="CP41" s="0" t="s">
        <v>218</v>
      </c>
      <c r="CQ41" s="0" t="s">
        <v>219</v>
      </c>
      <c r="CR41" s="0" t="s">
        <v>220</v>
      </c>
      <c r="CS41" s="0" t="s">
        <v>221</v>
      </c>
      <c r="CT41" s="0" t="s">
        <v>222</v>
      </c>
      <c r="CU41" s="0" t="s">
        <v>223</v>
      </c>
      <c r="CV41" s="0" t="s">
        <v>224</v>
      </c>
      <c r="CW41" s="0" t="s">
        <v>225</v>
      </c>
      <c r="CX41" s="0" t="s">
        <v>230</v>
      </c>
    </row>
    <row r="42" customFormat="false" ht="12.75" hidden="false" customHeight="false" outlineLevel="0" collapsed="false">
      <c r="A42" s="0" t="s">
        <v>250</v>
      </c>
      <c r="B42" s="0" t="n">
        <v>53.0999984741211</v>
      </c>
      <c r="C42" s="0" t="n">
        <v>52.2999992370606</v>
      </c>
      <c r="D42" s="0" t="n">
        <v>52.5</v>
      </c>
      <c r="E42" s="0" t="n">
        <v>52.5499992370606</v>
      </c>
      <c r="F42" s="0" t="n">
        <v>53.0999984741211</v>
      </c>
      <c r="G42" s="0" t="n">
        <v>51.75</v>
      </c>
      <c r="H42" s="0" t="n">
        <v>53.0499992370606</v>
      </c>
      <c r="I42" s="0" t="n">
        <v>53.3499984741211</v>
      </c>
      <c r="J42" s="0" t="n">
        <v>52.5999984741211</v>
      </c>
      <c r="K42" s="0" t="n">
        <v>51.9000015258789</v>
      </c>
      <c r="L42" s="0" t="n">
        <v>53.3499984741211</v>
      </c>
      <c r="M42" s="0" t="n">
        <v>54.25</v>
      </c>
      <c r="N42" s="0" t="n">
        <v>53.3499984741211</v>
      </c>
      <c r="O42" s="0" t="n">
        <v>51</v>
      </c>
      <c r="P42" s="0" t="n">
        <v>50.2999992370606</v>
      </c>
      <c r="Q42" s="0" t="n">
        <v>50.2999992370606</v>
      </c>
      <c r="R42" s="0" t="n">
        <v>51</v>
      </c>
      <c r="S42" s="0" t="n">
        <v>50.25</v>
      </c>
      <c r="T42" s="0" t="n">
        <v>50.5</v>
      </c>
      <c r="U42" s="0" t="n">
        <v>48</v>
      </c>
      <c r="V42" s="0" t="n">
        <v>45.5499992370606</v>
      </c>
      <c r="W42" s="0" t="n">
        <v>43.9500007629395</v>
      </c>
      <c r="X42" s="0" t="n">
        <v>42.8499984741211</v>
      </c>
      <c r="Y42" s="0" t="n">
        <v>40.5999984741211</v>
      </c>
      <c r="Z42" s="0" t="n">
        <v>41</v>
      </c>
      <c r="AA42" s="0" t="n">
        <v>44</v>
      </c>
      <c r="AB42" s="0" t="n">
        <v>43.9000015258789</v>
      </c>
      <c r="AC42" s="0" t="n">
        <v>43.5999984741211</v>
      </c>
      <c r="AD42" s="0" t="n">
        <v>43.5</v>
      </c>
      <c r="AE42" s="0" t="n">
        <v>41.5</v>
      </c>
      <c r="AF42" s="0" t="n">
        <v>42</v>
      </c>
      <c r="AG42" s="0" t="n">
        <v>42.2999992370606</v>
      </c>
      <c r="AH42" s="0" t="n">
        <v>41.7000007629395</v>
      </c>
      <c r="AI42" s="0" t="n">
        <v>40.2999992370606</v>
      </c>
      <c r="AJ42" s="0" t="n">
        <v>42.4500007629395</v>
      </c>
      <c r="AK42" s="0" t="n">
        <v>44.9500007629395</v>
      </c>
      <c r="AL42" s="0" t="n">
        <v>45.7000007629395</v>
      </c>
      <c r="AM42" s="0" t="n">
        <v>45.25</v>
      </c>
      <c r="AN42" s="0" t="n">
        <v>46.5</v>
      </c>
      <c r="AO42" s="0" t="n">
        <v>45.75</v>
      </c>
      <c r="AP42" s="0" t="n">
        <v>44.5</v>
      </c>
      <c r="AQ42" s="0" t="n">
        <v>44.5</v>
      </c>
      <c r="AR42" s="0" t="n">
        <v>44.9000015258789</v>
      </c>
      <c r="AS42" s="0" t="n">
        <v>45.4500007629395</v>
      </c>
      <c r="AT42" s="0" t="n">
        <v>45.4500007629395</v>
      </c>
      <c r="AU42" s="0" t="n">
        <v>45.5</v>
      </c>
      <c r="AV42" s="0" t="n">
        <v>44.4500007629395</v>
      </c>
      <c r="AW42" s="0" t="n">
        <v>45</v>
      </c>
      <c r="AX42" s="0" t="n">
        <v>46</v>
      </c>
      <c r="AY42" s="0" t="n">
        <v>46.5</v>
      </c>
      <c r="AZ42" s="0" t="n">
        <v>45.5</v>
      </c>
      <c r="BA42" s="0" t="n">
        <v>46.2000007629395</v>
      </c>
      <c r="BB42" s="0" t="n">
        <v>45.7000007629395</v>
      </c>
      <c r="BC42" s="0" t="n">
        <v>47.4500007629395</v>
      </c>
      <c r="BD42" s="0" t="n">
        <v>47</v>
      </c>
      <c r="BE42" s="0" t="n">
        <v>50</v>
      </c>
      <c r="BF42" s="0" t="n">
        <v>47.4500007629395</v>
      </c>
      <c r="BG42" s="0" t="n">
        <v>49</v>
      </c>
      <c r="BH42" s="0" t="n">
        <v>49.75</v>
      </c>
      <c r="BI42" s="0" t="n">
        <v>50.75</v>
      </c>
      <c r="BJ42" s="0" t="n">
        <v>49.5</v>
      </c>
      <c r="BK42" s="0" t="n">
        <v>48.8499984741211</v>
      </c>
      <c r="BL42" s="0" t="n">
        <v>49.9500007629395</v>
      </c>
      <c r="BM42" s="0" t="n">
        <v>53.7000007629395</v>
      </c>
      <c r="BN42" s="0" t="n">
        <v>54.3499984741211</v>
      </c>
      <c r="BO42" s="0" t="n">
        <v>55.5</v>
      </c>
      <c r="BP42" s="0" t="n">
        <v>56</v>
      </c>
      <c r="BQ42" s="0" t="n">
        <v>53.3499984741211</v>
      </c>
      <c r="BR42" s="0" t="n">
        <v>51</v>
      </c>
      <c r="BS42" s="0" t="n">
        <v>51.25</v>
      </c>
      <c r="BT42" s="0" t="n">
        <v>50.9500007629395</v>
      </c>
      <c r="BU42" s="0" t="n">
        <v>52.75</v>
      </c>
      <c r="BV42" s="0" t="n">
        <v>52.8499984741211</v>
      </c>
      <c r="BW42" s="0" t="n">
        <v>52.8499984741211</v>
      </c>
      <c r="BX42" s="0" t="n">
        <v>52</v>
      </c>
      <c r="BY42" s="0" t="n">
        <v>51.7999992370606</v>
      </c>
      <c r="BZ42" s="0" t="n">
        <v>52.75</v>
      </c>
      <c r="CA42" s="0" t="n">
        <v>51.9500007629395</v>
      </c>
      <c r="CB42" s="0" t="n">
        <v>46.0499992370606</v>
      </c>
      <c r="CC42" s="0" t="n">
        <v>47</v>
      </c>
      <c r="CD42" s="0" t="n">
        <v>48.5499992370606</v>
      </c>
      <c r="CE42" s="0" t="n">
        <v>48.3499984741211</v>
      </c>
      <c r="CF42" s="0" t="n">
        <v>49</v>
      </c>
      <c r="CG42" s="0" t="n">
        <v>50.4500007629395</v>
      </c>
      <c r="CH42" s="0" t="n">
        <v>51.5</v>
      </c>
      <c r="CI42" s="0" t="n">
        <v>52.0099983215332</v>
      </c>
      <c r="CJ42" s="0" t="n">
        <v>51.9500007629395</v>
      </c>
      <c r="CK42" s="0" t="n">
        <v>51.1500015258789</v>
      </c>
      <c r="CL42" s="0" t="n">
        <v>51.5</v>
      </c>
      <c r="CM42" s="0" t="n">
        <v>52</v>
      </c>
      <c r="CN42" s="0" t="n">
        <v>51.7200012207031</v>
      </c>
      <c r="CO42" s="0" t="n">
        <v>53.75</v>
      </c>
      <c r="CP42" s="0" t="n">
        <v>55</v>
      </c>
      <c r="CQ42" s="0" t="n">
        <v>54.5499992370606</v>
      </c>
      <c r="CR42" s="0" t="n">
        <v>55.2000007629395</v>
      </c>
      <c r="CS42" s="0" t="n">
        <v>55</v>
      </c>
      <c r="CT42" s="0" t="n">
        <v>55</v>
      </c>
      <c r="CU42" s="0" t="n">
        <v>53.75</v>
      </c>
      <c r="CV42" s="0" t="n">
        <v>52.0200004577637</v>
      </c>
      <c r="CW42" s="0" t="n">
        <v>54.9500007629395</v>
      </c>
      <c r="CX42" s="0" t="n">
        <v>55.7299995422363</v>
      </c>
    </row>
    <row r="43" customFormat="false" ht="12.75" hidden="false" customHeight="false" outlineLevel="0" collapsed="false">
      <c r="B43" s="0" t="s">
        <v>125</v>
      </c>
      <c r="C43" s="0" t="s">
        <v>126</v>
      </c>
      <c r="D43" s="0" t="s">
        <v>127</v>
      </c>
      <c r="E43" s="0" t="s">
        <v>128</v>
      </c>
      <c r="F43" s="0" t="s">
        <v>129</v>
      </c>
      <c r="G43" s="0" t="s">
        <v>130</v>
      </c>
      <c r="H43" s="0" t="s">
        <v>131</v>
      </c>
      <c r="I43" s="0" t="s">
        <v>132</v>
      </c>
      <c r="J43" s="0" t="s">
        <v>133</v>
      </c>
      <c r="K43" s="0" t="s">
        <v>134</v>
      </c>
      <c r="L43" s="0" t="s">
        <v>135</v>
      </c>
      <c r="M43" s="0" t="s">
        <v>136</v>
      </c>
      <c r="N43" s="0" t="s">
        <v>137</v>
      </c>
      <c r="O43" s="0" t="s">
        <v>138</v>
      </c>
      <c r="P43" s="0" t="s">
        <v>139</v>
      </c>
      <c r="Q43" s="0" t="s">
        <v>140</v>
      </c>
      <c r="R43" s="0" t="s">
        <v>141</v>
      </c>
      <c r="S43" s="0" t="s">
        <v>142</v>
      </c>
      <c r="T43" s="0" t="s">
        <v>143</v>
      </c>
      <c r="U43" s="0" t="s">
        <v>144</v>
      </c>
      <c r="V43" s="0" t="s">
        <v>145</v>
      </c>
      <c r="W43" s="0" t="s">
        <v>146</v>
      </c>
      <c r="X43" s="0" t="s">
        <v>147</v>
      </c>
      <c r="Y43" s="0" t="s">
        <v>148</v>
      </c>
      <c r="Z43" s="0" t="s">
        <v>149</v>
      </c>
      <c r="AA43" s="0" t="s">
        <v>150</v>
      </c>
      <c r="AB43" s="0" t="s">
        <v>151</v>
      </c>
      <c r="AC43" s="0" t="s">
        <v>152</v>
      </c>
      <c r="AD43" s="0" t="s">
        <v>153</v>
      </c>
      <c r="AE43" s="0" t="s">
        <v>154</v>
      </c>
      <c r="AF43" s="0" t="s">
        <v>155</v>
      </c>
      <c r="AG43" s="0" t="s">
        <v>156</v>
      </c>
      <c r="AH43" s="0" t="s">
        <v>157</v>
      </c>
      <c r="AI43" s="0" t="s">
        <v>158</v>
      </c>
      <c r="AJ43" s="0" t="s">
        <v>159</v>
      </c>
      <c r="AK43" s="0" t="s">
        <v>160</v>
      </c>
      <c r="AL43" s="0" t="s">
        <v>161</v>
      </c>
      <c r="AM43" s="0" t="s">
        <v>162</v>
      </c>
      <c r="AN43" s="0" t="s">
        <v>163</v>
      </c>
      <c r="AO43" s="0" t="s">
        <v>164</v>
      </c>
      <c r="AP43" s="0" t="s">
        <v>165</v>
      </c>
      <c r="AQ43" s="0" t="s">
        <v>166</v>
      </c>
      <c r="AR43" s="0" t="s">
        <v>167</v>
      </c>
      <c r="AS43" s="0" t="s">
        <v>168</v>
      </c>
      <c r="AT43" s="0" t="s">
        <v>169</v>
      </c>
      <c r="AU43" s="0" t="s">
        <v>170</v>
      </c>
      <c r="AV43" s="0" t="s">
        <v>171</v>
      </c>
      <c r="AW43" s="0" t="s">
        <v>172</v>
      </c>
      <c r="AX43" s="0" t="s">
        <v>173</v>
      </c>
      <c r="AY43" s="0" t="s">
        <v>174</v>
      </c>
      <c r="AZ43" s="0" t="s">
        <v>175</v>
      </c>
      <c r="BA43" s="0" t="s">
        <v>176</v>
      </c>
      <c r="BB43" s="0" t="s">
        <v>177</v>
      </c>
      <c r="BC43" s="0" t="s">
        <v>178</v>
      </c>
      <c r="BD43" s="0" t="s">
        <v>179</v>
      </c>
      <c r="BE43" s="0" t="s">
        <v>180</v>
      </c>
      <c r="BF43" s="0" t="s">
        <v>181</v>
      </c>
      <c r="BG43" s="0" t="s">
        <v>182</v>
      </c>
      <c r="BH43" s="0" t="s">
        <v>183</v>
      </c>
      <c r="BI43" s="0" t="s">
        <v>184</v>
      </c>
      <c r="BJ43" s="0" t="s">
        <v>185</v>
      </c>
      <c r="BK43" s="0" t="s">
        <v>186</v>
      </c>
      <c r="BL43" s="0" t="s">
        <v>187</v>
      </c>
      <c r="BM43" s="0" t="s">
        <v>188</v>
      </c>
      <c r="BN43" s="0" t="s">
        <v>189</v>
      </c>
      <c r="BO43" s="0" t="s">
        <v>190</v>
      </c>
      <c r="BP43" s="0" t="s">
        <v>191</v>
      </c>
      <c r="BQ43" s="0" t="s">
        <v>192</v>
      </c>
      <c r="BR43" s="0" t="s">
        <v>193</v>
      </c>
      <c r="BS43" s="0" t="s">
        <v>194</v>
      </c>
      <c r="BT43" s="0" t="s">
        <v>195</v>
      </c>
      <c r="BU43" s="0" t="s">
        <v>196</v>
      </c>
      <c r="BV43" s="0" t="s">
        <v>197</v>
      </c>
      <c r="BW43" s="0" t="s">
        <v>198</v>
      </c>
      <c r="BX43" s="0" t="s">
        <v>199</v>
      </c>
      <c r="BY43" s="0" t="s">
        <v>200</v>
      </c>
      <c r="BZ43" s="0" t="s">
        <v>201</v>
      </c>
      <c r="CA43" s="0" t="s">
        <v>202</v>
      </c>
      <c r="CB43" s="0" t="s">
        <v>203</v>
      </c>
      <c r="CC43" s="0" t="s">
        <v>204</v>
      </c>
      <c r="CD43" s="0" t="s">
        <v>205</v>
      </c>
      <c r="CE43" s="0" t="s">
        <v>206</v>
      </c>
      <c r="CF43" s="0" t="s">
        <v>207</v>
      </c>
      <c r="CG43" s="0" t="s">
        <v>208</v>
      </c>
      <c r="CH43" s="0" t="s">
        <v>209</v>
      </c>
      <c r="CI43" s="0" t="s">
        <v>210</v>
      </c>
      <c r="CJ43" s="0" t="s">
        <v>211</v>
      </c>
      <c r="CK43" s="0" t="s">
        <v>212</v>
      </c>
      <c r="CL43" s="0" t="s">
        <v>213</v>
      </c>
      <c r="CM43" s="0" t="s">
        <v>214</v>
      </c>
      <c r="CN43" s="0" t="s">
        <v>215</v>
      </c>
      <c r="CO43" s="0" t="s">
        <v>216</v>
      </c>
      <c r="CP43" s="0" t="s">
        <v>217</v>
      </c>
      <c r="CQ43" s="0" t="s">
        <v>218</v>
      </c>
      <c r="CR43" s="0" t="s">
        <v>219</v>
      </c>
      <c r="CS43" s="0" t="s">
        <v>220</v>
      </c>
      <c r="CT43" s="0" t="s">
        <v>221</v>
      </c>
      <c r="CU43" s="0" t="s">
        <v>222</v>
      </c>
      <c r="CV43" s="0" t="s">
        <v>223</v>
      </c>
      <c r="CW43" s="0" t="s">
        <v>224</v>
      </c>
      <c r="CX43" s="0" t="s">
        <v>225</v>
      </c>
    </row>
    <row r="44" customFormat="false" ht="12.75" hidden="false" customHeight="false" outlineLevel="0" collapsed="false">
      <c r="A44" s="0" t="s">
        <v>251</v>
      </c>
      <c r="B44" s="0" t="n">
        <v>3.28125</v>
      </c>
      <c r="C44" s="0" t="n">
        <v>3.09375</v>
      </c>
      <c r="D44" s="0" t="n">
        <v>2.8125</v>
      </c>
      <c r="E44" s="0" t="n">
        <v>3</v>
      </c>
      <c r="F44" s="0" t="n">
        <v>2.9375</v>
      </c>
      <c r="G44" s="0" t="n">
        <v>2.96875</v>
      </c>
      <c r="H44" s="0" t="n">
        <v>2.75</v>
      </c>
      <c r="I44" s="0" t="n">
        <v>2.9375</v>
      </c>
      <c r="J44" s="0" t="n">
        <v>2.875</v>
      </c>
      <c r="K44" s="0" t="n">
        <v>2.75</v>
      </c>
      <c r="L44" s="0" t="n">
        <v>2.6875</v>
      </c>
      <c r="M44" s="0" t="n">
        <v>2.3125</v>
      </c>
      <c r="N44" s="0" t="n">
        <v>2.1875</v>
      </c>
      <c r="O44" s="0" t="n">
        <v>2.03125</v>
      </c>
      <c r="P44" s="0" t="n">
        <v>2.3125</v>
      </c>
      <c r="Q44" s="0" t="n">
        <v>2.125</v>
      </c>
      <c r="R44" s="0" t="n">
        <v>2.03125</v>
      </c>
      <c r="S44" s="0" t="n">
        <v>2.0625</v>
      </c>
      <c r="T44" s="0" t="n">
        <v>2</v>
      </c>
      <c r="U44" s="0" t="n">
        <v>2.03125</v>
      </c>
      <c r="V44" s="0" t="n">
        <v>2.4375</v>
      </c>
      <c r="W44" s="0" t="n">
        <v>2.375</v>
      </c>
      <c r="X44" s="0" t="n">
        <v>2.375</v>
      </c>
      <c r="Y44" s="0" t="n">
        <v>2.4375</v>
      </c>
      <c r="Z44" s="0" t="n">
        <v>2.53125</v>
      </c>
      <c r="AA44" s="0" t="n">
        <v>2.5</v>
      </c>
      <c r="AB44" s="0" t="n">
        <v>2.75</v>
      </c>
      <c r="AC44" s="0" t="n">
        <v>2.4375</v>
      </c>
      <c r="AD44" s="0" t="n">
        <v>2.1875</v>
      </c>
      <c r="AE44" s="0" t="n">
        <v>2.09375</v>
      </c>
      <c r="AF44" s="0" t="n">
        <v>2</v>
      </c>
      <c r="AG44" s="0" t="n">
        <v>1.984375</v>
      </c>
      <c r="AH44" s="0" t="n">
        <v>1.9375</v>
      </c>
      <c r="AI44" s="0" t="n">
        <v>1.71875</v>
      </c>
      <c r="AJ44" s="0" t="n">
        <v>1.65625</v>
      </c>
      <c r="AK44" s="0" t="n">
        <v>1.6875</v>
      </c>
      <c r="AL44" s="0" t="n">
        <v>1.5625</v>
      </c>
      <c r="AM44" s="0" t="n">
        <v>1.625</v>
      </c>
      <c r="AN44" s="0" t="n">
        <v>1.875</v>
      </c>
      <c r="AO44" s="0" t="n">
        <v>1.65625</v>
      </c>
      <c r="AP44" s="0" t="n">
        <v>1.28125</v>
      </c>
      <c r="AQ44" s="0" t="n">
        <v>1.3125</v>
      </c>
      <c r="AR44" s="0" t="n">
        <v>1.3125</v>
      </c>
      <c r="AS44" s="0" t="n">
        <v>1.25</v>
      </c>
      <c r="AT44" s="0" t="n">
        <v>1.28125</v>
      </c>
      <c r="AU44" s="0" t="n">
        <v>1.21875</v>
      </c>
      <c r="AV44" s="0" t="n">
        <v>1.0625</v>
      </c>
      <c r="AW44" s="0" t="n">
        <v>1.03125</v>
      </c>
      <c r="AX44" s="0" t="n">
        <v>1.09375</v>
      </c>
      <c r="AY44" s="0" t="n">
        <v>1.0625</v>
      </c>
      <c r="AZ44" s="0" t="n">
        <v>1.0625</v>
      </c>
      <c r="BA44" s="0" t="n">
        <v>1.03125</v>
      </c>
      <c r="BB44" s="0" t="n">
        <v>1.0625</v>
      </c>
      <c r="BC44" s="0" t="n">
        <v>1.0625</v>
      </c>
      <c r="BD44" s="0" t="n">
        <v>1.0625</v>
      </c>
      <c r="BE44" s="0" t="n">
        <v>1</v>
      </c>
      <c r="BF44" s="0" t="n">
        <v>1.03125</v>
      </c>
      <c r="BG44" s="0" t="n">
        <v>1</v>
      </c>
      <c r="BH44" s="0" t="n">
        <v>0.9375</v>
      </c>
      <c r="BI44" s="0" t="n">
        <v>0.75</v>
      </c>
      <c r="BJ44" s="0" t="n">
        <v>0.6875</v>
      </c>
      <c r="BK44" s="0" t="n">
        <v>0.75</v>
      </c>
      <c r="BL44" s="0" t="n">
        <v>0.75</v>
      </c>
      <c r="BM44" s="0" t="n">
        <v>0.65625</v>
      </c>
      <c r="BN44" s="0" t="n">
        <v>0.5625</v>
      </c>
      <c r="BO44" s="0" t="n">
        <v>0.59375</v>
      </c>
      <c r="BP44" s="0" t="n">
        <v>0.5625</v>
      </c>
      <c r="BQ44" s="0" t="n">
        <v>0.5</v>
      </c>
      <c r="BR44" s="0" t="n">
        <v>0.6875</v>
      </c>
      <c r="BS44" s="0" t="n">
        <v>1.21875</v>
      </c>
      <c r="BT44" s="0" t="n">
        <v>1.21875</v>
      </c>
      <c r="BU44" s="0" t="n">
        <v>1.21875</v>
      </c>
      <c r="BV44" s="0" t="n">
        <v>1.09375</v>
      </c>
      <c r="BW44" s="0" t="n">
        <v>1.25</v>
      </c>
      <c r="BX44" s="0" t="n">
        <v>1.46875</v>
      </c>
      <c r="BY44" s="0" t="n">
        <v>1.5625</v>
      </c>
      <c r="BZ44" s="0" t="n">
        <v>1.78125</v>
      </c>
      <c r="CA44" s="0" t="n">
        <v>2</v>
      </c>
      <c r="CB44" s="0" t="n">
        <v>1.96875</v>
      </c>
      <c r="CC44" s="0" t="n">
        <v>1.9375</v>
      </c>
      <c r="CD44" s="0" t="n">
        <v>2.0625</v>
      </c>
      <c r="CE44" s="0" t="n">
        <v>2.15625</v>
      </c>
      <c r="CF44" s="0" t="n">
        <v>2.25</v>
      </c>
      <c r="CG44" s="0" t="n">
        <v>2.40625</v>
      </c>
      <c r="CH44" s="0" t="n">
        <v>2.125</v>
      </c>
      <c r="CI44" s="0" t="n">
        <v>2.125</v>
      </c>
      <c r="CJ44" s="0" t="n">
        <v>2.1875</v>
      </c>
      <c r="CK44" s="0" t="n">
        <v>2.03125</v>
      </c>
      <c r="CL44" s="0" t="n">
        <v>1.78125</v>
      </c>
      <c r="CM44" s="0" t="n">
        <v>1.75</v>
      </c>
      <c r="CN44" s="0" t="n">
        <v>1.59375</v>
      </c>
      <c r="CO44" s="0" t="n">
        <v>1.4375</v>
      </c>
      <c r="CP44" s="0" t="n">
        <v>1.1875</v>
      </c>
      <c r="CQ44" s="0" t="n">
        <v>1.15625</v>
      </c>
      <c r="CR44" s="0" t="n">
        <v>1.25</v>
      </c>
      <c r="CS44" s="0" t="n">
        <v>1.0625</v>
      </c>
      <c r="CT44" s="0" t="n">
        <v>1.25</v>
      </c>
      <c r="CU44" s="0" t="n">
        <v>1.21875</v>
      </c>
      <c r="CV44" s="0" t="n">
        <v>1.21875</v>
      </c>
      <c r="CW44" s="0" t="n">
        <v>1.3125</v>
      </c>
      <c r="CX44" s="0" t="n">
        <v>1.0625</v>
      </c>
    </row>
    <row r="45" customFormat="false" ht="12.75" hidden="false" customHeight="false" outlineLevel="0" collapsed="false">
      <c r="B45" s="0" t="s">
        <v>125</v>
      </c>
      <c r="C45" s="0" t="s">
        <v>126</v>
      </c>
      <c r="D45" s="0" t="s">
        <v>127</v>
      </c>
      <c r="E45" s="0" t="s">
        <v>128</v>
      </c>
      <c r="F45" s="0" t="s">
        <v>129</v>
      </c>
      <c r="G45" s="0" t="s">
        <v>130</v>
      </c>
      <c r="H45" s="0" t="s">
        <v>131</v>
      </c>
      <c r="I45" s="0" t="s">
        <v>132</v>
      </c>
      <c r="J45" s="0" t="s">
        <v>133</v>
      </c>
      <c r="K45" s="0" t="s">
        <v>134</v>
      </c>
      <c r="L45" s="0" t="s">
        <v>135</v>
      </c>
      <c r="M45" s="0" t="s">
        <v>136</v>
      </c>
      <c r="N45" s="0" t="s">
        <v>137</v>
      </c>
      <c r="O45" s="0" t="s">
        <v>138</v>
      </c>
      <c r="P45" s="0" t="s">
        <v>139</v>
      </c>
      <c r="Q45" s="0" t="s">
        <v>140</v>
      </c>
      <c r="R45" s="0" t="s">
        <v>141</v>
      </c>
      <c r="S45" s="0" t="s">
        <v>142</v>
      </c>
      <c r="T45" s="0" t="s">
        <v>143</v>
      </c>
      <c r="U45" s="0" t="s">
        <v>144</v>
      </c>
      <c r="V45" s="0" t="s">
        <v>145</v>
      </c>
      <c r="W45" s="0" t="s">
        <v>146</v>
      </c>
      <c r="X45" s="0" t="s">
        <v>147</v>
      </c>
      <c r="Y45" s="0" t="s">
        <v>148</v>
      </c>
      <c r="Z45" s="0" t="s">
        <v>149</v>
      </c>
      <c r="AA45" s="0" t="s">
        <v>150</v>
      </c>
      <c r="AB45" s="0" t="s">
        <v>151</v>
      </c>
      <c r="AC45" s="0" t="s">
        <v>152</v>
      </c>
      <c r="AD45" s="0" t="s">
        <v>153</v>
      </c>
      <c r="AE45" s="0" t="s">
        <v>154</v>
      </c>
      <c r="AF45" s="0" t="s">
        <v>155</v>
      </c>
      <c r="AG45" s="0" t="s">
        <v>156</v>
      </c>
      <c r="AH45" s="0" t="s">
        <v>157</v>
      </c>
      <c r="AI45" s="0" t="s">
        <v>158</v>
      </c>
      <c r="AJ45" s="0" t="s">
        <v>159</v>
      </c>
      <c r="AK45" s="0" t="s">
        <v>160</v>
      </c>
      <c r="AL45" s="0" t="s">
        <v>161</v>
      </c>
      <c r="AM45" s="0" t="s">
        <v>162</v>
      </c>
      <c r="AN45" s="0" t="s">
        <v>163</v>
      </c>
      <c r="AO45" s="0" t="s">
        <v>164</v>
      </c>
      <c r="AP45" s="0" t="s">
        <v>165</v>
      </c>
      <c r="AQ45" s="0" t="s">
        <v>166</v>
      </c>
      <c r="AR45" s="0" t="s">
        <v>167</v>
      </c>
      <c r="AS45" s="0" t="s">
        <v>168</v>
      </c>
      <c r="AT45" s="0" t="s">
        <v>169</v>
      </c>
      <c r="AU45" s="0" t="s">
        <v>170</v>
      </c>
      <c r="AV45" s="0" t="s">
        <v>171</v>
      </c>
      <c r="AW45" s="0" t="s">
        <v>172</v>
      </c>
      <c r="AX45" s="0" t="s">
        <v>173</v>
      </c>
      <c r="AY45" s="0" t="s">
        <v>174</v>
      </c>
      <c r="AZ45" s="0" t="s">
        <v>175</v>
      </c>
      <c r="BA45" s="0" t="s">
        <v>176</v>
      </c>
      <c r="BB45" s="0" t="s">
        <v>177</v>
      </c>
      <c r="BC45" s="0" t="s">
        <v>178</v>
      </c>
      <c r="BD45" s="0" t="s">
        <v>179</v>
      </c>
      <c r="BE45" s="0" t="s">
        <v>180</v>
      </c>
      <c r="BF45" s="0" t="s">
        <v>181</v>
      </c>
      <c r="BG45" s="0" t="s">
        <v>182</v>
      </c>
      <c r="BH45" s="0" t="s">
        <v>183</v>
      </c>
      <c r="BI45" s="0" t="s">
        <v>184</v>
      </c>
      <c r="BJ45" s="0" t="s">
        <v>185</v>
      </c>
      <c r="BK45" s="0" t="s">
        <v>186</v>
      </c>
      <c r="BL45" s="0" t="s">
        <v>187</v>
      </c>
      <c r="BM45" s="0" t="s">
        <v>188</v>
      </c>
      <c r="BN45" s="0" t="s">
        <v>189</v>
      </c>
      <c r="BO45" s="0" t="s">
        <v>190</v>
      </c>
      <c r="BP45" s="0" t="s">
        <v>191</v>
      </c>
      <c r="BQ45" s="0" t="s">
        <v>192</v>
      </c>
      <c r="BR45" s="0" t="s">
        <v>193</v>
      </c>
      <c r="BS45" s="0" t="s">
        <v>194</v>
      </c>
      <c r="BT45" s="0" t="s">
        <v>195</v>
      </c>
      <c r="BU45" s="0" t="s">
        <v>196</v>
      </c>
      <c r="BV45" s="0" t="s">
        <v>197</v>
      </c>
      <c r="BW45" s="0" t="s">
        <v>198</v>
      </c>
      <c r="BX45" s="0" t="s">
        <v>199</v>
      </c>
      <c r="BY45" s="0" t="s">
        <v>200</v>
      </c>
      <c r="BZ45" s="0" t="s">
        <v>201</v>
      </c>
      <c r="CA45" s="0" t="s">
        <v>202</v>
      </c>
      <c r="CB45" s="0" t="s">
        <v>203</v>
      </c>
      <c r="CC45" s="0" t="s">
        <v>204</v>
      </c>
      <c r="CD45" s="0" t="s">
        <v>205</v>
      </c>
      <c r="CE45" s="0" t="s">
        <v>206</v>
      </c>
      <c r="CF45" s="0" t="s">
        <v>207</v>
      </c>
      <c r="CG45" s="0" t="s">
        <v>208</v>
      </c>
      <c r="CH45" s="0" t="s">
        <v>209</v>
      </c>
      <c r="CI45" s="0" t="s">
        <v>210</v>
      </c>
      <c r="CJ45" s="0" t="s">
        <v>211</v>
      </c>
      <c r="CK45" s="0" t="s">
        <v>212</v>
      </c>
      <c r="CL45" s="0" t="s">
        <v>213</v>
      </c>
      <c r="CM45" s="0" t="s">
        <v>214</v>
      </c>
      <c r="CN45" s="0" t="s">
        <v>215</v>
      </c>
      <c r="CO45" s="0" t="s">
        <v>216</v>
      </c>
      <c r="CP45" s="0" t="s">
        <v>217</v>
      </c>
      <c r="CQ45" s="0" t="s">
        <v>218</v>
      </c>
      <c r="CR45" s="0" t="s">
        <v>219</v>
      </c>
      <c r="CS45" s="0" t="s">
        <v>220</v>
      </c>
      <c r="CT45" s="0" t="s">
        <v>221</v>
      </c>
      <c r="CU45" s="0" t="s">
        <v>222</v>
      </c>
      <c r="CV45" s="0" t="s">
        <v>223</v>
      </c>
      <c r="CW45" s="0" t="s">
        <v>224</v>
      </c>
      <c r="CX45" s="0" t="s">
        <v>225</v>
      </c>
    </row>
    <row r="46" customFormat="false" ht="12.75" hidden="false" customHeight="false" outlineLevel="0" collapsed="false">
      <c r="A46" s="0" t="s">
        <v>252</v>
      </c>
      <c r="B46" s="0" t="n">
        <v>34.939998626709</v>
      </c>
      <c r="C46" s="0" t="n">
        <v>35.810001373291</v>
      </c>
      <c r="D46" s="0" t="n">
        <v>36.1399993896484</v>
      </c>
      <c r="E46" s="0" t="n">
        <v>36.060001373291</v>
      </c>
      <c r="F46" s="0" t="n">
        <v>37.2599983215332</v>
      </c>
      <c r="G46" s="0" t="n">
        <v>39.8699989318848</v>
      </c>
      <c r="H46" s="0" t="n">
        <v>36</v>
      </c>
      <c r="I46" s="0" t="n">
        <v>35.25</v>
      </c>
      <c r="J46" s="0" t="n">
        <v>34.310001373291</v>
      </c>
      <c r="K46" s="0" t="n">
        <v>35.8699989318848</v>
      </c>
      <c r="L46" s="0" t="n">
        <v>35.939998626709</v>
      </c>
      <c r="M46" s="0" t="n">
        <v>36.810001373291</v>
      </c>
      <c r="N46" s="0" t="n">
        <v>37.6199989318848</v>
      </c>
      <c r="O46" s="0" t="n">
        <v>37.1199989318848</v>
      </c>
      <c r="P46" s="0" t="n">
        <v>37.939998626709</v>
      </c>
      <c r="Q46" s="0" t="n">
        <v>39.189998626709</v>
      </c>
      <c r="R46" s="0" t="n">
        <v>38.8699989318848</v>
      </c>
      <c r="S46" s="0" t="n">
        <v>38.1199989318848</v>
      </c>
      <c r="T46" s="0" t="n">
        <v>36.5</v>
      </c>
      <c r="U46" s="0" t="n">
        <v>37</v>
      </c>
      <c r="V46" s="0" t="n">
        <v>37.060001373291</v>
      </c>
      <c r="W46" s="0" t="n">
        <v>36.25</v>
      </c>
      <c r="X46" s="0" t="n">
        <v>36</v>
      </c>
      <c r="Y46" s="0" t="n">
        <v>34.75</v>
      </c>
      <c r="Z46" s="0" t="n">
        <v>37.3699989318848</v>
      </c>
      <c r="AA46" s="0" t="n">
        <v>38.5</v>
      </c>
      <c r="AB46" s="0" t="n">
        <v>38.310001373291</v>
      </c>
      <c r="AC46" s="0" t="n">
        <v>38.560001373291</v>
      </c>
      <c r="AD46" s="0" t="n">
        <v>37.5</v>
      </c>
      <c r="AE46" s="0" t="n">
        <v>36.8699989318848</v>
      </c>
      <c r="AF46" s="0" t="n">
        <v>37.189998626709</v>
      </c>
      <c r="AG46" s="0" t="n">
        <v>37.25</v>
      </c>
      <c r="AH46" s="0" t="n">
        <v>36.75</v>
      </c>
      <c r="AI46" s="0" t="n">
        <v>37.75</v>
      </c>
      <c r="AJ46" s="0" t="n">
        <v>38.560001373291</v>
      </c>
      <c r="AK46" s="0" t="n">
        <v>39.689998626709</v>
      </c>
      <c r="AL46" s="0" t="n">
        <v>39.060001373291</v>
      </c>
      <c r="AM46" s="0" t="n">
        <v>39.810001373291</v>
      </c>
      <c r="AN46" s="0" t="n">
        <v>40.3699989318848</v>
      </c>
      <c r="AO46" s="0" t="n">
        <v>40.939998626709</v>
      </c>
      <c r="AP46" s="0" t="n">
        <v>41.5</v>
      </c>
      <c r="AQ46" s="0" t="n">
        <v>41.439998626709</v>
      </c>
      <c r="AR46" s="0" t="n">
        <v>41.689998626709</v>
      </c>
      <c r="AS46" s="0" t="n">
        <v>41.1199989318848</v>
      </c>
      <c r="AT46" s="0" t="n">
        <v>40.560001373291</v>
      </c>
      <c r="AU46" s="0" t="n">
        <v>41.75</v>
      </c>
      <c r="AV46" s="0" t="n">
        <v>41.689998626709</v>
      </c>
      <c r="AW46" s="0" t="n">
        <v>41.1199989318848</v>
      </c>
      <c r="AX46" s="0" t="n">
        <v>40.75</v>
      </c>
      <c r="AY46" s="0" t="n">
        <v>40.75</v>
      </c>
      <c r="AZ46" s="0" t="n">
        <v>40.25</v>
      </c>
      <c r="BA46" s="0" t="n">
        <v>40.25</v>
      </c>
      <c r="BB46" s="0" t="n">
        <v>39.75</v>
      </c>
      <c r="BC46" s="0" t="n">
        <v>39.060001373291</v>
      </c>
      <c r="BD46" s="0" t="n">
        <v>37.8699989318848</v>
      </c>
      <c r="BE46" s="0" t="n">
        <v>38.810001373291</v>
      </c>
      <c r="BF46" s="0" t="n">
        <v>38.689998626709</v>
      </c>
      <c r="BG46" s="0" t="n">
        <v>37.439998626709</v>
      </c>
      <c r="BH46" s="0" t="n">
        <v>38.810001373291</v>
      </c>
      <c r="BI46" s="0" t="n">
        <v>39.810001373291</v>
      </c>
      <c r="BJ46" s="0" t="n">
        <v>41.3699989318848</v>
      </c>
      <c r="BK46" s="0" t="n">
        <v>43.1199989318848</v>
      </c>
      <c r="BL46" s="0" t="n">
        <v>42.75</v>
      </c>
      <c r="BM46" s="0" t="n">
        <v>42.75</v>
      </c>
      <c r="BN46" s="0" t="n">
        <v>43.25</v>
      </c>
      <c r="BO46" s="0" t="n">
        <v>43</v>
      </c>
      <c r="BP46" s="0" t="n">
        <v>41.939998626709</v>
      </c>
      <c r="BQ46" s="0" t="n">
        <v>42.310001373291</v>
      </c>
      <c r="BR46" s="0" t="n">
        <v>41.75</v>
      </c>
      <c r="BS46" s="0" t="n">
        <v>40.5</v>
      </c>
      <c r="BT46" s="0" t="n">
        <v>37</v>
      </c>
      <c r="BU46" s="0" t="n">
        <v>37.439998626709</v>
      </c>
      <c r="BV46" s="0" t="n">
        <v>37.810001373291</v>
      </c>
      <c r="BW46" s="0" t="n">
        <v>37.5</v>
      </c>
      <c r="BX46" s="0" t="n">
        <v>37.25</v>
      </c>
      <c r="BY46" s="0" t="n">
        <v>33.939998626709</v>
      </c>
      <c r="BZ46" s="0" t="n">
        <v>35.1199989318848</v>
      </c>
      <c r="CA46" s="0" t="n">
        <v>34.3699989318848</v>
      </c>
      <c r="CB46" s="0" t="n">
        <v>35.560001373291</v>
      </c>
      <c r="CC46" s="0" t="n">
        <v>35.75</v>
      </c>
      <c r="CD46" s="0" t="n">
        <v>35.25</v>
      </c>
      <c r="CE46" s="0" t="n">
        <v>36.689998626709</v>
      </c>
      <c r="CF46" s="0" t="n">
        <v>36.8699989318848</v>
      </c>
      <c r="CG46" s="0" t="n">
        <v>36.75</v>
      </c>
      <c r="CH46" s="0" t="n">
        <v>37</v>
      </c>
      <c r="CI46" s="0" t="n">
        <v>36.689998626709</v>
      </c>
      <c r="CJ46" s="0" t="n">
        <v>36.5</v>
      </c>
      <c r="CK46" s="0" t="n">
        <v>36.4700012207031</v>
      </c>
      <c r="CL46" s="0" t="n">
        <v>35.4199981689453</v>
      </c>
      <c r="CM46" s="0" t="n">
        <v>34.8400001525879</v>
      </c>
      <c r="CN46" s="0" t="n">
        <v>35.6500015258789</v>
      </c>
      <c r="CO46" s="0" t="n">
        <v>35.7900009155273</v>
      </c>
      <c r="CP46" s="0" t="n">
        <v>36.2200012207031</v>
      </c>
      <c r="CQ46" s="0" t="n">
        <v>36.4199981689453</v>
      </c>
      <c r="CR46" s="0" t="n">
        <v>36.9500007629395</v>
      </c>
      <c r="CS46" s="0" t="n">
        <v>37.4099998474121</v>
      </c>
      <c r="CT46" s="0" t="n">
        <v>37</v>
      </c>
      <c r="CU46" s="0" t="n">
        <v>36.7900009155273</v>
      </c>
      <c r="CV46" s="0" t="n">
        <v>37.1199989318848</v>
      </c>
      <c r="CW46" s="0" t="n">
        <v>36.9799995422363</v>
      </c>
      <c r="CX46" s="0" t="n">
        <v>37.5499992370606</v>
      </c>
    </row>
    <row r="47" customFormat="false" ht="12.75" hidden="false" customHeight="false" outlineLevel="0" collapsed="false">
      <c r="B47" s="0" t="s">
        <v>125</v>
      </c>
      <c r="C47" s="0" t="s">
        <v>126</v>
      </c>
      <c r="D47" s="0" t="s">
        <v>127</v>
      </c>
      <c r="E47" s="0" t="s">
        <v>128</v>
      </c>
      <c r="F47" s="0" t="s">
        <v>129</v>
      </c>
      <c r="G47" s="0" t="s">
        <v>130</v>
      </c>
      <c r="H47" s="0" t="s">
        <v>131</v>
      </c>
      <c r="I47" s="0" t="s">
        <v>132</v>
      </c>
      <c r="J47" s="0" t="s">
        <v>133</v>
      </c>
      <c r="K47" s="0" t="s">
        <v>134</v>
      </c>
      <c r="L47" s="0" t="s">
        <v>135</v>
      </c>
      <c r="M47" s="0" t="s">
        <v>136</v>
      </c>
      <c r="N47" s="0" t="s">
        <v>137</v>
      </c>
      <c r="O47" s="0" t="s">
        <v>138</v>
      </c>
      <c r="P47" s="0" t="s">
        <v>139</v>
      </c>
      <c r="Q47" s="0" t="s">
        <v>140</v>
      </c>
      <c r="R47" s="0" t="s">
        <v>141</v>
      </c>
      <c r="S47" s="0" t="s">
        <v>142</v>
      </c>
      <c r="T47" s="0" t="s">
        <v>143</v>
      </c>
      <c r="U47" s="0" t="s">
        <v>144</v>
      </c>
      <c r="V47" s="0" t="s">
        <v>145</v>
      </c>
      <c r="W47" s="0" t="s">
        <v>146</v>
      </c>
      <c r="X47" s="0" t="s">
        <v>147</v>
      </c>
      <c r="Y47" s="0" t="s">
        <v>148</v>
      </c>
      <c r="Z47" s="0" t="s">
        <v>149</v>
      </c>
      <c r="AA47" s="0" t="s">
        <v>150</v>
      </c>
      <c r="AB47" s="0" t="s">
        <v>151</v>
      </c>
      <c r="AC47" s="0" t="s">
        <v>152</v>
      </c>
      <c r="AD47" s="0" t="s">
        <v>153</v>
      </c>
      <c r="AE47" s="0" t="s">
        <v>154</v>
      </c>
      <c r="AF47" s="0" t="s">
        <v>155</v>
      </c>
      <c r="AG47" s="0" t="s">
        <v>156</v>
      </c>
      <c r="AH47" s="0" t="s">
        <v>157</v>
      </c>
      <c r="AI47" s="0" t="s">
        <v>158</v>
      </c>
      <c r="AJ47" s="0" t="s">
        <v>159</v>
      </c>
      <c r="AK47" s="0" t="s">
        <v>160</v>
      </c>
      <c r="AL47" s="0" t="s">
        <v>161</v>
      </c>
      <c r="AM47" s="0" t="s">
        <v>162</v>
      </c>
      <c r="AN47" s="0" t="s">
        <v>163</v>
      </c>
      <c r="AO47" s="0" t="s">
        <v>164</v>
      </c>
      <c r="AP47" s="0" t="s">
        <v>165</v>
      </c>
      <c r="AQ47" s="0" t="s">
        <v>166</v>
      </c>
      <c r="AR47" s="0" t="s">
        <v>167</v>
      </c>
      <c r="AS47" s="0" t="s">
        <v>168</v>
      </c>
      <c r="AT47" s="0" t="s">
        <v>169</v>
      </c>
      <c r="AU47" s="0" t="s">
        <v>170</v>
      </c>
      <c r="AV47" s="0" t="s">
        <v>171</v>
      </c>
      <c r="AW47" s="0" t="s">
        <v>172</v>
      </c>
      <c r="AX47" s="0" t="s">
        <v>173</v>
      </c>
      <c r="AY47" s="0" t="s">
        <v>174</v>
      </c>
      <c r="AZ47" s="0" t="s">
        <v>175</v>
      </c>
      <c r="BA47" s="0" t="s">
        <v>176</v>
      </c>
      <c r="BB47" s="0" t="s">
        <v>177</v>
      </c>
      <c r="BC47" s="0" t="s">
        <v>178</v>
      </c>
      <c r="BD47" s="0" t="s">
        <v>179</v>
      </c>
      <c r="BE47" s="0" t="s">
        <v>180</v>
      </c>
      <c r="BF47" s="0" t="s">
        <v>181</v>
      </c>
      <c r="BG47" s="0" t="s">
        <v>182</v>
      </c>
      <c r="BH47" s="0" t="s">
        <v>183</v>
      </c>
      <c r="BI47" s="0" t="s">
        <v>184</v>
      </c>
      <c r="BJ47" s="0" t="s">
        <v>185</v>
      </c>
      <c r="BK47" s="0" t="s">
        <v>186</v>
      </c>
      <c r="BL47" s="0" t="s">
        <v>187</v>
      </c>
      <c r="BM47" s="0" t="s">
        <v>188</v>
      </c>
      <c r="BN47" s="0" t="s">
        <v>189</v>
      </c>
      <c r="BO47" s="0" t="s">
        <v>190</v>
      </c>
      <c r="BP47" s="0" t="s">
        <v>191</v>
      </c>
      <c r="BQ47" s="0" t="s">
        <v>192</v>
      </c>
      <c r="BR47" s="0" t="s">
        <v>193</v>
      </c>
      <c r="BS47" s="0" t="s">
        <v>194</v>
      </c>
      <c r="BT47" s="0" t="s">
        <v>195</v>
      </c>
      <c r="BU47" s="0" t="s">
        <v>196</v>
      </c>
      <c r="BV47" s="0" t="s">
        <v>197</v>
      </c>
      <c r="BW47" s="0" t="s">
        <v>198</v>
      </c>
      <c r="BX47" s="0" t="s">
        <v>199</v>
      </c>
      <c r="BY47" s="0" t="s">
        <v>200</v>
      </c>
      <c r="BZ47" s="0" t="s">
        <v>201</v>
      </c>
      <c r="CA47" s="0" t="s">
        <v>202</v>
      </c>
      <c r="CB47" s="0" t="s">
        <v>203</v>
      </c>
      <c r="CC47" s="0" t="s">
        <v>204</v>
      </c>
      <c r="CD47" s="0" t="s">
        <v>205</v>
      </c>
      <c r="CE47" s="0" t="s">
        <v>206</v>
      </c>
      <c r="CF47" s="0" t="s">
        <v>207</v>
      </c>
      <c r="CG47" s="0" t="s">
        <v>208</v>
      </c>
      <c r="CH47" s="0" t="s">
        <v>209</v>
      </c>
      <c r="CI47" s="0" t="s">
        <v>210</v>
      </c>
      <c r="CJ47" s="0" t="s">
        <v>211</v>
      </c>
      <c r="CK47" s="0" t="s">
        <v>212</v>
      </c>
      <c r="CL47" s="0" t="s">
        <v>213</v>
      </c>
      <c r="CM47" s="0" t="s">
        <v>214</v>
      </c>
      <c r="CN47" s="0" t="s">
        <v>215</v>
      </c>
      <c r="CO47" s="0" t="s">
        <v>216</v>
      </c>
      <c r="CP47" s="0" t="s">
        <v>217</v>
      </c>
      <c r="CQ47" s="0" t="s">
        <v>218</v>
      </c>
      <c r="CR47" s="0" t="s">
        <v>219</v>
      </c>
      <c r="CS47" s="0" t="s">
        <v>220</v>
      </c>
      <c r="CT47" s="0" t="s">
        <v>221</v>
      </c>
      <c r="CU47" s="0" t="s">
        <v>222</v>
      </c>
      <c r="CV47" s="0" t="s">
        <v>223</v>
      </c>
      <c r="CW47" s="0" t="s">
        <v>224</v>
      </c>
      <c r="CX47" s="0" t="s">
        <v>225</v>
      </c>
    </row>
    <row r="48" customFormat="false" ht="12.75" hidden="false" customHeight="false" outlineLevel="0" collapsed="false">
      <c r="A48" s="0" t="s">
        <v>253</v>
      </c>
      <c r="B48" s="0" t="n">
        <v>55.6199989318848</v>
      </c>
      <c r="C48" s="0" t="n">
        <v>57.560001373291</v>
      </c>
      <c r="D48" s="0" t="n">
        <v>59.2599983215332</v>
      </c>
      <c r="E48" s="0" t="n">
        <v>59.8699989318848</v>
      </c>
      <c r="F48" s="0" t="n">
        <v>60.5800018310547</v>
      </c>
      <c r="G48" s="0" t="n">
        <v>61.560001373291</v>
      </c>
      <c r="H48" s="0" t="n">
        <v>59.1199989318848</v>
      </c>
      <c r="I48" s="0" t="n">
        <v>57</v>
      </c>
      <c r="J48" s="0" t="n">
        <v>55.6199989318848</v>
      </c>
      <c r="K48" s="0" t="n">
        <v>56.6199989318848</v>
      </c>
      <c r="L48" s="0" t="n">
        <v>56.560001373291</v>
      </c>
      <c r="M48" s="0" t="n">
        <v>58.810001373291</v>
      </c>
      <c r="N48" s="0" t="n">
        <v>58.25</v>
      </c>
      <c r="O48" s="0" t="n">
        <v>57.439998626709</v>
      </c>
      <c r="P48" s="0" t="n">
        <v>57.939998626709</v>
      </c>
      <c r="Q48" s="0" t="n">
        <v>60.439998626709</v>
      </c>
      <c r="R48" s="0" t="n">
        <v>61.6199989318848</v>
      </c>
      <c r="S48" s="0" t="n">
        <v>59.8699989318848</v>
      </c>
      <c r="T48" s="0" t="n">
        <v>60.060001373291</v>
      </c>
      <c r="U48" s="0" t="n">
        <v>59.5</v>
      </c>
      <c r="V48" s="0" t="n">
        <v>60.8699989318848</v>
      </c>
      <c r="W48" s="0" t="n">
        <v>59.689998626709</v>
      </c>
      <c r="X48" s="0" t="n">
        <v>60.810001373291</v>
      </c>
      <c r="Y48" s="0" t="n">
        <v>56.5</v>
      </c>
      <c r="Z48" s="0" t="n">
        <v>58</v>
      </c>
      <c r="AA48" s="0" t="n">
        <v>60.75</v>
      </c>
      <c r="AB48" s="0" t="n">
        <v>60.1199989318848</v>
      </c>
      <c r="AC48" s="0" t="n">
        <v>59.8699989318848</v>
      </c>
      <c r="AD48" s="0" t="n">
        <v>58.8699989318848</v>
      </c>
      <c r="AE48" s="0" t="n">
        <v>57.1199989318848</v>
      </c>
      <c r="AF48" s="0" t="n">
        <v>55.8699989318848</v>
      </c>
      <c r="AG48" s="0" t="n">
        <v>56.439998626709</v>
      </c>
      <c r="AH48" s="0" t="n">
        <v>58.560001373291</v>
      </c>
      <c r="AI48" s="0" t="n">
        <v>58.8699989318848</v>
      </c>
      <c r="AJ48" s="0" t="n">
        <v>59.689998626709</v>
      </c>
      <c r="AK48" s="0" t="n">
        <v>60.060001373291</v>
      </c>
      <c r="AL48" s="0" t="n">
        <v>58.3699989318848</v>
      </c>
      <c r="AM48" s="0" t="n">
        <v>58.560001373291</v>
      </c>
      <c r="AN48" s="0" t="n">
        <v>59.8699989318848</v>
      </c>
      <c r="AO48" s="0" t="n">
        <v>61.189998626709</v>
      </c>
      <c r="AP48" s="0" t="n">
        <v>61.5</v>
      </c>
      <c r="AQ48" s="0" t="n">
        <v>61.75</v>
      </c>
      <c r="AR48" s="0" t="n">
        <v>62.810001373291</v>
      </c>
      <c r="AS48" s="0" t="n">
        <v>61.560001373291</v>
      </c>
      <c r="AT48" s="0" t="n">
        <v>62.060001373291</v>
      </c>
      <c r="AU48" s="0" t="n">
        <v>64.25</v>
      </c>
      <c r="AV48" s="0" t="n">
        <v>64.8099975585938</v>
      </c>
      <c r="AW48" s="0" t="n">
        <v>66.25</v>
      </c>
      <c r="AX48" s="0" t="n">
        <v>64.5</v>
      </c>
      <c r="AY48" s="0" t="n">
        <v>65.2900009155273</v>
      </c>
      <c r="AZ48" s="0" t="n">
        <v>63.0099983215332</v>
      </c>
      <c r="BA48" s="0" t="n">
        <v>63.2200012207031</v>
      </c>
      <c r="BB48" s="0" t="n">
        <v>66.9000015258789</v>
      </c>
      <c r="BC48" s="0" t="n">
        <v>66.6500015258789</v>
      </c>
      <c r="BD48" s="0" t="n">
        <v>65.5500030517578</v>
      </c>
      <c r="BE48" s="0" t="n">
        <v>67.6500015258789</v>
      </c>
      <c r="BF48" s="0" t="n">
        <v>66.0100021362305</v>
      </c>
      <c r="BG48" s="0" t="n">
        <v>65.3499984741211</v>
      </c>
      <c r="BH48" s="0" t="n">
        <v>63.7400016784668</v>
      </c>
      <c r="BI48" s="0" t="n">
        <v>64.129997253418</v>
      </c>
      <c r="BJ48" s="0" t="n">
        <v>66.0299987792969</v>
      </c>
      <c r="BK48" s="0" t="n">
        <v>68.3000030517578</v>
      </c>
      <c r="BL48" s="0" t="n">
        <v>67.2399978637695</v>
      </c>
      <c r="BM48" s="0" t="n">
        <v>68.4700012207031</v>
      </c>
      <c r="BN48" s="0" t="n">
        <v>70.5</v>
      </c>
      <c r="BO48" s="0" t="n">
        <v>70.8499984741211</v>
      </c>
      <c r="BP48" s="0" t="n">
        <v>69.3600006103516</v>
      </c>
      <c r="BQ48" s="0" t="n">
        <v>70.2099990844727</v>
      </c>
      <c r="BR48" s="0" t="n">
        <v>67.879997253418</v>
      </c>
      <c r="BS48" s="0" t="n">
        <v>62.9500007629395</v>
      </c>
      <c r="BT48" s="0" t="n">
        <v>60.3300018310547</v>
      </c>
      <c r="BU48" s="0" t="n">
        <v>59.7000007629395</v>
      </c>
      <c r="BV48" s="0" t="n">
        <v>61.7200012207031</v>
      </c>
      <c r="BW48" s="0" t="n">
        <v>62.5</v>
      </c>
      <c r="BX48" s="0" t="n">
        <v>59.25</v>
      </c>
      <c r="BY48" s="0" t="n">
        <v>56.6599998474121</v>
      </c>
      <c r="BZ48" s="0" t="n">
        <v>56.9599990844727</v>
      </c>
      <c r="CA48" s="0" t="n">
        <v>55.5</v>
      </c>
      <c r="CB48" s="0" t="n">
        <v>58.5499992370606</v>
      </c>
      <c r="CC48" s="0" t="n">
        <v>58.6500015258789</v>
      </c>
      <c r="CD48" s="0" t="n">
        <v>59.3699989318848</v>
      </c>
      <c r="CE48" s="0" t="n">
        <v>59.3499984741211</v>
      </c>
      <c r="CF48" s="0" t="n">
        <v>60.1100006103516</v>
      </c>
      <c r="CG48" s="0" t="n">
        <v>61</v>
      </c>
      <c r="CH48" s="0" t="n">
        <v>61.7400016784668</v>
      </c>
      <c r="CI48" s="0" t="n">
        <v>60.8300018310547</v>
      </c>
      <c r="CJ48" s="0" t="n">
        <v>61.9099998474121</v>
      </c>
      <c r="CK48" s="0" t="n">
        <v>61.1399993896484</v>
      </c>
      <c r="CL48" s="0" t="n">
        <v>60.5099983215332</v>
      </c>
      <c r="CM48" s="0" t="n">
        <v>60.6800003051758</v>
      </c>
      <c r="CN48" s="0" t="n">
        <v>61.1399993896484</v>
      </c>
      <c r="CO48" s="0" t="n">
        <v>61.3199996948242</v>
      </c>
      <c r="CP48" s="0" t="n">
        <v>61.5</v>
      </c>
      <c r="CQ48" s="0" t="n">
        <v>62.75</v>
      </c>
      <c r="CR48" s="0" t="n">
        <v>64.0599975585938</v>
      </c>
      <c r="CS48" s="0" t="n">
        <v>65.25</v>
      </c>
      <c r="CT48" s="0" t="n">
        <v>64.7399978637695</v>
      </c>
      <c r="CU48" s="0" t="n">
        <v>64</v>
      </c>
      <c r="CV48" s="0" t="n">
        <v>64.7399978637695</v>
      </c>
      <c r="CW48" s="0" t="n">
        <v>64</v>
      </c>
      <c r="CX48" s="0" t="n">
        <v>64.129997253418</v>
      </c>
    </row>
    <row r="49" customFormat="false" ht="12.75" hidden="false" customHeight="false" outlineLevel="0" collapsed="false">
      <c r="B49" s="0" t="s">
        <v>125</v>
      </c>
      <c r="C49" s="0" t="s">
        <v>126</v>
      </c>
      <c r="D49" s="0" t="s">
        <v>127</v>
      </c>
      <c r="E49" s="0" t="s">
        <v>128</v>
      </c>
      <c r="F49" s="0" t="s">
        <v>129</v>
      </c>
      <c r="G49" s="0" t="s">
        <v>130</v>
      </c>
      <c r="H49" s="0" t="s">
        <v>131</v>
      </c>
      <c r="I49" s="0" t="s">
        <v>132</v>
      </c>
      <c r="J49" s="0" t="s">
        <v>133</v>
      </c>
      <c r="K49" s="0" t="s">
        <v>134</v>
      </c>
      <c r="L49" s="0" t="s">
        <v>135</v>
      </c>
      <c r="M49" s="0" t="s">
        <v>136</v>
      </c>
      <c r="N49" s="0" t="s">
        <v>137</v>
      </c>
      <c r="O49" s="0" t="s">
        <v>138</v>
      </c>
      <c r="P49" s="0" t="s">
        <v>139</v>
      </c>
      <c r="Q49" s="0" t="s">
        <v>140</v>
      </c>
      <c r="R49" s="0" t="s">
        <v>141</v>
      </c>
      <c r="S49" s="0" t="s">
        <v>142</v>
      </c>
      <c r="T49" s="0" t="s">
        <v>143</v>
      </c>
      <c r="U49" s="0" t="s">
        <v>144</v>
      </c>
      <c r="V49" s="0" t="s">
        <v>145</v>
      </c>
      <c r="W49" s="0" t="s">
        <v>146</v>
      </c>
      <c r="X49" s="0" t="s">
        <v>147</v>
      </c>
      <c r="Y49" s="0" t="s">
        <v>148</v>
      </c>
      <c r="Z49" s="0" t="s">
        <v>149</v>
      </c>
      <c r="AA49" s="0" t="s">
        <v>150</v>
      </c>
      <c r="AB49" s="0" t="s">
        <v>151</v>
      </c>
      <c r="AC49" s="0" t="s">
        <v>152</v>
      </c>
      <c r="AD49" s="0" t="s">
        <v>153</v>
      </c>
      <c r="AE49" s="0" t="s">
        <v>154</v>
      </c>
      <c r="AF49" s="0" t="s">
        <v>155</v>
      </c>
      <c r="AG49" s="0" t="s">
        <v>156</v>
      </c>
      <c r="AH49" s="0" t="s">
        <v>157</v>
      </c>
      <c r="AI49" s="0" t="s">
        <v>158</v>
      </c>
      <c r="AJ49" s="0" t="s">
        <v>159</v>
      </c>
      <c r="AK49" s="0" t="s">
        <v>160</v>
      </c>
      <c r="AL49" s="0" t="s">
        <v>161</v>
      </c>
      <c r="AM49" s="0" t="s">
        <v>162</v>
      </c>
      <c r="AN49" s="0" t="s">
        <v>163</v>
      </c>
      <c r="AO49" s="0" t="s">
        <v>164</v>
      </c>
      <c r="AP49" s="0" t="s">
        <v>165</v>
      </c>
      <c r="AQ49" s="0" t="s">
        <v>166</v>
      </c>
      <c r="AR49" s="0" t="s">
        <v>167</v>
      </c>
      <c r="AS49" s="0" t="s">
        <v>168</v>
      </c>
      <c r="AT49" s="0" t="s">
        <v>169</v>
      </c>
      <c r="AU49" s="0" t="s">
        <v>170</v>
      </c>
      <c r="AV49" s="0" t="s">
        <v>171</v>
      </c>
      <c r="AW49" s="0" t="s">
        <v>172</v>
      </c>
      <c r="AX49" s="0" t="s">
        <v>173</v>
      </c>
      <c r="AY49" s="0" t="s">
        <v>174</v>
      </c>
      <c r="AZ49" s="0" t="s">
        <v>175</v>
      </c>
      <c r="BA49" s="0" t="s">
        <v>176</v>
      </c>
      <c r="BB49" s="0" t="s">
        <v>177</v>
      </c>
      <c r="BC49" s="0" t="s">
        <v>178</v>
      </c>
      <c r="BD49" s="0" t="s">
        <v>179</v>
      </c>
      <c r="BE49" s="0" t="s">
        <v>180</v>
      </c>
      <c r="BF49" s="0" t="s">
        <v>181</v>
      </c>
      <c r="BG49" s="0" t="s">
        <v>182</v>
      </c>
      <c r="BH49" s="0" t="s">
        <v>183</v>
      </c>
      <c r="BI49" s="0" t="s">
        <v>184</v>
      </c>
      <c r="BJ49" s="0" t="s">
        <v>185</v>
      </c>
      <c r="BK49" s="0" t="s">
        <v>186</v>
      </c>
      <c r="BL49" s="0" t="s">
        <v>187</v>
      </c>
      <c r="BM49" s="0" t="s">
        <v>188</v>
      </c>
      <c r="BN49" s="0" t="s">
        <v>189</v>
      </c>
      <c r="BO49" s="0" t="s">
        <v>190</v>
      </c>
      <c r="BP49" s="0" t="s">
        <v>191</v>
      </c>
      <c r="BQ49" s="0" t="s">
        <v>192</v>
      </c>
      <c r="BR49" s="0" t="s">
        <v>193</v>
      </c>
      <c r="BS49" s="0" t="s">
        <v>194</v>
      </c>
      <c r="BT49" s="0" t="s">
        <v>195</v>
      </c>
      <c r="BU49" s="0" t="s">
        <v>196</v>
      </c>
      <c r="BV49" s="0" t="s">
        <v>197</v>
      </c>
      <c r="BW49" s="0" t="s">
        <v>198</v>
      </c>
      <c r="BX49" s="0" t="s">
        <v>199</v>
      </c>
      <c r="BY49" s="0" t="s">
        <v>200</v>
      </c>
      <c r="BZ49" s="0" t="s">
        <v>201</v>
      </c>
      <c r="CA49" s="0" t="s">
        <v>202</v>
      </c>
      <c r="CB49" s="0" t="s">
        <v>203</v>
      </c>
      <c r="CC49" s="0" t="s">
        <v>204</v>
      </c>
      <c r="CD49" s="0" t="s">
        <v>205</v>
      </c>
      <c r="CE49" s="0" t="s">
        <v>206</v>
      </c>
      <c r="CF49" s="0" t="s">
        <v>207</v>
      </c>
      <c r="CG49" s="0" t="s">
        <v>208</v>
      </c>
      <c r="CH49" s="0" t="s">
        <v>209</v>
      </c>
      <c r="CI49" s="0" t="s">
        <v>210</v>
      </c>
      <c r="CJ49" s="0" t="s">
        <v>211</v>
      </c>
      <c r="CK49" s="0" t="s">
        <v>212</v>
      </c>
      <c r="CL49" s="0" t="s">
        <v>213</v>
      </c>
      <c r="CM49" s="0" t="s">
        <v>214</v>
      </c>
      <c r="CN49" s="0" t="s">
        <v>215</v>
      </c>
      <c r="CO49" s="0" t="s">
        <v>216</v>
      </c>
      <c r="CP49" s="0" t="s">
        <v>217</v>
      </c>
      <c r="CQ49" s="0" t="s">
        <v>218</v>
      </c>
      <c r="CR49" s="0" t="s">
        <v>219</v>
      </c>
      <c r="CS49" s="0" t="s">
        <v>220</v>
      </c>
      <c r="CT49" s="0" t="s">
        <v>221</v>
      </c>
      <c r="CU49" s="0" t="s">
        <v>222</v>
      </c>
      <c r="CV49" s="0" t="s">
        <v>223</v>
      </c>
      <c r="CW49" s="0" t="s">
        <v>224</v>
      </c>
      <c r="CX49" s="0" t="s">
        <v>225</v>
      </c>
    </row>
    <row r="50" customFormat="false" ht="12.75" hidden="false" customHeight="false" outlineLevel="0" collapsed="false">
      <c r="A50" s="0" t="s">
        <v>254</v>
      </c>
      <c r="B50" s="0" t="n">
        <v>61.689998626709</v>
      </c>
      <c r="C50" s="0" t="n">
        <v>63.310001373291</v>
      </c>
      <c r="D50" s="0" t="n">
        <v>63.9500007629395</v>
      </c>
      <c r="E50" s="0" t="n">
        <v>63.939998626709</v>
      </c>
      <c r="F50" s="0" t="n">
        <v>65.7600021362305</v>
      </c>
      <c r="G50" s="0" t="n">
        <v>68.25</v>
      </c>
      <c r="H50" s="0" t="n">
        <v>64.25</v>
      </c>
      <c r="I50" s="0" t="n">
        <v>63.8699989318848</v>
      </c>
      <c r="J50" s="0" t="n">
        <v>62.3699989318848</v>
      </c>
      <c r="K50" s="0" t="n">
        <v>63.810001373291</v>
      </c>
      <c r="L50" s="0" t="n">
        <v>64.370002746582</v>
      </c>
      <c r="M50" s="0" t="n">
        <v>65.370002746582</v>
      </c>
      <c r="N50" s="0" t="n">
        <v>66</v>
      </c>
      <c r="O50" s="0" t="n">
        <v>65.1900024414063</v>
      </c>
      <c r="P50" s="0" t="n">
        <v>67.5</v>
      </c>
      <c r="Q50" s="0" t="n">
        <v>68</v>
      </c>
      <c r="R50" s="0" t="n">
        <v>67.6900024414063</v>
      </c>
      <c r="S50" s="0" t="n">
        <v>67.5</v>
      </c>
      <c r="T50" s="0" t="n">
        <v>65</v>
      </c>
      <c r="U50" s="0" t="n">
        <v>65</v>
      </c>
      <c r="V50" s="0" t="n">
        <v>64.9400024414063</v>
      </c>
      <c r="W50" s="0" t="n">
        <v>63.6199989318848</v>
      </c>
      <c r="X50" s="0" t="n">
        <v>63.189998626709</v>
      </c>
      <c r="Y50" s="0" t="n">
        <v>61.689998626709</v>
      </c>
      <c r="Z50" s="0" t="n">
        <v>64.75</v>
      </c>
      <c r="AA50" s="0" t="n">
        <v>66.120002746582</v>
      </c>
      <c r="AB50" s="0" t="n">
        <v>66</v>
      </c>
      <c r="AC50" s="0" t="n">
        <v>66</v>
      </c>
      <c r="AD50" s="0" t="n">
        <v>64.5</v>
      </c>
      <c r="AE50" s="0" t="n">
        <v>63.810001373291</v>
      </c>
      <c r="AF50" s="0" t="n">
        <v>64.6900024414063</v>
      </c>
      <c r="AG50" s="0" t="n">
        <v>64.3099975585938</v>
      </c>
      <c r="AH50" s="0" t="n">
        <v>64.120002746582</v>
      </c>
      <c r="AI50" s="0" t="n">
        <v>65</v>
      </c>
      <c r="AJ50" s="0" t="n">
        <v>65.25</v>
      </c>
      <c r="AK50" s="0" t="n">
        <v>66</v>
      </c>
      <c r="AL50" s="0" t="n">
        <v>65.5</v>
      </c>
      <c r="AM50" s="0" t="n">
        <v>66</v>
      </c>
      <c r="AN50" s="0" t="n">
        <v>66.370002746582</v>
      </c>
      <c r="AO50" s="0" t="n">
        <v>66.75</v>
      </c>
      <c r="AP50" s="0" t="n">
        <v>67.0599975585938</v>
      </c>
      <c r="AQ50" s="0" t="n">
        <v>66.3099975585938</v>
      </c>
      <c r="AR50" s="0" t="n">
        <v>66</v>
      </c>
      <c r="AS50" s="0" t="n">
        <v>65.3099975585938</v>
      </c>
      <c r="AT50" s="0" t="n">
        <v>65.120002746582</v>
      </c>
      <c r="AU50" s="0" t="n">
        <v>66.25</v>
      </c>
      <c r="AV50" s="0" t="n">
        <v>66.3099975585938</v>
      </c>
      <c r="AW50" s="0" t="n">
        <v>66.25</v>
      </c>
      <c r="AX50" s="0" t="n">
        <v>65.75</v>
      </c>
      <c r="AY50" s="0" t="n">
        <v>65.120002746582</v>
      </c>
      <c r="AZ50" s="0" t="n">
        <v>65.120002746582</v>
      </c>
      <c r="BA50" s="0" t="n">
        <v>65</v>
      </c>
      <c r="BB50" s="0" t="n">
        <v>65.0599975585938</v>
      </c>
      <c r="BC50" s="0" t="n">
        <v>64.6900024414063</v>
      </c>
      <c r="BD50" s="0" t="n">
        <v>63.5</v>
      </c>
      <c r="BE50" s="0" t="n">
        <v>64.5</v>
      </c>
      <c r="BF50" s="0" t="n">
        <v>65.25</v>
      </c>
      <c r="BG50" s="0" t="n">
        <v>64.120002746582</v>
      </c>
      <c r="BH50" s="0" t="n">
        <v>65.5599975585938</v>
      </c>
      <c r="BI50" s="0" t="n">
        <v>66.370002746582</v>
      </c>
      <c r="BJ50" s="0" t="n">
        <v>67.6900024414063</v>
      </c>
      <c r="BK50" s="0" t="n">
        <v>70.0599975585938</v>
      </c>
      <c r="BL50" s="0" t="n">
        <v>70.870002746582</v>
      </c>
      <c r="BM50" s="0" t="n">
        <v>70.8099975585938</v>
      </c>
      <c r="BN50" s="0" t="n">
        <v>72.5</v>
      </c>
      <c r="BO50" s="0" t="n">
        <v>71.9400024414063</v>
      </c>
      <c r="BP50" s="0" t="n">
        <v>70.75</v>
      </c>
      <c r="BQ50" s="0" t="n">
        <v>71.75</v>
      </c>
      <c r="BR50" s="0" t="n">
        <v>70.25</v>
      </c>
      <c r="BS50" s="0" t="n">
        <v>67.120002746582</v>
      </c>
      <c r="BT50" s="0" t="n">
        <v>63.1199989318848</v>
      </c>
      <c r="BU50" s="0" t="n">
        <v>63.3699989318848</v>
      </c>
      <c r="BV50" s="0" t="n">
        <v>63.689998626709</v>
      </c>
      <c r="BW50" s="0" t="n">
        <v>63.189998626709</v>
      </c>
      <c r="BX50" s="0" t="n">
        <v>62.3699989318848</v>
      </c>
      <c r="BY50" s="0" t="n">
        <v>57.439998626709</v>
      </c>
      <c r="BZ50" s="0" t="n">
        <v>58.3699989318848</v>
      </c>
      <c r="CA50" s="0" t="n">
        <v>58</v>
      </c>
      <c r="CB50" s="0" t="n">
        <v>59.6199989318848</v>
      </c>
      <c r="CC50" s="0" t="n">
        <v>59.939998626709</v>
      </c>
      <c r="CD50" s="0" t="n">
        <v>58.939998626709</v>
      </c>
      <c r="CE50" s="0" t="n">
        <v>60.810001373291</v>
      </c>
      <c r="CF50" s="0" t="n">
        <v>60.1199989318848</v>
      </c>
      <c r="CG50" s="0" t="n">
        <v>60.3699989318848</v>
      </c>
      <c r="CH50" s="0" t="n">
        <v>60.689998626709</v>
      </c>
      <c r="CI50" s="0" t="n">
        <v>60</v>
      </c>
      <c r="CJ50" s="0" t="n">
        <v>59.9000015258789</v>
      </c>
      <c r="CK50" s="0" t="n">
        <v>59.75</v>
      </c>
      <c r="CL50" s="0" t="n">
        <v>58</v>
      </c>
      <c r="CM50" s="0" t="n">
        <v>57.3899993896484</v>
      </c>
      <c r="CN50" s="0" t="n">
        <v>58.3199996948242</v>
      </c>
      <c r="CO50" s="0" t="n">
        <v>58.5</v>
      </c>
      <c r="CP50" s="0" t="n">
        <v>59.4799995422363</v>
      </c>
      <c r="CQ50" s="0" t="n">
        <v>59.939998626709</v>
      </c>
      <c r="CR50" s="0" t="n">
        <v>61</v>
      </c>
      <c r="CS50" s="0" t="n">
        <v>62.2000007629395</v>
      </c>
      <c r="CT50" s="0" t="n">
        <v>61.7200012207031</v>
      </c>
      <c r="CU50" s="0" t="n">
        <v>61.7999992370606</v>
      </c>
      <c r="CV50" s="0" t="n">
        <v>61.7999992370606</v>
      </c>
      <c r="CW50" s="0" t="n">
        <v>61.7999992370606</v>
      </c>
      <c r="CX50" s="0" t="n">
        <v>63.0999984741211</v>
      </c>
    </row>
    <row r="51" customFormat="false" ht="12.75" hidden="false" customHeight="false" outlineLevel="0" collapsed="false">
      <c r="B51" s="0" t="s">
        <v>125</v>
      </c>
      <c r="C51" s="0" t="s">
        <v>126</v>
      </c>
      <c r="D51" s="0" t="s">
        <v>127</v>
      </c>
      <c r="E51" s="0" t="s">
        <v>128</v>
      </c>
      <c r="F51" s="0" t="s">
        <v>129</v>
      </c>
      <c r="G51" s="0" t="s">
        <v>130</v>
      </c>
      <c r="H51" s="0" t="s">
        <v>131</v>
      </c>
      <c r="I51" s="0" t="s">
        <v>132</v>
      </c>
      <c r="J51" s="0" t="s">
        <v>133</v>
      </c>
      <c r="K51" s="0" t="s">
        <v>134</v>
      </c>
      <c r="L51" s="0" t="s">
        <v>135</v>
      </c>
      <c r="M51" s="0" t="s">
        <v>136</v>
      </c>
      <c r="N51" s="0" t="s">
        <v>137</v>
      </c>
      <c r="O51" s="0" t="s">
        <v>138</v>
      </c>
      <c r="P51" s="0" t="s">
        <v>139</v>
      </c>
      <c r="Q51" s="0" t="s">
        <v>140</v>
      </c>
      <c r="R51" s="0" t="s">
        <v>141</v>
      </c>
      <c r="S51" s="0" t="s">
        <v>142</v>
      </c>
      <c r="T51" s="0" t="s">
        <v>143</v>
      </c>
      <c r="U51" s="0" t="s">
        <v>144</v>
      </c>
      <c r="V51" s="0" t="s">
        <v>145</v>
      </c>
      <c r="W51" s="0" t="s">
        <v>146</v>
      </c>
      <c r="X51" s="0" t="s">
        <v>147</v>
      </c>
      <c r="Y51" s="0" t="s">
        <v>148</v>
      </c>
      <c r="Z51" s="0" t="s">
        <v>149</v>
      </c>
      <c r="AA51" s="0" t="s">
        <v>150</v>
      </c>
      <c r="AB51" s="0" t="s">
        <v>151</v>
      </c>
      <c r="AC51" s="0" t="s">
        <v>152</v>
      </c>
      <c r="AD51" s="0" t="s">
        <v>153</v>
      </c>
      <c r="AE51" s="0" t="s">
        <v>154</v>
      </c>
      <c r="AF51" s="0" t="s">
        <v>155</v>
      </c>
      <c r="AG51" s="0" t="s">
        <v>156</v>
      </c>
      <c r="AH51" s="0" t="s">
        <v>157</v>
      </c>
      <c r="AI51" s="0" t="s">
        <v>158</v>
      </c>
      <c r="AJ51" s="0" t="s">
        <v>159</v>
      </c>
      <c r="AK51" s="0" t="s">
        <v>160</v>
      </c>
      <c r="AL51" s="0" t="s">
        <v>161</v>
      </c>
      <c r="AM51" s="0" t="s">
        <v>162</v>
      </c>
      <c r="AN51" s="0" t="s">
        <v>163</v>
      </c>
      <c r="AO51" s="0" t="s">
        <v>164</v>
      </c>
      <c r="AP51" s="0" t="s">
        <v>165</v>
      </c>
      <c r="AQ51" s="0" t="s">
        <v>166</v>
      </c>
      <c r="AR51" s="0" t="s">
        <v>167</v>
      </c>
      <c r="AS51" s="0" t="s">
        <v>168</v>
      </c>
      <c r="AT51" s="0" t="s">
        <v>169</v>
      </c>
      <c r="AU51" s="0" t="s">
        <v>170</v>
      </c>
      <c r="AV51" s="0" t="s">
        <v>171</v>
      </c>
      <c r="AW51" s="0" t="s">
        <v>172</v>
      </c>
      <c r="AX51" s="0" t="s">
        <v>173</v>
      </c>
      <c r="AY51" s="0" t="s">
        <v>174</v>
      </c>
      <c r="AZ51" s="0" t="s">
        <v>175</v>
      </c>
      <c r="BA51" s="0" t="s">
        <v>176</v>
      </c>
      <c r="BB51" s="0" t="s">
        <v>177</v>
      </c>
      <c r="BC51" s="0" t="s">
        <v>178</v>
      </c>
      <c r="BD51" s="0" t="s">
        <v>179</v>
      </c>
      <c r="BE51" s="0" t="s">
        <v>180</v>
      </c>
      <c r="BF51" s="0" t="s">
        <v>181</v>
      </c>
      <c r="BG51" s="0" t="s">
        <v>182</v>
      </c>
      <c r="BH51" s="0" t="s">
        <v>183</v>
      </c>
      <c r="BI51" s="0" t="s">
        <v>184</v>
      </c>
      <c r="BJ51" s="0" t="s">
        <v>185</v>
      </c>
      <c r="BK51" s="0" t="s">
        <v>186</v>
      </c>
      <c r="BL51" s="0" t="s">
        <v>187</v>
      </c>
      <c r="BM51" s="0" t="s">
        <v>188</v>
      </c>
      <c r="BN51" s="0" t="s">
        <v>189</v>
      </c>
      <c r="BO51" s="0" t="s">
        <v>190</v>
      </c>
      <c r="BP51" s="0" t="s">
        <v>191</v>
      </c>
      <c r="BQ51" s="0" t="s">
        <v>192</v>
      </c>
      <c r="BR51" s="0" t="s">
        <v>193</v>
      </c>
      <c r="BS51" s="0" t="s">
        <v>194</v>
      </c>
      <c r="BT51" s="0" t="s">
        <v>195</v>
      </c>
      <c r="BU51" s="0" t="s">
        <v>196</v>
      </c>
      <c r="BV51" s="0" t="s">
        <v>197</v>
      </c>
      <c r="BW51" s="0" t="s">
        <v>198</v>
      </c>
      <c r="BX51" s="0" t="s">
        <v>199</v>
      </c>
      <c r="BY51" s="0" t="s">
        <v>200</v>
      </c>
      <c r="BZ51" s="0" t="s">
        <v>201</v>
      </c>
      <c r="CA51" s="0" t="s">
        <v>202</v>
      </c>
      <c r="CB51" s="0" t="s">
        <v>203</v>
      </c>
      <c r="CC51" s="0" t="s">
        <v>204</v>
      </c>
      <c r="CD51" s="0" t="s">
        <v>205</v>
      </c>
      <c r="CE51" s="0" t="s">
        <v>206</v>
      </c>
      <c r="CF51" s="0" t="s">
        <v>207</v>
      </c>
      <c r="CG51" s="0" t="s">
        <v>208</v>
      </c>
      <c r="CH51" s="0" t="s">
        <v>209</v>
      </c>
      <c r="CI51" s="0" t="s">
        <v>210</v>
      </c>
      <c r="CJ51" s="0" t="s">
        <v>211</v>
      </c>
      <c r="CK51" s="0" t="s">
        <v>212</v>
      </c>
      <c r="CL51" s="0" t="s">
        <v>213</v>
      </c>
      <c r="CM51" s="0" t="s">
        <v>214</v>
      </c>
      <c r="CN51" s="0" t="s">
        <v>215</v>
      </c>
      <c r="CO51" s="0" t="s">
        <v>216</v>
      </c>
      <c r="CP51" s="0" t="s">
        <v>217</v>
      </c>
      <c r="CQ51" s="0" t="s">
        <v>218</v>
      </c>
      <c r="CR51" s="0" t="s">
        <v>219</v>
      </c>
      <c r="CS51" s="0" t="s">
        <v>220</v>
      </c>
      <c r="CT51" s="0" t="s">
        <v>221</v>
      </c>
      <c r="CU51" s="0" t="s">
        <v>222</v>
      </c>
      <c r="CV51" s="0" t="s">
        <v>223</v>
      </c>
      <c r="CW51" s="0" t="s">
        <v>224</v>
      </c>
      <c r="CX51" s="0" t="s">
        <v>225</v>
      </c>
    </row>
    <row r="52" customFormat="false" ht="12.75" hidden="false" customHeight="false" outlineLevel="0" collapsed="false">
      <c r="A52" s="0" t="s">
        <v>255</v>
      </c>
      <c r="B52" s="0" t="n">
        <v>30.6200008392334</v>
      </c>
      <c r="C52" s="0" t="n">
        <v>31.75</v>
      </c>
      <c r="D52" s="0" t="n">
        <v>31.6200008392334</v>
      </c>
      <c r="E52" s="0" t="n">
        <v>31.5</v>
      </c>
      <c r="F52" s="0" t="n">
        <v>32.3699989318848</v>
      </c>
      <c r="G52" s="0" t="n">
        <v>32.1199989318848</v>
      </c>
      <c r="H52" s="0" t="n">
        <v>31.1200008392334</v>
      </c>
      <c r="I52" s="0" t="n">
        <v>30.1200008392334</v>
      </c>
      <c r="J52" s="0" t="n">
        <v>29.6200008392334</v>
      </c>
      <c r="K52" s="0" t="n">
        <v>28.3700008392334</v>
      </c>
      <c r="L52" s="0" t="n">
        <v>29</v>
      </c>
      <c r="M52" s="0" t="n">
        <v>29.6200008392334</v>
      </c>
      <c r="N52" s="0" t="n">
        <v>30</v>
      </c>
      <c r="O52" s="0" t="n">
        <v>32</v>
      </c>
      <c r="P52" s="0" t="n">
        <v>30.75</v>
      </c>
      <c r="Q52" s="0" t="n">
        <v>31.3700008392334</v>
      </c>
      <c r="R52" s="0" t="n">
        <v>31.5</v>
      </c>
      <c r="S52" s="0" t="n">
        <v>31.6200008392334</v>
      </c>
      <c r="T52" s="0" t="n">
        <v>31</v>
      </c>
      <c r="U52" s="0" t="n">
        <v>31.1200008392334</v>
      </c>
      <c r="V52" s="0" t="n">
        <v>31.1200008392334</v>
      </c>
      <c r="W52" s="0" t="n">
        <v>29.6200008392334</v>
      </c>
      <c r="X52" s="0" t="n">
        <v>28</v>
      </c>
      <c r="Y52" s="0" t="n">
        <v>28.25</v>
      </c>
      <c r="Z52" s="0" t="n">
        <v>27.1200008392334</v>
      </c>
      <c r="AA52" s="0" t="n">
        <v>27.8700008392334</v>
      </c>
      <c r="AB52" s="0" t="n">
        <v>27.6200008392334</v>
      </c>
      <c r="AC52" s="0" t="n">
        <v>28.8700008392334</v>
      </c>
      <c r="AD52" s="0" t="n">
        <v>27.8700008392334</v>
      </c>
      <c r="AE52" s="0" t="n">
        <v>28.75</v>
      </c>
      <c r="AF52" s="0" t="n">
        <v>27.75</v>
      </c>
      <c r="AG52" s="0" t="n">
        <v>28.5</v>
      </c>
      <c r="AH52" s="0" t="n">
        <v>28.6200008392334</v>
      </c>
      <c r="AI52" s="0" t="n">
        <v>27.5</v>
      </c>
      <c r="AJ52" s="0" t="n">
        <v>26.5</v>
      </c>
      <c r="AK52" s="0" t="n">
        <v>25.6200008392334</v>
      </c>
      <c r="AL52" s="0" t="n">
        <v>27.25</v>
      </c>
      <c r="AM52" s="0" t="n">
        <v>28.5</v>
      </c>
      <c r="AN52" s="0" t="n">
        <v>28.8700008392334</v>
      </c>
      <c r="AO52" s="0" t="n">
        <v>28.6200008392334</v>
      </c>
      <c r="AP52" s="0" t="n">
        <v>28</v>
      </c>
      <c r="AQ52" s="0" t="n">
        <v>28.3700008392334</v>
      </c>
      <c r="AR52" s="0" t="n">
        <v>28.1200008392334</v>
      </c>
      <c r="AS52" s="0" t="n">
        <v>29.75</v>
      </c>
      <c r="AT52" s="0" t="n">
        <v>29.25</v>
      </c>
      <c r="AU52" s="0" t="n">
        <v>28.8700008392334</v>
      </c>
      <c r="AV52" s="0" t="n">
        <v>27.25</v>
      </c>
      <c r="AW52" s="0" t="n">
        <v>24.75</v>
      </c>
      <c r="AX52" s="0" t="n">
        <v>27.5</v>
      </c>
      <c r="AY52" s="0" t="n">
        <v>27.5</v>
      </c>
      <c r="AZ52" s="0" t="n">
        <v>29.1200008392334</v>
      </c>
      <c r="BA52" s="0" t="n">
        <v>29.8700008392334</v>
      </c>
      <c r="BB52" s="0" t="n">
        <v>31.1200008392334</v>
      </c>
      <c r="BC52" s="0" t="n">
        <v>31.8700008392334</v>
      </c>
      <c r="BD52" s="0" t="n">
        <v>30.6900005340576</v>
      </c>
      <c r="BE52" s="0" t="n">
        <v>32</v>
      </c>
      <c r="BF52" s="0" t="n">
        <v>31.8700008392334</v>
      </c>
      <c r="BG52" s="0" t="n">
        <v>29.8700008392334</v>
      </c>
      <c r="BH52" s="0" t="n">
        <v>30.1200008392334</v>
      </c>
      <c r="BI52" s="0" t="n">
        <v>30.6900005340576</v>
      </c>
      <c r="BJ52" s="0" t="n">
        <v>30.5599994659424</v>
      </c>
      <c r="BK52" s="0" t="n">
        <v>29.1900005340576</v>
      </c>
      <c r="BL52" s="0" t="n">
        <v>30.6200008392334</v>
      </c>
      <c r="BM52" s="0" t="n">
        <v>30.4400005340576</v>
      </c>
      <c r="BN52" s="0" t="n">
        <v>33.189998626709</v>
      </c>
      <c r="BO52" s="0" t="n">
        <v>35.439998626709</v>
      </c>
      <c r="BP52" s="0" t="n">
        <v>36.810001373291</v>
      </c>
      <c r="BQ52" s="0" t="n">
        <v>36.8699989318848</v>
      </c>
      <c r="BR52" s="0" t="n">
        <v>35</v>
      </c>
      <c r="BS52" s="0" t="n">
        <v>33.939998626709</v>
      </c>
      <c r="BT52" s="0" t="n">
        <v>32.3699989318848</v>
      </c>
      <c r="BU52" s="0" t="n">
        <v>33.5</v>
      </c>
      <c r="BV52" s="0" t="n">
        <v>34.5</v>
      </c>
      <c r="BW52" s="0" t="n">
        <v>33.3699989318848</v>
      </c>
      <c r="BX52" s="0" t="n">
        <v>33.25</v>
      </c>
      <c r="BY52" s="0" t="n">
        <v>33.189998626709</v>
      </c>
      <c r="BZ52" s="0" t="n">
        <v>32.3699989318848</v>
      </c>
      <c r="CA52" s="0" t="n">
        <v>34.689998626709</v>
      </c>
      <c r="CB52" s="0" t="n">
        <v>33.25</v>
      </c>
      <c r="CC52" s="0" t="n">
        <v>31.75</v>
      </c>
      <c r="CD52" s="0" t="n">
        <v>32.3699989318848</v>
      </c>
      <c r="CE52" s="0" t="n">
        <v>32.689998626709</v>
      </c>
      <c r="CF52" s="0" t="n">
        <v>33</v>
      </c>
      <c r="CG52" s="0" t="n">
        <v>32.689998626709</v>
      </c>
      <c r="CH52" s="0" t="n">
        <v>33.75</v>
      </c>
      <c r="CI52" s="0" t="n">
        <v>33.5</v>
      </c>
      <c r="CJ52" s="0" t="n">
        <v>33.1399993896484</v>
      </c>
      <c r="CK52" s="0" t="n">
        <v>33.1199989318848</v>
      </c>
      <c r="CL52" s="0" t="n">
        <v>33.5</v>
      </c>
      <c r="CM52" s="0" t="n">
        <v>32.9500007629395</v>
      </c>
      <c r="CN52" s="0" t="n">
        <v>33.4099998474121</v>
      </c>
      <c r="CO52" s="0" t="n">
        <v>34.310001373291</v>
      </c>
      <c r="CP52" s="0" t="n">
        <v>34.2099990844727</v>
      </c>
      <c r="CQ52" s="0" t="n">
        <v>35.0999984741211</v>
      </c>
      <c r="CR52" s="0" t="n">
        <v>34.9000015258789</v>
      </c>
      <c r="CS52" s="0" t="n">
        <v>35.1500015258789</v>
      </c>
      <c r="CT52" s="0" t="n">
        <v>35</v>
      </c>
      <c r="CU52" s="0" t="n">
        <v>36</v>
      </c>
      <c r="CV52" s="0" t="n">
        <v>35.5900001525879</v>
      </c>
      <c r="CW52" s="0" t="n">
        <v>34.4700012207031</v>
      </c>
      <c r="CX52" s="0" t="n">
        <v>34.439998626709</v>
      </c>
    </row>
    <row r="53" customFormat="false" ht="12.75" hidden="false" customHeight="false" outlineLevel="0" collapsed="false">
      <c r="B53" s="0" t="s">
        <v>125</v>
      </c>
      <c r="C53" s="0" t="s">
        <v>126</v>
      </c>
      <c r="D53" s="0" t="s">
        <v>127</v>
      </c>
      <c r="E53" s="0" t="s">
        <v>128</v>
      </c>
      <c r="F53" s="0" t="s">
        <v>129</v>
      </c>
      <c r="G53" s="0" t="s">
        <v>130</v>
      </c>
      <c r="H53" s="0" t="s">
        <v>131</v>
      </c>
      <c r="I53" s="0" t="s">
        <v>132</v>
      </c>
      <c r="J53" s="0" t="s">
        <v>133</v>
      </c>
      <c r="K53" s="0" t="s">
        <v>134</v>
      </c>
      <c r="L53" s="0" t="s">
        <v>135</v>
      </c>
      <c r="M53" s="0" t="s">
        <v>136</v>
      </c>
      <c r="N53" s="0" t="s">
        <v>137</v>
      </c>
      <c r="O53" s="0" t="s">
        <v>138</v>
      </c>
      <c r="P53" s="0" t="s">
        <v>139</v>
      </c>
      <c r="Q53" s="0" t="s">
        <v>140</v>
      </c>
      <c r="R53" s="0" t="s">
        <v>141</v>
      </c>
      <c r="S53" s="0" t="s">
        <v>142</v>
      </c>
      <c r="T53" s="0" t="s">
        <v>143</v>
      </c>
      <c r="U53" s="0" t="s">
        <v>144</v>
      </c>
      <c r="V53" s="0" t="s">
        <v>145</v>
      </c>
      <c r="W53" s="0" t="s">
        <v>146</v>
      </c>
      <c r="X53" s="0" t="s">
        <v>147</v>
      </c>
      <c r="Y53" s="0" t="s">
        <v>148</v>
      </c>
      <c r="Z53" s="0" t="s">
        <v>149</v>
      </c>
      <c r="AA53" s="0" t="s">
        <v>150</v>
      </c>
      <c r="AB53" s="0" t="s">
        <v>151</v>
      </c>
      <c r="AC53" s="0" t="s">
        <v>152</v>
      </c>
      <c r="AD53" s="0" t="s">
        <v>153</v>
      </c>
      <c r="AE53" s="0" t="s">
        <v>154</v>
      </c>
      <c r="AF53" s="0" t="s">
        <v>155</v>
      </c>
      <c r="AG53" s="0" t="s">
        <v>156</v>
      </c>
      <c r="AH53" s="0" t="s">
        <v>157</v>
      </c>
      <c r="AI53" s="0" t="s">
        <v>158</v>
      </c>
      <c r="AJ53" s="0" t="s">
        <v>159</v>
      </c>
      <c r="AK53" s="0" t="s">
        <v>160</v>
      </c>
      <c r="AL53" s="0" t="s">
        <v>161</v>
      </c>
      <c r="AM53" s="0" t="s">
        <v>162</v>
      </c>
      <c r="AN53" s="0" t="s">
        <v>163</v>
      </c>
      <c r="AO53" s="0" t="s">
        <v>164</v>
      </c>
      <c r="AP53" s="0" t="s">
        <v>165</v>
      </c>
      <c r="AQ53" s="0" t="s">
        <v>166</v>
      </c>
      <c r="AR53" s="0" t="s">
        <v>167</v>
      </c>
      <c r="AS53" s="0" t="s">
        <v>168</v>
      </c>
      <c r="AT53" s="0" t="s">
        <v>169</v>
      </c>
      <c r="AU53" s="0" t="s">
        <v>170</v>
      </c>
      <c r="AV53" s="0" t="s">
        <v>171</v>
      </c>
      <c r="AW53" s="0" t="s">
        <v>172</v>
      </c>
      <c r="AX53" s="0" t="s">
        <v>173</v>
      </c>
      <c r="AY53" s="0" t="s">
        <v>174</v>
      </c>
      <c r="AZ53" s="0" t="s">
        <v>175</v>
      </c>
      <c r="BA53" s="0" t="s">
        <v>176</v>
      </c>
      <c r="BB53" s="0" t="s">
        <v>177</v>
      </c>
      <c r="BC53" s="0" t="s">
        <v>178</v>
      </c>
      <c r="BD53" s="0" t="s">
        <v>179</v>
      </c>
      <c r="BE53" s="0" t="s">
        <v>180</v>
      </c>
      <c r="BF53" s="0" t="s">
        <v>181</v>
      </c>
      <c r="BG53" s="0" t="s">
        <v>182</v>
      </c>
      <c r="BH53" s="0" t="s">
        <v>183</v>
      </c>
      <c r="BI53" s="0" t="s">
        <v>184</v>
      </c>
      <c r="BJ53" s="0" t="s">
        <v>185</v>
      </c>
      <c r="BK53" s="0" t="s">
        <v>186</v>
      </c>
      <c r="BL53" s="0" t="s">
        <v>187</v>
      </c>
      <c r="BM53" s="0" t="s">
        <v>188</v>
      </c>
      <c r="BN53" s="0" t="s">
        <v>189</v>
      </c>
      <c r="BO53" s="0" t="s">
        <v>190</v>
      </c>
      <c r="BP53" s="0" t="s">
        <v>191</v>
      </c>
      <c r="BQ53" s="0" t="s">
        <v>192</v>
      </c>
      <c r="BR53" s="0" t="s">
        <v>193</v>
      </c>
      <c r="BS53" s="0" t="s">
        <v>194</v>
      </c>
      <c r="BT53" s="0" t="s">
        <v>195</v>
      </c>
      <c r="BU53" s="0" t="s">
        <v>196</v>
      </c>
      <c r="BV53" s="0" t="s">
        <v>197</v>
      </c>
      <c r="BW53" s="0" t="s">
        <v>198</v>
      </c>
      <c r="BX53" s="0" t="s">
        <v>199</v>
      </c>
      <c r="BY53" s="0" t="s">
        <v>200</v>
      </c>
      <c r="BZ53" s="0" t="s">
        <v>201</v>
      </c>
      <c r="CA53" s="0" t="s">
        <v>202</v>
      </c>
      <c r="CB53" s="0" t="s">
        <v>203</v>
      </c>
      <c r="CC53" s="0" t="s">
        <v>204</v>
      </c>
      <c r="CD53" s="0" t="s">
        <v>205</v>
      </c>
      <c r="CE53" s="0" t="s">
        <v>206</v>
      </c>
      <c r="CF53" s="0" t="s">
        <v>207</v>
      </c>
      <c r="CG53" s="0" t="s">
        <v>208</v>
      </c>
      <c r="CH53" s="0" t="s">
        <v>209</v>
      </c>
      <c r="CI53" s="0" t="s">
        <v>210</v>
      </c>
      <c r="CJ53" s="0" t="s">
        <v>211</v>
      </c>
      <c r="CK53" s="0" t="s">
        <v>212</v>
      </c>
      <c r="CL53" s="0" t="s">
        <v>213</v>
      </c>
      <c r="CM53" s="0" t="s">
        <v>214</v>
      </c>
      <c r="CN53" s="0" t="s">
        <v>215</v>
      </c>
      <c r="CO53" s="0" t="s">
        <v>216</v>
      </c>
      <c r="CP53" s="0" t="s">
        <v>217</v>
      </c>
      <c r="CQ53" s="0" t="s">
        <v>218</v>
      </c>
      <c r="CR53" s="0" t="s">
        <v>219</v>
      </c>
      <c r="CS53" s="0" t="s">
        <v>220</v>
      </c>
      <c r="CT53" s="0" t="s">
        <v>221</v>
      </c>
      <c r="CU53" s="0" t="s">
        <v>222</v>
      </c>
      <c r="CV53" s="0" t="s">
        <v>223</v>
      </c>
      <c r="CW53" s="0" t="s">
        <v>224</v>
      </c>
      <c r="CX53" s="0" t="s">
        <v>225</v>
      </c>
    </row>
    <row r="54" customFormat="false" ht="12.75" hidden="false" customHeight="false" outlineLevel="0" collapsed="false">
      <c r="A54" s="0" t="s">
        <v>256</v>
      </c>
      <c r="B54" s="0" t="n">
        <v>29.3700008392334</v>
      </c>
      <c r="C54" s="0" t="n">
        <v>29.8700008392334</v>
      </c>
      <c r="D54" s="0" t="n">
        <v>30.6900005340576</v>
      </c>
      <c r="E54" s="0" t="n">
        <v>29.8700008392334</v>
      </c>
      <c r="F54" s="0" t="n">
        <v>30.8700008392334</v>
      </c>
      <c r="G54" s="0" t="n">
        <v>31.1900005340576</v>
      </c>
      <c r="H54" s="0" t="n">
        <v>30.75</v>
      </c>
      <c r="I54" s="0" t="n">
        <v>29.6900005340576</v>
      </c>
      <c r="J54" s="0" t="n">
        <v>29</v>
      </c>
      <c r="K54" s="0" t="n">
        <v>28.6200008392334</v>
      </c>
      <c r="L54" s="0" t="n">
        <v>28.4400005340576</v>
      </c>
      <c r="M54" s="0" t="n">
        <v>29.9400005340576</v>
      </c>
      <c r="N54" s="0" t="n">
        <v>30.3099994659424</v>
      </c>
      <c r="O54" s="0" t="n">
        <v>31.75</v>
      </c>
      <c r="P54" s="0" t="n">
        <v>30.1200008392334</v>
      </c>
      <c r="Q54" s="0" t="n">
        <v>28.3099994659424</v>
      </c>
      <c r="R54" s="0" t="n">
        <v>29.1200008392334</v>
      </c>
      <c r="S54" s="0" t="n">
        <v>29.6200008392334</v>
      </c>
      <c r="T54" s="0" t="n">
        <v>29.3700008392334</v>
      </c>
      <c r="U54" s="0" t="n">
        <v>30.75</v>
      </c>
      <c r="V54" s="0" t="n">
        <v>29.6900005340576</v>
      </c>
      <c r="W54" s="0" t="n">
        <v>28.4400005340576</v>
      </c>
      <c r="X54" s="0" t="n">
        <v>26.8099994659424</v>
      </c>
      <c r="Y54" s="0" t="n">
        <v>27.9400005340576</v>
      </c>
      <c r="Z54" s="0" t="n">
        <v>26.1900005340576</v>
      </c>
      <c r="AA54" s="0" t="n">
        <v>26.25</v>
      </c>
      <c r="AB54" s="0" t="n">
        <v>26.5</v>
      </c>
      <c r="AC54" s="0" t="n">
        <v>29.25</v>
      </c>
      <c r="AD54" s="0" t="n">
        <v>28.1900005340576</v>
      </c>
      <c r="AE54" s="0" t="n">
        <v>28.5</v>
      </c>
      <c r="AF54" s="0" t="n">
        <v>27.9400005340576</v>
      </c>
      <c r="AG54" s="0" t="n">
        <v>28.0599994659424</v>
      </c>
      <c r="AH54" s="0" t="n">
        <v>29</v>
      </c>
      <c r="AI54" s="0" t="n">
        <v>28</v>
      </c>
      <c r="AJ54" s="0" t="n">
        <v>26.9400005340576</v>
      </c>
      <c r="AK54" s="0" t="n">
        <v>26</v>
      </c>
      <c r="AL54" s="0" t="n">
        <v>27.1900005340576</v>
      </c>
      <c r="AM54" s="0" t="n">
        <v>28.6200008392334</v>
      </c>
      <c r="AN54" s="0" t="n">
        <v>28.5</v>
      </c>
      <c r="AO54" s="0" t="n">
        <v>27.1200008392334</v>
      </c>
      <c r="AP54" s="0" t="n">
        <v>27</v>
      </c>
      <c r="AQ54" s="0" t="n">
        <v>27</v>
      </c>
      <c r="AR54" s="0" t="n">
        <v>25.6900005340576</v>
      </c>
      <c r="AS54" s="0" t="n">
        <v>26.6900005340576</v>
      </c>
      <c r="AT54" s="0" t="n">
        <v>26.3099994659424</v>
      </c>
      <c r="AU54" s="0" t="n">
        <v>26.3700008392334</v>
      </c>
      <c r="AV54" s="0" t="n">
        <v>23.5599994659424</v>
      </c>
      <c r="AW54" s="0" t="n">
        <v>21.9400005340576</v>
      </c>
      <c r="AX54" s="0" t="n">
        <v>23.5</v>
      </c>
      <c r="AY54" s="0" t="n">
        <v>23.5599994659424</v>
      </c>
      <c r="AZ54" s="0" t="n">
        <v>22.9400005340576</v>
      </c>
      <c r="BA54" s="0" t="n">
        <v>22.3700008392334</v>
      </c>
      <c r="BB54" s="0" t="n">
        <v>23.6900005340576</v>
      </c>
      <c r="BC54" s="0" t="n">
        <v>25</v>
      </c>
      <c r="BD54" s="0" t="n">
        <v>26.6200008392334</v>
      </c>
      <c r="BE54" s="0" t="n">
        <v>26.6200008392334</v>
      </c>
      <c r="BF54" s="0" t="n">
        <v>25.75</v>
      </c>
      <c r="BG54" s="0" t="n">
        <v>24.9400005340576</v>
      </c>
      <c r="BH54" s="0" t="n">
        <v>26.6200008392334</v>
      </c>
      <c r="BI54" s="0" t="n">
        <v>28.75</v>
      </c>
      <c r="BJ54" s="0" t="n">
        <v>28.8700008392334</v>
      </c>
      <c r="BK54" s="0" t="n">
        <v>27.5</v>
      </c>
      <c r="BL54" s="0" t="n">
        <v>27.1900005340576</v>
      </c>
      <c r="BM54" s="0" t="n">
        <v>27.1900005340576</v>
      </c>
      <c r="BN54" s="0" t="n">
        <v>28.5599994659424</v>
      </c>
      <c r="BO54" s="0" t="n">
        <v>28</v>
      </c>
      <c r="BP54" s="0" t="n">
        <v>28.8099994659424</v>
      </c>
      <c r="BQ54" s="0" t="n">
        <v>28.3700008392334</v>
      </c>
      <c r="BR54" s="0" t="n">
        <v>28.8099994659424</v>
      </c>
      <c r="BS54" s="0" t="n">
        <v>27</v>
      </c>
      <c r="BT54" s="0" t="n">
        <v>25.75</v>
      </c>
      <c r="BU54" s="0" t="n">
        <v>25.5599994659424</v>
      </c>
      <c r="BV54" s="0" t="n">
        <v>26.4400005340576</v>
      </c>
      <c r="BW54" s="0" t="n">
        <v>26.5599994659424</v>
      </c>
      <c r="BX54" s="0" t="n">
        <v>27.3700008392334</v>
      </c>
      <c r="BY54" s="0" t="n">
        <v>27.6200008392334</v>
      </c>
      <c r="BZ54" s="0" t="n">
        <v>28</v>
      </c>
      <c r="CA54" s="0" t="n">
        <v>28.5</v>
      </c>
      <c r="CB54" s="0" t="n">
        <v>26.9400005340576</v>
      </c>
      <c r="CC54" s="0" t="n">
        <v>25.75</v>
      </c>
      <c r="CD54" s="0" t="n">
        <v>25.75</v>
      </c>
      <c r="CE54" s="0" t="n">
        <v>25.9400005340576</v>
      </c>
      <c r="CF54" s="0" t="n">
        <v>26.5599994659424</v>
      </c>
      <c r="CG54" s="0" t="n">
        <v>27.1200008392334</v>
      </c>
      <c r="CH54" s="0" t="n">
        <v>28.6200008392334</v>
      </c>
      <c r="CI54" s="0" t="n">
        <v>28.1900005340576</v>
      </c>
      <c r="CJ54" s="0" t="n">
        <v>27.7999992370605</v>
      </c>
      <c r="CK54" s="0" t="n">
        <v>28.0799999237061</v>
      </c>
      <c r="CL54" s="0" t="n">
        <v>28.75</v>
      </c>
      <c r="CM54" s="0" t="n">
        <v>28.25</v>
      </c>
      <c r="CN54" s="0" t="n">
        <v>28.6000003814697</v>
      </c>
      <c r="CO54" s="0" t="n">
        <v>30.0599994659424</v>
      </c>
      <c r="CP54" s="0" t="n">
        <v>30.9899997711182</v>
      </c>
      <c r="CQ54" s="0" t="n">
        <v>31.0300006866455</v>
      </c>
      <c r="CR54" s="0" t="n">
        <v>31</v>
      </c>
      <c r="CS54" s="0" t="n">
        <v>30.7000007629395</v>
      </c>
      <c r="CT54" s="0" t="n">
        <v>30.1399993896484</v>
      </c>
      <c r="CU54" s="0" t="n">
        <v>30.6399993896484</v>
      </c>
      <c r="CV54" s="0" t="n">
        <v>30.9599990844727</v>
      </c>
      <c r="CW54" s="0" t="n">
        <v>30.1299991607666</v>
      </c>
      <c r="CX54" s="0" t="n">
        <v>29.75</v>
      </c>
    </row>
    <row r="55" customFormat="false" ht="12.75" hidden="false" customHeight="false" outlineLevel="0" collapsed="false">
      <c r="B55" s="0" t="s">
        <v>125</v>
      </c>
      <c r="C55" s="0" t="s">
        <v>126</v>
      </c>
      <c r="D55" s="0" t="s">
        <v>127</v>
      </c>
      <c r="E55" s="0" t="s">
        <v>128</v>
      </c>
      <c r="F55" s="0" t="s">
        <v>129</v>
      </c>
      <c r="G55" s="0" t="s">
        <v>130</v>
      </c>
      <c r="H55" s="0" t="s">
        <v>131</v>
      </c>
      <c r="I55" s="0" t="s">
        <v>132</v>
      </c>
      <c r="J55" s="0" t="s">
        <v>133</v>
      </c>
      <c r="K55" s="0" t="s">
        <v>134</v>
      </c>
      <c r="L55" s="0" t="s">
        <v>135</v>
      </c>
      <c r="M55" s="0" t="s">
        <v>136</v>
      </c>
      <c r="N55" s="0" t="s">
        <v>137</v>
      </c>
      <c r="O55" s="0" t="s">
        <v>138</v>
      </c>
      <c r="P55" s="0" t="s">
        <v>139</v>
      </c>
      <c r="Q55" s="0" t="s">
        <v>140</v>
      </c>
      <c r="R55" s="0" t="s">
        <v>141</v>
      </c>
      <c r="S55" s="0" t="s">
        <v>142</v>
      </c>
      <c r="T55" s="0" t="s">
        <v>143</v>
      </c>
      <c r="U55" s="0" t="s">
        <v>144</v>
      </c>
      <c r="V55" s="0" t="s">
        <v>145</v>
      </c>
      <c r="W55" s="0" t="s">
        <v>146</v>
      </c>
      <c r="X55" s="0" t="s">
        <v>147</v>
      </c>
      <c r="Y55" s="0" t="s">
        <v>148</v>
      </c>
      <c r="Z55" s="0" t="s">
        <v>149</v>
      </c>
      <c r="AA55" s="0" t="s">
        <v>150</v>
      </c>
      <c r="AB55" s="0" t="s">
        <v>151</v>
      </c>
      <c r="AC55" s="0" t="s">
        <v>152</v>
      </c>
      <c r="AD55" s="0" t="s">
        <v>153</v>
      </c>
      <c r="AE55" s="0" t="s">
        <v>154</v>
      </c>
      <c r="AF55" s="0" t="s">
        <v>155</v>
      </c>
      <c r="AG55" s="0" t="s">
        <v>156</v>
      </c>
      <c r="AH55" s="0" t="s">
        <v>157</v>
      </c>
      <c r="AI55" s="0" t="s">
        <v>158</v>
      </c>
      <c r="AJ55" s="0" t="s">
        <v>159</v>
      </c>
      <c r="AK55" s="0" t="s">
        <v>160</v>
      </c>
      <c r="AL55" s="0" t="s">
        <v>161</v>
      </c>
      <c r="AM55" s="0" t="s">
        <v>162</v>
      </c>
      <c r="AN55" s="0" t="s">
        <v>163</v>
      </c>
      <c r="AO55" s="0" t="s">
        <v>164</v>
      </c>
      <c r="AP55" s="0" t="s">
        <v>165</v>
      </c>
      <c r="AQ55" s="0" t="s">
        <v>166</v>
      </c>
      <c r="AR55" s="0" t="s">
        <v>167</v>
      </c>
      <c r="AS55" s="0" t="s">
        <v>168</v>
      </c>
      <c r="AT55" s="0" t="s">
        <v>169</v>
      </c>
      <c r="AU55" s="0" t="s">
        <v>170</v>
      </c>
      <c r="AV55" s="0" t="s">
        <v>171</v>
      </c>
      <c r="AW55" s="0" t="s">
        <v>172</v>
      </c>
      <c r="AX55" s="0" t="s">
        <v>173</v>
      </c>
      <c r="AY55" s="0" t="s">
        <v>174</v>
      </c>
      <c r="AZ55" s="0" t="s">
        <v>175</v>
      </c>
      <c r="BA55" s="0" t="s">
        <v>176</v>
      </c>
      <c r="BB55" s="0" t="s">
        <v>177</v>
      </c>
      <c r="BC55" s="0" t="s">
        <v>178</v>
      </c>
      <c r="BD55" s="0" t="s">
        <v>179</v>
      </c>
      <c r="BE55" s="0" t="s">
        <v>180</v>
      </c>
      <c r="BF55" s="0" t="s">
        <v>181</v>
      </c>
      <c r="BG55" s="0" t="s">
        <v>182</v>
      </c>
      <c r="BH55" s="0" t="s">
        <v>183</v>
      </c>
      <c r="BI55" s="0" t="s">
        <v>184</v>
      </c>
      <c r="BJ55" s="0" t="s">
        <v>185</v>
      </c>
      <c r="BK55" s="0" t="s">
        <v>186</v>
      </c>
      <c r="BL55" s="0" t="s">
        <v>187</v>
      </c>
      <c r="BM55" s="0" t="s">
        <v>188</v>
      </c>
      <c r="BN55" s="0" t="s">
        <v>189</v>
      </c>
      <c r="BO55" s="0" t="s">
        <v>190</v>
      </c>
      <c r="BP55" s="0" t="s">
        <v>191</v>
      </c>
      <c r="BQ55" s="0" t="s">
        <v>192</v>
      </c>
      <c r="BR55" s="0" t="s">
        <v>193</v>
      </c>
      <c r="BS55" s="0" t="s">
        <v>194</v>
      </c>
      <c r="BT55" s="0" t="s">
        <v>195</v>
      </c>
      <c r="BU55" s="0" t="s">
        <v>196</v>
      </c>
      <c r="BV55" s="0" t="s">
        <v>197</v>
      </c>
      <c r="BW55" s="0" t="s">
        <v>198</v>
      </c>
      <c r="BX55" s="0" t="s">
        <v>199</v>
      </c>
      <c r="BY55" s="0" t="s">
        <v>200</v>
      </c>
      <c r="BZ55" s="0" t="s">
        <v>201</v>
      </c>
      <c r="CA55" s="0" t="s">
        <v>202</v>
      </c>
      <c r="CB55" s="0" t="s">
        <v>203</v>
      </c>
      <c r="CC55" s="0" t="s">
        <v>204</v>
      </c>
      <c r="CD55" s="0" t="s">
        <v>205</v>
      </c>
      <c r="CE55" s="0" t="s">
        <v>206</v>
      </c>
      <c r="CF55" s="0" t="s">
        <v>207</v>
      </c>
      <c r="CG55" s="0" t="s">
        <v>208</v>
      </c>
      <c r="CH55" s="0" t="s">
        <v>209</v>
      </c>
      <c r="CI55" s="0" t="s">
        <v>210</v>
      </c>
      <c r="CJ55" s="0" t="s">
        <v>211</v>
      </c>
      <c r="CK55" s="0" t="s">
        <v>212</v>
      </c>
      <c r="CL55" s="0" t="s">
        <v>213</v>
      </c>
      <c r="CM55" s="0" t="s">
        <v>214</v>
      </c>
      <c r="CN55" s="0" t="s">
        <v>215</v>
      </c>
      <c r="CO55" s="0" t="s">
        <v>216</v>
      </c>
      <c r="CP55" s="0" t="s">
        <v>217</v>
      </c>
      <c r="CQ55" s="0" t="s">
        <v>218</v>
      </c>
      <c r="CR55" s="0" t="s">
        <v>219</v>
      </c>
      <c r="CS55" s="0" t="s">
        <v>220</v>
      </c>
      <c r="CT55" s="0" t="s">
        <v>221</v>
      </c>
      <c r="CU55" s="0" t="s">
        <v>222</v>
      </c>
      <c r="CV55" s="0" t="s">
        <v>223</v>
      </c>
      <c r="CW55" s="0" t="s">
        <v>224</v>
      </c>
      <c r="CX55" s="0" t="s">
        <v>225</v>
      </c>
    </row>
    <row r="56" customFormat="false" ht="12.75" hidden="false" customHeight="false" outlineLevel="0" collapsed="false">
      <c r="A56" s="0" t="s">
        <v>257</v>
      </c>
      <c r="B56" s="0" t="n">
        <v>31.8700008392334</v>
      </c>
      <c r="C56" s="0" t="n">
        <v>32.1199989318848</v>
      </c>
      <c r="D56" s="0" t="n">
        <v>32.3300018310547</v>
      </c>
      <c r="E56" s="0" t="n">
        <v>32.25</v>
      </c>
      <c r="F56" s="0" t="n">
        <v>32.4500007629395</v>
      </c>
      <c r="G56" s="0" t="n">
        <v>32.689998626709</v>
      </c>
      <c r="H56" s="0" t="n">
        <v>31.8700008392334</v>
      </c>
      <c r="I56" s="0" t="n">
        <v>31.8099994659424</v>
      </c>
      <c r="J56" s="0" t="n">
        <v>31.5599994659424</v>
      </c>
      <c r="K56" s="0" t="n">
        <v>31.75</v>
      </c>
      <c r="L56" s="0" t="n">
        <v>31.8700008392334</v>
      </c>
      <c r="M56" s="0" t="n">
        <v>32.3699989318848</v>
      </c>
      <c r="N56" s="0" t="n">
        <v>32.3699989318848</v>
      </c>
      <c r="O56" s="0" t="n">
        <v>32.439998626709</v>
      </c>
      <c r="P56" s="0" t="n">
        <v>32.310001373291</v>
      </c>
      <c r="Q56" s="0" t="n">
        <v>32.310001373291</v>
      </c>
      <c r="R56" s="0" t="n">
        <v>32.3699989318848</v>
      </c>
      <c r="S56" s="0" t="n">
        <v>32.3699989318848</v>
      </c>
      <c r="T56" s="0" t="n">
        <v>32.3699989318848</v>
      </c>
      <c r="U56" s="0" t="n">
        <v>32.939998626709</v>
      </c>
      <c r="V56" s="0" t="n">
        <v>32.939998626709</v>
      </c>
      <c r="W56" s="0" t="n">
        <v>32.8699989318848</v>
      </c>
      <c r="X56" s="0" t="n">
        <v>32.5</v>
      </c>
      <c r="Y56" s="0" t="n">
        <v>31.8700008392334</v>
      </c>
      <c r="Z56" s="0" t="n">
        <v>32.810001373291</v>
      </c>
      <c r="AA56" s="0" t="n">
        <v>33.3699989318848</v>
      </c>
      <c r="AB56" s="0" t="n">
        <v>33.060001373291</v>
      </c>
      <c r="AC56" s="0" t="n">
        <v>33.25</v>
      </c>
      <c r="AD56" s="0" t="n">
        <v>32.939998626709</v>
      </c>
      <c r="AE56" s="0" t="n">
        <v>32.6199989318848</v>
      </c>
      <c r="AF56" s="0" t="n">
        <v>32.439998626709</v>
      </c>
      <c r="AG56" s="0" t="n">
        <v>32.560001373291</v>
      </c>
      <c r="AH56" s="0" t="n">
        <v>32.75</v>
      </c>
      <c r="AI56" s="0" t="n">
        <v>32.810001373291</v>
      </c>
      <c r="AJ56" s="0" t="n">
        <v>33</v>
      </c>
      <c r="AK56" s="0" t="n">
        <v>33.3699989318848</v>
      </c>
      <c r="AL56" s="0" t="n">
        <v>33.3699989318848</v>
      </c>
      <c r="AM56" s="0" t="n">
        <v>33.8699989318848</v>
      </c>
      <c r="AN56" s="0" t="n">
        <v>34</v>
      </c>
      <c r="AO56" s="0" t="n">
        <v>34</v>
      </c>
      <c r="AP56" s="0" t="n">
        <v>34</v>
      </c>
      <c r="AQ56" s="0" t="n">
        <v>34</v>
      </c>
      <c r="AR56" s="0" t="n">
        <v>34.189998626709</v>
      </c>
      <c r="AS56" s="0" t="n">
        <v>34.1199989318848</v>
      </c>
      <c r="AT56" s="0" t="n">
        <v>34.3699989318848</v>
      </c>
      <c r="AU56" s="0" t="n">
        <v>34.75</v>
      </c>
      <c r="AV56" s="0" t="n">
        <v>35</v>
      </c>
      <c r="AW56" s="0" t="n">
        <v>35.189998626709</v>
      </c>
      <c r="AX56" s="0" t="n">
        <v>35.1199989318848</v>
      </c>
      <c r="AY56" s="0" t="n">
        <v>35.5</v>
      </c>
      <c r="AZ56" s="0" t="n">
        <v>35.5</v>
      </c>
      <c r="BA56" s="0" t="n">
        <v>35.5</v>
      </c>
      <c r="BB56" s="0" t="n">
        <v>35.3699989318848</v>
      </c>
      <c r="BC56" s="0" t="n">
        <v>35.310001373291</v>
      </c>
      <c r="BD56" s="0" t="n">
        <v>35</v>
      </c>
      <c r="BE56" s="0" t="n">
        <v>35.5</v>
      </c>
      <c r="BF56" s="0" t="n">
        <v>36</v>
      </c>
      <c r="BG56" s="0" t="n">
        <v>35.8699989318848</v>
      </c>
      <c r="BH56" s="0" t="n">
        <v>35.75</v>
      </c>
      <c r="BI56" s="0" t="n">
        <v>36</v>
      </c>
      <c r="BJ56" s="0" t="n">
        <v>36.060001373291</v>
      </c>
      <c r="BK56" s="0" t="n">
        <v>36.3699989318848</v>
      </c>
      <c r="BL56" s="0" t="n">
        <v>36.8699989318848</v>
      </c>
      <c r="BM56" s="0" t="n">
        <v>36.3699989318848</v>
      </c>
      <c r="BN56" s="0" t="n">
        <v>36.810001373291</v>
      </c>
      <c r="BO56" s="0" t="n">
        <v>37.189998626709</v>
      </c>
      <c r="BP56" s="0" t="n">
        <v>36.939998626709</v>
      </c>
      <c r="BQ56" s="0" t="n">
        <v>36.810001373291</v>
      </c>
      <c r="BR56" s="0" t="n">
        <v>36.439998626709</v>
      </c>
      <c r="BS56" s="0" t="n">
        <v>35.939998626709</v>
      </c>
      <c r="BT56" s="0" t="n">
        <v>34.810001373291</v>
      </c>
      <c r="BU56" s="0" t="n">
        <v>34.75</v>
      </c>
      <c r="BV56" s="0" t="n">
        <v>35.560001373291</v>
      </c>
      <c r="BW56" s="0" t="n">
        <v>35.439998626709</v>
      </c>
      <c r="BX56" s="0" t="n">
        <v>35.1199989318848</v>
      </c>
      <c r="BY56" s="0" t="n">
        <v>34.3699989318848</v>
      </c>
      <c r="BZ56" s="0" t="n">
        <v>34.6199989318848</v>
      </c>
      <c r="CA56" s="0" t="n">
        <v>34.3699989318848</v>
      </c>
      <c r="CB56" s="0" t="n">
        <v>34</v>
      </c>
      <c r="CC56" s="0" t="n">
        <v>34.310001373291</v>
      </c>
      <c r="CD56" s="0" t="n">
        <v>34.060001373291</v>
      </c>
      <c r="CE56" s="0" t="n">
        <v>30.1200008392334</v>
      </c>
      <c r="CF56" s="0" t="n">
        <v>29.25</v>
      </c>
      <c r="CG56" s="0" t="n">
        <v>31</v>
      </c>
      <c r="CH56" s="0" t="n">
        <v>31.3099994659424</v>
      </c>
      <c r="CI56" s="0" t="n">
        <v>31.8099994659424</v>
      </c>
      <c r="CJ56" s="0" t="n">
        <v>31.9599990844727</v>
      </c>
      <c r="CK56" s="0" t="n">
        <v>31.4500007629395</v>
      </c>
      <c r="CL56" s="0" t="n">
        <v>32.0299987792969</v>
      </c>
      <c r="CM56" s="0" t="n">
        <v>31.7000007629395</v>
      </c>
      <c r="CN56" s="0" t="n">
        <v>31.6299991607666</v>
      </c>
      <c r="CO56" s="0" t="n">
        <v>31.7999992370605</v>
      </c>
      <c r="CP56" s="0" t="n">
        <v>32</v>
      </c>
      <c r="CQ56" s="0" t="n">
        <v>32.0099983215332</v>
      </c>
      <c r="CR56" s="0" t="n">
        <v>32.2099990844727</v>
      </c>
      <c r="CS56" s="0" t="n">
        <v>32.2999992370606</v>
      </c>
      <c r="CT56" s="0" t="n">
        <v>32.3199996948242</v>
      </c>
      <c r="CU56" s="0" t="n">
        <v>32.0299987792969</v>
      </c>
      <c r="CV56" s="0" t="n">
        <v>31.7800006866455</v>
      </c>
      <c r="CW56" s="0" t="n">
        <v>31.3299999237061</v>
      </c>
      <c r="CX56" s="0" t="n">
        <v>31.3700008392334</v>
      </c>
    </row>
    <row r="57" customFormat="false" ht="12.75" hidden="false" customHeight="false" outlineLevel="0" collapsed="false">
      <c r="B57" s="0" t="s">
        <v>125</v>
      </c>
      <c r="C57" s="0" t="s">
        <v>126</v>
      </c>
      <c r="D57" s="0" t="s">
        <v>127</v>
      </c>
      <c r="E57" s="0" t="s">
        <v>128</v>
      </c>
      <c r="F57" s="0" t="s">
        <v>129</v>
      </c>
      <c r="G57" s="0" t="s">
        <v>130</v>
      </c>
      <c r="H57" s="0" t="s">
        <v>131</v>
      </c>
      <c r="I57" s="0" t="s">
        <v>132</v>
      </c>
      <c r="J57" s="0" t="s">
        <v>133</v>
      </c>
      <c r="K57" s="0" t="s">
        <v>134</v>
      </c>
      <c r="L57" s="0" t="s">
        <v>135</v>
      </c>
      <c r="M57" s="0" t="s">
        <v>136</v>
      </c>
      <c r="N57" s="0" t="s">
        <v>137</v>
      </c>
      <c r="O57" s="0" t="s">
        <v>138</v>
      </c>
      <c r="P57" s="0" t="s">
        <v>139</v>
      </c>
      <c r="Q57" s="0" t="s">
        <v>140</v>
      </c>
      <c r="R57" s="0" t="s">
        <v>141</v>
      </c>
      <c r="S57" s="0" t="s">
        <v>142</v>
      </c>
      <c r="T57" s="0" t="s">
        <v>143</v>
      </c>
      <c r="U57" s="0" t="s">
        <v>144</v>
      </c>
      <c r="V57" s="0" t="s">
        <v>145</v>
      </c>
      <c r="W57" s="0" t="s">
        <v>146</v>
      </c>
      <c r="X57" s="0" t="s">
        <v>147</v>
      </c>
      <c r="Y57" s="0" t="s">
        <v>148</v>
      </c>
      <c r="Z57" s="0" t="s">
        <v>149</v>
      </c>
      <c r="AA57" s="0" t="s">
        <v>150</v>
      </c>
      <c r="AB57" s="0" t="s">
        <v>151</v>
      </c>
      <c r="AC57" s="0" t="s">
        <v>152</v>
      </c>
      <c r="AD57" s="0" t="s">
        <v>153</v>
      </c>
      <c r="AE57" s="0" t="s">
        <v>154</v>
      </c>
      <c r="AF57" s="0" t="s">
        <v>155</v>
      </c>
      <c r="AG57" s="0" t="s">
        <v>156</v>
      </c>
      <c r="AH57" s="0" t="s">
        <v>157</v>
      </c>
      <c r="AI57" s="0" t="s">
        <v>158</v>
      </c>
      <c r="AJ57" s="0" t="s">
        <v>159</v>
      </c>
      <c r="AK57" s="0" t="s">
        <v>160</v>
      </c>
      <c r="AL57" s="0" t="s">
        <v>161</v>
      </c>
      <c r="AM57" s="0" t="s">
        <v>162</v>
      </c>
      <c r="AN57" s="0" t="s">
        <v>163</v>
      </c>
      <c r="AO57" s="0" t="s">
        <v>164</v>
      </c>
      <c r="AP57" s="0" t="s">
        <v>165</v>
      </c>
      <c r="AQ57" s="0" t="s">
        <v>166</v>
      </c>
      <c r="AR57" s="0" t="s">
        <v>167</v>
      </c>
      <c r="AS57" s="0" t="s">
        <v>168</v>
      </c>
      <c r="AT57" s="0" t="s">
        <v>169</v>
      </c>
      <c r="AU57" s="0" t="s">
        <v>170</v>
      </c>
      <c r="AV57" s="0" t="s">
        <v>171</v>
      </c>
      <c r="AW57" s="0" t="s">
        <v>172</v>
      </c>
      <c r="AX57" s="0" t="s">
        <v>173</v>
      </c>
      <c r="AY57" s="0" t="s">
        <v>174</v>
      </c>
      <c r="AZ57" s="0" t="s">
        <v>175</v>
      </c>
      <c r="BA57" s="0" t="s">
        <v>176</v>
      </c>
      <c r="BB57" s="0" t="s">
        <v>177</v>
      </c>
      <c r="BC57" s="0" t="s">
        <v>178</v>
      </c>
      <c r="BD57" s="0" t="s">
        <v>179</v>
      </c>
      <c r="BE57" s="0" t="s">
        <v>180</v>
      </c>
      <c r="BF57" s="0" t="s">
        <v>181</v>
      </c>
      <c r="BG57" s="0" t="s">
        <v>182</v>
      </c>
      <c r="BH57" s="0" t="s">
        <v>183</v>
      </c>
      <c r="BI57" s="0" t="s">
        <v>184</v>
      </c>
      <c r="BJ57" s="0" t="s">
        <v>185</v>
      </c>
      <c r="BK57" s="0" t="s">
        <v>186</v>
      </c>
      <c r="BL57" s="0" t="s">
        <v>187</v>
      </c>
      <c r="BM57" s="0" t="s">
        <v>188</v>
      </c>
      <c r="BN57" s="0" t="s">
        <v>189</v>
      </c>
      <c r="BO57" s="0" t="s">
        <v>190</v>
      </c>
      <c r="BP57" s="0" t="s">
        <v>191</v>
      </c>
      <c r="BQ57" s="0" t="s">
        <v>192</v>
      </c>
      <c r="BR57" s="0" t="s">
        <v>193</v>
      </c>
      <c r="BS57" s="0" t="s">
        <v>194</v>
      </c>
      <c r="BT57" s="0" t="s">
        <v>195</v>
      </c>
      <c r="BU57" s="0" t="s">
        <v>196</v>
      </c>
      <c r="BV57" s="0" t="s">
        <v>197</v>
      </c>
      <c r="BW57" s="0" t="s">
        <v>198</v>
      </c>
      <c r="BX57" s="0" t="s">
        <v>199</v>
      </c>
      <c r="BY57" s="0" t="s">
        <v>200</v>
      </c>
      <c r="BZ57" s="0" t="s">
        <v>201</v>
      </c>
      <c r="CA57" s="0" t="s">
        <v>202</v>
      </c>
      <c r="CB57" s="0" t="s">
        <v>203</v>
      </c>
      <c r="CC57" s="0" t="s">
        <v>204</v>
      </c>
      <c r="CD57" s="0" t="s">
        <v>205</v>
      </c>
      <c r="CE57" s="0" t="s">
        <v>206</v>
      </c>
      <c r="CF57" s="0" t="s">
        <v>207</v>
      </c>
      <c r="CG57" s="0" t="s">
        <v>208</v>
      </c>
      <c r="CH57" s="0" t="s">
        <v>209</v>
      </c>
      <c r="CI57" s="0" t="s">
        <v>210</v>
      </c>
      <c r="CJ57" s="0" t="s">
        <v>211</v>
      </c>
      <c r="CK57" s="0" t="s">
        <v>212</v>
      </c>
      <c r="CL57" s="0" t="s">
        <v>213</v>
      </c>
      <c r="CM57" s="0" t="s">
        <v>214</v>
      </c>
      <c r="CN57" s="0" t="s">
        <v>215</v>
      </c>
      <c r="CO57" s="0" t="s">
        <v>216</v>
      </c>
      <c r="CP57" s="0" t="s">
        <v>217</v>
      </c>
      <c r="CQ57" s="0" t="s">
        <v>218</v>
      </c>
      <c r="CR57" s="0" t="s">
        <v>219</v>
      </c>
      <c r="CS57" s="0" t="s">
        <v>220</v>
      </c>
      <c r="CT57" s="0" t="s">
        <v>221</v>
      </c>
      <c r="CU57" s="0" t="s">
        <v>222</v>
      </c>
      <c r="CV57" s="0" t="s">
        <v>223</v>
      </c>
      <c r="CW57" s="0" t="s">
        <v>224</v>
      </c>
      <c r="CX57" s="0" t="s">
        <v>225</v>
      </c>
    </row>
    <row r="58" customFormat="false" ht="12.75" hidden="false" customHeight="false" outlineLevel="0" collapsed="false">
      <c r="A58" s="0" t="s">
        <v>258</v>
      </c>
      <c r="B58" s="0" t="n">
        <v>25.6900005340576</v>
      </c>
      <c r="C58" s="0" t="n">
        <v>25.4400005340576</v>
      </c>
      <c r="D58" s="0" t="n">
        <v>25.6900005340576</v>
      </c>
      <c r="E58" s="0" t="n">
        <v>25.5</v>
      </c>
      <c r="F58" s="0" t="n">
        <v>25.6399993896484</v>
      </c>
      <c r="G58" s="0" t="n">
        <v>24.8700008392334</v>
      </c>
      <c r="H58" s="0" t="n">
        <v>24.4400005340576</v>
      </c>
      <c r="I58" s="0" t="n">
        <v>24.25</v>
      </c>
      <c r="J58" s="0" t="n">
        <v>24.1900005340576</v>
      </c>
      <c r="K58" s="0" t="n">
        <v>24</v>
      </c>
      <c r="L58" s="0" t="n">
        <v>24</v>
      </c>
      <c r="M58" s="0" t="n">
        <v>24.0599994659424</v>
      </c>
      <c r="N58" s="0" t="n">
        <v>23.8099994659424</v>
      </c>
      <c r="O58" s="0" t="n">
        <v>24</v>
      </c>
      <c r="P58" s="0" t="n">
        <v>24</v>
      </c>
      <c r="Q58" s="0" t="n">
        <v>23.9400005340576</v>
      </c>
      <c r="R58" s="0" t="n">
        <v>23.8700008392334</v>
      </c>
      <c r="S58" s="0" t="n">
        <v>23.8700008392334</v>
      </c>
      <c r="T58" s="0" t="n">
        <v>23.9400005340576</v>
      </c>
      <c r="U58" s="0" t="n">
        <v>24.25</v>
      </c>
      <c r="V58" s="0" t="n">
        <v>24.3099994659424</v>
      </c>
      <c r="W58" s="0" t="n">
        <v>24.3700008392334</v>
      </c>
      <c r="X58" s="0" t="n">
        <v>24.1900005340576</v>
      </c>
      <c r="Y58" s="0" t="n">
        <v>24</v>
      </c>
      <c r="Z58" s="0" t="n">
        <v>24.1200008392334</v>
      </c>
      <c r="AA58" s="0" t="n">
        <v>24</v>
      </c>
      <c r="AB58" s="0" t="n">
        <v>24.6200008392334</v>
      </c>
      <c r="AC58" s="0" t="n">
        <v>25</v>
      </c>
      <c r="AD58" s="0" t="n">
        <v>24.9400005340576</v>
      </c>
      <c r="AE58" s="0" t="n">
        <v>25.3700008392334</v>
      </c>
      <c r="AF58" s="0" t="n">
        <v>24.9400005340576</v>
      </c>
      <c r="AG58" s="0" t="n">
        <v>25.5599994659424</v>
      </c>
      <c r="AH58" s="0" t="n">
        <v>26.1200008392334</v>
      </c>
      <c r="AI58" s="0" t="n">
        <v>26.3700008392334</v>
      </c>
      <c r="AJ58" s="0" t="n">
        <v>26.8099994659424</v>
      </c>
      <c r="AK58" s="0" t="n">
        <v>26.4400005340576</v>
      </c>
      <c r="AL58" s="0" t="n">
        <v>26.3099994659424</v>
      </c>
      <c r="AM58" s="0" t="n">
        <v>26.25</v>
      </c>
      <c r="AN58" s="0" t="n">
        <v>26.1900005340576</v>
      </c>
      <c r="AO58" s="0" t="n">
        <v>26.5599994659424</v>
      </c>
      <c r="AP58" s="0" t="n">
        <v>26.8099994659424</v>
      </c>
      <c r="AQ58" s="0" t="n">
        <v>26.75</v>
      </c>
      <c r="AR58" s="0" t="n">
        <v>26.6900005340576</v>
      </c>
      <c r="AS58" s="0" t="n">
        <v>27.3700008392334</v>
      </c>
      <c r="AT58" s="0" t="n">
        <v>27</v>
      </c>
      <c r="AU58" s="0" t="n">
        <v>27.1200008392334</v>
      </c>
      <c r="AV58" s="0" t="n">
        <v>27.5</v>
      </c>
      <c r="AW58" s="0" t="n">
        <v>27.3099994659424</v>
      </c>
      <c r="AX58" s="0" t="n">
        <v>27.1900005340576</v>
      </c>
      <c r="AY58" s="0" t="n">
        <v>27</v>
      </c>
      <c r="AZ58" s="0" t="n">
        <v>27.1200008392334</v>
      </c>
      <c r="BA58" s="0" t="n">
        <v>26.9400005340576</v>
      </c>
      <c r="BB58" s="0" t="n">
        <v>26.75</v>
      </c>
      <c r="BC58" s="0" t="n">
        <v>26.9400005340576</v>
      </c>
      <c r="BD58" s="0" t="n">
        <v>26.6200008392334</v>
      </c>
      <c r="BE58" s="0" t="n">
        <v>26.1900005340576</v>
      </c>
      <c r="BF58" s="0" t="n">
        <v>26.5</v>
      </c>
      <c r="BG58" s="0" t="n">
        <v>26.3700008392334</v>
      </c>
      <c r="BH58" s="0" t="n">
        <v>26.6200008392334</v>
      </c>
      <c r="BI58" s="0" t="n">
        <v>26.75</v>
      </c>
      <c r="BJ58" s="0" t="n">
        <v>26.6200008392334</v>
      </c>
      <c r="BK58" s="0" t="n">
        <v>27</v>
      </c>
      <c r="BL58" s="0" t="n">
        <v>26.8700008392334</v>
      </c>
      <c r="BM58" s="0" t="n">
        <v>26.8099994659424</v>
      </c>
      <c r="BN58" s="0" t="n">
        <v>27.0599994659424</v>
      </c>
      <c r="BO58" s="0" t="n">
        <v>26.8700008392334</v>
      </c>
      <c r="BP58" s="0" t="n">
        <v>27.5</v>
      </c>
      <c r="BQ58" s="0" t="n">
        <v>27.6900005340576</v>
      </c>
      <c r="BR58" s="0" t="n">
        <v>27</v>
      </c>
      <c r="BS58" s="0" t="n">
        <v>27.3700008392334</v>
      </c>
      <c r="BT58" s="0" t="n">
        <v>26.25</v>
      </c>
      <c r="BU58" s="0" t="n">
        <v>26.4400005340576</v>
      </c>
      <c r="BV58" s="0" t="n">
        <v>27.1900005340576</v>
      </c>
      <c r="BW58" s="0" t="n">
        <v>27.25</v>
      </c>
      <c r="BX58" s="0" t="n">
        <v>27.3099994659424</v>
      </c>
      <c r="BY58" s="0" t="n">
        <v>26.3099994659424</v>
      </c>
      <c r="BZ58" s="0" t="n">
        <v>26.9400005340576</v>
      </c>
      <c r="CA58" s="0" t="n">
        <v>26.6200008392334</v>
      </c>
      <c r="CB58" s="0" t="n">
        <v>26.4400005340576</v>
      </c>
      <c r="CC58" s="0" t="n">
        <v>26.9400005340576</v>
      </c>
      <c r="CD58" s="0" t="n">
        <v>26.4400005340576</v>
      </c>
      <c r="CE58" s="0" t="n">
        <v>26.9400005340576</v>
      </c>
      <c r="CF58" s="0" t="n">
        <v>27.25</v>
      </c>
      <c r="CG58" s="0" t="n">
        <v>27.3099994659424</v>
      </c>
      <c r="CH58" s="0" t="n">
        <v>27.3099994659424</v>
      </c>
      <c r="CI58" s="0" t="n">
        <v>27.0599994659424</v>
      </c>
      <c r="CJ58" s="0" t="n">
        <v>26.8999996185303</v>
      </c>
      <c r="CK58" s="0" t="n">
        <v>27.4500007629395</v>
      </c>
      <c r="CL58" s="0" t="n">
        <v>26.6000003814697</v>
      </c>
      <c r="CM58" s="0" t="n">
        <v>27.0100002288818</v>
      </c>
      <c r="CN58" s="0" t="n">
        <v>26.8500003814697</v>
      </c>
      <c r="CO58" s="0" t="n">
        <v>26.6800003051758</v>
      </c>
      <c r="CP58" s="0" t="n">
        <v>26.2999992370605</v>
      </c>
      <c r="CQ58" s="0" t="n">
        <v>20.7999992370605</v>
      </c>
      <c r="CR58" s="0" t="n">
        <v>19.6200008392334</v>
      </c>
      <c r="CS58" s="0" t="n">
        <v>20.9899997711182</v>
      </c>
      <c r="CT58" s="0" t="n">
        <v>20.1800003051758</v>
      </c>
      <c r="CU58" s="0" t="n">
        <v>21.75</v>
      </c>
      <c r="CV58" s="0" t="n">
        <v>22.75</v>
      </c>
      <c r="CW58" s="0" t="n">
        <v>22.8899993896484</v>
      </c>
      <c r="CX58" s="0" t="n">
        <v>23.6399993896484</v>
      </c>
    </row>
    <row r="59" customFormat="false" ht="12.75" hidden="false" customHeight="false" outlineLevel="0" collapsed="false">
      <c r="B59" s="0" t="s">
        <v>125</v>
      </c>
      <c r="C59" s="0" t="s">
        <v>126</v>
      </c>
      <c r="D59" s="0" t="s">
        <v>127</v>
      </c>
      <c r="E59" s="0" t="s">
        <v>128</v>
      </c>
      <c r="F59" s="0" t="s">
        <v>129</v>
      </c>
      <c r="G59" s="0" t="s">
        <v>130</v>
      </c>
      <c r="H59" s="0" t="s">
        <v>131</v>
      </c>
      <c r="I59" s="0" t="s">
        <v>132</v>
      </c>
      <c r="J59" s="0" t="s">
        <v>133</v>
      </c>
      <c r="K59" s="0" t="s">
        <v>134</v>
      </c>
      <c r="L59" s="0" t="s">
        <v>135</v>
      </c>
      <c r="M59" s="0" t="s">
        <v>136</v>
      </c>
      <c r="N59" s="0" t="s">
        <v>137</v>
      </c>
      <c r="O59" s="0" t="s">
        <v>138</v>
      </c>
      <c r="P59" s="0" t="s">
        <v>139</v>
      </c>
      <c r="Q59" s="0" t="s">
        <v>140</v>
      </c>
      <c r="R59" s="0" t="s">
        <v>141</v>
      </c>
      <c r="S59" s="0" t="s">
        <v>142</v>
      </c>
      <c r="T59" s="0" t="s">
        <v>143</v>
      </c>
      <c r="U59" s="0" t="s">
        <v>144</v>
      </c>
      <c r="V59" s="0" t="s">
        <v>145</v>
      </c>
      <c r="W59" s="0" t="s">
        <v>146</v>
      </c>
      <c r="X59" s="0" t="s">
        <v>147</v>
      </c>
      <c r="Y59" s="0" t="s">
        <v>148</v>
      </c>
      <c r="Z59" s="0" t="s">
        <v>149</v>
      </c>
      <c r="AA59" s="0" t="s">
        <v>150</v>
      </c>
      <c r="AB59" s="0" t="s">
        <v>151</v>
      </c>
      <c r="AC59" s="0" t="s">
        <v>152</v>
      </c>
      <c r="AD59" s="0" t="s">
        <v>153</v>
      </c>
      <c r="AE59" s="0" t="s">
        <v>154</v>
      </c>
      <c r="AF59" s="0" t="s">
        <v>155</v>
      </c>
      <c r="AG59" s="0" t="s">
        <v>156</v>
      </c>
      <c r="AH59" s="0" t="s">
        <v>157</v>
      </c>
      <c r="AI59" s="0" t="s">
        <v>158</v>
      </c>
      <c r="AJ59" s="0" t="s">
        <v>159</v>
      </c>
      <c r="AK59" s="0" t="s">
        <v>160</v>
      </c>
      <c r="AL59" s="0" t="s">
        <v>161</v>
      </c>
      <c r="AM59" s="0" t="s">
        <v>162</v>
      </c>
      <c r="AN59" s="0" t="s">
        <v>163</v>
      </c>
      <c r="AO59" s="0" t="s">
        <v>164</v>
      </c>
      <c r="AP59" s="0" t="s">
        <v>165</v>
      </c>
      <c r="AQ59" s="0" t="s">
        <v>166</v>
      </c>
      <c r="AR59" s="0" t="s">
        <v>167</v>
      </c>
      <c r="AS59" s="0" t="s">
        <v>168</v>
      </c>
      <c r="AT59" s="0" t="s">
        <v>169</v>
      </c>
      <c r="AU59" s="0" t="s">
        <v>170</v>
      </c>
      <c r="AV59" s="0" t="s">
        <v>171</v>
      </c>
      <c r="AW59" s="0" t="s">
        <v>172</v>
      </c>
      <c r="AX59" s="0" t="s">
        <v>173</v>
      </c>
      <c r="AY59" s="0" t="s">
        <v>174</v>
      </c>
      <c r="AZ59" s="0" t="s">
        <v>175</v>
      </c>
      <c r="BA59" s="0" t="s">
        <v>176</v>
      </c>
      <c r="BB59" s="0" t="s">
        <v>177</v>
      </c>
      <c r="BC59" s="0" t="s">
        <v>178</v>
      </c>
      <c r="BD59" s="0" t="s">
        <v>179</v>
      </c>
      <c r="BE59" s="0" t="s">
        <v>180</v>
      </c>
      <c r="BF59" s="0" t="s">
        <v>181</v>
      </c>
      <c r="BG59" s="0" t="s">
        <v>182</v>
      </c>
      <c r="BH59" s="0" t="s">
        <v>183</v>
      </c>
      <c r="BI59" s="0" t="s">
        <v>184</v>
      </c>
      <c r="BJ59" s="0" t="s">
        <v>185</v>
      </c>
      <c r="BK59" s="0" t="s">
        <v>186</v>
      </c>
      <c r="BL59" s="0" t="s">
        <v>187</v>
      </c>
      <c r="BM59" s="0" t="s">
        <v>188</v>
      </c>
      <c r="BN59" s="0" t="s">
        <v>189</v>
      </c>
      <c r="BO59" s="0" t="s">
        <v>190</v>
      </c>
      <c r="BP59" s="0" t="s">
        <v>191</v>
      </c>
      <c r="BQ59" s="0" t="s">
        <v>192</v>
      </c>
      <c r="BR59" s="0" t="s">
        <v>193</v>
      </c>
      <c r="BS59" s="0" t="s">
        <v>194</v>
      </c>
      <c r="BT59" s="0" t="s">
        <v>195</v>
      </c>
      <c r="BU59" s="0" t="s">
        <v>196</v>
      </c>
      <c r="BV59" s="0" t="s">
        <v>197</v>
      </c>
      <c r="BW59" s="0" t="s">
        <v>198</v>
      </c>
      <c r="BX59" s="0" t="s">
        <v>199</v>
      </c>
      <c r="BY59" s="0" t="s">
        <v>200</v>
      </c>
      <c r="BZ59" s="0" t="s">
        <v>201</v>
      </c>
      <c r="CA59" s="0" t="s">
        <v>202</v>
      </c>
      <c r="CB59" s="0" t="s">
        <v>203</v>
      </c>
      <c r="CC59" s="0" t="s">
        <v>204</v>
      </c>
      <c r="CD59" s="0" t="s">
        <v>205</v>
      </c>
      <c r="CE59" s="0" t="s">
        <v>206</v>
      </c>
      <c r="CF59" s="0" t="s">
        <v>207</v>
      </c>
      <c r="CG59" s="0" t="s">
        <v>208</v>
      </c>
      <c r="CH59" s="0" t="s">
        <v>209</v>
      </c>
      <c r="CI59" s="0" t="s">
        <v>210</v>
      </c>
      <c r="CJ59" s="0" t="s">
        <v>211</v>
      </c>
      <c r="CK59" s="0" t="s">
        <v>212</v>
      </c>
      <c r="CL59" s="0" t="s">
        <v>213</v>
      </c>
      <c r="CM59" s="0" t="s">
        <v>214</v>
      </c>
      <c r="CN59" s="0" t="s">
        <v>215</v>
      </c>
      <c r="CO59" s="0" t="s">
        <v>216</v>
      </c>
      <c r="CP59" s="0" t="s">
        <v>217</v>
      </c>
      <c r="CQ59" s="0" t="s">
        <v>218</v>
      </c>
      <c r="CR59" s="0" t="s">
        <v>219</v>
      </c>
      <c r="CS59" s="0" t="s">
        <v>220</v>
      </c>
      <c r="CT59" s="0" t="s">
        <v>221</v>
      </c>
      <c r="CU59" s="0" t="s">
        <v>222</v>
      </c>
      <c r="CV59" s="0" t="s">
        <v>223</v>
      </c>
      <c r="CW59" s="0" t="s">
        <v>224</v>
      </c>
      <c r="CX59" s="0" t="s">
        <v>225</v>
      </c>
    </row>
    <row r="60" customFormat="false" ht="12.75" hidden="false" customHeight="false" outlineLevel="0" collapsed="false">
      <c r="A60" s="0" t="s">
        <v>259</v>
      </c>
      <c r="B60" s="0" t="n">
        <v>36.5</v>
      </c>
      <c r="C60" s="0" t="n">
        <v>37.4700012207031</v>
      </c>
      <c r="D60" s="0" t="n">
        <v>37.3699989318848</v>
      </c>
      <c r="E60" s="0" t="n">
        <v>36.75</v>
      </c>
      <c r="F60" s="0" t="n">
        <v>37.1199989318848</v>
      </c>
      <c r="G60" s="0" t="n">
        <v>37.8699989318848</v>
      </c>
      <c r="H60" s="0" t="n">
        <v>37.6199989318848</v>
      </c>
      <c r="I60" s="0" t="n">
        <v>36.560001373291</v>
      </c>
      <c r="J60" s="0" t="n">
        <v>36.060001373291</v>
      </c>
      <c r="K60" s="0" t="n">
        <v>36.1199989318848</v>
      </c>
      <c r="L60" s="0" t="n">
        <v>36.189998626709</v>
      </c>
      <c r="M60" s="0" t="n">
        <v>38.560001373291</v>
      </c>
      <c r="N60" s="0" t="n">
        <v>39.939998626709</v>
      </c>
      <c r="O60" s="0" t="n">
        <v>42</v>
      </c>
      <c r="P60" s="0" t="n">
        <v>40.810001373291</v>
      </c>
      <c r="Q60" s="0" t="n">
        <v>40.560001373291</v>
      </c>
      <c r="R60" s="0" t="n">
        <v>41.439998626709</v>
      </c>
      <c r="S60" s="0" t="n">
        <v>41.689998626709</v>
      </c>
      <c r="T60" s="0" t="n">
        <v>41.5</v>
      </c>
      <c r="U60" s="0" t="n">
        <v>42.25</v>
      </c>
      <c r="V60" s="0" t="n">
        <v>41.939998626709</v>
      </c>
      <c r="W60" s="0" t="n">
        <v>39.3699989318848</v>
      </c>
      <c r="X60" s="0" t="n">
        <v>36.75</v>
      </c>
      <c r="Y60" s="0" t="n">
        <v>37.310001373291</v>
      </c>
      <c r="Z60" s="0" t="n">
        <v>35.5</v>
      </c>
      <c r="AA60" s="0" t="n">
        <v>36.5</v>
      </c>
      <c r="AB60" s="0" t="n">
        <v>36.689998626709</v>
      </c>
      <c r="AC60" s="0" t="n">
        <v>38.439998626709</v>
      </c>
      <c r="AD60" s="0" t="n">
        <v>37</v>
      </c>
      <c r="AE60" s="0" t="n">
        <v>36.689998626709</v>
      </c>
      <c r="AF60" s="0" t="n">
        <v>36.939998626709</v>
      </c>
      <c r="AG60" s="0" t="n">
        <v>37.939998626709</v>
      </c>
      <c r="AH60" s="0" t="n">
        <v>38.310001373291</v>
      </c>
      <c r="AI60" s="0" t="n">
        <v>37</v>
      </c>
      <c r="AJ60" s="0" t="n">
        <v>37.25</v>
      </c>
      <c r="AK60" s="0" t="n">
        <v>36.439998626709</v>
      </c>
      <c r="AL60" s="0" t="n">
        <v>37.25</v>
      </c>
      <c r="AM60" s="0" t="n">
        <v>39.189998626709</v>
      </c>
      <c r="AN60" s="0" t="n">
        <v>40.6199989318848</v>
      </c>
      <c r="AO60" s="0" t="n">
        <v>40.310001373291</v>
      </c>
      <c r="AP60" s="0" t="n">
        <v>39.810001373291</v>
      </c>
      <c r="AQ60" s="0" t="n">
        <v>40.560001373291</v>
      </c>
      <c r="AR60" s="0" t="n">
        <v>40.560001373291</v>
      </c>
      <c r="AS60" s="0" t="n">
        <v>40.939998626709</v>
      </c>
      <c r="AT60" s="0" t="n">
        <v>40.6199989318848</v>
      </c>
      <c r="AU60" s="0" t="n">
        <v>39.8699989318848</v>
      </c>
      <c r="AV60" s="0" t="n">
        <v>38.75</v>
      </c>
      <c r="AW60" s="0" t="n">
        <v>37.25</v>
      </c>
      <c r="AX60" s="0" t="n">
        <v>38.060001373291</v>
      </c>
      <c r="AY60" s="0" t="n">
        <v>38.8699989318848</v>
      </c>
      <c r="AZ60" s="0" t="n">
        <v>37.75</v>
      </c>
      <c r="BA60" s="0" t="n">
        <v>38.5</v>
      </c>
      <c r="BB60" s="0" t="n">
        <v>39.310001373291</v>
      </c>
      <c r="BC60" s="0" t="n">
        <v>40.189998626709</v>
      </c>
      <c r="BD60" s="0" t="n">
        <v>41.75</v>
      </c>
      <c r="BE60" s="0" t="n">
        <v>41.560001373291</v>
      </c>
      <c r="BF60" s="0" t="n">
        <v>40.810001373291</v>
      </c>
      <c r="BG60" s="0" t="n">
        <v>39</v>
      </c>
      <c r="BH60" s="0" t="n">
        <v>39.689998626709</v>
      </c>
      <c r="BI60" s="0" t="n">
        <v>41.810001373291</v>
      </c>
      <c r="BJ60" s="0" t="n">
        <v>41.310001373291</v>
      </c>
      <c r="BK60" s="0" t="n">
        <v>40.3699989318848</v>
      </c>
      <c r="BL60" s="0" t="n">
        <v>40.439998626709</v>
      </c>
      <c r="BM60" s="0" t="n">
        <v>41.189998626709</v>
      </c>
      <c r="BN60" s="0" t="n">
        <v>46</v>
      </c>
      <c r="BO60" s="0" t="n">
        <v>45.939998626709</v>
      </c>
      <c r="BP60" s="0" t="n">
        <v>47.689998626709</v>
      </c>
      <c r="BQ60" s="0" t="n">
        <v>46</v>
      </c>
      <c r="BR60" s="0" t="n">
        <v>45.75</v>
      </c>
      <c r="BS60" s="0" t="n">
        <v>42.5</v>
      </c>
      <c r="BT60" s="0" t="n">
        <v>41.1199989318848</v>
      </c>
      <c r="BU60" s="0" t="n">
        <v>42.939998626709</v>
      </c>
      <c r="BV60" s="0" t="n">
        <v>44.310001373291</v>
      </c>
      <c r="BW60" s="0" t="n">
        <v>43.689998626709</v>
      </c>
      <c r="BX60" s="0" t="n">
        <v>44.8699989318848</v>
      </c>
      <c r="BY60" s="0" t="n">
        <v>44.3699989318848</v>
      </c>
      <c r="BZ60" s="0" t="n">
        <v>43.689998626709</v>
      </c>
      <c r="CA60" s="0" t="n">
        <v>45.310001373291</v>
      </c>
      <c r="CB60" s="0" t="n">
        <v>42.25</v>
      </c>
      <c r="CC60" s="0" t="n">
        <v>41</v>
      </c>
      <c r="CD60" s="0" t="n">
        <v>41.1199989318848</v>
      </c>
      <c r="CE60" s="0" t="n">
        <v>41.3699989318848</v>
      </c>
      <c r="CF60" s="0" t="n">
        <v>42.25</v>
      </c>
      <c r="CG60" s="0" t="n">
        <v>42.6199989318848</v>
      </c>
      <c r="CH60" s="0" t="n">
        <v>43.6199989318848</v>
      </c>
      <c r="CI60" s="0" t="n">
        <v>43</v>
      </c>
      <c r="CJ60" s="0" t="n">
        <v>43.1599998474121</v>
      </c>
      <c r="CK60" s="0" t="n">
        <v>42.3699989318848</v>
      </c>
      <c r="CL60" s="0" t="n">
        <v>42.3600006103516</v>
      </c>
      <c r="CM60" s="0" t="n">
        <v>41.560001373291</v>
      </c>
      <c r="CN60" s="0" t="n">
        <v>44.1500015258789</v>
      </c>
      <c r="CO60" s="0" t="n">
        <v>44.8800010681152</v>
      </c>
      <c r="CP60" s="0" t="n">
        <v>46.8699989318848</v>
      </c>
      <c r="CQ60" s="0" t="n">
        <v>46.7799987792969</v>
      </c>
      <c r="CR60" s="0" t="n">
        <v>46.0900001525879</v>
      </c>
      <c r="CS60" s="0" t="n">
        <v>46.8600006103516</v>
      </c>
      <c r="CT60" s="0" t="n">
        <v>46.2999992370606</v>
      </c>
      <c r="CU60" s="0" t="n">
        <v>46.7200012207031</v>
      </c>
      <c r="CV60" s="0" t="n">
        <v>46.3499984741211</v>
      </c>
      <c r="CW60" s="0" t="n">
        <v>44.7799987792969</v>
      </c>
      <c r="CX60" s="0" t="n">
        <v>45.1599998474121</v>
      </c>
    </row>
    <row r="61" customFormat="false" ht="12.75" hidden="false" customHeight="false" outlineLevel="0" collapsed="false">
      <c r="B61" s="0" t="s">
        <v>125</v>
      </c>
      <c r="C61" s="0" t="s">
        <v>126</v>
      </c>
      <c r="D61" s="0" t="s">
        <v>127</v>
      </c>
      <c r="E61" s="0" t="s">
        <v>128</v>
      </c>
      <c r="F61" s="0" t="s">
        <v>129</v>
      </c>
      <c r="G61" s="0" t="s">
        <v>130</v>
      </c>
      <c r="H61" s="0" t="s">
        <v>131</v>
      </c>
      <c r="I61" s="0" t="s">
        <v>132</v>
      </c>
      <c r="J61" s="0" t="s">
        <v>133</v>
      </c>
      <c r="K61" s="0" t="s">
        <v>134</v>
      </c>
      <c r="L61" s="0" t="s">
        <v>135</v>
      </c>
      <c r="M61" s="0" t="s">
        <v>136</v>
      </c>
      <c r="N61" s="0" t="s">
        <v>137</v>
      </c>
      <c r="O61" s="0" t="s">
        <v>138</v>
      </c>
      <c r="P61" s="0" t="s">
        <v>139</v>
      </c>
      <c r="Q61" s="0" t="s">
        <v>140</v>
      </c>
      <c r="R61" s="0" t="s">
        <v>141</v>
      </c>
      <c r="S61" s="0" t="s">
        <v>142</v>
      </c>
      <c r="T61" s="0" t="s">
        <v>143</v>
      </c>
      <c r="U61" s="0" t="s">
        <v>144</v>
      </c>
      <c r="V61" s="0" t="s">
        <v>145</v>
      </c>
      <c r="W61" s="0" t="s">
        <v>146</v>
      </c>
      <c r="X61" s="0" t="s">
        <v>147</v>
      </c>
      <c r="Y61" s="0" t="s">
        <v>148</v>
      </c>
      <c r="Z61" s="0" t="s">
        <v>149</v>
      </c>
      <c r="AA61" s="0" t="s">
        <v>150</v>
      </c>
      <c r="AB61" s="0" t="s">
        <v>151</v>
      </c>
      <c r="AC61" s="0" t="s">
        <v>152</v>
      </c>
      <c r="AD61" s="0" t="s">
        <v>153</v>
      </c>
      <c r="AE61" s="0" t="s">
        <v>154</v>
      </c>
      <c r="AF61" s="0" t="s">
        <v>155</v>
      </c>
      <c r="AG61" s="0" t="s">
        <v>156</v>
      </c>
      <c r="AH61" s="0" t="s">
        <v>157</v>
      </c>
      <c r="AI61" s="0" t="s">
        <v>158</v>
      </c>
      <c r="AJ61" s="0" t="s">
        <v>159</v>
      </c>
      <c r="AK61" s="0" t="s">
        <v>160</v>
      </c>
      <c r="AL61" s="0" t="s">
        <v>161</v>
      </c>
      <c r="AM61" s="0" t="s">
        <v>162</v>
      </c>
      <c r="AN61" s="0" t="s">
        <v>163</v>
      </c>
      <c r="AO61" s="0" t="s">
        <v>164</v>
      </c>
      <c r="AP61" s="0" t="s">
        <v>165</v>
      </c>
      <c r="AQ61" s="0" t="s">
        <v>166</v>
      </c>
      <c r="AR61" s="0" t="s">
        <v>167</v>
      </c>
      <c r="AS61" s="0" t="s">
        <v>168</v>
      </c>
      <c r="AT61" s="0" t="s">
        <v>169</v>
      </c>
      <c r="AU61" s="0" t="s">
        <v>170</v>
      </c>
      <c r="AV61" s="0" t="s">
        <v>171</v>
      </c>
      <c r="AW61" s="0" t="s">
        <v>172</v>
      </c>
      <c r="AX61" s="0" t="s">
        <v>173</v>
      </c>
      <c r="AY61" s="0" t="s">
        <v>174</v>
      </c>
      <c r="AZ61" s="0" t="s">
        <v>175</v>
      </c>
      <c r="BA61" s="0" t="s">
        <v>176</v>
      </c>
      <c r="BB61" s="0" t="s">
        <v>177</v>
      </c>
      <c r="BC61" s="0" t="s">
        <v>178</v>
      </c>
      <c r="BD61" s="0" t="s">
        <v>179</v>
      </c>
      <c r="BE61" s="0" t="s">
        <v>180</v>
      </c>
      <c r="BF61" s="0" t="s">
        <v>181</v>
      </c>
      <c r="BG61" s="0" t="s">
        <v>182</v>
      </c>
      <c r="BH61" s="0" t="s">
        <v>183</v>
      </c>
      <c r="BI61" s="0" t="s">
        <v>184</v>
      </c>
      <c r="BJ61" s="0" t="s">
        <v>185</v>
      </c>
      <c r="BK61" s="0" t="s">
        <v>186</v>
      </c>
      <c r="BL61" s="0" t="s">
        <v>187</v>
      </c>
      <c r="BM61" s="0" t="s">
        <v>188</v>
      </c>
      <c r="BN61" s="0" t="s">
        <v>189</v>
      </c>
      <c r="BO61" s="0" t="s">
        <v>190</v>
      </c>
      <c r="BP61" s="0" t="s">
        <v>191</v>
      </c>
      <c r="BQ61" s="0" t="s">
        <v>192</v>
      </c>
      <c r="BR61" s="0" t="s">
        <v>193</v>
      </c>
      <c r="BS61" s="0" t="s">
        <v>194</v>
      </c>
      <c r="BT61" s="0" t="s">
        <v>195</v>
      </c>
      <c r="BU61" s="0" t="s">
        <v>196</v>
      </c>
      <c r="BV61" s="0" t="s">
        <v>197</v>
      </c>
      <c r="BW61" s="0" t="s">
        <v>198</v>
      </c>
      <c r="BX61" s="0" t="s">
        <v>199</v>
      </c>
      <c r="BY61" s="0" t="s">
        <v>200</v>
      </c>
      <c r="BZ61" s="0" t="s">
        <v>201</v>
      </c>
      <c r="CA61" s="0" t="s">
        <v>202</v>
      </c>
      <c r="CB61" s="0" t="s">
        <v>203</v>
      </c>
      <c r="CC61" s="0" t="s">
        <v>204</v>
      </c>
      <c r="CD61" s="0" t="s">
        <v>205</v>
      </c>
      <c r="CE61" s="0" t="s">
        <v>206</v>
      </c>
      <c r="CF61" s="0" t="s">
        <v>207</v>
      </c>
      <c r="CG61" s="0" t="s">
        <v>208</v>
      </c>
      <c r="CH61" s="0" t="s">
        <v>209</v>
      </c>
      <c r="CI61" s="0" t="s">
        <v>210</v>
      </c>
      <c r="CJ61" s="0" t="s">
        <v>211</v>
      </c>
      <c r="CK61" s="0" t="s">
        <v>212</v>
      </c>
      <c r="CL61" s="0" t="s">
        <v>213</v>
      </c>
      <c r="CM61" s="0" t="s">
        <v>214</v>
      </c>
      <c r="CN61" s="0" t="s">
        <v>215</v>
      </c>
      <c r="CO61" s="0" t="s">
        <v>216</v>
      </c>
      <c r="CP61" s="0" t="s">
        <v>217</v>
      </c>
      <c r="CQ61" s="0" t="s">
        <v>218</v>
      </c>
      <c r="CR61" s="0" t="s">
        <v>219</v>
      </c>
      <c r="CS61" s="0" t="s">
        <v>220</v>
      </c>
      <c r="CT61" s="0" t="s">
        <v>221</v>
      </c>
      <c r="CU61" s="0" t="s">
        <v>222</v>
      </c>
      <c r="CV61" s="0" t="s">
        <v>223</v>
      </c>
      <c r="CW61" s="0" t="s">
        <v>224</v>
      </c>
      <c r="CX61" s="0" t="s">
        <v>225</v>
      </c>
    </row>
    <row r="62" customFormat="false" ht="12.75" hidden="false" customHeight="false" outlineLevel="0" collapsed="false">
      <c r="A62" s="0" t="s">
        <v>260</v>
      </c>
      <c r="B62" s="0" t="n">
        <v>42.8699989318848</v>
      </c>
      <c r="C62" s="0" t="n">
        <v>44.6199989318848</v>
      </c>
      <c r="D62" s="0" t="n">
        <v>44.25</v>
      </c>
      <c r="E62" s="0" t="n">
        <v>45.060001373291</v>
      </c>
      <c r="F62" s="0" t="n">
        <v>46.689998626709</v>
      </c>
      <c r="G62" s="0" t="n">
        <v>47.25</v>
      </c>
      <c r="H62" s="0" t="n">
        <v>46.189998626709</v>
      </c>
      <c r="I62" s="0" t="n">
        <v>44.8699989318848</v>
      </c>
      <c r="J62" s="0" t="n">
        <v>42.939998626709</v>
      </c>
      <c r="K62" s="0" t="n">
        <v>42.5</v>
      </c>
      <c r="L62" s="0" t="n">
        <v>42.810001373291</v>
      </c>
      <c r="M62" s="0" t="n">
        <v>43.75</v>
      </c>
      <c r="N62" s="0" t="n">
        <v>44.75</v>
      </c>
      <c r="O62" s="0" t="n">
        <v>44.75</v>
      </c>
      <c r="P62" s="0" t="n">
        <v>42.8699989318848</v>
      </c>
      <c r="Q62" s="0" t="n">
        <v>41.8699989318848</v>
      </c>
      <c r="R62" s="0" t="n">
        <v>41.75</v>
      </c>
      <c r="S62" s="0" t="n">
        <v>40.1199989318848</v>
      </c>
      <c r="T62" s="0" t="n">
        <v>41.439998626709</v>
      </c>
      <c r="U62" s="0" t="n">
        <v>42.1199989318848</v>
      </c>
      <c r="V62" s="0" t="n">
        <v>41.689998626709</v>
      </c>
      <c r="W62" s="0" t="n">
        <v>39.560001373291</v>
      </c>
      <c r="X62" s="0" t="n">
        <v>37.8699989318848</v>
      </c>
      <c r="Y62" s="0" t="n">
        <v>38.1199989318848</v>
      </c>
      <c r="Z62" s="0" t="n">
        <v>37</v>
      </c>
      <c r="AA62" s="0" t="n">
        <v>36.939998626709</v>
      </c>
      <c r="AB62" s="0" t="n">
        <v>37.75</v>
      </c>
      <c r="AC62" s="0" t="n">
        <v>39.6199989318848</v>
      </c>
      <c r="AD62" s="0" t="n">
        <v>38.939998626709</v>
      </c>
      <c r="AE62" s="0" t="n">
        <v>39.25</v>
      </c>
      <c r="AF62" s="0" t="n">
        <v>38.75</v>
      </c>
      <c r="AG62" s="0" t="n">
        <v>38.8699989318848</v>
      </c>
      <c r="AH62" s="0" t="n">
        <v>39.1199989318848</v>
      </c>
      <c r="AI62" s="0" t="n">
        <v>39.1199989318848</v>
      </c>
      <c r="AJ62" s="0" t="n">
        <v>39</v>
      </c>
      <c r="AK62" s="0" t="n">
        <v>38</v>
      </c>
      <c r="AL62" s="0" t="n">
        <v>39.060001373291</v>
      </c>
      <c r="AM62" s="0" t="n">
        <v>41</v>
      </c>
      <c r="AN62" s="0" t="n">
        <v>40.939998626709</v>
      </c>
      <c r="AO62" s="0" t="n">
        <v>40.6199989318848</v>
      </c>
      <c r="AP62" s="0" t="n">
        <v>39.689998626709</v>
      </c>
      <c r="AQ62" s="0" t="n">
        <v>41.25</v>
      </c>
      <c r="AR62" s="0" t="n">
        <v>41.560001373291</v>
      </c>
      <c r="AS62" s="0" t="n">
        <v>42.189998626709</v>
      </c>
      <c r="AT62" s="0" t="n">
        <v>41.939998626709</v>
      </c>
      <c r="AU62" s="0" t="n">
        <v>40.439998626709</v>
      </c>
      <c r="AV62" s="0" t="n">
        <v>39.310001373291</v>
      </c>
      <c r="AW62" s="0" t="n">
        <v>36.5</v>
      </c>
      <c r="AX62" s="0" t="n">
        <v>38.189998626709</v>
      </c>
      <c r="AY62" s="0" t="n">
        <v>39.5</v>
      </c>
      <c r="AZ62" s="0" t="n">
        <v>38.189998626709</v>
      </c>
      <c r="BA62" s="0" t="n">
        <v>38.560001373291</v>
      </c>
      <c r="BB62" s="0" t="n">
        <v>37.939998626709</v>
      </c>
      <c r="BC62" s="0" t="n">
        <v>36.75</v>
      </c>
      <c r="BD62" s="0" t="n">
        <v>38.810001373291</v>
      </c>
      <c r="BE62" s="0" t="n">
        <v>40.810001373291</v>
      </c>
      <c r="BF62" s="0" t="n">
        <v>40.560001373291</v>
      </c>
      <c r="BG62" s="0" t="n">
        <v>38.1199989318848</v>
      </c>
      <c r="BH62" s="0" t="n">
        <v>38.6199989318848</v>
      </c>
      <c r="BI62" s="0" t="n">
        <v>41</v>
      </c>
      <c r="BJ62" s="0" t="n">
        <v>41.689998626709</v>
      </c>
      <c r="BK62" s="0" t="n">
        <v>39.439998626709</v>
      </c>
      <c r="BL62" s="0" t="n">
        <v>39.1199989318848</v>
      </c>
      <c r="BM62" s="0" t="n">
        <v>40.5</v>
      </c>
      <c r="BN62" s="0" t="n">
        <v>44.810001373291</v>
      </c>
      <c r="BO62" s="0" t="n">
        <v>46</v>
      </c>
      <c r="BP62" s="0" t="n">
        <v>48.439998626709</v>
      </c>
      <c r="BQ62" s="0" t="n">
        <v>47.439998626709</v>
      </c>
      <c r="BR62" s="0" t="n">
        <v>45.810001373291</v>
      </c>
      <c r="BS62" s="0" t="n">
        <v>43.8699989318848</v>
      </c>
      <c r="BT62" s="0" t="n">
        <v>40.5</v>
      </c>
      <c r="BU62" s="0" t="n">
        <v>41</v>
      </c>
      <c r="BV62" s="0" t="n">
        <v>42.439998626709</v>
      </c>
      <c r="BW62" s="0" t="n">
        <v>42.75</v>
      </c>
      <c r="BX62" s="0" t="n">
        <v>43</v>
      </c>
      <c r="BY62" s="0" t="n">
        <v>43.560001373291</v>
      </c>
      <c r="BZ62" s="0" t="n">
        <v>43.060001373291</v>
      </c>
      <c r="CA62" s="0" t="n">
        <v>41.689998626709</v>
      </c>
      <c r="CB62" s="0" t="n">
        <v>38.189998626709</v>
      </c>
      <c r="CC62" s="0" t="n">
        <v>35.439998626709</v>
      </c>
      <c r="CD62" s="0" t="n">
        <v>35.689998626709</v>
      </c>
      <c r="CE62" s="0" t="n">
        <v>35.75</v>
      </c>
      <c r="CF62" s="0" t="n">
        <v>35.75</v>
      </c>
      <c r="CG62" s="0" t="n">
        <v>36.1199989318848</v>
      </c>
      <c r="CH62" s="0" t="n">
        <v>37</v>
      </c>
      <c r="CI62" s="0" t="n">
        <v>36</v>
      </c>
      <c r="CJ62" s="0" t="n">
        <v>35.5</v>
      </c>
      <c r="CK62" s="0" t="n">
        <v>34.3899993896484</v>
      </c>
      <c r="CL62" s="0" t="n">
        <v>33.4900016784668</v>
      </c>
      <c r="CM62" s="0" t="n">
        <v>33.9500007629395</v>
      </c>
      <c r="CN62" s="0" t="n">
        <v>35.9500007629395</v>
      </c>
      <c r="CO62" s="0" t="n">
        <v>36.0299987792969</v>
      </c>
      <c r="CP62" s="0" t="n">
        <v>36.9199981689453</v>
      </c>
      <c r="CQ62" s="0" t="n">
        <v>37.2999992370606</v>
      </c>
      <c r="CR62" s="0" t="n">
        <v>37.5</v>
      </c>
      <c r="CS62" s="0" t="n">
        <v>38.5200004577637</v>
      </c>
      <c r="CT62" s="0" t="n">
        <v>38.4700012207031</v>
      </c>
      <c r="CU62" s="0" t="n">
        <v>39.2799987792969</v>
      </c>
      <c r="CV62" s="0" t="n">
        <v>38.5099983215332</v>
      </c>
      <c r="CW62" s="0" t="n">
        <v>36.7000007629395</v>
      </c>
      <c r="CX62" s="0" t="n">
        <v>37.2599983215332</v>
      </c>
    </row>
    <row r="63" customFormat="false" ht="12.75" hidden="false" customHeight="false" outlineLevel="0" collapsed="false">
      <c r="B63" s="0" t="s">
        <v>125</v>
      </c>
      <c r="C63" s="0" t="s">
        <v>126</v>
      </c>
      <c r="D63" s="0" t="s">
        <v>127</v>
      </c>
      <c r="E63" s="0" t="s">
        <v>128</v>
      </c>
      <c r="F63" s="0" t="s">
        <v>129</v>
      </c>
      <c r="G63" s="0" t="s">
        <v>130</v>
      </c>
      <c r="H63" s="0" t="s">
        <v>131</v>
      </c>
      <c r="I63" s="0" t="s">
        <v>132</v>
      </c>
      <c r="J63" s="0" t="s">
        <v>133</v>
      </c>
      <c r="K63" s="0" t="s">
        <v>134</v>
      </c>
      <c r="L63" s="0" t="s">
        <v>135</v>
      </c>
      <c r="M63" s="0" t="s">
        <v>136</v>
      </c>
      <c r="N63" s="0" t="s">
        <v>137</v>
      </c>
      <c r="O63" s="0" t="s">
        <v>138</v>
      </c>
      <c r="P63" s="0" t="s">
        <v>139</v>
      </c>
      <c r="Q63" s="0" t="s">
        <v>140</v>
      </c>
      <c r="R63" s="0" t="s">
        <v>141</v>
      </c>
      <c r="S63" s="0" t="s">
        <v>142</v>
      </c>
      <c r="T63" s="0" t="s">
        <v>143</v>
      </c>
      <c r="U63" s="0" t="s">
        <v>144</v>
      </c>
      <c r="V63" s="0" t="s">
        <v>145</v>
      </c>
      <c r="W63" s="0" t="s">
        <v>146</v>
      </c>
      <c r="X63" s="0" t="s">
        <v>147</v>
      </c>
      <c r="Y63" s="0" t="s">
        <v>148</v>
      </c>
      <c r="Z63" s="0" t="s">
        <v>149</v>
      </c>
      <c r="AA63" s="0" t="s">
        <v>150</v>
      </c>
      <c r="AB63" s="0" t="s">
        <v>151</v>
      </c>
      <c r="AC63" s="0" t="s">
        <v>152</v>
      </c>
      <c r="AD63" s="0" t="s">
        <v>153</v>
      </c>
      <c r="AE63" s="0" t="s">
        <v>154</v>
      </c>
      <c r="AF63" s="0" t="s">
        <v>155</v>
      </c>
      <c r="AG63" s="0" t="s">
        <v>156</v>
      </c>
      <c r="AH63" s="0" t="s">
        <v>157</v>
      </c>
      <c r="AI63" s="0" t="s">
        <v>158</v>
      </c>
      <c r="AJ63" s="0" t="s">
        <v>159</v>
      </c>
      <c r="AK63" s="0" t="s">
        <v>160</v>
      </c>
      <c r="AL63" s="0" t="s">
        <v>161</v>
      </c>
      <c r="AM63" s="0" t="s">
        <v>162</v>
      </c>
      <c r="AN63" s="0" t="s">
        <v>163</v>
      </c>
      <c r="AO63" s="0" t="s">
        <v>164</v>
      </c>
      <c r="AP63" s="0" t="s">
        <v>165</v>
      </c>
      <c r="AQ63" s="0" t="s">
        <v>166</v>
      </c>
      <c r="AR63" s="0" t="s">
        <v>167</v>
      </c>
      <c r="AS63" s="0" t="s">
        <v>168</v>
      </c>
      <c r="AT63" s="0" t="s">
        <v>169</v>
      </c>
      <c r="AU63" s="0" t="s">
        <v>170</v>
      </c>
      <c r="AV63" s="0" t="s">
        <v>171</v>
      </c>
      <c r="AW63" s="0" t="s">
        <v>172</v>
      </c>
      <c r="AX63" s="0" t="s">
        <v>173</v>
      </c>
      <c r="AY63" s="0" t="s">
        <v>174</v>
      </c>
      <c r="AZ63" s="0" t="s">
        <v>175</v>
      </c>
      <c r="BA63" s="0" t="s">
        <v>176</v>
      </c>
      <c r="BB63" s="0" t="s">
        <v>177</v>
      </c>
      <c r="BC63" s="0" t="s">
        <v>178</v>
      </c>
      <c r="BD63" s="0" t="s">
        <v>179</v>
      </c>
      <c r="BE63" s="0" t="s">
        <v>180</v>
      </c>
      <c r="BF63" s="0" t="s">
        <v>181</v>
      </c>
      <c r="BG63" s="0" t="s">
        <v>182</v>
      </c>
      <c r="BH63" s="0" t="s">
        <v>183</v>
      </c>
      <c r="BI63" s="0" t="s">
        <v>184</v>
      </c>
      <c r="BJ63" s="0" t="s">
        <v>185</v>
      </c>
      <c r="BK63" s="0" t="s">
        <v>186</v>
      </c>
      <c r="BL63" s="0" t="s">
        <v>187</v>
      </c>
      <c r="BM63" s="0" t="s">
        <v>188</v>
      </c>
      <c r="BN63" s="0" t="s">
        <v>189</v>
      </c>
      <c r="BO63" s="0" t="s">
        <v>190</v>
      </c>
      <c r="BP63" s="0" t="s">
        <v>191</v>
      </c>
      <c r="BQ63" s="0" t="s">
        <v>192</v>
      </c>
      <c r="BR63" s="0" t="s">
        <v>193</v>
      </c>
      <c r="BS63" s="0" t="s">
        <v>194</v>
      </c>
      <c r="BT63" s="0" t="s">
        <v>195</v>
      </c>
      <c r="BU63" s="0" t="s">
        <v>196</v>
      </c>
      <c r="BV63" s="0" t="s">
        <v>197</v>
      </c>
      <c r="BW63" s="0" t="s">
        <v>198</v>
      </c>
      <c r="BX63" s="0" t="s">
        <v>199</v>
      </c>
      <c r="BY63" s="0" t="s">
        <v>200</v>
      </c>
      <c r="BZ63" s="0" t="s">
        <v>201</v>
      </c>
      <c r="CA63" s="0" t="s">
        <v>202</v>
      </c>
      <c r="CB63" s="0" t="s">
        <v>203</v>
      </c>
      <c r="CC63" s="0" t="s">
        <v>204</v>
      </c>
      <c r="CD63" s="0" t="s">
        <v>205</v>
      </c>
      <c r="CE63" s="0" t="s">
        <v>206</v>
      </c>
      <c r="CF63" s="0" t="s">
        <v>207</v>
      </c>
      <c r="CG63" s="0" t="s">
        <v>208</v>
      </c>
      <c r="CH63" s="0" t="s">
        <v>209</v>
      </c>
      <c r="CI63" s="0" t="s">
        <v>210</v>
      </c>
      <c r="CJ63" s="0" t="s">
        <v>211</v>
      </c>
      <c r="CK63" s="0" t="s">
        <v>212</v>
      </c>
      <c r="CL63" s="0" t="s">
        <v>213</v>
      </c>
      <c r="CM63" s="0" t="s">
        <v>214</v>
      </c>
      <c r="CN63" s="0" t="s">
        <v>215</v>
      </c>
      <c r="CO63" s="0" t="s">
        <v>216</v>
      </c>
      <c r="CP63" s="0" t="s">
        <v>217</v>
      </c>
      <c r="CQ63" s="0" t="s">
        <v>218</v>
      </c>
      <c r="CR63" s="0" t="s">
        <v>219</v>
      </c>
      <c r="CS63" s="0" t="s">
        <v>220</v>
      </c>
      <c r="CT63" s="0" t="s">
        <v>221</v>
      </c>
      <c r="CU63" s="0" t="s">
        <v>222</v>
      </c>
      <c r="CV63" s="0" t="s">
        <v>223</v>
      </c>
      <c r="CW63" s="0" t="s">
        <v>224</v>
      </c>
      <c r="CX63" s="0" t="s">
        <v>225</v>
      </c>
    </row>
    <row r="64" customFormat="false" ht="12.75" hidden="false" customHeight="false" outlineLevel="0" collapsed="false">
      <c r="A64" s="0" t="s">
        <v>261</v>
      </c>
      <c r="B64" s="0" t="n">
        <v>15.6199998855591</v>
      </c>
      <c r="C64" s="0" t="n">
        <v>15.5600004196167</v>
      </c>
      <c r="D64" s="0" t="n">
        <v>15.8299999237061</v>
      </c>
      <c r="E64" s="0" t="n">
        <v>15.8699998855591</v>
      </c>
      <c r="F64" s="0" t="n">
        <v>15.7600002288818</v>
      </c>
      <c r="G64" s="0" t="n">
        <v>15.5600004196167</v>
      </c>
      <c r="H64" s="0" t="n">
        <v>15.5600004196167</v>
      </c>
      <c r="I64" s="0" t="n">
        <v>15.4399995803833</v>
      </c>
      <c r="J64" s="0" t="n">
        <v>15.4399995803833</v>
      </c>
      <c r="K64" s="0" t="n">
        <v>15.6899995803833</v>
      </c>
      <c r="L64" s="0" t="n">
        <v>15.6199998855591</v>
      </c>
      <c r="M64" s="0" t="n">
        <v>15.6899995803833</v>
      </c>
      <c r="N64" s="0" t="n">
        <v>15.6199998855591</v>
      </c>
      <c r="O64" s="0" t="n">
        <v>15.5</v>
      </c>
      <c r="P64" s="0" t="n">
        <v>15.5</v>
      </c>
      <c r="Q64" s="0" t="n">
        <v>15.6199998855591</v>
      </c>
      <c r="R64" s="0" t="n">
        <v>15.6199998855591</v>
      </c>
      <c r="S64" s="0" t="n">
        <v>15.4399995803833</v>
      </c>
      <c r="T64" s="0" t="n">
        <v>15.5600004196167</v>
      </c>
      <c r="U64" s="0" t="n">
        <v>15.5</v>
      </c>
      <c r="V64" s="0" t="n">
        <v>15.6899995803833</v>
      </c>
      <c r="W64" s="0" t="n">
        <v>15.9399995803833</v>
      </c>
      <c r="X64" s="0" t="n">
        <v>15.9399995803833</v>
      </c>
      <c r="Y64" s="0" t="n">
        <v>15.75</v>
      </c>
      <c r="Z64" s="0" t="n">
        <v>15.9399995803833</v>
      </c>
      <c r="AA64" s="0" t="n">
        <v>16</v>
      </c>
      <c r="AB64" s="0" t="n">
        <v>16</v>
      </c>
      <c r="AC64" s="0" t="n">
        <v>15.9399995803833</v>
      </c>
      <c r="AD64" s="0" t="n">
        <v>15.9399995803833</v>
      </c>
      <c r="AE64" s="0" t="n">
        <v>16.0599994659424</v>
      </c>
      <c r="AF64" s="0" t="n">
        <v>15.9399995803833</v>
      </c>
      <c r="AG64" s="0" t="n">
        <v>15.8699998855591</v>
      </c>
      <c r="AH64" s="0" t="n">
        <v>15.8699998855591</v>
      </c>
      <c r="AI64" s="0" t="n">
        <v>16</v>
      </c>
      <c r="AJ64" s="0" t="n">
        <v>16.1200008392334</v>
      </c>
      <c r="AK64" s="0" t="n">
        <v>16.1200008392334</v>
      </c>
      <c r="AL64" s="0" t="n">
        <v>16.1900005340576</v>
      </c>
      <c r="AM64" s="0" t="n">
        <v>16.1900005340576</v>
      </c>
      <c r="AN64" s="0" t="n">
        <v>16.25</v>
      </c>
      <c r="AO64" s="0" t="n">
        <v>16.25</v>
      </c>
      <c r="AP64" s="0" t="n">
        <v>16.3700008392334</v>
      </c>
      <c r="AQ64" s="0" t="n">
        <v>16.5599994659424</v>
      </c>
      <c r="AR64" s="0" t="n">
        <v>16.6200008392334</v>
      </c>
      <c r="AS64" s="0" t="n">
        <v>16.5</v>
      </c>
      <c r="AT64" s="0" t="n">
        <v>16.3099994659424</v>
      </c>
      <c r="AU64" s="0" t="n">
        <v>16.6900005340576</v>
      </c>
      <c r="AV64" s="0" t="n">
        <v>16.5599994659424</v>
      </c>
      <c r="AW64" s="0" t="n">
        <v>16.4400005340576</v>
      </c>
      <c r="AX64" s="0" t="n">
        <v>16.5</v>
      </c>
      <c r="AY64" s="0" t="n">
        <v>16.1200008392334</v>
      </c>
      <c r="AZ64" s="0" t="n">
        <v>16.5</v>
      </c>
      <c r="BA64" s="0" t="n">
        <v>16.5599994659424</v>
      </c>
      <c r="BB64" s="0" t="n">
        <v>16.25</v>
      </c>
      <c r="BC64" s="0" t="n">
        <v>16.5</v>
      </c>
      <c r="BD64" s="0" t="n">
        <v>16.5</v>
      </c>
      <c r="BE64" s="0" t="n">
        <v>16.6900005340576</v>
      </c>
      <c r="BF64" s="0" t="n">
        <v>16.5599994659424</v>
      </c>
      <c r="BG64" s="0" t="n">
        <v>16.5599994659424</v>
      </c>
      <c r="BH64" s="0" t="n">
        <v>16.5599994659424</v>
      </c>
      <c r="BI64" s="0" t="n">
        <v>16.6200008392334</v>
      </c>
      <c r="BJ64" s="0" t="n">
        <v>16.5599994659424</v>
      </c>
      <c r="BK64" s="0" t="n">
        <v>16.6200008392334</v>
      </c>
      <c r="BL64" s="0" t="n">
        <v>16.6200008392334</v>
      </c>
      <c r="BM64" s="0" t="n">
        <v>16.5599994659424</v>
      </c>
      <c r="BN64" s="0" t="n">
        <v>16.8700008392334</v>
      </c>
      <c r="BO64" s="0" t="n">
        <v>16.6900005340576</v>
      </c>
      <c r="BP64" s="0" t="n">
        <v>16.6900005340576</v>
      </c>
      <c r="BQ64" s="0" t="n">
        <v>16.6900005340576</v>
      </c>
      <c r="BR64" s="0" t="n">
        <v>16.75</v>
      </c>
      <c r="BS64" s="0" t="n">
        <v>16.75</v>
      </c>
      <c r="BT64" s="0" t="n">
        <v>16.6200008392334</v>
      </c>
      <c r="BU64" s="0" t="n">
        <v>16.6900005340576</v>
      </c>
      <c r="BV64" s="0" t="n">
        <v>16.6200008392334</v>
      </c>
      <c r="BW64" s="0" t="n">
        <v>16.6200008392334</v>
      </c>
      <c r="BX64" s="0" t="n">
        <v>16.75</v>
      </c>
      <c r="BY64" s="0" t="n">
        <v>16.6900005340576</v>
      </c>
      <c r="BZ64" s="0" t="n">
        <v>16.6900005340576</v>
      </c>
      <c r="CA64" s="0" t="n">
        <v>16.75</v>
      </c>
      <c r="CB64" s="0" t="n">
        <v>16.75</v>
      </c>
      <c r="CC64" s="0" t="n">
        <v>16.8099994659424</v>
      </c>
      <c r="CD64" s="0" t="n">
        <v>17</v>
      </c>
      <c r="CE64" s="0" t="n">
        <v>17.0599994659424</v>
      </c>
      <c r="CF64" s="0" t="n">
        <v>17</v>
      </c>
      <c r="CG64" s="0" t="n">
        <v>17.1200008392334</v>
      </c>
      <c r="CH64" s="0" t="n">
        <v>17.0599994659424</v>
      </c>
      <c r="CI64" s="0" t="n">
        <v>17.0599994659424</v>
      </c>
      <c r="CJ64" s="0" t="n">
        <v>17.1599998474121</v>
      </c>
      <c r="CK64" s="0" t="n">
        <v>17.2399997711182</v>
      </c>
      <c r="CL64" s="0" t="n">
        <v>17.3299999237061</v>
      </c>
      <c r="CM64" s="0" t="n">
        <v>17.3799991607666</v>
      </c>
      <c r="CN64" s="0" t="n">
        <v>17.3700008392334</v>
      </c>
      <c r="CO64" s="0" t="n">
        <v>17.4400005340576</v>
      </c>
      <c r="CP64" s="0" t="n">
        <v>17.6000003814697</v>
      </c>
      <c r="CQ64" s="0" t="n">
        <v>17.5599994659424</v>
      </c>
      <c r="CR64" s="0" t="n">
        <v>17.5300006866455</v>
      </c>
      <c r="CS64" s="0" t="n">
        <v>17.5499992370605</v>
      </c>
      <c r="CT64" s="0" t="n">
        <v>17.7299995422363</v>
      </c>
      <c r="CU64" s="0" t="n">
        <v>17.5900001525879</v>
      </c>
      <c r="CV64" s="0" t="n">
        <v>17.5499992370605</v>
      </c>
      <c r="CW64" s="0" t="n">
        <v>17.5</v>
      </c>
      <c r="CX64" s="0" t="n">
        <v>17.4200000762939</v>
      </c>
    </row>
    <row r="65" customFormat="false" ht="12.75" hidden="false" customHeight="false" outlineLevel="0" collapsed="false">
      <c r="B65" s="0" t="s">
        <v>127</v>
      </c>
      <c r="C65" s="0" t="s">
        <v>128</v>
      </c>
      <c r="D65" s="0" t="s">
        <v>129</v>
      </c>
      <c r="E65" s="0" t="s">
        <v>130</v>
      </c>
      <c r="F65" s="0" t="s">
        <v>131</v>
      </c>
      <c r="G65" s="0" t="s">
        <v>132</v>
      </c>
      <c r="H65" s="0" t="s">
        <v>133</v>
      </c>
      <c r="I65" s="0" t="s">
        <v>134</v>
      </c>
      <c r="J65" s="0" t="s">
        <v>135</v>
      </c>
      <c r="K65" s="0" t="s">
        <v>136</v>
      </c>
      <c r="L65" s="0" t="s">
        <v>137</v>
      </c>
      <c r="M65" s="0" t="s">
        <v>138</v>
      </c>
      <c r="N65" s="0" t="s">
        <v>139</v>
      </c>
      <c r="O65" s="0" t="s">
        <v>140</v>
      </c>
      <c r="P65" s="0" t="s">
        <v>141</v>
      </c>
      <c r="Q65" s="0" t="s">
        <v>142</v>
      </c>
      <c r="R65" s="0" t="s">
        <v>143</v>
      </c>
      <c r="S65" s="0" t="s">
        <v>144</v>
      </c>
      <c r="T65" s="0" t="s">
        <v>145</v>
      </c>
      <c r="U65" s="0" t="s">
        <v>146</v>
      </c>
      <c r="V65" s="0" t="s">
        <v>147</v>
      </c>
      <c r="W65" s="0" t="s">
        <v>148</v>
      </c>
      <c r="X65" s="0" t="s">
        <v>149</v>
      </c>
      <c r="Y65" s="0" t="s">
        <v>150</v>
      </c>
      <c r="Z65" s="0" t="s">
        <v>151</v>
      </c>
      <c r="AA65" s="0" t="s">
        <v>152</v>
      </c>
      <c r="AB65" s="0" t="s">
        <v>153</v>
      </c>
      <c r="AC65" s="0" t="s">
        <v>154</v>
      </c>
      <c r="AD65" s="0" t="s">
        <v>155</v>
      </c>
      <c r="AE65" s="0" t="s">
        <v>156</v>
      </c>
      <c r="AF65" s="0" t="s">
        <v>157</v>
      </c>
      <c r="AG65" s="0" t="s">
        <v>158</v>
      </c>
      <c r="AH65" s="0" t="s">
        <v>159</v>
      </c>
      <c r="AI65" s="0" t="s">
        <v>160</v>
      </c>
      <c r="AJ65" s="0" t="s">
        <v>161</v>
      </c>
      <c r="AK65" s="0" t="s">
        <v>162</v>
      </c>
      <c r="AL65" s="0" t="s">
        <v>163</v>
      </c>
      <c r="AM65" s="0" t="s">
        <v>164</v>
      </c>
      <c r="AN65" s="0" t="s">
        <v>165</v>
      </c>
      <c r="AO65" s="0" t="s">
        <v>166</v>
      </c>
      <c r="AP65" s="0" t="s">
        <v>167</v>
      </c>
      <c r="AQ65" s="0" t="s">
        <v>228</v>
      </c>
      <c r="AR65" s="0" t="s">
        <v>168</v>
      </c>
      <c r="AS65" s="0" t="s">
        <v>169</v>
      </c>
      <c r="AT65" s="0" t="s">
        <v>170</v>
      </c>
      <c r="AU65" s="0" t="s">
        <v>171</v>
      </c>
      <c r="AV65" s="0" t="s">
        <v>172</v>
      </c>
      <c r="AW65" s="0" t="s">
        <v>173</v>
      </c>
      <c r="AX65" s="0" t="s">
        <v>174</v>
      </c>
      <c r="AY65" s="0" t="s">
        <v>175</v>
      </c>
      <c r="AZ65" s="0" t="s">
        <v>176</v>
      </c>
      <c r="BA65" s="0" t="s">
        <v>177</v>
      </c>
      <c r="BB65" s="0" t="s">
        <v>178</v>
      </c>
      <c r="BC65" s="0" t="s">
        <v>179</v>
      </c>
      <c r="BD65" s="0" t="s">
        <v>180</v>
      </c>
      <c r="BE65" s="0" t="s">
        <v>181</v>
      </c>
      <c r="BF65" s="0" t="s">
        <v>182</v>
      </c>
      <c r="BG65" s="0" t="s">
        <v>183</v>
      </c>
      <c r="BH65" s="0" t="s">
        <v>184</v>
      </c>
      <c r="BI65" s="0" t="s">
        <v>185</v>
      </c>
      <c r="BJ65" s="0" t="s">
        <v>186</v>
      </c>
      <c r="BK65" s="0" t="s">
        <v>187</v>
      </c>
      <c r="BL65" s="0" t="s">
        <v>188</v>
      </c>
      <c r="BM65" s="0" t="s">
        <v>190</v>
      </c>
      <c r="BN65" s="0" t="s">
        <v>191</v>
      </c>
      <c r="BO65" s="0" t="s">
        <v>192</v>
      </c>
      <c r="BP65" s="0" t="s">
        <v>193</v>
      </c>
      <c r="BQ65" s="0" t="s">
        <v>194</v>
      </c>
      <c r="BR65" s="0" t="s">
        <v>195</v>
      </c>
      <c r="BS65" s="0" t="s">
        <v>196</v>
      </c>
      <c r="BT65" s="0" t="s">
        <v>197</v>
      </c>
      <c r="BU65" s="0" t="s">
        <v>198</v>
      </c>
      <c r="BV65" s="0" t="s">
        <v>199</v>
      </c>
      <c r="BW65" s="0" t="s">
        <v>200</v>
      </c>
      <c r="BX65" s="0" t="s">
        <v>201</v>
      </c>
      <c r="BY65" s="0" t="s">
        <v>229</v>
      </c>
      <c r="BZ65" s="0" t="s">
        <v>202</v>
      </c>
      <c r="CA65" s="0" t="s">
        <v>203</v>
      </c>
      <c r="CB65" s="0" t="s">
        <v>204</v>
      </c>
      <c r="CC65" s="0" t="s">
        <v>205</v>
      </c>
      <c r="CD65" s="0" t="s">
        <v>206</v>
      </c>
      <c r="CE65" s="0" t="s">
        <v>207</v>
      </c>
      <c r="CF65" s="0" t="s">
        <v>208</v>
      </c>
      <c r="CG65" s="0" t="s">
        <v>209</v>
      </c>
      <c r="CH65" s="0" t="s">
        <v>211</v>
      </c>
      <c r="CI65" s="0" t="s">
        <v>212</v>
      </c>
      <c r="CJ65" s="0" t="s">
        <v>213</v>
      </c>
      <c r="CK65" s="0" t="s">
        <v>214</v>
      </c>
      <c r="CL65" s="0" t="s">
        <v>215</v>
      </c>
      <c r="CM65" s="0" t="s">
        <v>216</v>
      </c>
      <c r="CN65" s="0" t="s">
        <v>217</v>
      </c>
      <c r="CO65" s="0" t="s">
        <v>218</v>
      </c>
      <c r="CP65" s="0" t="s">
        <v>219</v>
      </c>
      <c r="CQ65" s="0" t="s">
        <v>220</v>
      </c>
      <c r="CR65" s="0" t="s">
        <v>221</v>
      </c>
      <c r="CS65" s="0" t="s">
        <v>222</v>
      </c>
      <c r="CT65" s="0" t="s">
        <v>223</v>
      </c>
      <c r="CU65" s="0" t="s">
        <v>224</v>
      </c>
      <c r="CV65" s="0" t="s">
        <v>225</v>
      </c>
      <c r="CW65" s="0" t="s">
        <v>230</v>
      </c>
      <c r="CX65" s="0" t="s">
        <v>231</v>
      </c>
    </row>
    <row r="66" customFormat="false" ht="12.75" hidden="false" customHeight="false" outlineLevel="0" collapsed="false">
      <c r="A66" s="0" t="s">
        <v>262</v>
      </c>
      <c r="B66" s="0" t="n">
        <v>1.74000000953674</v>
      </c>
      <c r="C66" s="0" t="n">
        <v>1.6599999666214</v>
      </c>
      <c r="D66" s="0" t="n">
        <v>1.70000004768372</v>
      </c>
      <c r="E66" s="0" t="n">
        <v>1.70000004768372</v>
      </c>
      <c r="F66" s="0" t="n">
        <v>1.75999999046326</v>
      </c>
      <c r="G66" s="0" t="n">
        <v>1.71000003814697</v>
      </c>
      <c r="H66" s="0" t="n">
        <v>1.67999994754791</v>
      </c>
      <c r="I66" s="0" t="n">
        <v>1.73000001907349</v>
      </c>
      <c r="J66" s="0" t="n">
        <v>1.70000004768372</v>
      </c>
      <c r="K66" s="0" t="n">
        <v>1.71000003814697</v>
      </c>
      <c r="L66" s="0" t="n">
        <v>1.73000001907349</v>
      </c>
      <c r="M66" s="0" t="n">
        <v>1.78999996185303</v>
      </c>
      <c r="N66" s="0" t="n">
        <v>1.83000004291534</v>
      </c>
      <c r="O66" s="0" t="n">
        <v>1.75</v>
      </c>
      <c r="P66" s="0" t="n">
        <v>1.76999998092651</v>
      </c>
      <c r="Q66" s="0" t="n">
        <v>1.76999998092651</v>
      </c>
      <c r="R66" s="0" t="n">
        <v>1.75300002098084</v>
      </c>
      <c r="S66" s="0" t="n">
        <v>1.76999998092651</v>
      </c>
      <c r="T66" s="0" t="n">
        <v>1.81500005722046</v>
      </c>
      <c r="U66" s="0" t="n">
        <v>1.79999995231628</v>
      </c>
      <c r="V66" s="0" t="n">
        <v>1.79999995231628</v>
      </c>
      <c r="W66" s="0" t="n">
        <v>1.79999995231628</v>
      </c>
      <c r="X66" s="0" t="n">
        <v>1.79999995231628</v>
      </c>
      <c r="Y66" s="0" t="n">
        <v>1.81400001049042</v>
      </c>
      <c r="Z66" s="0" t="n">
        <v>1.75999999046326</v>
      </c>
      <c r="AA66" s="0" t="n">
        <v>1.75</v>
      </c>
      <c r="AB66" s="0" t="n">
        <v>1.72000002861023</v>
      </c>
      <c r="AC66" s="0" t="n">
        <v>1.67999994754791</v>
      </c>
      <c r="AD66" s="0" t="n">
        <v>1.62999999523163</v>
      </c>
      <c r="AE66" s="0" t="n">
        <v>1.69000005722046</v>
      </c>
      <c r="AF66" s="0" t="n">
        <v>1.74000000953674</v>
      </c>
      <c r="AG66" s="0" t="n">
        <v>1.73000001907349</v>
      </c>
      <c r="AH66" s="0" t="n">
        <v>1.75</v>
      </c>
      <c r="AI66" s="0" t="n">
        <v>1.75</v>
      </c>
      <c r="AJ66" s="0" t="n">
        <v>1.70000004768372</v>
      </c>
      <c r="AK66" s="0" t="n">
        <v>1.75</v>
      </c>
      <c r="AL66" s="0" t="n">
        <v>1.83000004291534</v>
      </c>
      <c r="AM66" s="0" t="n">
        <v>1.84800004959106</v>
      </c>
      <c r="AN66" s="0" t="n">
        <v>1.85000002384186</v>
      </c>
      <c r="AO66" s="0" t="n">
        <v>1.87000000476837</v>
      </c>
      <c r="AP66" s="0" t="n">
        <v>1.87000000476837</v>
      </c>
      <c r="AQ66" s="0" t="n">
        <v>1.86000001430511</v>
      </c>
      <c r="AR66" s="0" t="n">
        <v>1.87999999523163</v>
      </c>
      <c r="AS66" s="0" t="n">
        <v>1.91999995708466</v>
      </c>
      <c r="AT66" s="0" t="n">
        <v>1.87999999523163</v>
      </c>
      <c r="AU66" s="0" t="n">
        <v>1.88999998569489</v>
      </c>
      <c r="AV66" s="0" t="n">
        <v>1.82000005245209</v>
      </c>
      <c r="AW66" s="0" t="n">
        <v>1.8400000333786</v>
      </c>
      <c r="AX66" s="0" t="n">
        <v>1.78999996185303</v>
      </c>
      <c r="AY66" s="0" t="n">
        <v>1.75</v>
      </c>
      <c r="AZ66" s="0" t="n">
        <v>1.73000001907349</v>
      </c>
      <c r="BA66" s="0" t="n">
        <v>1.70000004768372</v>
      </c>
      <c r="BB66" s="0" t="n">
        <v>1.67999994754791</v>
      </c>
      <c r="BC66" s="0" t="n">
        <v>1.67999994754791</v>
      </c>
      <c r="BD66" s="0" t="n">
        <v>1.75</v>
      </c>
      <c r="BE66" s="0" t="n">
        <v>1.74000000953674</v>
      </c>
      <c r="BF66" s="0" t="n">
        <v>1.70000004768372</v>
      </c>
      <c r="BG66" s="0" t="n">
        <v>1.74000000953674</v>
      </c>
      <c r="BH66" s="0" t="n">
        <v>1.73000001907349</v>
      </c>
      <c r="BI66" s="0" t="n">
        <v>1.72000002861023</v>
      </c>
      <c r="BJ66" s="0" t="n">
        <v>1.69000005722046</v>
      </c>
      <c r="BK66" s="0" t="n">
        <v>1.70000004768372</v>
      </c>
      <c r="BL66" s="0" t="n">
        <v>1.70000004768372</v>
      </c>
      <c r="BM66" s="0" t="n">
        <v>1.70000004768372</v>
      </c>
      <c r="BN66" s="0" t="n">
        <v>1.76999998092651</v>
      </c>
      <c r="BO66" s="0" t="n">
        <v>1.79999995231628</v>
      </c>
      <c r="BP66" s="0" t="n">
        <v>1.77999997138977</v>
      </c>
      <c r="BQ66" s="0" t="n">
        <v>1.79999995231628</v>
      </c>
      <c r="BR66" s="0" t="n">
        <v>1.79999995231628</v>
      </c>
      <c r="BS66" s="0" t="n">
        <v>1.76499998569489</v>
      </c>
      <c r="BT66" s="0" t="n">
        <v>1.74000000953674</v>
      </c>
      <c r="BU66" s="0" t="n">
        <v>1.72000002861023</v>
      </c>
      <c r="BV66" s="0" t="n">
        <v>1.66999995708466</v>
      </c>
      <c r="BW66" s="0" t="n">
        <v>1.76999998092651</v>
      </c>
      <c r="BX66" s="0" t="n">
        <v>1.75</v>
      </c>
      <c r="BY66" s="0" t="n">
        <v>1.71000003814697</v>
      </c>
      <c r="BZ66" s="0" t="n">
        <v>1.72000002861023</v>
      </c>
      <c r="CA66" s="0" t="n">
        <v>1.70000004768372</v>
      </c>
      <c r="CB66" s="0" t="n">
        <v>1.66999995708466</v>
      </c>
      <c r="CC66" s="0" t="n">
        <v>1.64999997615814</v>
      </c>
      <c r="CD66" s="0" t="n">
        <v>1.6599999666214</v>
      </c>
      <c r="CE66" s="0" t="n">
        <v>1.62999999523163</v>
      </c>
      <c r="CF66" s="0" t="n">
        <v>1.67999994754791</v>
      </c>
      <c r="CG66" s="0" t="n">
        <v>1.76999998092651</v>
      </c>
      <c r="CH66" s="0" t="n">
        <v>1.74000000953674</v>
      </c>
      <c r="CI66" s="0" t="n">
        <v>1.73000001907349</v>
      </c>
      <c r="CJ66" s="0" t="n">
        <v>1.71000003814697</v>
      </c>
      <c r="CK66" s="0" t="n">
        <v>1.75999999046326</v>
      </c>
      <c r="CL66" s="0" t="n">
        <v>1.74000000953674</v>
      </c>
      <c r="CM66" s="0" t="n">
        <v>1.77499997615814</v>
      </c>
      <c r="CN66" s="0" t="n">
        <v>1.77999997138977</v>
      </c>
      <c r="CO66" s="0" t="n">
        <v>1.72000002861023</v>
      </c>
      <c r="CP66" s="0" t="n">
        <v>1.67999994754791</v>
      </c>
      <c r="CQ66" s="0" t="n">
        <v>1.74000000953674</v>
      </c>
      <c r="CR66" s="0" t="n">
        <v>1.74000000953674</v>
      </c>
      <c r="CS66" s="0" t="n">
        <v>1.74000000953674</v>
      </c>
      <c r="CT66" s="0" t="n">
        <v>1.70000004768372</v>
      </c>
      <c r="CU66" s="0" t="n">
        <v>1.74000000953674</v>
      </c>
      <c r="CV66" s="0" t="n">
        <v>1.71000003814697</v>
      </c>
      <c r="CW66" s="0" t="n">
        <v>1.71000003814697</v>
      </c>
      <c r="CX66" s="0" t="n">
        <v>1.70000004768372</v>
      </c>
    </row>
    <row r="67" customFormat="false" ht="12.75" hidden="false" customHeight="false" outlineLevel="0" collapsed="false">
      <c r="B67" s="0" t="s">
        <v>127</v>
      </c>
      <c r="C67" s="0" t="s">
        <v>128</v>
      </c>
      <c r="D67" s="0" t="s">
        <v>129</v>
      </c>
      <c r="E67" s="0" t="s">
        <v>130</v>
      </c>
      <c r="F67" s="0" t="s">
        <v>131</v>
      </c>
      <c r="G67" s="0" t="s">
        <v>132</v>
      </c>
      <c r="H67" s="0" t="s">
        <v>133</v>
      </c>
      <c r="I67" s="0" t="s">
        <v>134</v>
      </c>
      <c r="J67" s="0" t="s">
        <v>135</v>
      </c>
      <c r="K67" s="0" t="s">
        <v>136</v>
      </c>
      <c r="L67" s="0" t="s">
        <v>137</v>
      </c>
      <c r="M67" s="0" t="s">
        <v>138</v>
      </c>
      <c r="N67" s="0" t="s">
        <v>139</v>
      </c>
      <c r="O67" s="0" t="s">
        <v>140</v>
      </c>
      <c r="P67" s="0" t="s">
        <v>141</v>
      </c>
      <c r="Q67" s="0" t="s">
        <v>142</v>
      </c>
      <c r="R67" s="0" t="s">
        <v>143</v>
      </c>
      <c r="S67" s="0" t="s">
        <v>144</v>
      </c>
      <c r="T67" s="0" t="s">
        <v>145</v>
      </c>
      <c r="U67" s="0" t="s">
        <v>146</v>
      </c>
      <c r="V67" s="0" t="s">
        <v>147</v>
      </c>
      <c r="W67" s="0" t="s">
        <v>148</v>
      </c>
      <c r="X67" s="0" t="s">
        <v>149</v>
      </c>
      <c r="Y67" s="0" t="s">
        <v>150</v>
      </c>
      <c r="Z67" s="0" t="s">
        <v>151</v>
      </c>
      <c r="AA67" s="0" t="s">
        <v>152</v>
      </c>
      <c r="AB67" s="0" t="s">
        <v>153</v>
      </c>
      <c r="AC67" s="0" t="s">
        <v>154</v>
      </c>
      <c r="AD67" s="0" t="s">
        <v>155</v>
      </c>
      <c r="AE67" s="0" t="s">
        <v>156</v>
      </c>
      <c r="AF67" s="0" t="s">
        <v>157</v>
      </c>
      <c r="AG67" s="0" t="s">
        <v>158</v>
      </c>
      <c r="AH67" s="0" t="s">
        <v>159</v>
      </c>
      <c r="AI67" s="0" t="s">
        <v>160</v>
      </c>
      <c r="AJ67" s="0" t="s">
        <v>161</v>
      </c>
      <c r="AK67" s="0" t="s">
        <v>162</v>
      </c>
      <c r="AL67" s="0" t="s">
        <v>163</v>
      </c>
      <c r="AM67" s="0" t="s">
        <v>164</v>
      </c>
      <c r="AN67" s="0" t="s">
        <v>165</v>
      </c>
      <c r="AO67" s="0" t="s">
        <v>166</v>
      </c>
      <c r="AP67" s="0" t="s">
        <v>167</v>
      </c>
      <c r="AQ67" s="0" t="s">
        <v>228</v>
      </c>
      <c r="AR67" s="0" t="s">
        <v>168</v>
      </c>
      <c r="AS67" s="0" t="s">
        <v>169</v>
      </c>
      <c r="AT67" s="0" t="s">
        <v>170</v>
      </c>
      <c r="AU67" s="0" t="s">
        <v>171</v>
      </c>
      <c r="AV67" s="0" t="s">
        <v>172</v>
      </c>
      <c r="AW67" s="0" t="s">
        <v>173</v>
      </c>
      <c r="AX67" s="0" t="s">
        <v>174</v>
      </c>
      <c r="AY67" s="0" t="s">
        <v>175</v>
      </c>
      <c r="AZ67" s="0" t="s">
        <v>176</v>
      </c>
      <c r="BA67" s="0" t="s">
        <v>177</v>
      </c>
      <c r="BB67" s="0" t="s">
        <v>178</v>
      </c>
      <c r="BC67" s="0" t="s">
        <v>179</v>
      </c>
      <c r="BD67" s="0" t="s">
        <v>180</v>
      </c>
      <c r="BE67" s="0" t="s">
        <v>181</v>
      </c>
      <c r="BF67" s="0" t="s">
        <v>182</v>
      </c>
      <c r="BG67" s="0" t="s">
        <v>183</v>
      </c>
      <c r="BH67" s="0" t="s">
        <v>184</v>
      </c>
      <c r="BI67" s="0" t="s">
        <v>185</v>
      </c>
      <c r="BJ67" s="0" t="s">
        <v>186</v>
      </c>
      <c r="BK67" s="0" t="s">
        <v>187</v>
      </c>
      <c r="BL67" s="0" t="s">
        <v>188</v>
      </c>
      <c r="BM67" s="0" t="s">
        <v>190</v>
      </c>
      <c r="BN67" s="0" t="s">
        <v>191</v>
      </c>
      <c r="BO67" s="0" t="s">
        <v>192</v>
      </c>
      <c r="BP67" s="0" t="s">
        <v>193</v>
      </c>
      <c r="BQ67" s="0" t="s">
        <v>194</v>
      </c>
      <c r="BR67" s="0" t="s">
        <v>195</v>
      </c>
      <c r="BS67" s="0" t="s">
        <v>196</v>
      </c>
      <c r="BT67" s="0" t="s">
        <v>197</v>
      </c>
      <c r="BU67" s="0" t="s">
        <v>198</v>
      </c>
      <c r="BV67" s="0" t="s">
        <v>199</v>
      </c>
      <c r="BW67" s="0" t="s">
        <v>200</v>
      </c>
      <c r="BX67" s="0" t="s">
        <v>201</v>
      </c>
      <c r="BY67" s="0" t="s">
        <v>229</v>
      </c>
      <c r="BZ67" s="0" t="s">
        <v>202</v>
      </c>
      <c r="CA67" s="0" t="s">
        <v>203</v>
      </c>
      <c r="CB67" s="0" t="s">
        <v>204</v>
      </c>
      <c r="CC67" s="0" t="s">
        <v>205</v>
      </c>
      <c r="CD67" s="0" t="s">
        <v>206</v>
      </c>
      <c r="CE67" s="0" t="s">
        <v>207</v>
      </c>
      <c r="CF67" s="0" t="s">
        <v>208</v>
      </c>
      <c r="CG67" s="0" t="s">
        <v>209</v>
      </c>
      <c r="CH67" s="0" t="s">
        <v>211</v>
      </c>
      <c r="CI67" s="0" t="s">
        <v>212</v>
      </c>
      <c r="CJ67" s="0" t="s">
        <v>213</v>
      </c>
      <c r="CK67" s="0" t="s">
        <v>214</v>
      </c>
      <c r="CL67" s="0" t="s">
        <v>215</v>
      </c>
      <c r="CM67" s="0" t="s">
        <v>216</v>
      </c>
      <c r="CN67" s="0" t="s">
        <v>217</v>
      </c>
      <c r="CO67" s="0" t="s">
        <v>218</v>
      </c>
      <c r="CP67" s="0" t="s">
        <v>219</v>
      </c>
      <c r="CQ67" s="0" t="s">
        <v>220</v>
      </c>
      <c r="CR67" s="0" t="s">
        <v>221</v>
      </c>
      <c r="CS67" s="0" t="s">
        <v>222</v>
      </c>
      <c r="CT67" s="0" t="s">
        <v>223</v>
      </c>
      <c r="CU67" s="0" t="s">
        <v>224</v>
      </c>
      <c r="CV67" s="0" t="s">
        <v>225</v>
      </c>
      <c r="CW67" s="0" t="s">
        <v>230</v>
      </c>
      <c r="CX67" s="0" t="s">
        <v>231</v>
      </c>
    </row>
    <row r="68" customFormat="false" ht="12.75" hidden="false" customHeight="false" outlineLevel="0" collapsed="false">
      <c r="A68" s="0" t="s">
        <v>263</v>
      </c>
      <c r="B68" s="0" t="n">
        <v>1.62999999523163</v>
      </c>
      <c r="C68" s="0" t="n">
        <v>1.64999997615814</v>
      </c>
      <c r="D68" s="0" t="n">
        <v>1.58000004291534</v>
      </c>
      <c r="E68" s="0" t="n">
        <v>1.5900000333786</v>
      </c>
      <c r="F68" s="0" t="n">
        <v>1.63999998569489</v>
      </c>
      <c r="G68" s="0" t="n">
        <v>1.60099995136261</v>
      </c>
      <c r="H68" s="0" t="n">
        <v>1.58000004291534</v>
      </c>
      <c r="I68" s="0" t="n">
        <v>1.55999994277954</v>
      </c>
      <c r="J68" s="0" t="n">
        <v>1.52600002288818</v>
      </c>
      <c r="K68" s="0" t="n">
        <v>1.57000005245209</v>
      </c>
      <c r="L68" s="0" t="n">
        <v>1.56500005722046</v>
      </c>
      <c r="M68" s="0" t="n">
        <v>1.53999996185303</v>
      </c>
      <c r="N68" s="0" t="n">
        <v>1.58000004291534</v>
      </c>
      <c r="O68" s="0" t="n">
        <v>1.54999995231628</v>
      </c>
      <c r="P68" s="0" t="n">
        <v>1.5</v>
      </c>
      <c r="Q68" s="0" t="n">
        <v>1.5</v>
      </c>
      <c r="R68" s="0" t="n">
        <v>1.50999999046326</v>
      </c>
      <c r="S68" s="0" t="n">
        <v>1.54999995231628</v>
      </c>
      <c r="T68" s="0" t="n">
        <v>1.57000005245209</v>
      </c>
      <c r="U68" s="0" t="n">
        <v>1.54999995231628</v>
      </c>
      <c r="V68" s="0" t="n">
        <v>1.58000004291534</v>
      </c>
      <c r="W68" s="0" t="n">
        <v>1.5</v>
      </c>
      <c r="X68" s="0" t="n">
        <v>1.51999998092651</v>
      </c>
      <c r="Y68" s="0" t="n">
        <v>1.52999997138977</v>
      </c>
      <c r="Z68" s="0" t="n">
        <v>1.54999995231628</v>
      </c>
      <c r="AA68" s="0" t="n">
        <v>1.51999998092651</v>
      </c>
      <c r="AB68" s="0" t="n">
        <v>1.52999997138977</v>
      </c>
      <c r="AC68" s="0" t="n">
        <v>1.57000005245209</v>
      </c>
      <c r="AD68" s="0" t="n">
        <v>1.57000005245209</v>
      </c>
      <c r="AE68" s="0" t="n">
        <v>1.5900000333786</v>
      </c>
      <c r="AF68" s="0" t="n">
        <v>1.55999994277954</v>
      </c>
      <c r="AG68" s="0" t="n">
        <v>1.54999995231628</v>
      </c>
      <c r="AH68" s="0" t="n">
        <v>1.53999996185303</v>
      </c>
      <c r="AI68" s="0" t="n">
        <v>1.55999994277954</v>
      </c>
      <c r="AJ68" s="0" t="n">
        <v>1.58000004291534</v>
      </c>
      <c r="AK68" s="0" t="n">
        <v>1.54999995231628</v>
      </c>
      <c r="AL68" s="0" t="n">
        <v>1.58000004291534</v>
      </c>
      <c r="AM68" s="0" t="n">
        <v>1.57000005245209</v>
      </c>
      <c r="AN68" s="0" t="n">
        <v>1.63999998569489</v>
      </c>
      <c r="AO68" s="0" t="n">
        <v>1.58000004291534</v>
      </c>
      <c r="AP68" s="0" t="n">
        <v>1.57000005245209</v>
      </c>
      <c r="AQ68" s="0" t="n">
        <v>1.60000002384186</v>
      </c>
      <c r="AR68" s="0" t="n">
        <v>1.67999994754791</v>
      </c>
      <c r="AS68" s="0" t="n">
        <v>1.71000003814697</v>
      </c>
      <c r="AT68" s="0" t="n">
        <v>1.67999994754791</v>
      </c>
      <c r="AU68" s="0" t="n">
        <v>1.6599999666214</v>
      </c>
      <c r="AV68" s="0" t="n">
        <v>1.60000002384186</v>
      </c>
      <c r="AW68" s="0" t="n">
        <v>1.54999995231628</v>
      </c>
      <c r="AX68" s="0" t="n">
        <v>1.51999998092651</v>
      </c>
      <c r="AY68" s="0" t="n">
        <v>1.58000004291534</v>
      </c>
      <c r="AZ68" s="0" t="n">
        <v>1.51999998092651</v>
      </c>
      <c r="BA68" s="0" t="n">
        <v>1.51999998092651</v>
      </c>
      <c r="BB68" s="0" t="n">
        <v>1.50999999046326</v>
      </c>
      <c r="BC68" s="0" t="n">
        <v>1.47000002861023</v>
      </c>
      <c r="BD68" s="0" t="n">
        <v>1.42999994754791</v>
      </c>
      <c r="BE68" s="0" t="n">
        <v>1.46000003814697</v>
      </c>
      <c r="BF68" s="0" t="n">
        <v>1.48000001907349</v>
      </c>
      <c r="BG68" s="0" t="n">
        <v>1.45000004768372</v>
      </c>
      <c r="BH68" s="0" t="n">
        <v>1.37999999523163</v>
      </c>
      <c r="BI68" s="0" t="n">
        <v>1.41999995708466</v>
      </c>
      <c r="BJ68" s="0" t="n">
        <v>1.38999998569489</v>
      </c>
      <c r="BK68" s="0" t="n">
        <v>1.35000002384186</v>
      </c>
      <c r="BL68" s="0" t="n">
        <v>1.36000001430511</v>
      </c>
      <c r="BM68" s="0" t="n">
        <v>1.39999997615814</v>
      </c>
      <c r="BN68" s="0" t="n">
        <v>1.39999997615814</v>
      </c>
      <c r="BO68" s="0" t="n">
        <v>1.36699998378754</v>
      </c>
      <c r="BP68" s="0" t="n">
        <v>1.37999999523163</v>
      </c>
      <c r="BQ68" s="0" t="n">
        <v>1.39999997615814</v>
      </c>
      <c r="BR68" s="0" t="n">
        <v>1.45899999141693</v>
      </c>
      <c r="BS68" s="0" t="n">
        <v>1.46000003814697</v>
      </c>
      <c r="BT68" s="0" t="n">
        <v>1.45000004768372</v>
      </c>
      <c r="BU68" s="0" t="n">
        <v>1.42999994754791</v>
      </c>
      <c r="BV68" s="0" t="n">
        <v>1.45000004768372</v>
      </c>
      <c r="BW68" s="0" t="n">
        <v>1.46000003814697</v>
      </c>
      <c r="BX68" s="0" t="n">
        <v>1.46000003814697</v>
      </c>
      <c r="BY68" s="0" t="n">
        <v>1.42999994754791</v>
      </c>
      <c r="BZ68" s="0" t="n">
        <v>1.4099999666214</v>
      </c>
      <c r="CA68" s="0" t="n">
        <v>1.35000002384186</v>
      </c>
      <c r="CB68" s="0" t="n">
        <v>1.35000002384186</v>
      </c>
      <c r="CC68" s="0" t="n">
        <v>1.35000002384186</v>
      </c>
      <c r="CD68" s="0" t="n">
        <v>1.45000004768372</v>
      </c>
      <c r="CE68" s="0" t="n">
        <v>1.41999995708466</v>
      </c>
      <c r="CF68" s="0" t="n">
        <v>1.41999995708466</v>
      </c>
      <c r="CG68" s="0" t="n">
        <v>1.61000001430511</v>
      </c>
      <c r="CH68" s="0" t="n">
        <v>1.52999997138977</v>
      </c>
      <c r="CI68" s="0" t="n">
        <v>1.5</v>
      </c>
      <c r="CJ68" s="0" t="n">
        <v>1.51999998092651</v>
      </c>
      <c r="CK68" s="0" t="n">
        <v>1.52999997138977</v>
      </c>
      <c r="CL68" s="0" t="n">
        <v>1.57000005245209</v>
      </c>
      <c r="CM68" s="0" t="n">
        <v>1.55999994277954</v>
      </c>
      <c r="CN68" s="0" t="n">
        <v>1.55999994277954</v>
      </c>
      <c r="CO68" s="0" t="n">
        <v>1.54999995231628</v>
      </c>
      <c r="CP68" s="0" t="n">
        <v>1.53999996185303</v>
      </c>
      <c r="CQ68" s="0" t="n">
        <v>1.54999995231628</v>
      </c>
      <c r="CR68" s="0" t="n">
        <v>1.54999995231628</v>
      </c>
      <c r="CS68" s="0" t="n">
        <v>1.54999995231628</v>
      </c>
      <c r="CT68" s="0" t="n">
        <v>1.54999995231628</v>
      </c>
      <c r="CU68" s="0" t="n">
        <v>1.54999995231628</v>
      </c>
      <c r="CV68" s="0" t="n">
        <v>1.52999997138977</v>
      </c>
      <c r="CW68" s="0" t="n">
        <v>1.50999999046326</v>
      </c>
      <c r="CX68" s="0" t="n">
        <v>1.51999998092651</v>
      </c>
    </row>
    <row r="69" customFormat="false" ht="12.75" hidden="false" customHeight="false" outlineLevel="0" collapsed="false">
      <c r="B69" s="0" t="s">
        <v>125</v>
      </c>
      <c r="C69" s="0" t="s">
        <v>126</v>
      </c>
      <c r="D69" s="0" t="s">
        <v>127</v>
      </c>
      <c r="E69" s="0" t="s">
        <v>128</v>
      </c>
      <c r="F69" s="0" t="s">
        <v>129</v>
      </c>
      <c r="G69" s="0" t="s">
        <v>130</v>
      </c>
      <c r="H69" s="0" t="s">
        <v>131</v>
      </c>
      <c r="I69" s="0" t="s">
        <v>132</v>
      </c>
      <c r="J69" s="0" t="s">
        <v>133</v>
      </c>
      <c r="K69" s="0" t="s">
        <v>134</v>
      </c>
      <c r="L69" s="0" t="s">
        <v>135</v>
      </c>
      <c r="M69" s="0" t="s">
        <v>136</v>
      </c>
      <c r="N69" s="0" t="s">
        <v>137</v>
      </c>
      <c r="O69" s="0" t="s">
        <v>138</v>
      </c>
      <c r="P69" s="0" t="s">
        <v>139</v>
      </c>
      <c r="Q69" s="0" t="s">
        <v>140</v>
      </c>
      <c r="R69" s="0" t="s">
        <v>141</v>
      </c>
      <c r="S69" s="0" t="s">
        <v>142</v>
      </c>
      <c r="T69" s="0" t="s">
        <v>143</v>
      </c>
      <c r="U69" s="0" t="s">
        <v>144</v>
      </c>
      <c r="V69" s="0" t="s">
        <v>145</v>
      </c>
      <c r="W69" s="0" t="s">
        <v>146</v>
      </c>
      <c r="X69" s="0" t="s">
        <v>147</v>
      </c>
      <c r="Y69" s="0" t="s">
        <v>148</v>
      </c>
      <c r="Z69" s="0" t="s">
        <v>149</v>
      </c>
      <c r="AA69" s="0" t="s">
        <v>150</v>
      </c>
      <c r="AB69" s="0" t="s">
        <v>151</v>
      </c>
      <c r="AC69" s="0" t="s">
        <v>152</v>
      </c>
      <c r="AD69" s="0" t="s">
        <v>153</v>
      </c>
      <c r="AE69" s="0" t="s">
        <v>154</v>
      </c>
      <c r="AF69" s="0" t="s">
        <v>155</v>
      </c>
      <c r="AG69" s="0" t="s">
        <v>156</v>
      </c>
      <c r="AH69" s="0" t="s">
        <v>157</v>
      </c>
      <c r="AI69" s="0" t="s">
        <v>158</v>
      </c>
      <c r="AJ69" s="0" t="s">
        <v>159</v>
      </c>
      <c r="AK69" s="0" t="s">
        <v>160</v>
      </c>
      <c r="AL69" s="0" t="s">
        <v>161</v>
      </c>
      <c r="AM69" s="0" t="s">
        <v>162</v>
      </c>
      <c r="AN69" s="0" t="s">
        <v>163</v>
      </c>
      <c r="AO69" s="0" t="s">
        <v>164</v>
      </c>
      <c r="AP69" s="0" t="s">
        <v>165</v>
      </c>
      <c r="AQ69" s="0" t="s">
        <v>166</v>
      </c>
      <c r="AR69" s="0" t="s">
        <v>167</v>
      </c>
      <c r="AS69" s="0" t="s">
        <v>168</v>
      </c>
      <c r="AT69" s="0" t="s">
        <v>169</v>
      </c>
      <c r="AU69" s="0" t="s">
        <v>170</v>
      </c>
      <c r="AV69" s="0" t="s">
        <v>171</v>
      </c>
      <c r="AW69" s="0" t="s">
        <v>172</v>
      </c>
      <c r="AX69" s="0" t="s">
        <v>173</v>
      </c>
      <c r="AY69" s="0" t="s">
        <v>174</v>
      </c>
      <c r="AZ69" s="0" t="s">
        <v>175</v>
      </c>
      <c r="BA69" s="0" t="s">
        <v>176</v>
      </c>
      <c r="BB69" s="0" t="s">
        <v>177</v>
      </c>
      <c r="BC69" s="0" t="s">
        <v>178</v>
      </c>
      <c r="BD69" s="0" t="s">
        <v>179</v>
      </c>
      <c r="BE69" s="0" t="s">
        <v>180</v>
      </c>
      <c r="BF69" s="0" t="s">
        <v>181</v>
      </c>
      <c r="BG69" s="0" t="s">
        <v>182</v>
      </c>
      <c r="BH69" s="0" t="s">
        <v>183</v>
      </c>
      <c r="BI69" s="0" t="s">
        <v>184</v>
      </c>
      <c r="BJ69" s="0" t="s">
        <v>185</v>
      </c>
      <c r="BK69" s="0" t="s">
        <v>186</v>
      </c>
      <c r="BL69" s="0" t="s">
        <v>187</v>
      </c>
      <c r="BM69" s="0" t="s">
        <v>188</v>
      </c>
      <c r="BN69" s="0" t="s">
        <v>189</v>
      </c>
      <c r="BO69" s="0" t="s">
        <v>190</v>
      </c>
      <c r="BP69" s="0" t="s">
        <v>191</v>
      </c>
      <c r="BQ69" s="0" t="s">
        <v>192</v>
      </c>
      <c r="BR69" s="0" t="s">
        <v>193</v>
      </c>
      <c r="BS69" s="0" t="s">
        <v>194</v>
      </c>
      <c r="BT69" s="0" t="s">
        <v>195</v>
      </c>
      <c r="BU69" s="0" t="s">
        <v>196</v>
      </c>
      <c r="BV69" s="0" t="s">
        <v>197</v>
      </c>
      <c r="BW69" s="0" t="s">
        <v>198</v>
      </c>
      <c r="BX69" s="0" t="s">
        <v>199</v>
      </c>
      <c r="BY69" s="0" t="s">
        <v>200</v>
      </c>
      <c r="BZ69" s="0" t="s">
        <v>201</v>
      </c>
      <c r="CA69" s="0" t="s">
        <v>202</v>
      </c>
      <c r="CB69" s="0" t="s">
        <v>203</v>
      </c>
      <c r="CC69" s="0" t="s">
        <v>204</v>
      </c>
      <c r="CD69" s="0" t="s">
        <v>205</v>
      </c>
      <c r="CE69" s="0" t="s">
        <v>206</v>
      </c>
      <c r="CF69" s="0" t="s">
        <v>207</v>
      </c>
      <c r="CG69" s="0" t="s">
        <v>208</v>
      </c>
      <c r="CH69" s="0" t="s">
        <v>209</v>
      </c>
      <c r="CI69" s="0" t="s">
        <v>210</v>
      </c>
      <c r="CJ69" s="0" t="s">
        <v>211</v>
      </c>
      <c r="CK69" s="0" t="s">
        <v>212</v>
      </c>
      <c r="CL69" s="0" t="s">
        <v>213</v>
      </c>
      <c r="CM69" s="0" t="s">
        <v>214</v>
      </c>
      <c r="CN69" s="0" t="s">
        <v>215</v>
      </c>
      <c r="CO69" s="0" t="s">
        <v>216</v>
      </c>
      <c r="CP69" s="0" t="s">
        <v>217</v>
      </c>
      <c r="CQ69" s="0" t="s">
        <v>218</v>
      </c>
      <c r="CR69" s="0" t="s">
        <v>219</v>
      </c>
      <c r="CS69" s="0" t="s">
        <v>220</v>
      </c>
      <c r="CT69" s="0" t="s">
        <v>221</v>
      </c>
      <c r="CU69" s="0" t="s">
        <v>222</v>
      </c>
      <c r="CV69" s="0" t="s">
        <v>223</v>
      </c>
      <c r="CW69" s="0" t="s">
        <v>224</v>
      </c>
      <c r="CX69" s="0" t="s">
        <v>225</v>
      </c>
    </row>
    <row r="70" customFormat="false" ht="12.75" hidden="false" customHeight="false" outlineLevel="0" collapsed="false">
      <c r="A70" s="0" t="s">
        <v>264</v>
      </c>
      <c r="B70" s="0" t="n">
        <v>61.189998626709</v>
      </c>
      <c r="C70" s="0" t="n">
        <v>62.439998626709</v>
      </c>
      <c r="D70" s="0" t="n">
        <v>64.370002746582</v>
      </c>
      <c r="E70" s="0" t="n">
        <v>62.75</v>
      </c>
      <c r="F70" s="0" t="n">
        <v>62.75</v>
      </c>
      <c r="G70" s="0" t="n">
        <v>63.439998626709</v>
      </c>
      <c r="H70" s="0" t="n">
        <v>63.6199989318848</v>
      </c>
      <c r="I70" s="0" t="n">
        <v>62.310001373291</v>
      </c>
      <c r="J70" s="0" t="n">
        <v>61.75</v>
      </c>
      <c r="K70" s="0" t="n">
        <v>60.6199989318848</v>
      </c>
      <c r="L70" s="0" t="n">
        <v>63</v>
      </c>
      <c r="M70" s="0" t="n">
        <v>64.25</v>
      </c>
      <c r="N70" s="0" t="n">
        <v>64.5</v>
      </c>
      <c r="O70" s="0" t="n">
        <v>66.4400024414063</v>
      </c>
      <c r="P70" s="0" t="n">
        <v>64</v>
      </c>
      <c r="Q70" s="0" t="n">
        <v>62.939998626709</v>
      </c>
      <c r="R70" s="0" t="n">
        <v>63.939998626709</v>
      </c>
      <c r="S70" s="0" t="n">
        <v>63.3699989318848</v>
      </c>
      <c r="T70" s="0" t="n">
        <v>63.560001373291</v>
      </c>
      <c r="U70" s="0" t="n">
        <v>65.25</v>
      </c>
      <c r="V70" s="0" t="n">
        <v>64.9400024414063</v>
      </c>
      <c r="W70" s="0" t="n">
        <v>63.310001373291</v>
      </c>
      <c r="X70" s="0" t="n">
        <v>62.689998626709</v>
      </c>
      <c r="Y70" s="0" t="n">
        <v>61.25</v>
      </c>
      <c r="Z70" s="0" t="n">
        <v>61.1199989318848</v>
      </c>
      <c r="AA70" s="0" t="n">
        <v>61.560001373291</v>
      </c>
      <c r="AB70" s="0" t="n">
        <v>61.75</v>
      </c>
      <c r="AC70" s="0" t="n">
        <v>62.1199989318848</v>
      </c>
      <c r="AD70" s="0" t="n">
        <v>60.439998626709</v>
      </c>
      <c r="AE70" s="0" t="n">
        <v>59.939998626709</v>
      </c>
      <c r="AF70" s="0" t="n">
        <v>60.310001373291</v>
      </c>
      <c r="AG70" s="0" t="n">
        <v>59.5</v>
      </c>
      <c r="AH70" s="0" t="n">
        <v>60.439998626709</v>
      </c>
      <c r="AI70" s="0" t="n">
        <v>60.939998626709</v>
      </c>
      <c r="AJ70" s="0" t="n">
        <v>60.439998626709</v>
      </c>
      <c r="AK70" s="0" t="n">
        <v>61.060001373291</v>
      </c>
      <c r="AL70" s="0" t="n">
        <v>61.8699989318848</v>
      </c>
      <c r="AM70" s="0" t="n">
        <v>62.5</v>
      </c>
      <c r="AN70" s="0" t="n">
        <v>62.6199989318848</v>
      </c>
      <c r="AO70" s="0" t="n">
        <v>61.689998626709</v>
      </c>
      <c r="AP70" s="0" t="n">
        <v>60.8699989318848</v>
      </c>
      <c r="AQ70" s="0" t="n">
        <v>61.560001373291</v>
      </c>
      <c r="AR70" s="0" t="n">
        <v>62</v>
      </c>
      <c r="AS70" s="0" t="n">
        <v>61.75</v>
      </c>
      <c r="AT70" s="0" t="n">
        <v>61.939998626709</v>
      </c>
      <c r="AU70" s="0" t="n">
        <v>61.3699989318848</v>
      </c>
      <c r="AV70" s="0" t="n">
        <v>59.060001373291</v>
      </c>
      <c r="AW70" s="0" t="n">
        <v>56.5</v>
      </c>
      <c r="AX70" s="0" t="n">
        <v>57.310001373291</v>
      </c>
      <c r="AY70" s="0" t="n">
        <v>58.6199989318848</v>
      </c>
      <c r="AZ70" s="0" t="n">
        <v>55.25</v>
      </c>
      <c r="BA70" s="0" t="n">
        <v>54</v>
      </c>
      <c r="BB70" s="0" t="n">
        <v>53.5</v>
      </c>
      <c r="BC70" s="0" t="n">
        <v>54</v>
      </c>
      <c r="BD70" s="0" t="n">
        <v>52.8699989318848</v>
      </c>
      <c r="BE70" s="0" t="n">
        <v>53.189998626709</v>
      </c>
      <c r="BF70" s="0" t="n">
        <v>54.5</v>
      </c>
      <c r="BG70" s="0" t="n">
        <v>52.5</v>
      </c>
      <c r="BH70" s="0" t="n">
        <v>53</v>
      </c>
      <c r="BI70" s="0" t="n">
        <v>54.1199989318848</v>
      </c>
      <c r="BJ70" s="0" t="n">
        <v>53.8699989318848</v>
      </c>
      <c r="BK70" s="0" t="n">
        <v>52.939998626709</v>
      </c>
      <c r="BL70" s="0" t="n">
        <v>53.439998626709</v>
      </c>
      <c r="BM70" s="0" t="n">
        <v>54.6199989318848</v>
      </c>
      <c r="BN70" s="0" t="n">
        <v>56.3699989318848</v>
      </c>
      <c r="BO70" s="0" t="n">
        <v>57.8699989318848</v>
      </c>
      <c r="BP70" s="0" t="n">
        <v>58.189998626709</v>
      </c>
      <c r="BQ70" s="0" t="n">
        <v>56.8699989318848</v>
      </c>
      <c r="BR70" s="0" t="n">
        <v>57.060001373291</v>
      </c>
      <c r="BS70" s="0" t="n">
        <v>55.560001373291</v>
      </c>
      <c r="BT70" s="0" t="n">
        <v>54.8699989318848</v>
      </c>
      <c r="BU70" s="0" t="n">
        <v>55.8699989318848</v>
      </c>
      <c r="BV70" s="0" t="n">
        <v>55.939998626709</v>
      </c>
      <c r="BW70" s="0" t="n">
        <v>55.060001373291</v>
      </c>
      <c r="BX70" s="0" t="n">
        <v>54.060001373291</v>
      </c>
      <c r="BY70" s="0" t="n">
        <v>54.6199989318848</v>
      </c>
      <c r="BZ70" s="0" t="n">
        <v>55.1199989318848</v>
      </c>
      <c r="CA70" s="0" t="n">
        <v>56.810001373291</v>
      </c>
      <c r="CB70" s="0" t="n">
        <v>55.439998626709</v>
      </c>
      <c r="CC70" s="0" t="n">
        <v>55.1199989318848</v>
      </c>
      <c r="CD70" s="0" t="n">
        <v>55.25</v>
      </c>
      <c r="CE70" s="0" t="n">
        <v>56.439998626709</v>
      </c>
      <c r="CF70" s="0" t="n">
        <v>57</v>
      </c>
      <c r="CG70" s="0" t="n">
        <v>56.75</v>
      </c>
      <c r="CH70" s="0" t="n">
        <v>58.060001373291</v>
      </c>
      <c r="CI70" s="0" t="n">
        <v>56.8699989318848</v>
      </c>
      <c r="CJ70" s="0" t="n">
        <v>57.2700004577637</v>
      </c>
      <c r="CK70" s="0" t="n">
        <v>57.5999984741211</v>
      </c>
      <c r="CL70" s="0" t="n">
        <v>58.6300010681152</v>
      </c>
      <c r="CM70" s="0" t="n">
        <v>58.0400009155273</v>
      </c>
      <c r="CN70" s="0" t="n">
        <v>58.1300010681152</v>
      </c>
      <c r="CO70" s="0" t="n">
        <v>53.3499984741211</v>
      </c>
      <c r="CP70" s="0" t="n">
        <v>54</v>
      </c>
      <c r="CQ70" s="0" t="n">
        <v>54.8499984741211</v>
      </c>
      <c r="CR70" s="0" t="n">
        <v>54.7999992370606</v>
      </c>
      <c r="CS70" s="0" t="n">
        <v>55.75</v>
      </c>
      <c r="CT70" s="0" t="n">
        <v>56.3400001525879</v>
      </c>
      <c r="CU70" s="0" t="n">
        <v>57.1599998474121</v>
      </c>
      <c r="CV70" s="0" t="n">
        <v>56.560001373291</v>
      </c>
      <c r="CW70" s="0" t="n">
        <v>56.0999984741211</v>
      </c>
      <c r="CX70" s="0" t="n">
        <v>55.9700012207031</v>
      </c>
    </row>
    <row r="71" customFormat="false" ht="12.75" hidden="false" customHeight="false" outlineLevel="0" collapsed="false">
      <c r="B71" s="0" t="s">
        <v>125</v>
      </c>
      <c r="C71" s="0" t="s">
        <v>126</v>
      </c>
      <c r="D71" s="0" t="s">
        <v>127</v>
      </c>
      <c r="E71" s="0" t="s">
        <v>128</v>
      </c>
      <c r="F71" s="0" t="s">
        <v>129</v>
      </c>
      <c r="G71" s="0" t="s">
        <v>130</v>
      </c>
      <c r="H71" s="0" t="s">
        <v>131</v>
      </c>
      <c r="I71" s="0" t="s">
        <v>132</v>
      </c>
      <c r="J71" s="0" t="s">
        <v>133</v>
      </c>
      <c r="K71" s="0" t="s">
        <v>134</v>
      </c>
      <c r="L71" s="0" t="s">
        <v>135</v>
      </c>
      <c r="M71" s="0" t="s">
        <v>136</v>
      </c>
      <c r="N71" s="0" t="s">
        <v>137</v>
      </c>
      <c r="O71" s="0" t="s">
        <v>138</v>
      </c>
      <c r="P71" s="0" t="s">
        <v>139</v>
      </c>
      <c r="Q71" s="0" t="s">
        <v>140</v>
      </c>
      <c r="R71" s="0" t="s">
        <v>141</v>
      </c>
      <c r="S71" s="0" t="s">
        <v>142</v>
      </c>
      <c r="T71" s="0" t="s">
        <v>143</v>
      </c>
      <c r="U71" s="0" t="s">
        <v>144</v>
      </c>
      <c r="V71" s="0" t="s">
        <v>145</v>
      </c>
      <c r="W71" s="0" t="s">
        <v>146</v>
      </c>
      <c r="X71" s="0" t="s">
        <v>147</v>
      </c>
      <c r="Y71" s="0" t="s">
        <v>148</v>
      </c>
      <c r="Z71" s="0" t="s">
        <v>149</v>
      </c>
      <c r="AA71" s="0" t="s">
        <v>150</v>
      </c>
      <c r="AB71" s="0" t="s">
        <v>151</v>
      </c>
      <c r="AC71" s="0" t="s">
        <v>152</v>
      </c>
      <c r="AD71" s="0" t="s">
        <v>153</v>
      </c>
      <c r="AE71" s="0" t="s">
        <v>154</v>
      </c>
      <c r="AF71" s="0" t="s">
        <v>155</v>
      </c>
      <c r="AG71" s="0" t="s">
        <v>156</v>
      </c>
      <c r="AH71" s="0" t="s">
        <v>157</v>
      </c>
      <c r="AI71" s="0" t="s">
        <v>158</v>
      </c>
      <c r="AJ71" s="0" t="s">
        <v>159</v>
      </c>
      <c r="AK71" s="0" t="s">
        <v>160</v>
      </c>
      <c r="AL71" s="0" t="s">
        <v>161</v>
      </c>
      <c r="AM71" s="0" t="s">
        <v>162</v>
      </c>
      <c r="AN71" s="0" t="s">
        <v>163</v>
      </c>
      <c r="AO71" s="0" t="s">
        <v>164</v>
      </c>
      <c r="AP71" s="0" t="s">
        <v>165</v>
      </c>
      <c r="AQ71" s="0" t="s">
        <v>166</v>
      </c>
      <c r="AR71" s="0" t="s">
        <v>167</v>
      </c>
      <c r="AS71" s="0" t="s">
        <v>168</v>
      </c>
      <c r="AT71" s="0" t="s">
        <v>169</v>
      </c>
      <c r="AU71" s="0" t="s">
        <v>170</v>
      </c>
      <c r="AV71" s="0" t="s">
        <v>171</v>
      </c>
      <c r="AW71" s="0" t="s">
        <v>172</v>
      </c>
      <c r="AX71" s="0" t="s">
        <v>173</v>
      </c>
      <c r="AY71" s="0" t="s">
        <v>174</v>
      </c>
      <c r="AZ71" s="0" t="s">
        <v>175</v>
      </c>
      <c r="BA71" s="0" t="s">
        <v>176</v>
      </c>
      <c r="BB71" s="0" t="s">
        <v>177</v>
      </c>
      <c r="BC71" s="0" t="s">
        <v>178</v>
      </c>
      <c r="BD71" s="0" t="s">
        <v>179</v>
      </c>
      <c r="BE71" s="0" t="s">
        <v>180</v>
      </c>
      <c r="BF71" s="0" t="s">
        <v>181</v>
      </c>
      <c r="BG71" s="0" t="s">
        <v>182</v>
      </c>
      <c r="BH71" s="0" t="s">
        <v>183</v>
      </c>
      <c r="BI71" s="0" t="s">
        <v>184</v>
      </c>
      <c r="BJ71" s="0" t="s">
        <v>185</v>
      </c>
      <c r="BK71" s="0" t="s">
        <v>186</v>
      </c>
      <c r="BL71" s="0" t="s">
        <v>187</v>
      </c>
      <c r="BM71" s="0" t="s">
        <v>188</v>
      </c>
      <c r="BN71" s="0" t="s">
        <v>189</v>
      </c>
      <c r="BO71" s="0" t="s">
        <v>190</v>
      </c>
      <c r="BP71" s="0" t="s">
        <v>191</v>
      </c>
      <c r="BQ71" s="0" t="s">
        <v>192</v>
      </c>
      <c r="BR71" s="0" t="s">
        <v>193</v>
      </c>
      <c r="BS71" s="0" t="s">
        <v>194</v>
      </c>
      <c r="BT71" s="0" t="s">
        <v>195</v>
      </c>
      <c r="BU71" s="0" t="s">
        <v>196</v>
      </c>
      <c r="BV71" s="0" t="s">
        <v>197</v>
      </c>
      <c r="BW71" s="0" t="s">
        <v>198</v>
      </c>
      <c r="BX71" s="0" t="s">
        <v>199</v>
      </c>
      <c r="BY71" s="0" t="s">
        <v>200</v>
      </c>
      <c r="BZ71" s="0" t="s">
        <v>201</v>
      </c>
      <c r="CA71" s="0" t="s">
        <v>202</v>
      </c>
      <c r="CB71" s="0" t="s">
        <v>203</v>
      </c>
      <c r="CC71" s="0" t="s">
        <v>204</v>
      </c>
      <c r="CD71" s="0" t="s">
        <v>205</v>
      </c>
      <c r="CE71" s="0" t="s">
        <v>206</v>
      </c>
      <c r="CF71" s="0" t="s">
        <v>207</v>
      </c>
      <c r="CG71" s="0" t="s">
        <v>208</v>
      </c>
      <c r="CH71" s="0" t="s">
        <v>209</v>
      </c>
      <c r="CI71" s="0" t="s">
        <v>210</v>
      </c>
      <c r="CJ71" s="0" t="s">
        <v>211</v>
      </c>
      <c r="CK71" s="0" t="s">
        <v>212</v>
      </c>
      <c r="CL71" s="0" t="s">
        <v>213</v>
      </c>
      <c r="CM71" s="0" t="s">
        <v>214</v>
      </c>
      <c r="CN71" s="0" t="s">
        <v>215</v>
      </c>
      <c r="CO71" s="0" t="s">
        <v>216</v>
      </c>
      <c r="CP71" s="0" t="s">
        <v>217</v>
      </c>
      <c r="CQ71" s="0" t="s">
        <v>218</v>
      </c>
      <c r="CR71" s="0" t="s">
        <v>219</v>
      </c>
      <c r="CS71" s="0" t="s">
        <v>220</v>
      </c>
      <c r="CT71" s="0" t="s">
        <v>221</v>
      </c>
      <c r="CU71" s="0" t="s">
        <v>222</v>
      </c>
      <c r="CV71" s="0" t="s">
        <v>223</v>
      </c>
      <c r="CW71" s="0" t="s">
        <v>224</v>
      </c>
      <c r="CX71" s="0" t="s">
        <v>225</v>
      </c>
    </row>
    <row r="72" customFormat="false" ht="12.75" hidden="false" customHeight="false" outlineLevel="0" collapsed="false">
      <c r="A72" s="0" t="s">
        <v>265</v>
      </c>
      <c r="B72" s="0" t="n">
        <v>41.25</v>
      </c>
      <c r="C72" s="0" t="n">
        <v>43</v>
      </c>
      <c r="D72" s="0" t="n">
        <v>43.8300018310547</v>
      </c>
      <c r="E72" s="0" t="n">
        <v>44.1199989318848</v>
      </c>
      <c r="F72" s="0" t="n">
        <v>44.7099990844727</v>
      </c>
      <c r="G72" s="0" t="n">
        <v>45.5</v>
      </c>
      <c r="H72" s="0" t="n">
        <v>43.75</v>
      </c>
      <c r="I72" s="0" t="n">
        <v>42.8699989318848</v>
      </c>
      <c r="J72" s="0" t="n">
        <v>41.5</v>
      </c>
      <c r="K72" s="0" t="n">
        <v>42</v>
      </c>
      <c r="L72" s="0" t="n">
        <v>42.1199989318848</v>
      </c>
      <c r="M72" s="0" t="n">
        <v>42.75</v>
      </c>
      <c r="N72" s="0" t="n">
        <v>43</v>
      </c>
      <c r="O72" s="0" t="n">
        <v>42.810001373291</v>
      </c>
      <c r="P72" s="0" t="n">
        <v>43.560001373291</v>
      </c>
      <c r="Q72" s="0" t="n">
        <v>44.6199989318848</v>
      </c>
      <c r="R72" s="0" t="n">
        <v>44.060001373291</v>
      </c>
      <c r="S72" s="0" t="n">
        <v>41.8699989318848</v>
      </c>
      <c r="T72" s="0" t="n">
        <v>41.189998626709</v>
      </c>
      <c r="U72" s="0" t="n">
        <v>41.189998626709</v>
      </c>
      <c r="V72" s="0" t="n">
        <v>41.810001373291</v>
      </c>
      <c r="W72" s="0" t="n">
        <v>41.5</v>
      </c>
      <c r="X72" s="0" t="n">
        <v>41</v>
      </c>
      <c r="Y72" s="0" t="n">
        <v>39.8699989318848</v>
      </c>
      <c r="Z72" s="0" t="n">
        <v>40.5</v>
      </c>
      <c r="AA72" s="0" t="n">
        <v>41.75</v>
      </c>
      <c r="AB72" s="0" t="n">
        <v>41.5</v>
      </c>
      <c r="AC72" s="0" t="n">
        <v>41.6199989318848</v>
      </c>
      <c r="AD72" s="0" t="n">
        <v>40.810001373291</v>
      </c>
      <c r="AE72" s="0" t="n">
        <v>40</v>
      </c>
      <c r="AF72" s="0" t="n">
        <v>39.8699989318848</v>
      </c>
      <c r="AG72" s="0" t="n">
        <v>39.439998626709</v>
      </c>
      <c r="AH72" s="0" t="n">
        <v>39.6199989318848</v>
      </c>
      <c r="AI72" s="0" t="n">
        <v>39.810001373291</v>
      </c>
      <c r="AJ72" s="0" t="n">
        <v>39.939998626709</v>
      </c>
      <c r="AK72" s="0" t="n">
        <v>39.939998626709</v>
      </c>
      <c r="AL72" s="0" t="n">
        <v>39.1199989318848</v>
      </c>
      <c r="AM72" s="0" t="n">
        <v>39.5</v>
      </c>
      <c r="AN72" s="0" t="n">
        <v>39.75</v>
      </c>
      <c r="AO72" s="0" t="n">
        <v>40.939998626709</v>
      </c>
      <c r="AP72" s="0" t="n">
        <v>41.3699989318848</v>
      </c>
      <c r="AQ72" s="0" t="n">
        <v>40.8699989318848</v>
      </c>
      <c r="AR72" s="0" t="n">
        <v>41.189998626709</v>
      </c>
      <c r="AS72" s="0" t="n">
        <v>41</v>
      </c>
      <c r="AT72" s="0" t="n">
        <v>40.689998626709</v>
      </c>
      <c r="AU72" s="0" t="n">
        <v>41.6199989318848</v>
      </c>
      <c r="AV72" s="0" t="n">
        <v>42.189998626709</v>
      </c>
      <c r="AW72" s="0" t="n">
        <v>42.75</v>
      </c>
      <c r="AX72" s="0" t="n">
        <v>42.25</v>
      </c>
      <c r="AY72" s="0" t="n">
        <v>42.560001373291</v>
      </c>
      <c r="AZ72" s="0" t="n">
        <v>43.1199989318848</v>
      </c>
      <c r="BA72" s="0" t="n">
        <v>44.8699989318848</v>
      </c>
      <c r="BB72" s="0" t="n">
        <v>45</v>
      </c>
      <c r="BC72" s="0" t="n">
        <v>44.810001373291</v>
      </c>
      <c r="BD72" s="0" t="n">
        <v>44.689998626709</v>
      </c>
      <c r="BE72" s="0" t="n">
        <v>45.189998626709</v>
      </c>
      <c r="BF72" s="0" t="n">
        <v>45.939998626709</v>
      </c>
      <c r="BG72" s="0" t="n">
        <v>45.939998626709</v>
      </c>
      <c r="BH72" s="0" t="n">
        <v>45.8699989318848</v>
      </c>
      <c r="BI72" s="0" t="n">
        <v>45.939998626709</v>
      </c>
      <c r="BJ72" s="0" t="n">
        <v>46.060001373291</v>
      </c>
      <c r="BK72" s="0" t="n">
        <v>48.310001373291</v>
      </c>
      <c r="BL72" s="0" t="n">
        <v>48.25</v>
      </c>
      <c r="BM72" s="0" t="n">
        <v>49.25</v>
      </c>
      <c r="BN72" s="0" t="n">
        <v>49.8699989318848</v>
      </c>
      <c r="BO72" s="0" t="n">
        <v>49.6199989318848</v>
      </c>
      <c r="BP72" s="0" t="n">
        <v>49</v>
      </c>
      <c r="BQ72" s="0" t="n">
        <v>48.6199989318848</v>
      </c>
      <c r="BR72" s="0" t="n">
        <v>46.689998626709</v>
      </c>
      <c r="BS72" s="0" t="n">
        <v>43.1199989318848</v>
      </c>
      <c r="BT72" s="0" t="n">
        <v>39.689998626709</v>
      </c>
      <c r="BU72" s="0" t="n">
        <v>40.439998626709</v>
      </c>
      <c r="BV72" s="0" t="n">
        <v>41.5</v>
      </c>
      <c r="BW72" s="0" t="n">
        <v>41.810001373291</v>
      </c>
      <c r="BX72" s="0" t="n">
        <v>41.5</v>
      </c>
      <c r="BY72" s="0" t="n">
        <v>38.189998626709</v>
      </c>
      <c r="BZ72" s="0" t="n">
        <v>39.1199989318848</v>
      </c>
      <c r="CA72" s="0" t="n">
        <v>39.060001373291</v>
      </c>
      <c r="CB72" s="0" t="n">
        <v>39</v>
      </c>
      <c r="CC72" s="0" t="n">
        <v>39.6199989318848</v>
      </c>
      <c r="CD72" s="0" t="n">
        <v>40</v>
      </c>
      <c r="CE72" s="0" t="n">
        <v>40.689998626709</v>
      </c>
      <c r="CF72" s="0" t="n">
        <v>41</v>
      </c>
      <c r="CG72" s="0" t="n">
        <v>41.939998626709</v>
      </c>
      <c r="CH72" s="0" t="n">
        <v>42.310001373291</v>
      </c>
      <c r="CI72" s="0" t="n">
        <v>42.310001373291</v>
      </c>
      <c r="CJ72" s="0" t="n">
        <v>42.6399993896484</v>
      </c>
      <c r="CK72" s="0" t="n">
        <v>41.939998626709</v>
      </c>
      <c r="CL72" s="0" t="n">
        <v>40.9099998474121</v>
      </c>
      <c r="CM72" s="0" t="n">
        <v>41.0200004577637</v>
      </c>
      <c r="CN72" s="0" t="n">
        <v>40.7999992370606</v>
      </c>
      <c r="CO72" s="0" t="n">
        <v>41.0400009155273</v>
      </c>
      <c r="CP72" s="0" t="n">
        <v>41.2599983215332</v>
      </c>
      <c r="CQ72" s="0" t="n">
        <v>41.7799987792969</v>
      </c>
      <c r="CR72" s="0" t="n">
        <v>43.0999984741211</v>
      </c>
      <c r="CS72" s="0" t="n">
        <v>44.0499992370606</v>
      </c>
      <c r="CT72" s="0" t="n">
        <v>43.7700004577637</v>
      </c>
      <c r="CU72" s="0" t="n">
        <v>43.7000007629395</v>
      </c>
      <c r="CV72" s="0" t="n">
        <v>43.5299987792969</v>
      </c>
      <c r="CW72" s="0" t="n">
        <v>43.189998626709</v>
      </c>
      <c r="CX72" s="0" t="n">
        <v>44.0499992370606</v>
      </c>
    </row>
    <row r="73" customFormat="false" ht="12.75" hidden="false" customHeight="false" outlineLevel="0" collapsed="false">
      <c r="B73" s="0" t="s">
        <v>125</v>
      </c>
      <c r="C73" s="0" t="s">
        <v>126</v>
      </c>
      <c r="D73" s="0" t="s">
        <v>127</v>
      </c>
      <c r="E73" s="0" t="s">
        <v>128</v>
      </c>
      <c r="F73" s="0" t="s">
        <v>129</v>
      </c>
      <c r="G73" s="0" t="s">
        <v>130</v>
      </c>
      <c r="H73" s="0" t="s">
        <v>131</v>
      </c>
      <c r="I73" s="0" t="s">
        <v>132</v>
      </c>
      <c r="J73" s="0" t="s">
        <v>133</v>
      </c>
      <c r="K73" s="0" t="s">
        <v>134</v>
      </c>
      <c r="L73" s="0" t="s">
        <v>135</v>
      </c>
      <c r="M73" s="0" t="s">
        <v>136</v>
      </c>
      <c r="N73" s="0" t="s">
        <v>137</v>
      </c>
      <c r="O73" s="0" t="s">
        <v>138</v>
      </c>
      <c r="P73" s="0" t="s">
        <v>139</v>
      </c>
      <c r="Q73" s="0" t="s">
        <v>140</v>
      </c>
      <c r="R73" s="0" t="s">
        <v>141</v>
      </c>
      <c r="S73" s="0" t="s">
        <v>142</v>
      </c>
      <c r="T73" s="0" t="s">
        <v>143</v>
      </c>
      <c r="U73" s="0" t="s">
        <v>144</v>
      </c>
      <c r="V73" s="0" t="s">
        <v>145</v>
      </c>
      <c r="W73" s="0" t="s">
        <v>146</v>
      </c>
      <c r="X73" s="0" t="s">
        <v>147</v>
      </c>
      <c r="Y73" s="0" t="s">
        <v>148</v>
      </c>
      <c r="Z73" s="0" t="s">
        <v>149</v>
      </c>
      <c r="AA73" s="0" t="s">
        <v>150</v>
      </c>
      <c r="AB73" s="0" t="s">
        <v>151</v>
      </c>
      <c r="AC73" s="0" t="s">
        <v>152</v>
      </c>
      <c r="AD73" s="0" t="s">
        <v>153</v>
      </c>
      <c r="AE73" s="0" t="s">
        <v>154</v>
      </c>
      <c r="AF73" s="0" t="s">
        <v>155</v>
      </c>
      <c r="AG73" s="0" t="s">
        <v>156</v>
      </c>
      <c r="AH73" s="0" t="s">
        <v>157</v>
      </c>
      <c r="AI73" s="0" t="s">
        <v>158</v>
      </c>
      <c r="AJ73" s="0" t="s">
        <v>159</v>
      </c>
      <c r="AK73" s="0" t="s">
        <v>160</v>
      </c>
      <c r="AL73" s="0" t="s">
        <v>161</v>
      </c>
      <c r="AM73" s="0" t="s">
        <v>162</v>
      </c>
      <c r="AN73" s="0" t="s">
        <v>163</v>
      </c>
      <c r="AO73" s="0" t="s">
        <v>164</v>
      </c>
      <c r="AP73" s="0" t="s">
        <v>165</v>
      </c>
      <c r="AQ73" s="0" t="s">
        <v>166</v>
      </c>
      <c r="AR73" s="0" t="s">
        <v>167</v>
      </c>
      <c r="AS73" s="0" t="s">
        <v>168</v>
      </c>
      <c r="AT73" s="0" t="s">
        <v>169</v>
      </c>
      <c r="AU73" s="0" t="s">
        <v>170</v>
      </c>
      <c r="AV73" s="0" t="s">
        <v>171</v>
      </c>
      <c r="AW73" s="0" t="s">
        <v>172</v>
      </c>
      <c r="AX73" s="0" t="s">
        <v>173</v>
      </c>
      <c r="AY73" s="0" t="s">
        <v>174</v>
      </c>
      <c r="AZ73" s="0" t="s">
        <v>175</v>
      </c>
      <c r="BA73" s="0" t="s">
        <v>176</v>
      </c>
      <c r="BB73" s="0" t="s">
        <v>177</v>
      </c>
      <c r="BC73" s="0" t="s">
        <v>178</v>
      </c>
      <c r="BD73" s="0" t="s">
        <v>179</v>
      </c>
      <c r="BE73" s="0" t="s">
        <v>180</v>
      </c>
      <c r="BF73" s="0" t="s">
        <v>181</v>
      </c>
      <c r="BG73" s="0" t="s">
        <v>182</v>
      </c>
      <c r="BH73" s="0" t="s">
        <v>183</v>
      </c>
      <c r="BI73" s="0" t="s">
        <v>184</v>
      </c>
      <c r="BJ73" s="0" t="s">
        <v>185</v>
      </c>
      <c r="BK73" s="0" t="s">
        <v>186</v>
      </c>
      <c r="BL73" s="0" t="s">
        <v>187</v>
      </c>
      <c r="BM73" s="0" t="s">
        <v>188</v>
      </c>
      <c r="BN73" s="0" t="s">
        <v>189</v>
      </c>
      <c r="BO73" s="0" t="s">
        <v>190</v>
      </c>
      <c r="BP73" s="0" t="s">
        <v>191</v>
      </c>
      <c r="BQ73" s="0" t="s">
        <v>192</v>
      </c>
      <c r="BR73" s="0" t="s">
        <v>193</v>
      </c>
      <c r="BS73" s="0" t="s">
        <v>194</v>
      </c>
      <c r="BT73" s="0" t="s">
        <v>195</v>
      </c>
      <c r="BU73" s="0" t="s">
        <v>196</v>
      </c>
      <c r="BV73" s="0" t="s">
        <v>197</v>
      </c>
      <c r="BW73" s="0" t="s">
        <v>198</v>
      </c>
      <c r="BX73" s="0" t="s">
        <v>199</v>
      </c>
      <c r="BY73" s="0" t="s">
        <v>200</v>
      </c>
      <c r="BZ73" s="0" t="s">
        <v>201</v>
      </c>
      <c r="CA73" s="0" t="s">
        <v>202</v>
      </c>
      <c r="CB73" s="0" t="s">
        <v>203</v>
      </c>
      <c r="CC73" s="0" t="s">
        <v>204</v>
      </c>
      <c r="CD73" s="0" t="s">
        <v>205</v>
      </c>
      <c r="CE73" s="0" t="s">
        <v>206</v>
      </c>
      <c r="CF73" s="0" t="s">
        <v>207</v>
      </c>
      <c r="CG73" s="0" t="s">
        <v>208</v>
      </c>
      <c r="CH73" s="0" t="s">
        <v>209</v>
      </c>
      <c r="CI73" s="0" t="s">
        <v>210</v>
      </c>
      <c r="CJ73" s="0" t="s">
        <v>211</v>
      </c>
      <c r="CK73" s="0" t="s">
        <v>212</v>
      </c>
      <c r="CL73" s="0" t="s">
        <v>213</v>
      </c>
      <c r="CM73" s="0" t="s">
        <v>214</v>
      </c>
      <c r="CN73" s="0" t="s">
        <v>215</v>
      </c>
      <c r="CO73" s="0" t="s">
        <v>216</v>
      </c>
      <c r="CP73" s="0" t="s">
        <v>217</v>
      </c>
      <c r="CQ73" s="0" t="s">
        <v>218</v>
      </c>
      <c r="CR73" s="0" t="s">
        <v>219</v>
      </c>
      <c r="CS73" s="0" t="s">
        <v>220</v>
      </c>
      <c r="CT73" s="0" t="s">
        <v>221</v>
      </c>
      <c r="CU73" s="0" t="s">
        <v>222</v>
      </c>
      <c r="CV73" s="0" t="s">
        <v>223</v>
      </c>
      <c r="CW73" s="0" t="s">
        <v>224</v>
      </c>
      <c r="CX73" s="0" t="s">
        <v>225</v>
      </c>
    </row>
    <row r="74" customFormat="false" ht="12.75" hidden="false" customHeight="false" outlineLevel="0" collapsed="false">
      <c r="A74" s="0" t="s">
        <v>266</v>
      </c>
      <c r="B74" s="0" t="n">
        <v>38.689998626709</v>
      </c>
      <c r="C74" s="0" t="n">
        <v>39.560001373291</v>
      </c>
      <c r="D74" s="0" t="n">
        <v>40.8899993896484</v>
      </c>
      <c r="E74" s="0" t="n">
        <v>41.310001373291</v>
      </c>
      <c r="F74" s="0" t="n">
        <v>41.7000007629395</v>
      </c>
      <c r="G74" s="0" t="n">
        <v>42.3699989318848</v>
      </c>
      <c r="H74" s="0" t="n">
        <v>42.189998626709</v>
      </c>
      <c r="I74" s="0" t="n">
        <v>41.689998626709</v>
      </c>
      <c r="J74" s="0" t="n">
        <v>41.689998626709</v>
      </c>
      <c r="K74" s="0" t="n">
        <v>41.939998626709</v>
      </c>
      <c r="L74" s="0" t="n">
        <v>42.189998626709</v>
      </c>
      <c r="M74" s="0" t="n">
        <v>42.060001373291</v>
      </c>
      <c r="N74" s="0" t="n">
        <v>41.8699989318848</v>
      </c>
      <c r="O74" s="0" t="n">
        <v>41.310001373291</v>
      </c>
      <c r="P74" s="0" t="n">
        <v>41.439998626709</v>
      </c>
      <c r="Q74" s="0" t="n">
        <v>42.060001373291</v>
      </c>
      <c r="R74" s="0" t="n">
        <v>41.939998626709</v>
      </c>
      <c r="S74" s="0" t="n">
        <v>40.560001373291</v>
      </c>
      <c r="T74" s="0" t="n">
        <v>40.25</v>
      </c>
      <c r="U74" s="0" t="n">
        <v>40</v>
      </c>
      <c r="V74" s="0" t="n">
        <v>40</v>
      </c>
      <c r="W74" s="0" t="n">
        <v>39.689998626709</v>
      </c>
      <c r="X74" s="0" t="n">
        <v>39</v>
      </c>
      <c r="Y74" s="0" t="n">
        <v>38.689998626709</v>
      </c>
      <c r="Z74" s="0" t="n">
        <v>39</v>
      </c>
      <c r="AA74" s="0" t="n">
        <v>40.060001373291</v>
      </c>
      <c r="AB74" s="0" t="n">
        <v>40.310001373291</v>
      </c>
      <c r="AC74" s="0" t="n">
        <v>41.439998626709</v>
      </c>
      <c r="AD74" s="0" t="n">
        <v>40.939998626709</v>
      </c>
      <c r="AE74" s="0" t="n">
        <v>40.439998626709</v>
      </c>
      <c r="AF74" s="0" t="n">
        <v>40.3699989318848</v>
      </c>
      <c r="AG74" s="0" t="n">
        <v>40.060001373291</v>
      </c>
      <c r="AH74" s="0" t="n">
        <v>40</v>
      </c>
      <c r="AI74" s="0" t="n">
        <v>39.939998626709</v>
      </c>
      <c r="AJ74" s="0" t="n">
        <v>40.189998626709</v>
      </c>
      <c r="AK74" s="0" t="n">
        <v>40</v>
      </c>
      <c r="AL74" s="0" t="n">
        <v>39.25</v>
      </c>
      <c r="AM74" s="0" t="n">
        <v>39.6199989318848</v>
      </c>
      <c r="AN74" s="0" t="n">
        <v>40</v>
      </c>
      <c r="AO74" s="0" t="n">
        <v>40.560001373291</v>
      </c>
      <c r="AP74" s="0" t="n">
        <v>40.6199989318848</v>
      </c>
      <c r="AQ74" s="0" t="n">
        <v>40.5</v>
      </c>
      <c r="AR74" s="0" t="n">
        <v>39.6199989318848</v>
      </c>
      <c r="AS74" s="0" t="n">
        <v>39.5</v>
      </c>
      <c r="AT74" s="0" t="n">
        <v>39</v>
      </c>
      <c r="AU74" s="0" t="n">
        <v>40.1199989318848</v>
      </c>
      <c r="AV74" s="0" t="n">
        <v>41.439998626709</v>
      </c>
      <c r="AW74" s="0" t="n">
        <v>43.189998626709</v>
      </c>
      <c r="AX74" s="0" t="n">
        <v>43.189998626709</v>
      </c>
      <c r="AY74" s="0" t="n">
        <v>44.25</v>
      </c>
      <c r="AZ74" s="0" t="n">
        <v>43.8699989318848</v>
      </c>
      <c r="BA74" s="0" t="n">
        <v>44.310001373291</v>
      </c>
      <c r="BB74" s="0" t="n">
        <v>44.689998626709</v>
      </c>
      <c r="BC74" s="0" t="n">
        <v>46.060001373291</v>
      </c>
      <c r="BD74" s="0" t="n">
        <v>46.3699989318848</v>
      </c>
      <c r="BE74" s="0" t="n">
        <v>46.939998626709</v>
      </c>
      <c r="BF74" s="0" t="n">
        <v>47.689998626709</v>
      </c>
      <c r="BG74" s="0" t="n">
        <v>46.810001373291</v>
      </c>
      <c r="BH74" s="0" t="n">
        <v>45.5</v>
      </c>
      <c r="BI74" s="0" t="n">
        <v>46.189998626709</v>
      </c>
      <c r="BJ74" s="0" t="n">
        <v>46.560001373291</v>
      </c>
      <c r="BK74" s="0" t="n">
        <v>47.25</v>
      </c>
      <c r="BL74" s="0" t="n">
        <v>47.5</v>
      </c>
      <c r="BM74" s="0" t="n">
        <v>47.8699989318848</v>
      </c>
      <c r="BN74" s="0" t="n">
        <v>48.75</v>
      </c>
      <c r="BO74" s="0" t="n">
        <v>49.060001373291</v>
      </c>
      <c r="BP74" s="0" t="n">
        <v>49</v>
      </c>
      <c r="BQ74" s="0" t="n">
        <v>49.189998626709</v>
      </c>
      <c r="BR74" s="0" t="n">
        <v>48.439998626709</v>
      </c>
      <c r="BS74" s="0" t="n">
        <v>46.75</v>
      </c>
      <c r="BT74" s="0" t="n">
        <v>43.25</v>
      </c>
      <c r="BU74" s="0" t="n">
        <v>42.6199989318848</v>
      </c>
      <c r="BV74" s="0" t="n">
        <v>42.939998626709</v>
      </c>
      <c r="BW74" s="0" t="n">
        <v>42.3699989318848</v>
      </c>
      <c r="BX74" s="0" t="n">
        <v>42.060001373291</v>
      </c>
      <c r="BY74" s="0" t="n">
        <v>40.6199989318848</v>
      </c>
      <c r="BZ74" s="0" t="n">
        <v>41.189998626709</v>
      </c>
      <c r="CA74" s="0" t="n">
        <v>40.5</v>
      </c>
      <c r="CB74" s="0" t="n">
        <v>40.5</v>
      </c>
      <c r="CC74" s="0" t="n">
        <v>41.1199989318848</v>
      </c>
      <c r="CD74" s="0" t="n">
        <v>41.560001373291</v>
      </c>
      <c r="CE74" s="0" t="n">
        <v>41.8699989318848</v>
      </c>
      <c r="CF74" s="0" t="n">
        <v>42.189998626709</v>
      </c>
      <c r="CG74" s="0" t="n">
        <v>42.689998626709</v>
      </c>
      <c r="CH74" s="0" t="n">
        <v>42.3699989318848</v>
      </c>
      <c r="CI74" s="0" t="n">
        <v>41.939998626709</v>
      </c>
      <c r="CJ74" s="0" t="n">
        <v>42.5</v>
      </c>
      <c r="CK74" s="0" t="n">
        <v>42.2200012207031</v>
      </c>
      <c r="CL74" s="0" t="n">
        <v>41.2000007629395</v>
      </c>
      <c r="CM74" s="0" t="n">
        <v>40.9500007629395</v>
      </c>
      <c r="CN74" s="0" t="n">
        <v>41.2099990844727</v>
      </c>
      <c r="CO74" s="0" t="n">
        <v>41.75</v>
      </c>
      <c r="CP74" s="0" t="n">
        <v>41.5999984741211</v>
      </c>
      <c r="CQ74" s="0" t="n">
        <v>42.1599998474121</v>
      </c>
      <c r="CR74" s="0" t="n">
        <v>43.1800003051758</v>
      </c>
      <c r="CS74" s="0" t="n">
        <v>43.9199981689453</v>
      </c>
      <c r="CT74" s="0" t="n">
        <v>43.9000015258789</v>
      </c>
      <c r="CU74" s="0" t="n">
        <v>43.9300003051758</v>
      </c>
      <c r="CV74" s="0" t="n">
        <v>43.5</v>
      </c>
      <c r="CW74" s="0" t="n">
        <v>43</v>
      </c>
      <c r="CX74" s="0" t="n">
        <v>43.9500007629395</v>
      </c>
    </row>
    <row r="75" customFormat="false" ht="12.75" hidden="false" customHeight="false" outlineLevel="0" collapsed="false">
      <c r="B75" s="0" t="s">
        <v>125</v>
      </c>
      <c r="C75" s="0" t="s">
        <v>126</v>
      </c>
      <c r="D75" s="0" t="s">
        <v>127</v>
      </c>
      <c r="E75" s="0" t="s">
        <v>128</v>
      </c>
      <c r="F75" s="0" t="s">
        <v>129</v>
      </c>
      <c r="G75" s="0" t="s">
        <v>130</v>
      </c>
      <c r="H75" s="0" t="s">
        <v>131</v>
      </c>
      <c r="I75" s="0" t="s">
        <v>132</v>
      </c>
      <c r="J75" s="0" t="s">
        <v>133</v>
      </c>
      <c r="K75" s="0" t="s">
        <v>134</v>
      </c>
      <c r="L75" s="0" t="s">
        <v>135</v>
      </c>
      <c r="M75" s="0" t="s">
        <v>136</v>
      </c>
      <c r="N75" s="0" t="s">
        <v>137</v>
      </c>
      <c r="O75" s="0" t="s">
        <v>138</v>
      </c>
      <c r="P75" s="0" t="s">
        <v>139</v>
      </c>
      <c r="Q75" s="0" t="s">
        <v>140</v>
      </c>
      <c r="R75" s="0" t="s">
        <v>141</v>
      </c>
      <c r="S75" s="0" t="s">
        <v>142</v>
      </c>
      <c r="T75" s="0" t="s">
        <v>143</v>
      </c>
      <c r="U75" s="0" t="s">
        <v>144</v>
      </c>
      <c r="V75" s="0" t="s">
        <v>145</v>
      </c>
      <c r="W75" s="0" t="s">
        <v>146</v>
      </c>
      <c r="X75" s="0" t="s">
        <v>147</v>
      </c>
      <c r="Y75" s="0" t="s">
        <v>148</v>
      </c>
      <c r="Z75" s="0" t="s">
        <v>149</v>
      </c>
      <c r="AA75" s="0" t="s">
        <v>150</v>
      </c>
      <c r="AB75" s="0" t="s">
        <v>151</v>
      </c>
      <c r="AC75" s="0" t="s">
        <v>152</v>
      </c>
      <c r="AD75" s="0" t="s">
        <v>153</v>
      </c>
      <c r="AE75" s="0" t="s">
        <v>154</v>
      </c>
      <c r="AF75" s="0" t="s">
        <v>155</v>
      </c>
      <c r="AG75" s="0" t="s">
        <v>156</v>
      </c>
      <c r="AH75" s="0" t="s">
        <v>157</v>
      </c>
      <c r="AI75" s="0" t="s">
        <v>158</v>
      </c>
      <c r="AJ75" s="0" t="s">
        <v>159</v>
      </c>
      <c r="AK75" s="0" t="s">
        <v>160</v>
      </c>
      <c r="AL75" s="0" t="s">
        <v>161</v>
      </c>
      <c r="AM75" s="0" t="s">
        <v>162</v>
      </c>
      <c r="AN75" s="0" t="s">
        <v>163</v>
      </c>
      <c r="AO75" s="0" t="s">
        <v>164</v>
      </c>
      <c r="AP75" s="0" t="s">
        <v>165</v>
      </c>
      <c r="AQ75" s="0" t="s">
        <v>166</v>
      </c>
      <c r="AR75" s="0" t="s">
        <v>167</v>
      </c>
      <c r="AS75" s="0" t="s">
        <v>168</v>
      </c>
      <c r="AT75" s="0" t="s">
        <v>169</v>
      </c>
      <c r="AU75" s="0" t="s">
        <v>170</v>
      </c>
      <c r="AV75" s="0" t="s">
        <v>171</v>
      </c>
      <c r="AW75" s="0" t="s">
        <v>172</v>
      </c>
      <c r="AX75" s="0" t="s">
        <v>173</v>
      </c>
      <c r="AY75" s="0" t="s">
        <v>174</v>
      </c>
      <c r="AZ75" s="0" t="s">
        <v>175</v>
      </c>
      <c r="BA75" s="0" t="s">
        <v>176</v>
      </c>
      <c r="BB75" s="0" t="s">
        <v>177</v>
      </c>
      <c r="BC75" s="0" t="s">
        <v>178</v>
      </c>
      <c r="BD75" s="0" t="s">
        <v>179</v>
      </c>
      <c r="BE75" s="0" t="s">
        <v>180</v>
      </c>
      <c r="BF75" s="0" t="s">
        <v>181</v>
      </c>
      <c r="BG75" s="0" t="s">
        <v>182</v>
      </c>
      <c r="BH75" s="0" t="s">
        <v>183</v>
      </c>
      <c r="BI75" s="0" t="s">
        <v>184</v>
      </c>
      <c r="BJ75" s="0" t="s">
        <v>185</v>
      </c>
      <c r="BK75" s="0" t="s">
        <v>186</v>
      </c>
      <c r="BL75" s="0" t="s">
        <v>187</v>
      </c>
      <c r="BM75" s="0" t="s">
        <v>188</v>
      </c>
      <c r="BN75" s="0" t="s">
        <v>189</v>
      </c>
      <c r="BO75" s="0" t="s">
        <v>190</v>
      </c>
      <c r="BP75" s="0" t="s">
        <v>191</v>
      </c>
      <c r="BQ75" s="0" t="s">
        <v>192</v>
      </c>
      <c r="BR75" s="0" t="s">
        <v>193</v>
      </c>
      <c r="BS75" s="0" t="s">
        <v>194</v>
      </c>
      <c r="BT75" s="0" t="s">
        <v>195</v>
      </c>
      <c r="BU75" s="0" t="s">
        <v>196</v>
      </c>
      <c r="BV75" s="0" t="s">
        <v>197</v>
      </c>
      <c r="BW75" s="0" t="s">
        <v>198</v>
      </c>
      <c r="BX75" s="0" t="s">
        <v>199</v>
      </c>
      <c r="BY75" s="0" t="s">
        <v>200</v>
      </c>
      <c r="BZ75" s="0" t="s">
        <v>201</v>
      </c>
      <c r="CA75" s="0" t="s">
        <v>202</v>
      </c>
      <c r="CB75" s="0" t="s">
        <v>203</v>
      </c>
      <c r="CC75" s="0" t="s">
        <v>204</v>
      </c>
      <c r="CD75" s="0" t="s">
        <v>205</v>
      </c>
      <c r="CE75" s="0" t="s">
        <v>206</v>
      </c>
      <c r="CF75" s="0" t="s">
        <v>207</v>
      </c>
      <c r="CG75" s="0" t="s">
        <v>208</v>
      </c>
      <c r="CH75" s="0" t="s">
        <v>209</v>
      </c>
      <c r="CI75" s="0" t="s">
        <v>210</v>
      </c>
      <c r="CJ75" s="0" t="s">
        <v>211</v>
      </c>
      <c r="CK75" s="0" t="s">
        <v>212</v>
      </c>
      <c r="CL75" s="0" t="s">
        <v>213</v>
      </c>
      <c r="CM75" s="0" t="s">
        <v>214</v>
      </c>
      <c r="CN75" s="0" t="s">
        <v>215</v>
      </c>
      <c r="CO75" s="0" t="s">
        <v>216</v>
      </c>
      <c r="CP75" s="0" t="s">
        <v>217</v>
      </c>
      <c r="CQ75" s="0" t="s">
        <v>218</v>
      </c>
      <c r="CR75" s="0" t="s">
        <v>219</v>
      </c>
      <c r="CS75" s="0" t="s">
        <v>220</v>
      </c>
      <c r="CT75" s="0" t="s">
        <v>221</v>
      </c>
      <c r="CU75" s="0" t="s">
        <v>222</v>
      </c>
      <c r="CV75" s="0" t="s">
        <v>223</v>
      </c>
      <c r="CW75" s="0" t="s">
        <v>224</v>
      </c>
      <c r="CX75" s="0" t="s">
        <v>225</v>
      </c>
    </row>
    <row r="76" customFormat="false" ht="12.75" hidden="false" customHeight="false" outlineLevel="0" collapsed="false">
      <c r="A76" s="0" t="s">
        <v>267</v>
      </c>
      <c r="B76" s="0" t="n">
        <v>24.6200008392334</v>
      </c>
      <c r="C76" s="0" t="n">
        <v>24.8099994659424</v>
      </c>
      <c r="D76" s="0" t="n">
        <v>25.6399993896484</v>
      </c>
      <c r="E76" s="0" t="n">
        <v>25.1200008392334</v>
      </c>
      <c r="F76" s="0" t="n">
        <v>25.2000007629395</v>
      </c>
      <c r="G76" s="0" t="n">
        <v>25.25</v>
      </c>
      <c r="H76" s="0" t="n">
        <v>24.4400005340576</v>
      </c>
      <c r="I76" s="0" t="n">
        <v>23.6200008392334</v>
      </c>
      <c r="J76" s="0" t="n">
        <v>23.1900005340576</v>
      </c>
      <c r="K76" s="0" t="n">
        <v>23.25</v>
      </c>
      <c r="L76" s="0" t="n">
        <v>23.6900005340576</v>
      </c>
      <c r="M76" s="0" t="n">
        <v>24.1200008392334</v>
      </c>
      <c r="N76" s="0" t="n">
        <v>23.6900005340576</v>
      </c>
      <c r="O76" s="0" t="n">
        <v>23.5</v>
      </c>
      <c r="P76" s="0" t="n">
        <v>23.6200008392334</v>
      </c>
      <c r="Q76" s="0" t="n">
        <v>23.6900005340576</v>
      </c>
      <c r="R76" s="0" t="n">
        <v>23.8700008392334</v>
      </c>
      <c r="S76" s="0" t="n">
        <v>23.0599994659424</v>
      </c>
      <c r="T76" s="0" t="n">
        <v>23.6900005340576</v>
      </c>
      <c r="U76" s="0" t="n">
        <v>23.8099994659424</v>
      </c>
      <c r="V76" s="0" t="n">
        <v>23.6200008392334</v>
      </c>
      <c r="W76" s="0" t="n">
        <v>23.4400005340576</v>
      </c>
      <c r="X76" s="0" t="n">
        <v>23.1200008392334</v>
      </c>
      <c r="Y76" s="0" t="n">
        <v>22.6900005340576</v>
      </c>
      <c r="Z76" s="0" t="n">
        <v>23.25</v>
      </c>
      <c r="AA76" s="0" t="n">
        <v>23.5599994659424</v>
      </c>
      <c r="AB76" s="0" t="n">
        <v>22.8700008392334</v>
      </c>
      <c r="AC76" s="0" t="n">
        <v>22.75</v>
      </c>
      <c r="AD76" s="0" t="n">
        <v>22.3099994659424</v>
      </c>
      <c r="AE76" s="0" t="n">
        <v>21.6200008392334</v>
      </c>
      <c r="AF76" s="0" t="n">
        <v>21.8700008392334</v>
      </c>
      <c r="AG76" s="0" t="n">
        <v>21.75</v>
      </c>
      <c r="AH76" s="0" t="n">
        <v>22.1200008392334</v>
      </c>
      <c r="AI76" s="0" t="n">
        <v>22.1200008392334</v>
      </c>
      <c r="AJ76" s="0" t="n">
        <v>22.1200008392334</v>
      </c>
      <c r="AK76" s="0" t="n">
        <v>22.1900005340576</v>
      </c>
      <c r="AL76" s="0" t="n">
        <v>21.8700008392334</v>
      </c>
      <c r="AM76" s="0" t="n">
        <v>21.9400005340576</v>
      </c>
      <c r="AN76" s="0" t="n">
        <v>22.1200008392334</v>
      </c>
      <c r="AO76" s="0" t="n">
        <v>22.1900005340576</v>
      </c>
      <c r="AP76" s="0" t="n">
        <v>22</v>
      </c>
      <c r="AQ76" s="0" t="n">
        <v>21.9400005340576</v>
      </c>
      <c r="AR76" s="0" t="n">
        <v>21.8700008392334</v>
      </c>
      <c r="AS76" s="0" t="n">
        <v>21.8099994659424</v>
      </c>
      <c r="AT76" s="0" t="n">
        <v>21.8700008392334</v>
      </c>
      <c r="AU76" s="0" t="n">
        <v>22.1900005340576</v>
      </c>
      <c r="AV76" s="0" t="n">
        <v>22.8099994659424</v>
      </c>
      <c r="AW76" s="0" t="n">
        <v>22.9400005340576</v>
      </c>
      <c r="AX76" s="0" t="n">
        <v>23</v>
      </c>
      <c r="AY76" s="0" t="n">
        <v>23.2399997711182</v>
      </c>
      <c r="AZ76" s="0" t="n">
        <v>23.2099990844727</v>
      </c>
      <c r="BA76" s="0" t="n">
        <v>23.2900009155273</v>
      </c>
      <c r="BB76" s="0" t="n">
        <v>23.25</v>
      </c>
      <c r="BC76" s="0" t="n">
        <v>23.6000003814697</v>
      </c>
      <c r="BD76" s="0" t="n">
        <v>23.4899997711182</v>
      </c>
      <c r="BE76" s="0" t="n">
        <v>23.3299999237061</v>
      </c>
      <c r="BF76" s="0" t="n">
        <v>23.3799991607666</v>
      </c>
      <c r="BG76" s="0" t="n">
        <v>23.0200004577637</v>
      </c>
      <c r="BH76" s="0" t="n">
        <v>22.6399993896484</v>
      </c>
      <c r="BI76" s="0" t="n">
        <v>23.25</v>
      </c>
      <c r="BJ76" s="0" t="n">
        <v>22.8899993896484</v>
      </c>
      <c r="BK76" s="0" t="n">
        <v>23.6200008392334</v>
      </c>
      <c r="BL76" s="0" t="n">
        <v>23.6000003814697</v>
      </c>
      <c r="BM76" s="0" t="n">
        <v>23.8799991607666</v>
      </c>
      <c r="BN76" s="0" t="n">
        <v>24.4400005340576</v>
      </c>
      <c r="BO76" s="0" t="n">
        <v>24.6200008392334</v>
      </c>
      <c r="BP76" s="0" t="n">
        <v>24.3500003814697</v>
      </c>
      <c r="BQ76" s="0" t="n">
        <v>24.7099990844727</v>
      </c>
      <c r="BR76" s="0" t="n">
        <v>24.2700004577637</v>
      </c>
      <c r="BS76" s="0" t="n">
        <v>23.4599990844727</v>
      </c>
      <c r="BT76" s="0" t="n">
        <v>21.7000007629395</v>
      </c>
      <c r="BU76" s="0" t="n">
        <v>21.8199996948242</v>
      </c>
      <c r="BV76" s="0" t="n">
        <v>22.2399997711182</v>
      </c>
      <c r="BW76" s="0" t="n">
        <v>21.8999996185303</v>
      </c>
      <c r="BX76" s="0" t="n">
        <v>21.9300003051758</v>
      </c>
      <c r="BY76" s="0" t="n">
        <v>21.0900001525879</v>
      </c>
      <c r="BZ76" s="0" t="n">
        <v>21.6399993896484</v>
      </c>
      <c r="CA76" s="0" t="n">
        <v>21</v>
      </c>
      <c r="CB76" s="0" t="n">
        <v>20.9799995422363</v>
      </c>
      <c r="CC76" s="0" t="n">
        <v>21</v>
      </c>
      <c r="CD76" s="0" t="n">
        <v>20.7800006866455</v>
      </c>
      <c r="CE76" s="0" t="n">
        <v>21.5499992370605</v>
      </c>
      <c r="CF76" s="0" t="n">
        <v>21.9699993133545</v>
      </c>
      <c r="CG76" s="0" t="n">
        <v>21.8700008392334</v>
      </c>
      <c r="CH76" s="0" t="n">
        <v>21.7199993133545</v>
      </c>
      <c r="CI76" s="0" t="n">
        <v>21.4899997711182</v>
      </c>
      <c r="CJ76" s="0" t="n">
        <v>21.5</v>
      </c>
      <c r="CK76" s="0" t="n">
        <v>21.8199996948242</v>
      </c>
      <c r="CL76" s="0" t="n">
        <v>21.3899993896484</v>
      </c>
      <c r="CM76" s="0" t="n">
        <v>21.1399993896484</v>
      </c>
      <c r="CN76" s="0" t="n">
        <v>21.1599998474121</v>
      </c>
      <c r="CO76" s="0" t="n">
        <v>20.9799995422363</v>
      </c>
      <c r="CP76" s="0" t="n">
        <v>21.0699996948242</v>
      </c>
      <c r="CQ76" s="0" t="n">
        <v>21.3799991607666</v>
      </c>
      <c r="CR76" s="0" t="n">
        <v>20.5900001525879</v>
      </c>
      <c r="CS76" s="0" t="n">
        <v>21.3500003814697</v>
      </c>
      <c r="CT76" s="0" t="n">
        <v>21.8500003814697</v>
      </c>
      <c r="CU76" s="0" t="n">
        <v>21.7700004577637</v>
      </c>
      <c r="CV76" s="0" t="n">
        <v>21.3999996185303</v>
      </c>
      <c r="CW76" s="0" t="n">
        <v>21.1100006103516</v>
      </c>
      <c r="CX76" s="0" t="n">
        <v>21.2999992370605</v>
      </c>
    </row>
    <row r="77" customFormat="false" ht="12.75" hidden="false" customHeight="false" outlineLevel="0" collapsed="false">
      <c r="B77" s="0" t="s">
        <v>125</v>
      </c>
      <c r="C77" s="0" t="s">
        <v>126</v>
      </c>
      <c r="D77" s="0" t="s">
        <v>127</v>
      </c>
      <c r="E77" s="0" t="s">
        <v>128</v>
      </c>
      <c r="F77" s="0" t="s">
        <v>129</v>
      </c>
      <c r="G77" s="0" t="s">
        <v>130</v>
      </c>
      <c r="H77" s="0" t="s">
        <v>131</v>
      </c>
      <c r="I77" s="0" t="s">
        <v>132</v>
      </c>
      <c r="J77" s="0" t="s">
        <v>133</v>
      </c>
      <c r="K77" s="0" t="s">
        <v>134</v>
      </c>
      <c r="L77" s="0" t="s">
        <v>135</v>
      </c>
      <c r="M77" s="0" t="s">
        <v>136</v>
      </c>
      <c r="N77" s="0" t="s">
        <v>137</v>
      </c>
      <c r="O77" s="0" t="s">
        <v>138</v>
      </c>
      <c r="P77" s="0" t="s">
        <v>139</v>
      </c>
      <c r="Q77" s="0" t="s">
        <v>140</v>
      </c>
      <c r="R77" s="0" t="s">
        <v>141</v>
      </c>
      <c r="S77" s="0" t="s">
        <v>142</v>
      </c>
      <c r="T77" s="0" t="s">
        <v>143</v>
      </c>
      <c r="U77" s="0" t="s">
        <v>144</v>
      </c>
      <c r="V77" s="0" t="s">
        <v>145</v>
      </c>
      <c r="W77" s="0" t="s">
        <v>146</v>
      </c>
      <c r="X77" s="0" t="s">
        <v>147</v>
      </c>
      <c r="Y77" s="0" t="s">
        <v>148</v>
      </c>
      <c r="Z77" s="0" t="s">
        <v>149</v>
      </c>
      <c r="AA77" s="0" t="s">
        <v>150</v>
      </c>
      <c r="AB77" s="0" t="s">
        <v>151</v>
      </c>
      <c r="AC77" s="0" t="s">
        <v>152</v>
      </c>
      <c r="AD77" s="0" t="s">
        <v>153</v>
      </c>
      <c r="AE77" s="0" t="s">
        <v>154</v>
      </c>
      <c r="AF77" s="0" t="s">
        <v>155</v>
      </c>
      <c r="AG77" s="0" t="s">
        <v>156</v>
      </c>
      <c r="AH77" s="0" t="s">
        <v>157</v>
      </c>
      <c r="AI77" s="0" t="s">
        <v>158</v>
      </c>
      <c r="AJ77" s="0" t="s">
        <v>159</v>
      </c>
      <c r="AK77" s="0" t="s">
        <v>160</v>
      </c>
      <c r="AL77" s="0" t="s">
        <v>161</v>
      </c>
      <c r="AM77" s="0" t="s">
        <v>162</v>
      </c>
      <c r="AN77" s="0" t="s">
        <v>163</v>
      </c>
      <c r="AO77" s="0" t="s">
        <v>164</v>
      </c>
      <c r="AP77" s="0" t="s">
        <v>165</v>
      </c>
      <c r="AQ77" s="0" t="s">
        <v>166</v>
      </c>
      <c r="AR77" s="0" t="s">
        <v>167</v>
      </c>
      <c r="AS77" s="0" t="s">
        <v>168</v>
      </c>
      <c r="AT77" s="0" t="s">
        <v>169</v>
      </c>
      <c r="AU77" s="0" t="s">
        <v>170</v>
      </c>
      <c r="AV77" s="0" t="s">
        <v>171</v>
      </c>
      <c r="AW77" s="0" t="s">
        <v>172</v>
      </c>
      <c r="AX77" s="0" t="s">
        <v>173</v>
      </c>
      <c r="AY77" s="0" t="s">
        <v>174</v>
      </c>
      <c r="AZ77" s="0" t="s">
        <v>175</v>
      </c>
      <c r="BA77" s="0" t="s">
        <v>176</v>
      </c>
      <c r="BB77" s="0" t="s">
        <v>177</v>
      </c>
      <c r="BC77" s="0" t="s">
        <v>178</v>
      </c>
      <c r="BD77" s="0" t="s">
        <v>179</v>
      </c>
      <c r="BE77" s="0" t="s">
        <v>180</v>
      </c>
      <c r="BF77" s="0" t="s">
        <v>181</v>
      </c>
      <c r="BG77" s="0" t="s">
        <v>182</v>
      </c>
      <c r="BH77" s="0" t="s">
        <v>183</v>
      </c>
      <c r="BI77" s="0" t="s">
        <v>184</v>
      </c>
      <c r="BJ77" s="0" t="s">
        <v>185</v>
      </c>
      <c r="BK77" s="0" t="s">
        <v>186</v>
      </c>
      <c r="BL77" s="0" t="s">
        <v>187</v>
      </c>
      <c r="BM77" s="0" t="s">
        <v>188</v>
      </c>
      <c r="BN77" s="0" t="s">
        <v>189</v>
      </c>
      <c r="BO77" s="0" t="s">
        <v>190</v>
      </c>
      <c r="BP77" s="0" t="s">
        <v>191</v>
      </c>
      <c r="BQ77" s="0" t="s">
        <v>192</v>
      </c>
      <c r="BR77" s="0" t="s">
        <v>193</v>
      </c>
      <c r="BS77" s="0" t="s">
        <v>194</v>
      </c>
      <c r="BT77" s="0" t="s">
        <v>195</v>
      </c>
      <c r="BU77" s="0" t="s">
        <v>196</v>
      </c>
      <c r="BV77" s="0" t="s">
        <v>197</v>
      </c>
      <c r="BW77" s="0" t="s">
        <v>198</v>
      </c>
      <c r="BX77" s="0" t="s">
        <v>199</v>
      </c>
      <c r="BY77" s="0" t="s">
        <v>200</v>
      </c>
      <c r="BZ77" s="0" t="s">
        <v>201</v>
      </c>
      <c r="CA77" s="0" t="s">
        <v>202</v>
      </c>
      <c r="CB77" s="0" t="s">
        <v>203</v>
      </c>
      <c r="CC77" s="0" t="s">
        <v>204</v>
      </c>
      <c r="CD77" s="0" t="s">
        <v>205</v>
      </c>
      <c r="CE77" s="0" t="s">
        <v>206</v>
      </c>
      <c r="CF77" s="0" t="s">
        <v>207</v>
      </c>
      <c r="CG77" s="0" t="s">
        <v>208</v>
      </c>
      <c r="CH77" s="0" t="s">
        <v>209</v>
      </c>
      <c r="CI77" s="0" t="s">
        <v>210</v>
      </c>
      <c r="CJ77" s="0" t="s">
        <v>211</v>
      </c>
      <c r="CK77" s="0" t="s">
        <v>212</v>
      </c>
      <c r="CL77" s="0" t="s">
        <v>213</v>
      </c>
      <c r="CM77" s="0" t="s">
        <v>214</v>
      </c>
      <c r="CN77" s="0" t="s">
        <v>215</v>
      </c>
      <c r="CO77" s="0" t="s">
        <v>216</v>
      </c>
      <c r="CP77" s="0" t="s">
        <v>217</v>
      </c>
      <c r="CQ77" s="0" t="s">
        <v>218</v>
      </c>
      <c r="CR77" s="0" t="s">
        <v>219</v>
      </c>
      <c r="CS77" s="0" t="s">
        <v>220</v>
      </c>
      <c r="CT77" s="0" t="s">
        <v>221</v>
      </c>
      <c r="CU77" s="0" t="s">
        <v>222</v>
      </c>
      <c r="CV77" s="0" t="s">
        <v>223</v>
      </c>
      <c r="CW77" s="0" t="s">
        <v>224</v>
      </c>
      <c r="CX77" s="0" t="s">
        <v>225</v>
      </c>
    </row>
    <row r="78" customFormat="false" ht="12.75" hidden="false" customHeight="false" outlineLevel="0" collapsed="false">
      <c r="A78" s="0" t="s">
        <v>268</v>
      </c>
      <c r="B78" s="0" t="n">
        <v>39</v>
      </c>
      <c r="C78" s="0" t="n">
        <v>40.75</v>
      </c>
      <c r="D78" s="0" t="n">
        <v>41.5800018310547</v>
      </c>
      <c r="E78" s="0" t="n">
        <v>41.5</v>
      </c>
      <c r="F78" s="0" t="n">
        <v>41.7599983215332</v>
      </c>
      <c r="G78" s="0" t="n">
        <v>43.75</v>
      </c>
      <c r="H78" s="0" t="n">
        <v>42.5</v>
      </c>
      <c r="I78" s="0" t="n">
        <v>41</v>
      </c>
      <c r="J78" s="0" t="n">
        <v>40.25</v>
      </c>
      <c r="K78" s="0" t="n">
        <v>40.810001373291</v>
      </c>
      <c r="L78" s="0" t="n">
        <v>40.060001373291</v>
      </c>
      <c r="M78" s="0" t="n">
        <v>41.3699989318848</v>
      </c>
      <c r="N78" s="0" t="n">
        <v>42.060001373291</v>
      </c>
      <c r="O78" s="0" t="n">
        <v>41.75</v>
      </c>
      <c r="P78" s="0" t="n">
        <v>41.810001373291</v>
      </c>
      <c r="Q78" s="0" t="n">
        <v>42.939998626709</v>
      </c>
      <c r="R78" s="0" t="n">
        <v>43</v>
      </c>
      <c r="S78" s="0" t="n">
        <v>42.25</v>
      </c>
      <c r="T78" s="0" t="n">
        <v>41.439998626709</v>
      </c>
      <c r="U78" s="0" t="n">
        <v>39.939998626709</v>
      </c>
      <c r="V78" s="0" t="n">
        <v>41.5</v>
      </c>
      <c r="W78" s="0" t="n">
        <v>41.310001373291</v>
      </c>
      <c r="X78" s="0" t="n">
        <v>40.25</v>
      </c>
      <c r="Y78" s="0" t="n">
        <v>39.189998626709</v>
      </c>
      <c r="Z78" s="0" t="n">
        <v>40.25</v>
      </c>
      <c r="AA78" s="0" t="n">
        <v>42.1199989318848</v>
      </c>
      <c r="AB78" s="0" t="n">
        <v>41.189998626709</v>
      </c>
      <c r="AC78" s="0" t="n">
        <v>42.560001373291</v>
      </c>
      <c r="AD78" s="0" t="n">
        <v>41.6199989318848</v>
      </c>
      <c r="AE78" s="0" t="n">
        <v>40.5</v>
      </c>
      <c r="AF78" s="0" t="n">
        <v>40.25</v>
      </c>
      <c r="AG78" s="0" t="n">
        <v>39.689998626709</v>
      </c>
      <c r="AH78" s="0" t="n">
        <v>39.75</v>
      </c>
      <c r="AI78" s="0" t="n">
        <v>39.310001373291</v>
      </c>
      <c r="AJ78" s="0" t="n">
        <v>38.75</v>
      </c>
      <c r="AK78" s="0" t="n">
        <v>38.689998626709</v>
      </c>
      <c r="AL78" s="0" t="n">
        <v>37.939998626709</v>
      </c>
      <c r="AM78" s="0" t="n">
        <v>38.060001373291</v>
      </c>
      <c r="AN78" s="0" t="n">
        <v>38.810001373291</v>
      </c>
      <c r="AO78" s="0" t="n">
        <v>40.75</v>
      </c>
      <c r="AP78" s="0" t="n">
        <v>41.310001373291</v>
      </c>
      <c r="AQ78" s="0" t="n">
        <v>41.189998626709</v>
      </c>
      <c r="AR78" s="0" t="n">
        <v>41.560001373291</v>
      </c>
      <c r="AS78" s="0" t="n">
        <v>41.060001373291</v>
      </c>
      <c r="AT78" s="0" t="n">
        <v>40</v>
      </c>
      <c r="AU78" s="0" t="n">
        <v>40.25</v>
      </c>
      <c r="AV78" s="0" t="n">
        <v>41.560001373291</v>
      </c>
      <c r="AW78" s="0" t="n">
        <v>41.75</v>
      </c>
      <c r="AX78" s="0" t="n">
        <v>42.060001373291</v>
      </c>
      <c r="AY78" s="0" t="n">
        <v>42.439998626709</v>
      </c>
      <c r="AZ78" s="0" t="n">
        <v>42.189998626709</v>
      </c>
      <c r="BA78" s="0" t="n">
        <v>42</v>
      </c>
      <c r="BB78" s="0" t="n">
        <v>42.310001373291</v>
      </c>
      <c r="BC78" s="0" t="n">
        <v>42.1199989318848</v>
      </c>
      <c r="BD78" s="0" t="n">
        <v>42</v>
      </c>
      <c r="BE78" s="0" t="n">
        <v>42.439998626709</v>
      </c>
      <c r="BF78" s="0" t="n">
        <v>43.1199989318848</v>
      </c>
      <c r="BG78" s="0" t="n">
        <v>41.560001373291</v>
      </c>
      <c r="BH78" s="0" t="n">
        <v>41.25</v>
      </c>
      <c r="BI78" s="0" t="n">
        <v>41.75</v>
      </c>
      <c r="BJ78" s="0" t="n">
        <v>41.939998626709</v>
      </c>
      <c r="BK78" s="0" t="n">
        <v>43.6199989318848</v>
      </c>
      <c r="BL78" s="0" t="n">
        <v>44.689998626709</v>
      </c>
      <c r="BM78" s="0" t="n">
        <v>44.939998626709</v>
      </c>
      <c r="BN78" s="0" t="n">
        <v>45.810001373291</v>
      </c>
      <c r="BO78" s="0" t="n">
        <v>45.689998626709</v>
      </c>
      <c r="BP78" s="0" t="n">
        <v>45.1199989318848</v>
      </c>
      <c r="BQ78" s="0" t="n">
        <v>45.189998626709</v>
      </c>
      <c r="BR78" s="0" t="n">
        <v>43.310001373291</v>
      </c>
      <c r="BS78" s="0" t="n">
        <v>41</v>
      </c>
      <c r="BT78" s="0" t="n">
        <v>36</v>
      </c>
      <c r="BU78" s="0" t="n">
        <v>37.189998626709</v>
      </c>
      <c r="BV78" s="0" t="n">
        <v>38.3699989318848</v>
      </c>
      <c r="BW78" s="0" t="n">
        <v>38.1199989318848</v>
      </c>
      <c r="BX78" s="0" t="n">
        <v>37.75</v>
      </c>
      <c r="BY78" s="0" t="n">
        <v>35.25</v>
      </c>
      <c r="BZ78" s="0" t="n">
        <v>35.939998626709</v>
      </c>
      <c r="CA78" s="0" t="n">
        <v>34.810001373291</v>
      </c>
      <c r="CB78" s="0" t="n">
        <v>35.25</v>
      </c>
      <c r="CC78" s="0" t="n">
        <v>36</v>
      </c>
      <c r="CD78" s="0" t="n">
        <v>36.060001373291</v>
      </c>
      <c r="CE78" s="0" t="n">
        <v>37</v>
      </c>
      <c r="CF78" s="0" t="n">
        <v>38.5</v>
      </c>
      <c r="CG78" s="0" t="n">
        <v>41.75</v>
      </c>
      <c r="CH78" s="0" t="n">
        <v>43.060001373291</v>
      </c>
      <c r="CI78" s="0" t="n">
        <v>43.1199989318848</v>
      </c>
      <c r="CJ78" s="0" t="n">
        <v>42.4000015258789</v>
      </c>
      <c r="CK78" s="0" t="n">
        <v>41.7099990844727</v>
      </c>
      <c r="CL78" s="0" t="n">
        <v>41.9500007629395</v>
      </c>
      <c r="CM78" s="0" t="n">
        <v>41.2999992370606</v>
      </c>
      <c r="CN78" s="0" t="n">
        <v>42.4799995422363</v>
      </c>
      <c r="CO78" s="0" t="n">
        <v>42.4000015258789</v>
      </c>
      <c r="CP78" s="0" t="n">
        <v>42.9900016784668</v>
      </c>
      <c r="CQ78" s="0" t="n">
        <v>44.0900001525879</v>
      </c>
      <c r="CR78" s="0" t="n">
        <v>44.3199996948242</v>
      </c>
      <c r="CS78" s="0" t="n">
        <v>45.2000007629395</v>
      </c>
      <c r="CT78" s="0" t="n">
        <v>44.310001373291</v>
      </c>
      <c r="CU78" s="0" t="n">
        <v>44.5999984741211</v>
      </c>
      <c r="CV78" s="0" t="n">
        <v>44.4500007629395</v>
      </c>
      <c r="CW78" s="0" t="n">
        <v>44.0400009155273</v>
      </c>
      <c r="CX78" s="0" t="n">
        <v>44.0999984741211</v>
      </c>
    </row>
    <row r="79" customFormat="false" ht="12.75" hidden="false" customHeight="false" outlineLevel="0" collapsed="false">
      <c r="B79" s="0" t="s">
        <v>125</v>
      </c>
      <c r="C79" s="0" t="s">
        <v>126</v>
      </c>
      <c r="D79" s="0" t="s">
        <v>127</v>
      </c>
      <c r="E79" s="0" t="s">
        <v>128</v>
      </c>
      <c r="F79" s="0" t="s">
        <v>129</v>
      </c>
      <c r="G79" s="0" t="s">
        <v>130</v>
      </c>
      <c r="H79" s="0" t="s">
        <v>131</v>
      </c>
      <c r="I79" s="0" t="s">
        <v>132</v>
      </c>
      <c r="J79" s="0" t="s">
        <v>133</v>
      </c>
      <c r="K79" s="0" t="s">
        <v>134</v>
      </c>
      <c r="L79" s="0" t="s">
        <v>135</v>
      </c>
      <c r="M79" s="0" t="s">
        <v>136</v>
      </c>
      <c r="N79" s="0" t="s">
        <v>137</v>
      </c>
      <c r="O79" s="0" t="s">
        <v>138</v>
      </c>
      <c r="P79" s="0" t="s">
        <v>139</v>
      </c>
      <c r="Q79" s="0" t="s">
        <v>140</v>
      </c>
      <c r="R79" s="0" t="s">
        <v>141</v>
      </c>
      <c r="S79" s="0" t="s">
        <v>142</v>
      </c>
      <c r="T79" s="0" t="s">
        <v>143</v>
      </c>
      <c r="U79" s="0" t="s">
        <v>144</v>
      </c>
      <c r="V79" s="0" t="s">
        <v>145</v>
      </c>
      <c r="W79" s="0" t="s">
        <v>146</v>
      </c>
      <c r="X79" s="0" t="s">
        <v>147</v>
      </c>
      <c r="Y79" s="0" t="s">
        <v>148</v>
      </c>
      <c r="Z79" s="0" t="s">
        <v>149</v>
      </c>
      <c r="AA79" s="0" t="s">
        <v>150</v>
      </c>
      <c r="AB79" s="0" t="s">
        <v>151</v>
      </c>
      <c r="AC79" s="0" t="s">
        <v>152</v>
      </c>
      <c r="AD79" s="0" t="s">
        <v>153</v>
      </c>
      <c r="AE79" s="0" t="s">
        <v>154</v>
      </c>
      <c r="AF79" s="0" t="s">
        <v>155</v>
      </c>
      <c r="AG79" s="0" t="s">
        <v>156</v>
      </c>
      <c r="AH79" s="0" t="s">
        <v>157</v>
      </c>
      <c r="AI79" s="0" t="s">
        <v>158</v>
      </c>
      <c r="AJ79" s="0" t="s">
        <v>159</v>
      </c>
      <c r="AK79" s="0" t="s">
        <v>160</v>
      </c>
      <c r="AL79" s="0" t="s">
        <v>161</v>
      </c>
      <c r="AM79" s="0" t="s">
        <v>162</v>
      </c>
      <c r="AN79" s="0" t="s">
        <v>163</v>
      </c>
      <c r="AO79" s="0" t="s">
        <v>164</v>
      </c>
      <c r="AP79" s="0" t="s">
        <v>165</v>
      </c>
      <c r="AQ79" s="0" t="s">
        <v>166</v>
      </c>
      <c r="AR79" s="0" t="s">
        <v>167</v>
      </c>
      <c r="AS79" s="0" t="s">
        <v>168</v>
      </c>
      <c r="AT79" s="0" t="s">
        <v>169</v>
      </c>
      <c r="AU79" s="0" t="s">
        <v>170</v>
      </c>
      <c r="AV79" s="0" t="s">
        <v>171</v>
      </c>
      <c r="AW79" s="0" t="s">
        <v>172</v>
      </c>
      <c r="AX79" s="0" t="s">
        <v>173</v>
      </c>
      <c r="AY79" s="0" t="s">
        <v>174</v>
      </c>
      <c r="AZ79" s="0" t="s">
        <v>175</v>
      </c>
      <c r="BA79" s="0" t="s">
        <v>176</v>
      </c>
      <c r="BB79" s="0" t="s">
        <v>177</v>
      </c>
      <c r="BC79" s="0" t="s">
        <v>178</v>
      </c>
      <c r="BD79" s="0" t="s">
        <v>179</v>
      </c>
      <c r="BE79" s="0" t="s">
        <v>180</v>
      </c>
      <c r="BF79" s="0" t="s">
        <v>181</v>
      </c>
      <c r="BG79" s="0" t="s">
        <v>182</v>
      </c>
      <c r="BH79" s="0" t="s">
        <v>183</v>
      </c>
      <c r="BI79" s="0" t="s">
        <v>184</v>
      </c>
      <c r="BJ79" s="0" t="s">
        <v>185</v>
      </c>
      <c r="BK79" s="0" t="s">
        <v>186</v>
      </c>
      <c r="BL79" s="0" t="s">
        <v>187</v>
      </c>
      <c r="BM79" s="0" t="s">
        <v>188</v>
      </c>
      <c r="BN79" s="0" t="s">
        <v>189</v>
      </c>
      <c r="BO79" s="0" t="s">
        <v>190</v>
      </c>
      <c r="BP79" s="0" t="s">
        <v>191</v>
      </c>
      <c r="BQ79" s="0" t="s">
        <v>192</v>
      </c>
      <c r="BR79" s="0" t="s">
        <v>193</v>
      </c>
      <c r="BS79" s="0" t="s">
        <v>194</v>
      </c>
      <c r="BT79" s="0" t="s">
        <v>195</v>
      </c>
      <c r="BU79" s="0" t="s">
        <v>196</v>
      </c>
      <c r="BV79" s="0" t="s">
        <v>197</v>
      </c>
      <c r="BW79" s="0" t="s">
        <v>198</v>
      </c>
      <c r="BX79" s="0" t="s">
        <v>199</v>
      </c>
      <c r="BY79" s="0" t="s">
        <v>200</v>
      </c>
      <c r="BZ79" s="0" t="s">
        <v>201</v>
      </c>
      <c r="CA79" s="0" t="s">
        <v>202</v>
      </c>
      <c r="CB79" s="0" t="s">
        <v>203</v>
      </c>
      <c r="CC79" s="0" t="s">
        <v>204</v>
      </c>
      <c r="CD79" s="0" t="s">
        <v>205</v>
      </c>
      <c r="CE79" s="0" t="s">
        <v>206</v>
      </c>
      <c r="CF79" s="0" t="s">
        <v>207</v>
      </c>
      <c r="CG79" s="0" t="s">
        <v>208</v>
      </c>
      <c r="CH79" s="0" t="s">
        <v>209</v>
      </c>
      <c r="CI79" s="0" t="s">
        <v>210</v>
      </c>
      <c r="CJ79" s="0" t="s">
        <v>211</v>
      </c>
      <c r="CK79" s="0" t="s">
        <v>212</v>
      </c>
      <c r="CL79" s="0" t="s">
        <v>213</v>
      </c>
      <c r="CM79" s="0" t="s">
        <v>214</v>
      </c>
      <c r="CN79" s="0" t="s">
        <v>215</v>
      </c>
      <c r="CO79" s="0" t="s">
        <v>216</v>
      </c>
      <c r="CP79" s="0" t="s">
        <v>217</v>
      </c>
      <c r="CQ79" s="0" t="s">
        <v>218</v>
      </c>
      <c r="CR79" s="0" t="s">
        <v>219</v>
      </c>
      <c r="CS79" s="0" t="s">
        <v>220</v>
      </c>
      <c r="CT79" s="0" t="s">
        <v>221</v>
      </c>
      <c r="CU79" s="0" t="s">
        <v>222</v>
      </c>
      <c r="CV79" s="0" t="s">
        <v>223</v>
      </c>
      <c r="CW79" s="0" t="s">
        <v>224</v>
      </c>
      <c r="CX79" s="0" t="s">
        <v>225</v>
      </c>
    </row>
    <row r="80" customFormat="false" ht="12.75" hidden="false" customHeight="false" outlineLevel="0" collapsed="false">
      <c r="A80" s="0" t="s">
        <v>269</v>
      </c>
      <c r="B80" s="0" t="n">
        <v>90.4700012207031</v>
      </c>
      <c r="C80" s="0" t="n">
        <v>89.4400024414063</v>
      </c>
      <c r="D80" s="0" t="n">
        <v>89.5599975585938</v>
      </c>
      <c r="E80" s="0" t="n">
        <v>91.5599975585938</v>
      </c>
      <c r="F80" s="0" t="n">
        <v>88.75</v>
      </c>
      <c r="G80" s="0" t="n">
        <v>86.75</v>
      </c>
      <c r="H80" s="0" t="n">
        <v>84</v>
      </c>
      <c r="I80" s="0" t="n">
        <v>85.620002746582</v>
      </c>
      <c r="J80" s="0" t="n">
        <v>85.870002746582</v>
      </c>
      <c r="K80" s="0" t="n">
        <v>83</v>
      </c>
      <c r="L80" s="0" t="n">
        <v>82.620002746582</v>
      </c>
      <c r="M80" s="0" t="n">
        <v>78.3099975585938</v>
      </c>
      <c r="N80" s="0" t="n">
        <v>77.0599975585938</v>
      </c>
      <c r="O80" s="0" t="n">
        <v>75.120002746582</v>
      </c>
      <c r="P80" s="0" t="n">
        <v>81.25</v>
      </c>
      <c r="Q80" s="0" t="n">
        <v>82</v>
      </c>
      <c r="R80" s="0" t="n">
        <v>78.25</v>
      </c>
      <c r="S80" s="0" t="n">
        <v>78</v>
      </c>
      <c r="T80" s="0" t="n">
        <v>85.0599975585938</v>
      </c>
      <c r="U80" s="0" t="n">
        <v>86.3099975585938</v>
      </c>
      <c r="V80" s="0" t="n">
        <v>86.1900024414063</v>
      </c>
      <c r="W80" s="0" t="n">
        <v>82.4400024414063</v>
      </c>
      <c r="X80" s="0" t="n">
        <v>77.9400024414063</v>
      </c>
      <c r="Y80" s="0" t="n">
        <v>79.870002746582</v>
      </c>
      <c r="Z80" s="0" t="n">
        <v>79.7200012207031</v>
      </c>
      <c r="AA80" s="0" t="n">
        <v>76.7600021362305</v>
      </c>
      <c r="AB80" s="0" t="n">
        <v>81.6999969482422</v>
      </c>
      <c r="AC80" s="0" t="n">
        <v>81</v>
      </c>
      <c r="AD80" s="0" t="n">
        <v>82</v>
      </c>
      <c r="AE80" s="0" t="n">
        <v>83.0599975585938</v>
      </c>
      <c r="AF80" s="0" t="n">
        <v>82.4400024414063</v>
      </c>
      <c r="AG80" s="0" t="n">
        <v>82.120002746582</v>
      </c>
      <c r="AH80" s="0" t="n">
        <v>75.6999969482422</v>
      </c>
      <c r="AI80" s="0" t="n">
        <v>75.6900024414063</v>
      </c>
      <c r="AJ80" s="0" t="n">
        <v>71.75</v>
      </c>
      <c r="AK80" s="0" t="n">
        <v>70.0599975585938</v>
      </c>
      <c r="AL80" s="0" t="n">
        <v>75.8399963378906</v>
      </c>
      <c r="AM80" s="0" t="n">
        <v>77.370002746582</v>
      </c>
      <c r="AN80" s="0" t="n">
        <v>72.870002746582</v>
      </c>
      <c r="AO80" s="0" t="n">
        <v>72.8300018310547</v>
      </c>
      <c r="AP80" s="0" t="n">
        <v>69.8600006103516</v>
      </c>
      <c r="AQ80" s="0" t="n">
        <v>69.75</v>
      </c>
      <c r="AR80" s="0" t="n">
        <v>66.620002746582</v>
      </c>
      <c r="AS80" s="0" t="n">
        <v>70.4400024414063</v>
      </c>
      <c r="AT80" s="0" t="n">
        <v>69.5599975585938</v>
      </c>
      <c r="AU80" s="0" t="n">
        <v>65.4499969482422</v>
      </c>
      <c r="AV80" s="0" t="n">
        <v>62.939998626709</v>
      </c>
      <c r="AW80" s="0" t="n">
        <v>62.9799995422363</v>
      </c>
      <c r="AX80" s="0" t="n">
        <v>64</v>
      </c>
      <c r="AY80" s="0" t="n">
        <v>63.689998626709</v>
      </c>
      <c r="AZ80" s="0" t="n">
        <v>70.6900024414063</v>
      </c>
      <c r="BA80" s="0" t="n">
        <v>68</v>
      </c>
      <c r="BB80" s="0" t="n">
        <v>66.5</v>
      </c>
      <c r="BC80" s="0" t="n">
        <v>68</v>
      </c>
      <c r="BD80" s="0" t="n">
        <v>74.370002746582</v>
      </c>
      <c r="BE80" s="0" t="n">
        <v>71.6600036621094</v>
      </c>
      <c r="BF80" s="0" t="n">
        <v>68.7300033569336</v>
      </c>
      <c r="BG80" s="0" t="n">
        <v>65.370002746582</v>
      </c>
      <c r="BH80" s="0" t="n">
        <v>63.8699989318848</v>
      </c>
      <c r="BI80" s="0" t="n">
        <v>64</v>
      </c>
      <c r="BJ80" s="0" t="n">
        <v>59.1199989318848</v>
      </c>
      <c r="BK80" s="0" t="n">
        <v>55.7299995422363</v>
      </c>
      <c r="BL80" s="0" t="n">
        <v>56.060001373291</v>
      </c>
      <c r="BM80" s="0" t="n">
        <v>60.5</v>
      </c>
      <c r="BN80" s="0" t="n">
        <v>60.8699989318848</v>
      </c>
      <c r="BO80" s="0" t="n">
        <v>61.560001373291</v>
      </c>
      <c r="BP80" s="0" t="n">
        <v>61.439998626709</v>
      </c>
      <c r="BQ80" s="0" t="n">
        <v>58.3699989318848</v>
      </c>
      <c r="BR80" s="0" t="n">
        <v>53.439998626709</v>
      </c>
      <c r="BS80" s="0" t="n">
        <v>62.439998626709</v>
      </c>
      <c r="BT80" s="0" t="n">
        <v>61.310001373291</v>
      </c>
      <c r="BU80" s="0" t="n">
        <v>56.6199989318848</v>
      </c>
      <c r="BV80" s="0" t="n">
        <v>57.25</v>
      </c>
      <c r="BW80" s="0" t="n">
        <v>57.25</v>
      </c>
      <c r="BX80" s="0" t="n">
        <v>60.189998626709</v>
      </c>
      <c r="BY80" s="0" t="n">
        <v>61.939998626709</v>
      </c>
      <c r="BZ80" s="0" t="n">
        <v>62.7299995422363</v>
      </c>
      <c r="CA80" s="0" t="n">
        <v>61.9799995422363</v>
      </c>
      <c r="CB80" s="0" t="n">
        <v>63.8699989318848</v>
      </c>
      <c r="CC80" s="0" t="n">
        <v>66.5599975585938</v>
      </c>
      <c r="CD80" s="0" t="n">
        <v>66.3099975585938</v>
      </c>
      <c r="CE80" s="0" t="n">
        <v>66.370002746582</v>
      </c>
      <c r="CF80" s="0" t="n">
        <v>67.7600021362305</v>
      </c>
      <c r="CG80" s="0" t="n">
        <v>67.120002746582</v>
      </c>
      <c r="CH80" s="0" t="n">
        <v>64.5</v>
      </c>
      <c r="CI80" s="0" t="n">
        <v>65.5500030517578</v>
      </c>
      <c r="CJ80" s="0" t="n">
        <v>67</v>
      </c>
      <c r="CK80" s="0" t="n">
        <v>66.75</v>
      </c>
      <c r="CL80" s="0" t="n">
        <v>64.3000030517578</v>
      </c>
      <c r="CM80" s="0" t="n">
        <v>65.1500015258789</v>
      </c>
      <c r="CN80" s="0" t="n">
        <v>61.5499992370606</v>
      </c>
      <c r="CO80" s="0" t="n">
        <v>61.5</v>
      </c>
      <c r="CP80" s="0" t="n">
        <v>61.5999984741211</v>
      </c>
      <c r="CQ80" s="0" t="n">
        <v>60.5999984741211</v>
      </c>
      <c r="CR80" s="0" t="n">
        <v>58.7900009155273</v>
      </c>
      <c r="CS80" s="0" t="n">
        <v>56.4000015258789</v>
      </c>
      <c r="CT80" s="0" t="n">
        <v>57.0800018310547</v>
      </c>
      <c r="CU80" s="0" t="n">
        <v>55.25</v>
      </c>
      <c r="CV80" s="0" t="n">
        <v>57.4500007629395</v>
      </c>
      <c r="CW80" s="0" t="n">
        <v>58.4000015258789</v>
      </c>
      <c r="CX80" s="0" t="n">
        <v>55.1300010681152</v>
      </c>
    </row>
    <row r="81" customFormat="false" ht="12.75" hidden="false" customHeight="false" outlineLevel="0" collapsed="false">
      <c r="B81" s="0" t="s">
        <v>125</v>
      </c>
      <c r="C81" s="0" t="s">
        <v>126</v>
      </c>
      <c r="D81" s="0" t="s">
        <v>127</v>
      </c>
      <c r="E81" s="0" t="s">
        <v>128</v>
      </c>
      <c r="F81" s="0" t="s">
        <v>129</v>
      </c>
      <c r="G81" s="0" t="s">
        <v>130</v>
      </c>
      <c r="H81" s="0" t="s">
        <v>131</v>
      </c>
      <c r="I81" s="0" t="s">
        <v>132</v>
      </c>
      <c r="J81" s="0" t="s">
        <v>133</v>
      </c>
      <c r="K81" s="0" t="s">
        <v>134</v>
      </c>
      <c r="L81" s="0" t="s">
        <v>135</v>
      </c>
      <c r="M81" s="0" t="s">
        <v>136</v>
      </c>
      <c r="N81" s="0" t="s">
        <v>137</v>
      </c>
      <c r="O81" s="0" t="s">
        <v>138</v>
      </c>
      <c r="P81" s="0" t="s">
        <v>139</v>
      </c>
      <c r="Q81" s="0" t="s">
        <v>140</v>
      </c>
      <c r="R81" s="0" t="s">
        <v>141</v>
      </c>
      <c r="S81" s="0" t="s">
        <v>142</v>
      </c>
      <c r="T81" s="0" t="s">
        <v>143</v>
      </c>
      <c r="U81" s="0" t="s">
        <v>144</v>
      </c>
      <c r="V81" s="0" t="s">
        <v>145</v>
      </c>
      <c r="W81" s="0" t="s">
        <v>146</v>
      </c>
      <c r="X81" s="0" t="s">
        <v>147</v>
      </c>
      <c r="Y81" s="0" t="s">
        <v>148</v>
      </c>
      <c r="Z81" s="0" t="s">
        <v>149</v>
      </c>
      <c r="AA81" s="0" t="s">
        <v>150</v>
      </c>
      <c r="AB81" s="0" t="s">
        <v>151</v>
      </c>
      <c r="AC81" s="0" t="s">
        <v>152</v>
      </c>
      <c r="AD81" s="0" t="s">
        <v>153</v>
      </c>
      <c r="AE81" s="0" t="s">
        <v>154</v>
      </c>
      <c r="AF81" s="0" t="s">
        <v>155</v>
      </c>
      <c r="AG81" s="0" t="s">
        <v>156</v>
      </c>
      <c r="AH81" s="0" t="s">
        <v>157</v>
      </c>
      <c r="AI81" s="0" t="s">
        <v>158</v>
      </c>
      <c r="AJ81" s="0" t="s">
        <v>159</v>
      </c>
      <c r="AK81" s="0" t="s">
        <v>160</v>
      </c>
      <c r="AL81" s="0" t="s">
        <v>161</v>
      </c>
      <c r="AM81" s="0" t="s">
        <v>162</v>
      </c>
      <c r="AN81" s="0" t="s">
        <v>163</v>
      </c>
      <c r="AO81" s="0" t="s">
        <v>164</v>
      </c>
      <c r="AP81" s="0" t="s">
        <v>165</v>
      </c>
      <c r="AQ81" s="0" t="s">
        <v>166</v>
      </c>
      <c r="AR81" s="0" t="s">
        <v>167</v>
      </c>
      <c r="AS81" s="0" t="s">
        <v>168</v>
      </c>
      <c r="AT81" s="0" t="s">
        <v>169</v>
      </c>
      <c r="AU81" s="0" t="s">
        <v>170</v>
      </c>
      <c r="AV81" s="0" t="s">
        <v>171</v>
      </c>
      <c r="AW81" s="0" t="s">
        <v>172</v>
      </c>
      <c r="AX81" s="0" t="s">
        <v>173</v>
      </c>
      <c r="AY81" s="0" t="s">
        <v>174</v>
      </c>
      <c r="AZ81" s="0" t="s">
        <v>175</v>
      </c>
      <c r="BA81" s="0" t="s">
        <v>176</v>
      </c>
      <c r="BB81" s="0" t="s">
        <v>177</v>
      </c>
      <c r="BC81" s="0" t="s">
        <v>178</v>
      </c>
      <c r="BD81" s="0" t="s">
        <v>179</v>
      </c>
      <c r="BE81" s="0" t="s">
        <v>180</v>
      </c>
      <c r="BF81" s="0" t="s">
        <v>181</v>
      </c>
      <c r="BG81" s="0" t="s">
        <v>182</v>
      </c>
      <c r="BH81" s="0" t="s">
        <v>183</v>
      </c>
      <c r="BI81" s="0" t="s">
        <v>184</v>
      </c>
      <c r="BJ81" s="0" t="s">
        <v>185</v>
      </c>
      <c r="BK81" s="0" t="s">
        <v>186</v>
      </c>
      <c r="BL81" s="0" t="s">
        <v>187</v>
      </c>
      <c r="BM81" s="0" t="s">
        <v>188</v>
      </c>
      <c r="BN81" s="0" t="s">
        <v>189</v>
      </c>
      <c r="BO81" s="0" t="s">
        <v>190</v>
      </c>
      <c r="BP81" s="0" t="s">
        <v>191</v>
      </c>
      <c r="BQ81" s="0" t="s">
        <v>192</v>
      </c>
      <c r="BR81" s="0" t="s">
        <v>193</v>
      </c>
      <c r="BS81" s="0" t="s">
        <v>194</v>
      </c>
      <c r="BT81" s="0" t="s">
        <v>195</v>
      </c>
      <c r="BU81" s="0" t="s">
        <v>196</v>
      </c>
      <c r="BV81" s="0" t="s">
        <v>197</v>
      </c>
      <c r="BW81" s="0" t="s">
        <v>198</v>
      </c>
      <c r="BX81" s="0" t="s">
        <v>199</v>
      </c>
      <c r="BY81" s="0" t="s">
        <v>200</v>
      </c>
      <c r="BZ81" s="0" t="s">
        <v>201</v>
      </c>
      <c r="CA81" s="0" t="s">
        <v>202</v>
      </c>
      <c r="CB81" s="0" t="s">
        <v>203</v>
      </c>
      <c r="CC81" s="0" t="s">
        <v>204</v>
      </c>
      <c r="CD81" s="0" t="s">
        <v>205</v>
      </c>
      <c r="CE81" s="0" t="s">
        <v>206</v>
      </c>
      <c r="CF81" s="0" t="s">
        <v>207</v>
      </c>
      <c r="CG81" s="0" t="s">
        <v>208</v>
      </c>
      <c r="CH81" s="0" t="s">
        <v>209</v>
      </c>
      <c r="CI81" s="0" t="s">
        <v>210</v>
      </c>
      <c r="CJ81" s="0" t="s">
        <v>211</v>
      </c>
      <c r="CK81" s="0" t="s">
        <v>212</v>
      </c>
      <c r="CL81" s="0" t="s">
        <v>213</v>
      </c>
      <c r="CM81" s="0" t="s">
        <v>214</v>
      </c>
      <c r="CN81" s="0" t="s">
        <v>215</v>
      </c>
      <c r="CO81" s="0" t="s">
        <v>216</v>
      </c>
      <c r="CP81" s="0" t="s">
        <v>217</v>
      </c>
      <c r="CQ81" s="0" t="s">
        <v>218</v>
      </c>
      <c r="CR81" s="0" t="s">
        <v>219</v>
      </c>
      <c r="CS81" s="0" t="s">
        <v>220</v>
      </c>
      <c r="CT81" s="0" t="s">
        <v>221</v>
      </c>
      <c r="CU81" s="0" t="s">
        <v>222</v>
      </c>
      <c r="CV81" s="0" t="s">
        <v>223</v>
      </c>
      <c r="CW81" s="0" t="s">
        <v>224</v>
      </c>
      <c r="CX81" s="0" t="s">
        <v>225</v>
      </c>
    </row>
    <row r="82" customFormat="false" ht="12.75" hidden="false" customHeight="false" outlineLevel="0" collapsed="false">
      <c r="A82" s="0" t="s">
        <v>269</v>
      </c>
      <c r="B82" s="0" t="n">
        <v>90.4700012207031</v>
      </c>
      <c r="C82" s="0" t="n">
        <v>89.4400024414063</v>
      </c>
      <c r="D82" s="0" t="n">
        <v>89.5599975585938</v>
      </c>
      <c r="E82" s="0" t="n">
        <v>91.5599975585938</v>
      </c>
      <c r="F82" s="0" t="n">
        <v>88.75</v>
      </c>
      <c r="G82" s="0" t="n">
        <v>86.75</v>
      </c>
      <c r="H82" s="0" t="n">
        <v>84</v>
      </c>
      <c r="I82" s="0" t="n">
        <v>85.620002746582</v>
      </c>
      <c r="J82" s="0" t="n">
        <v>85.870002746582</v>
      </c>
      <c r="K82" s="0" t="n">
        <v>83</v>
      </c>
      <c r="L82" s="0" t="n">
        <v>82.620002746582</v>
      </c>
      <c r="M82" s="0" t="n">
        <v>78.3099975585938</v>
      </c>
      <c r="N82" s="0" t="n">
        <v>77.0599975585938</v>
      </c>
      <c r="O82" s="0" t="n">
        <v>75.120002746582</v>
      </c>
      <c r="P82" s="0" t="n">
        <v>81.25</v>
      </c>
      <c r="Q82" s="0" t="n">
        <v>82</v>
      </c>
      <c r="R82" s="0" t="n">
        <v>78.25</v>
      </c>
      <c r="S82" s="0" t="n">
        <v>78</v>
      </c>
      <c r="T82" s="0" t="n">
        <v>85.0599975585938</v>
      </c>
      <c r="U82" s="0" t="n">
        <v>86.3099975585938</v>
      </c>
      <c r="V82" s="0" t="n">
        <v>86.1900024414063</v>
      </c>
      <c r="W82" s="0" t="n">
        <v>82.4400024414063</v>
      </c>
      <c r="X82" s="0" t="n">
        <v>77.9400024414063</v>
      </c>
      <c r="Y82" s="0" t="n">
        <v>79.870002746582</v>
      </c>
      <c r="Z82" s="0" t="n">
        <v>79.7200012207031</v>
      </c>
      <c r="AA82" s="0" t="n">
        <v>76.7600021362305</v>
      </c>
      <c r="AB82" s="0" t="n">
        <v>81.6999969482422</v>
      </c>
      <c r="AC82" s="0" t="n">
        <v>81</v>
      </c>
      <c r="AD82" s="0" t="n">
        <v>82</v>
      </c>
      <c r="AE82" s="0" t="n">
        <v>83.0599975585938</v>
      </c>
      <c r="AF82" s="0" t="n">
        <v>82.4400024414063</v>
      </c>
      <c r="AG82" s="0" t="n">
        <v>82.120002746582</v>
      </c>
      <c r="AH82" s="0" t="n">
        <v>75.6999969482422</v>
      </c>
      <c r="AI82" s="0" t="n">
        <v>75.6900024414063</v>
      </c>
      <c r="AJ82" s="0" t="n">
        <v>71.75</v>
      </c>
      <c r="AK82" s="0" t="n">
        <v>70.0599975585938</v>
      </c>
      <c r="AL82" s="0" t="n">
        <v>75.8399963378906</v>
      </c>
      <c r="AM82" s="0" t="n">
        <v>77.370002746582</v>
      </c>
      <c r="AN82" s="0" t="n">
        <v>72.870002746582</v>
      </c>
      <c r="AO82" s="0" t="n">
        <v>72.8300018310547</v>
      </c>
      <c r="AP82" s="0" t="n">
        <v>69.8600006103516</v>
      </c>
      <c r="AQ82" s="0" t="n">
        <v>69.75</v>
      </c>
      <c r="AR82" s="0" t="n">
        <v>66.620002746582</v>
      </c>
      <c r="AS82" s="0" t="n">
        <v>70.4400024414063</v>
      </c>
      <c r="AT82" s="0" t="n">
        <v>69.5599975585938</v>
      </c>
      <c r="AU82" s="0" t="n">
        <v>65.4499969482422</v>
      </c>
      <c r="AV82" s="0" t="n">
        <v>62.939998626709</v>
      </c>
      <c r="AW82" s="0" t="n">
        <v>62.9799995422363</v>
      </c>
      <c r="AX82" s="0" t="n">
        <v>64</v>
      </c>
      <c r="AY82" s="0" t="n">
        <v>63.689998626709</v>
      </c>
      <c r="AZ82" s="0" t="n">
        <v>70.6900024414063</v>
      </c>
      <c r="BA82" s="0" t="n">
        <v>68</v>
      </c>
      <c r="BB82" s="0" t="n">
        <v>66.5</v>
      </c>
      <c r="BC82" s="0" t="n">
        <v>68</v>
      </c>
      <c r="BD82" s="0" t="n">
        <v>74.370002746582</v>
      </c>
      <c r="BE82" s="0" t="n">
        <v>71.6600036621094</v>
      </c>
      <c r="BF82" s="0" t="n">
        <v>68.7300033569336</v>
      </c>
      <c r="BG82" s="0" t="n">
        <v>65.370002746582</v>
      </c>
      <c r="BH82" s="0" t="n">
        <v>63.8699989318848</v>
      </c>
      <c r="BI82" s="0" t="n">
        <v>64</v>
      </c>
      <c r="BJ82" s="0" t="n">
        <v>59.1199989318848</v>
      </c>
      <c r="BK82" s="0" t="n">
        <v>55.7299995422363</v>
      </c>
      <c r="BL82" s="0" t="n">
        <v>56.060001373291</v>
      </c>
      <c r="BM82" s="0" t="n">
        <v>60.5</v>
      </c>
      <c r="BN82" s="0" t="n">
        <v>60.8699989318848</v>
      </c>
      <c r="BO82" s="0" t="n">
        <v>61.560001373291</v>
      </c>
      <c r="BP82" s="0" t="n">
        <v>61.439998626709</v>
      </c>
      <c r="BQ82" s="0" t="n">
        <v>58.3699989318848</v>
      </c>
      <c r="BR82" s="0" t="n">
        <v>53.439998626709</v>
      </c>
      <c r="BS82" s="0" t="n">
        <v>62.439998626709</v>
      </c>
      <c r="BT82" s="0" t="n">
        <v>61.310001373291</v>
      </c>
      <c r="BU82" s="0" t="n">
        <v>56.6199989318848</v>
      </c>
      <c r="BV82" s="0" t="n">
        <v>57.25</v>
      </c>
      <c r="BW82" s="0" t="n">
        <v>57.25</v>
      </c>
      <c r="BX82" s="0" t="n">
        <v>60.189998626709</v>
      </c>
      <c r="BY82" s="0" t="n">
        <v>61.939998626709</v>
      </c>
      <c r="BZ82" s="0" t="n">
        <v>62.7299995422363</v>
      </c>
      <c r="CA82" s="0" t="n">
        <v>61.9799995422363</v>
      </c>
      <c r="CB82" s="0" t="n">
        <v>63.8699989318848</v>
      </c>
      <c r="CC82" s="0" t="n">
        <v>66.5599975585938</v>
      </c>
      <c r="CD82" s="0" t="n">
        <v>66.3099975585938</v>
      </c>
      <c r="CE82" s="0" t="n">
        <v>66.370002746582</v>
      </c>
      <c r="CF82" s="0" t="n">
        <v>67.7600021362305</v>
      </c>
      <c r="CG82" s="0" t="n">
        <v>67.120002746582</v>
      </c>
      <c r="CH82" s="0" t="n">
        <v>64.5</v>
      </c>
      <c r="CI82" s="0" t="n">
        <v>65.5500030517578</v>
      </c>
      <c r="CJ82" s="0" t="n">
        <v>67</v>
      </c>
      <c r="CK82" s="0" t="n">
        <v>66.75</v>
      </c>
      <c r="CL82" s="0" t="n">
        <v>64.3000030517578</v>
      </c>
      <c r="CM82" s="0" t="n">
        <v>65.1500015258789</v>
      </c>
      <c r="CN82" s="0" t="n">
        <v>61.5499992370606</v>
      </c>
      <c r="CO82" s="0" t="n">
        <v>61.5</v>
      </c>
      <c r="CP82" s="0" t="n">
        <v>61.5999984741211</v>
      </c>
      <c r="CQ82" s="0" t="n">
        <v>60.5999984741211</v>
      </c>
      <c r="CR82" s="0" t="n">
        <v>58.7900009155273</v>
      </c>
      <c r="CS82" s="0" t="n">
        <v>56.4000015258789</v>
      </c>
      <c r="CT82" s="0" t="n">
        <v>57.0800018310547</v>
      </c>
      <c r="CU82" s="0" t="n">
        <v>55.25</v>
      </c>
      <c r="CV82" s="0" t="n">
        <v>57.4500007629395</v>
      </c>
      <c r="CW82" s="0" t="n">
        <v>58.4000015258789</v>
      </c>
      <c r="CX82" s="0" t="n">
        <v>55.1300010681152</v>
      </c>
    </row>
    <row r="83" customFormat="false" ht="12.75" hidden="false" customHeight="false" outlineLevel="0" collapsed="false">
      <c r="B83" s="0" t="s">
        <v>125</v>
      </c>
      <c r="C83" s="0" t="s">
        <v>126</v>
      </c>
      <c r="D83" s="0" t="s">
        <v>127</v>
      </c>
      <c r="E83" s="0" t="s">
        <v>128</v>
      </c>
      <c r="F83" s="0" t="s">
        <v>129</v>
      </c>
      <c r="G83" s="0" t="s">
        <v>130</v>
      </c>
      <c r="H83" s="0" t="s">
        <v>131</v>
      </c>
      <c r="I83" s="0" t="s">
        <v>132</v>
      </c>
      <c r="J83" s="0" t="s">
        <v>133</v>
      </c>
      <c r="K83" s="0" t="s">
        <v>134</v>
      </c>
      <c r="L83" s="0" t="s">
        <v>135</v>
      </c>
      <c r="M83" s="0" t="s">
        <v>136</v>
      </c>
      <c r="N83" s="0" t="s">
        <v>137</v>
      </c>
      <c r="O83" s="0" t="s">
        <v>138</v>
      </c>
      <c r="P83" s="0" t="s">
        <v>139</v>
      </c>
      <c r="Q83" s="0" t="s">
        <v>140</v>
      </c>
      <c r="R83" s="0" t="s">
        <v>141</v>
      </c>
      <c r="S83" s="0" t="s">
        <v>142</v>
      </c>
      <c r="T83" s="0" t="s">
        <v>143</v>
      </c>
      <c r="U83" s="0" t="s">
        <v>144</v>
      </c>
      <c r="V83" s="0" t="s">
        <v>145</v>
      </c>
      <c r="W83" s="0" t="s">
        <v>146</v>
      </c>
      <c r="X83" s="0" t="s">
        <v>147</v>
      </c>
      <c r="Y83" s="0" t="s">
        <v>148</v>
      </c>
      <c r="Z83" s="0" t="s">
        <v>149</v>
      </c>
      <c r="AA83" s="0" t="s">
        <v>150</v>
      </c>
      <c r="AB83" s="0" t="s">
        <v>151</v>
      </c>
      <c r="AC83" s="0" t="s">
        <v>152</v>
      </c>
      <c r="AD83" s="0" t="s">
        <v>153</v>
      </c>
      <c r="AE83" s="0" t="s">
        <v>154</v>
      </c>
      <c r="AF83" s="0" t="s">
        <v>155</v>
      </c>
      <c r="AG83" s="0" t="s">
        <v>156</v>
      </c>
      <c r="AH83" s="0" t="s">
        <v>157</v>
      </c>
      <c r="AI83" s="0" t="s">
        <v>158</v>
      </c>
      <c r="AJ83" s="0" t="s">
        <v>159</v>
      </c>
      <c r="AK83" s="0" t="s">
        <v>160</v>
      </c>
      <c r="AL83" s="0" t="s">
        <v>161</v>
      </c>
      <c r="AM83" s="0" t="s">
        <v>162</v>
      </c>
      <c r="AN83" s="0" t="s">
        <v>163</v>
      </c>
      <c r="AO83" s="0" t="s">
        <v>164</v>
      </c>
      <c r="AP83" s="0" t="s">
        <v>165</v>
      </c>
      <c r="AQ83" s="0" t="s">
        <v>166</v>
      </c>
      <c r="AR83" s="0" t="s">
        <v>167</v>
      </c>
      <c r="AS83" s="0" t="s">
        <v>168</v>
      </c>
      <c r="AT83" s="0" t="s">
        <v>169</v>
      </c>
      <c r="AU83" s="0" t="s">
        <v>170</v>
      </c>
      <c r="AV83" s="0" t="s">
        <v>171</v>
      </c>
      <c r="AW83" s="0" t="s">
        <v>172</v>
      </c>
      <c r="AX83" s="0" t="s">
        <v>173</v>
      </c>
      <c r="AY83" s="0" t="s">
        <v>174</v>
      </c>
      <c r="AZ83" s="0" t="s">
        <v>175</v>
      </c>
      <c r="BA83" s="0" t="s">
        <v>176</v>
      </c>
      <c r="BB83" s="0" t="s">
        <v>177</v>
      </c>
      <c r="BC83" s="0" t="s">
        <v>178</v>
      </c>
      <c r="BD83" s="0" t="s">
        <v>179</v>
      </c>
      <c r="BE83" s="0" t="s">
        <v>180</v>
      </c>
      <c r="BF83" s="0" t="s">
        <v>181</v>
      </c>
      <c r="BG83" s="0" t="s">
        <v>182</v>
      </c>
      <c r="BH83" s="0" t="s">
        <v>183</v>
      </c>
      <c r="BI83" s="0" t="s">
        <v>184</v>
      </c>
      <c r="BJ83" s="0" t="s">
        <v>185</v>
      </c>
      <c r="BK83" s="0" t="s">
        <v>186</v>
      </c>
      <c r="BL83" s="0" t="s">
        <v>187</v>
      </c>
      <c r="BM83" s="0" t="s">
        <v>188</v>
      </c>
      <c r="BN83" s="0" t="s">
        <v>189</v>
      </c>
      <c r="BO83" s="0" t="s">
        <v>190</v>
      </c>
      <c r="BP83" s="0" t="s">
        <v>191</v>
      </c>
      <c r="BQ83" s="0" t="s">
        <v>192</v>
      </c>
      <c r="BR83" s="0" t="s">
        <v>193</v>
      </c>
      <c r="BS83" s="0" t="s">
        <v>194</v>
      </c>
      <c r="BT83" s="0" t="s">
        <v>195</v>
      </c>
      <c r="BU83" s="0" t="s">
        <v>196</v>
      </c>
      <c r="BV83" s="0" t="s">
        <v>197</v>
      </c>
      <c r="BW83" s="0" t="s">
        <v>198</v>
      </c>
      <c r="BX83" s="0" t="s">
        <v>199</v>
      </c>
      <c r="BY83" s="0" t="s">
        <v>200</v>
      </c>
      <c r="BZ83" s="0" t="s">
        <v>201</v>
      </c>
      <c r="CA83" s="0" t="s">
        <v>202</v>
      </c>
      <c r="CB83" s="0" t="s">
        <v>203</v>
      </c>
      <c r="CC83" s="0" t="s">
        <v>204</v>
      </c>
      <c r="CD83" s="0" t="s">
        <v>205</v>
      </c>
      <c r="CE83" s="0" t="s">
        <v>206</v>
      </c>
      <c r="CF83" s="0" t="s">
        <v>207</v>
      </c>
      <c r="CG83" s="0" t="s">
        <v>208</v>
      </c>
      <c r="CH83" s="0" t="s">
        <v>209</v>
      </c>
      <c r="CI83" s="0" t="s">
        <v>210</v>
      </c>
      <c r="CJ83" s="0" t="s">
        <v>211</v>
      </c>
      <c r="CK83" s="0" t="s">
        <v>212</v>
      </c>
      <c r="CL83" s="0" t="s">
        <v>213</v>
      </c>
      <c r="CM83" s="0" t="s">
        <v>214</v>
      </c>
      <c r="CN83" s="0" t="s">
        <v>215</v>
      </c>
      <c r="CO83" s="0" t="s">
        <v>216</v>
      </c>
      <c r="CP83" s="0" t="s">
        <v>217</v>
      </c>
      <c r="CQ83" s="0" t="s">
        <v>218</v>
      </c>
      <c r="CR83" s="0" t="s">
        <v>219</v>
      </c>
      <c r="CS83" s="0" t="s">
        <v>220</v>
      </c>
      <c r="CT83" s="0" t="s">
        <v>221</v>
      </c>
      <c r="CU83" s="0" t="s">
        <v>222</v>
      </c>
      <c r="CV83" s="0" t="s">
        <v>223</v>
      </c>
      <c r="CW83" s="0" t="s">
        <v>224</v>
      </c>
      <c r="CX83" s="0" t="s">
        <v>225</v>
      </c>
    </row>
    <row r="84" customFormat="false" ht="12.75" hidden="false" customHeight="false" outlineLevel="0" collapsed="false">
      <c r="A84" s="0" t="s">
        <v>270</v>
      </c>
      <c r="B84" s="0" t="n">
        <v>59.310001373291</v>
      </c>
      <c r="C84" s="0" t="n">
        <v>60</v>
      </c>
      <c r="D84" s="0" t="n">
        <v>60.689998626709</v>
      </c>
      <c r="E84" s="0" t="n">
        <v>60.060001373291</v>
      </c>
      <c r="F84" s="0" t="n">
        <v>59.939998626709</v>
      </c>
      <c r="G84" s="0" t="n">
        <v>61.189998626709</v>
      </c>
      <c r="H84" s="0" t="n">
        <v>61.689998626709</v>
      </c>
      <c r="I84" s="0" t="n">
        <v>61.189998626709</v>
      </c>
      <c r="J84" s="0" t="n">
        <v>61</v>
      </c>
      <c r="K84" s="0" t="n">
        <v>61.060001373291</v>
      </c>
      <c r="L84" s="0" t="n">
        <v>61.689998626709</v>
      </c>
      <c r="M84" s="0" t="n">
        <v>62.75</v>
      </c>
      <c r="N84" s="0" t="n">
        <v>63.189998626709</v>
      </c>
      <c r="O84" s="0" t="n">
        <v>65.0599975585938</v>
      </c>
      <c r="P84" s="0" t="n">
        <v>62.75</v>
      </c>
      <c r="Q84" s="0" t="n">
        <v>62.310001373291</v>
      </c>
      <c r="R84" s="0" t="n">
        <v>62.310001373291</v>
      </c>
      <c r="S84" s="0" t="n">
        <v>60.3699989318848</v>
      </c>
      <c r="T84" s="0" t="n">
        <v>60.6199989318848</v>
      </c>
      <c r="U84" s="0" t="n">
        <v>62.060001373291</v>
      </c>
      <c r="V84" s="0" t="n">
        <v>61.310001373291</v>
      </c>
      <c r="W84" s="0" t="n">
        <v>61</v>
      </c>
      <c r="X84" s="0" t="n">
        <v>59.439998626709</v>
      </c>
      <c r="Y84" s="0" t="n">
        <v>59.25</v>
      </c>
      <c r="Z84" s="0" t="n">
        <v>59.5</v>
      </c>
      <c r="AA84" s="0" t="n">
        <v>59.560001373291</v>
      </c>
      <c r="AB84" s="0" t="n">
        <v>59.3699989318848</v>
      </c>
      <c r="AC84" s="0" t="n">
        <v>61.439998626709</v>
      </c>
      <c r="AD84" s="0" t="n">
        <v>57.25</v>
      </c>
      <c r="AE84" s="0" t="n">
        <v>58.6199989318848</v>
      </c>
      <c r="AF84" s="0" t="n">
        <v>58.8699989318848</v>
      </c>
      <c r="AG84" s="0" t="n">
        <v>59.1199989318848</v>
      </c>
      <c r="AH84" s="0" t="n">
        <v>59.689998626709</v>
      </c>
      <c r="AI84" s="0" t="n">
        <v>59.810001373291</v>
      </c>
      <c r="AJ84" s="0" t="n">
        <v>60</v>
      </c>
      <c r="AK84" s="0" t="n">
        <v>59.560001373291</v>
      </c>
      <c r="AL84" s="0" t="n">
        <v>60.25</v>
      </c>
      <c r="AM84" s="0" t="n">
        <v>60.75</v>
      </c>
      <c r="AN84" s="0" t="n">
        <v>61.060001373291</v>
      </c>
      <c r="AO84" s="0" t="n">
        <v>61.060001373291</v>
      </c>
      <c r="AP84" s="0" t="n">
        <v>59.810001373291</v>
      </c>
      <c r="AQ84" s="0" t="n">
        <v>61.310001373291</v>
      </c>
      <c r="AR84" s="0" t="n">
        <v>60.310001373291</v>
      </c>
      <c r="AS84" s="0" t="n">
        <v>59.939998626709</v>
      </c>
      <c r="AT84" s="0" t="n">
        <v>61.060001373291</v>
      </c>
      <c r="AU84" s="0" t="n">
        <v>62</v>
      </c>
      <c r="AV84" s="0" t="n">
        <v>61.060001373291</v>
      </c>
      <c r="AW84" s="0" t="n">
        <v>59.689998626709</v>
      </c>
      <c r="AX84" s="0" t="n">
        <v>59.5</v>
      </c>
      <c r="AY84" s="0" t="n">
        <v>60.560001373291</v>
      </c>
      <c r="AZ84" s="0" t="n">
        <v>59.1199989318848</v>
      </c>
      <c r="BA84" s="0" t="n">
        <v>57.560001373291</v>
      </c>
      <c r="BB84" s="0" t="n">
        <v>57.560001373291</v>
      </c>
      <c r="BC84" s="0" t="n">
        <v>56.810001373291</v>
      </c>
      <c r="BD84" s="0" t="n">
        <v>54.939998626709</v>
      </c>
      <c r="BE84" s="0" t="n">
        <v>56</v>
      </c>
      <c r="BF84" s="0" t="n">
        <v>57.1199989318848</v>
      </c>
      <c r="BG84" s="0" t="n">
        <v>55.1199989318848</v>
      </c>
      <c r="BH84" s="0" t="n">
        <v>55.8699989318848</v>
      </c>
      <c r="BI84" s="0" t="n">
        <v>56.689998626709</v>
      </c>
      <c r="BJ84" s="0" t="n">
        <v>58.310001373291</v>
      </c>
      <c r="BK84" s="0" t="n">
        <v>57.189998626709</v>
      </c>
      <c r="BL84" s="0" t="n">
        <v>58.6199989318848</v>
      </c>
      <c r="BM84" s="0" t="n">
        <v>59.25</v>
      </c>
      <c r="BN84" s="0" t="n">
        <v>60.3699989318848</v>
      </c>
      <c r="BO84" s="0" t="n">
        <v>61.3699989318848</v>
      </c>
      <c r="BP84" s="0" t="n">
        <v>61.560001373291</v>
      </c>
      <c r="BQ84" s="0" t="n">
        <v>60.560001373291</v>
      </c>
      <c r="BR84" s="0" t="n">
        <v>62.5</v>
      </c>
      <c r="BS84" s="0" t="n">
        <v>61.439998626709</v>
      </c>
      <c r="BT84" s="0" t="n">
        <v>60.689998626709</v>
      </c>
      <c r="BU84" s="0" t="n">
        <v>61.8699989318848</v>
      </c>
      <c r="BV84" s="0" t="n">
        <v>61.3699989318848</v>
      </c>
      <c r="BW84" s="0" t="n">
        <v>59.310001373291</v>
      </c>
      <c r="BX84" s="0" t="n">
        <v>58.939998626709</v>
      </c>
      <c r="BY84" s="0" t="n">
        <v>60.1199989318848</v>
      </c>
      <c r="BZ84" s="0" t="n">
        <v>60.25</v>
      </c>
      <c r="CA84" s="0" t="n">
        <v>60.1199989318848</v>
      </c>
      <c r="CB84" s="0" t="n">
        <v>59.3699989318848</v>
      </c>
      <c r="CC84" s="0" t="n">
        <v>59.310001373291</v>
      </c>
      <c r="CD84" s="0" t="n">
        <v>58.689998626709</v>
      </c>
      <c r="CE84" s="0" t="n">
        <v>58.810001373291</v>
      </c>
      <c r="CF84" s="0" t="n">
        <v>58.1199989318848</v>
      </c>
      <c r="CG84" s="0" t="n">
        <v>58.25</v>
      </c>
      <c r="CH84" s="0" t="n">
        <v>59.8699989318848</v>
      </c>
      <c r="CI84" s="0" t="n">
        <v>59.25</v>
      </c>
      <c r="CJ84" s="0" t="n">
        <v>58.8899993896484</v>
      </c>
      <c r="CK84" s="0" t="n">
        <v>59.3199996948242</v>
      </c>
      <c r="CL84" s="0" t="n">
        <v>60.3499984741211</v>
      </c>
      <c r="CM84" s="0" t="n">
        <v>60.1800003051758</v>
      </c>
      <c r="CN84" s="0" t="n">
        <v>60.4099998474121</v>
      </c>
      <c r="CO84" s="0" t="n">
        <v>61.7799987792969</v>
      </c>
      <c r="CP84" s="0" t="n">
        <v>61.3699989318848</v>
      </c>
      <c r="CQ84" s="0" t="n">
        <v>61.189998626709</v>
      </c>
      <c r="CR84" s="0" t="n">
        <v>61.3300018310547</v>
      </c>
      <c r="CS84" s="0" t="n">
        <v>63.7099990844727</v>
      </c>
      <c r="CT84" s="0" t="n">
        <v>62.75</v>
      </c>
      <c r="CU84" s="0" t="n">
        <v>61.2099990844727</v>
      </c>
      <c r="CV84" s="0" t="n">
        <v>61.0099983215332</v>
      </c>
      <c r="CW84" s="0" t="n">
        <v>60.2000007629395</v>
      </c>
      <c r="CX84" s="0" t="n">
        <v>60.6500015258789</v>
      </c>
    </row>
    <row r="85" customFormat="false" ht="12.75" hidden="false" customHeight="false" outlineLevel="0" collapsed="false">
      <c r="B85" s="0" t="s">
        <v>125</v>
      </c>
      <c r="C85" s="0" t="s">
        <v>126</v>
      </c>
      <c r="D85" s="0" t="s">
        <v>127</v>
      </c>
      <c r="E85" s="0" t="s">
        <v>128</v>
      </c>
      <c r="F85" s="0" t="s">
        <v>129</v>
      </c>
      <c r="G85" s="0" t="s">
        <v>130</v>
      </c>
      <c r="H85" s="0" t="s">
        <v>131</v>
      </c>
      <c r="I85" s="0" t="s">
        <v>132</v>
      </c>
      <c r="J85" s="0" t="s">
        <v>133</v>
      </c>
      <c r="K85" s="0" t="s">
        <v>134</v>
      </c>
      <c r="L85" s="0" t="s">
        <v>135</v>
      </c>
      <c r="M85" s="0" t="s">
        <v>136</v>
      </c>
      <c r="N85" s="0" t="s">
        <v>137</v>
      </c>
      <c r="O85" s="0" t="s">
        <v>138</v>
      </c>
      <c r="P85" s="0" t="s">
        <v>139</v>
      </c>
      <c r="Q85" s="0" t="s">
        <v>140</v>
      </c>
      <c r="R85" s="0" t="s">
        <v>141</v>
      </c>
      <c r="S85" s="0" t="s">
        <v>142</v>
      </c>
      <c r="T85" s="0" t="s">
        <v>143</v>
      </c>
      <c r="U85" s="0" t="s">
        <v>144</v>
      </c>
      <c r="V85" s="0" t="s">
        <v>145</v>
      </c>
      <c r="W85" s="0" t="s">
        <v>146</v>
      </c>
      <c r="X85" s="0" t="s">
        <v>147</v>
      </c>
      <c r="Y85" s="0" t="s">
        <v>148</v>
      </c>
      <c r="Z85" s="0" t="s">
        <v>149</v>
      </c>
      <c r="AA85" s="0" t="s">
        <v>150</v>
      </c>
      <c r="AB85" s="0" t="s">
        <v>151</v>
      </c>
      <c r="AC85" s="0" t="s">
        <v>152</v>
      </c>
      <c r="AD85" s="0" t="s">
        <v>153</v>
      </c>
      <c r="AE85" s="0" t="s">
        <v>154</v>
      </c>
      <c r="AF85" s="0" t="s">
        <v>155</v>
      </c>
      <c r="AG85" s="0" t="s">
        <v>156</v>
      </c>
      <c r="AH85" s="0" t="s">
        <v>157</v>
      </c>
      <c r="AI85" s="0" t="s">
        <v>158</v>
      </c>
      <c r="AJ85" s="0" t="s">
        <v>159</v>
      </c>
      <c r="AK85" s="0" t="s">
        <v>160</v>
      </c>
      <c r="AL85" s="0" t="s">
        <v>161</v>
      </c>
      <c r="AM85" s="0" t="s">
        <v>162</v>
      </c>
      <c r="AN85" s="0" t="s">
        <v>163</v>
      </c>
      <c r="AO85" s="0" t="s">
        <v>164</v>
      </c>
      <c r="AP85" s="0" t="s">
        <v>165</v>
      </c>
      <c r="AQ85" s="0" t="s">
        <v>166</v>
      </c>
      <c r="AR85" s="0" t="s">
        <v>167</v>
      </c>
      <c r="AS85" s="0" t="s">
        <v>168</v>
      </c>
      <c r="AT85" s="0" t="s">
        <v>169</v>
      </c>
      <c r="AU85" s="0" t="s">
        <v>170</v>
      </c>
      <c r="AV85" s="0" t="s">
        <v>171</v>
      </c>
      <c r="AW85" s="0" t="s">
        <v>172</v>
      </c>
      <c r="AX85" s="0" t="s">
        <v>173</v>
      </c>
      <c r="AY85" s="0" t="s">
        <v>174</v>
      </c>
      <c r="AZ85" s="0" t="s">
        <v>175</v>
      </c>
      <c r="BA85" s="0" t="s">
        <v>176</v>
      </c>
      <c r="BB85" s="0" t="s">
        <v>177</v>
      </c>
      <c r="BC85" s="0" t="s">
        <v>178</v>
      </c>
      <c r="BD85" s="0" t="s">
        <v>179</v>
      </c>
      <c r="BE85" s="0" t="s">
        <v>180</v>
      </c>
      <c r="BF85" s="0" t="s">
        <v>181</v>
      </c>
      <c r="BG85" s="0" t="s">
        <v>182</v>
      </c>
      <c r="BH85" s="0" t="s">
        <v>183</v>
      </c>
      <c r="BI85" s="0" t="s">
        <v>184</v>
      </c>
      <c r="BJ85" s="0" t="s">
        <v>185</v>
      </c>
      <c r="BK85" s="0" t="s">
        <v>186</v>
      </c>
      <c r="BL85" s="0" t="s">
        <v>187</v>
      </c>
      <c r="BM85" s="0" t="s">
        <v>188</v>
      </c>
      <c r="BN85" s="0" t="s">
        <v>189</v>
      </c>
      <c r="BO85" s="0" t="s">
        <v>190</v>
      </c>
      <c r="BP85" s="0" t="s">
        <v>191</v>
      </c>
      <c r="BQ85" s="0" t="s">
        <v>192</v>
      </c>
      <c r="BR85" s="0" t="s">
        <v>193</v>
      </c>
      <c r="BS85" s="0" t="s">
        <v>194</v>
      </c>
      <c r="BT85" s="0" t="s">
        <v>195</v>
      </c>
      <c r="BU85" s="0" t="s">
        <v>196</v>
      </c>
      <c r="BV85" s="0" t="s">
        <v>197</v>
      </c>
      <c r="BW85" s="0" t="s">
        <v>198</v>
      </c>
      <c r="BX85" s="0" t="s">
        <v>199</v>
      </c>
      <c r="BY85" s="0" t="s">
        <v>200</v>
      </c>
      <c r="BZ85" s="0" t="s">
        <v>201</v>
      </c>
      <c r="CA85" s="0" t="s">
        <v>202</v>
      </c>
      <c r="CB85" s="0" t="s">
        <v>203</v>
      </c>
      <c r="CC85" s="0" t="s">
        <v>204</v>
      </c>
      <c r="CD85" s="0" t="s">
        <v>205</v>
      </c>
      <c r="CE85" s="0" t="s">
        <v>206</v>
      </c>
      <c r="CF85" s="0" t="s">
        <v>207</v>
      </c>
      <c r="CG85" s="0" t="s">
        <v>208</v>
      </c>
      <c r="CH85" s="0" t="s">
        <v>209</v>
      </c>
      <c r="CI85" s="0" t="s">
        <v>210</v>
      </c>
      <c r="CJ85" s="0" t="s">
        <v>211</v>
      </c>
      <c r="CK85" s="0" t="s">
        <v>212</v>
      </c>
      <c r="CL85" s="0" t="s">
        <v>213</v>
      </c>
      <c r="CM85" s="0" t="s">
        <v>214</v>
      </c>
      <c r="CN85" s="0" t="s">
        <v>215</v>
      </c>
      <c r="CO85" s="0" t="s">
        <v>216</v>
      </c>
      <c r="CP85" s="0" t="s">
        <v>217</v>
      </c>
      <c r="CQ85" s="0" t="s">
        <v>218</v>
      </c>
      <c r="CR85" s="0" t="s">
        <v>219</v>
      </c>
      <c r="CS85" s="0" t="s">
        <v>220</v>
      </c>
      <c r="CT85" s="0" t="s">
        <v>221</v>
      </c>
      <c r="CU85" s="0" t="s">
        <v>222</v>
      </c>
      <c r="CV85" s="0" t="s">
        <v>223</v>
      </c>
      <c r="CW85" s="0" t="s">
        <v>224</v>
      </c>
      <c r="CX85" s="0" t="s">
        <v>225</v>
      </c>
    </row>
    <row r="86" customFormat="false" ht="12.75" hidden="false" customHeight="false" outlineLevel="0" collapsed="false">
      <c r="A86" s="0" t="s">
        <v>270</v>
      </c>
      <c r="B86" s="0" t="n">
        <v>59.310001373291</v>
      </c>
      <c r="C86" s="0" t="n">
        <v>60</v>
      </c>
      <c r="D86" s="0" t="n">
        <v>60.689998626709</v>
      </c>
      <c r="E86" s="0" t="n">
        <v>60.060001373291</v>
      </c>
      <c r="F86" s="0" t="n">
        <v>59.939998626709</v>
      </c>
      <c r="G86" s="0" t="n">
        <v>61.189998626709</v>
      </c>
      <c r="H86" s="0" t="n">
        <v>61.689998626709</v>
      </c>
      <c r="I86" s="0" t="n">
        <v>61.189998626709</v>
      </c>
      <c r="J86" s="0" t="n">
        <v>61</v>
      </c>
      <c r="K86" s="0" t="n">
        <v>61.060001373291</v>
      </c>
      <c r="L86" s="0" t="n">
        <v>61.689998626709</v>
      </c>
      <c r="M86" s="0" t="n">
        <v>62.75</v>
      </c>
      <c r="N86" s="0" t="n">
        <v>63.189998626709</v>
      </c>
      <c r="O86" s="0" t="n">
        <v>65.0599975585938</v>
      </c>
      <c r="P86" s="0" t="n">
        <v>62.75</v>
      </c>
      <c r="Q86" s="0" t="n">
        <v>62.310001373291</v>
      </c>
      <c r="R86" s="0" t="n">
        <v>62.310001373291</v>
      </c>
      <c r="S86" s="0" t="n">
        <v>60.3699989318848</v>
      </c>
      <c r="T86" s="0" t="n">
        <v>60.6199989318848</v>
      </c>
      <c r="U86" s="0" t="n">
        <v>62.060001373291</v>
      </c>
      <c r="V86" s="0" t="n">
        <v>61.310001373291</v>
      </c>
      <c r="W86" s="0" t="n">
        <v>61</v>
      </c>
      <c r="X86" s="0" t="n">
        <v>59.439998626709</v>
      </c>
      <c r="Y86" s="0" t="n">
        <v>59.25</v>
      </c>
      <c r="Z86" s="0" t="n">
        <v>59.5</v>
      </c>
      <c r="AA86" s="0" t="n">
        <v>59.560001373291</v>
      </c>
      <c r="AB86" s="0" t="n">
        <v>59.3699989318848</v>
      </c>
      <c r="AC86" s="0" t="n">
        <v>61.439998626709</v>
      </c>
      <c r="AD86" s="0" t="n">
        <v>57.25</v>
      </c>
      <c r="AE86" s="0" t="n">
        <v>58.6199989318848</v>
      </c>
      <c r="AF86" s="0" t="n">
        <v>58.8699989318848</v>
      </c>
      <c r="AG86" s="0" t="n">
        <v>59.1199989318848</v>
      </c>
      <c r="AH86" s="0" t="n">
        <v>59.689998626709</v>
      </c>
      <c r="AI86" s="0" t="n">
        <v>59.810001373291</v>
      </c>
      <c r="AJ86" s="0" t="n">
        <v>60</v>
      </c>
      <c r="AK86" s="0" t="n">
        <v>59.560001373291</v>
      </c>
      <c r="AL86" s="0" t="n">
        <v>60.25</v>
      </c>
      <c r="AM86" s="0" t="n">
        <v>60.75</v>
      </c>
      <c r="AN86" s="0" t="n">
        <v>61.060001373291</v>
      </c>
      <c r="AO86" s="0" t="n">
        <v>61.060001373291</v>
      </c>
      <c r="AP86" s="0" t="n">
        <v>59.810001373291</v>
      </c>
      <c r="AQ86" s="0" t="n">
        <v>61.310001373291</v>
      </c>
      <c r="AR86" s="0" t="n">
        <v>60.310001373291</v>
      </c>
      <c r="AS86" s="0" t="n">
        <v>59.939998626709</v>
      </c>
      <c r="AT86" s="0" t="n">
        <v>61.060001373291</v>
      </c>
      <c r="AU86" s="0" t="n">
        <v>62</v>
      </c>
      <c r="AV86" s="0" t="n">
        <v>61.060001373291</v>
      </c>
      <c r="AW86" s="0" t="n">
        <v>59.689998626709</v>
      </c>
      <c r="AX86" s="0" t="n">
        <v>59.5</v>
      </c>
      <c r="AY86" s="0" t="n">
        <v>60.560001373291</v>
      </c>
      <c r="AZ86" s="0" t="n">
        <v>59.1199989318848</v>
      </c>
      <c r="BA86" s="0" t="n">
        <v>57.560001373291</v>
      </c>
      <c r="BB86" s="0" t="n">
        <v>57.560001373291</v>
      </c>
      <c r="BC86" s="0" t="n">
        <v>56.810001373291</v>
      </c>
      <c r="BD86" s="0" t="n">
        <v>54.939998626709</v>
      </c>
      <c r="BE86" s="0" t="n">
        <v>56</v>
      </c>
      <c r="BF86" s="0" t="n">
        <v>57.1199989318848</v>
      </c>
      <c r="BG86" s="0" t="n">
        <v>55.1199989318848</v>
      </c>
      <c r="BH86" s="0" t="n">
        <v>55.8699989318848</v>
      </c>
      <c r="BI86" s="0" t="n">
        <v>56.689998626709</v>
      </c>
      <c r="BJ86" s="0" t="n">
        <v>58.310001373291</v>
      </c>
      <c r="BK86" s="0" t="n">
        <v>57.189998626709</v>
      </c>
      <c r="BL86" s="0" t="n">
        <v>58.6199989318848</v>
      </c>
      <c r="BM86" s="0" t="n">
        <v>59.25</v>
      </c>
      <c r="BN86" s="0" t="n">
        <v>60.3699989318848</v>
      </c>
      <c r="BO86" s="0" t="n">
        <v>61.3699989318848</v>
      </c>
      <c r="BP86" s="0" t="n">
        <v>61.560001373291</v>
      </c>
      <c r="BQ86" s="0" t="n">
        <v>60.560001373291</v>
      </c>
      <c r="BR86" s="0" t="n">
        <v>62.5</v>
      </c>
      <c r="BS86" s="0" t="n">
        <v>61.439998626709</v>
      </c>
      <c r="BT86" s="0" t="n">
        <v>60.689998626709</v>
      </c>
      <c r="BU86" s="0" t="n">
        <v>61.8699989318848</v>
      </c>
      <c r="BV86" s="0" t="n">
        <v>61.3699989318848</v>
      </c>
      <c r="BW86" s="0" t="n">
        <v>59.310001373291</v>
      </c>
      <c r="BX86" s="0" t="n">
        <v>58.939998626709</v>
      </c>
      <c r="BY86" s="0" t="n">
        <v>60.1199989318848</v>
      </c>
      <c r="BZ86" s="0" t="n">
        <v>60.25</v>
      </c>
      <c r="CA86" s="0" t="n">
        <v>60.1199989318848</v>
      </c>
      <c r="CB86" s="0" t="n">
        <v>59.3699989318848</v>
      </c>
      <c r="CC86" s="0" t="n">
        <v>59.310001373291</v>
      </c>
      <c r="CD86" s="0" t="n">
        <v>58.689998626709</v>
      </c>
      <c r="CE86" s="0" t="n">
        <v>58.810001373291</v>
      </c>
      <c r="CF86" s="0" t="n">
        <v>58.1199989318848</v>
      </c>
      <c r="CG86" s="0" t="n">
        <v>58.25</v>
      </c>
      <c r="CH86" s="0" t="n">
        <v>59.8699989318848</v>
      </c>
      <c r="CI86" s="0" t="n">
        <v>59.25</v>
      </c>
      <c r="CJ86" s="0" t="n">
        <v>58.8899993896484</v>
      </c>
      <c r="CK86" s="0" t="n">
        <v>59.3199996948242</v>
      </c>
      <c r="CL86" s="0" t="n">
        <v>60.3499984741211</v>
      </c>
      <c r="CM86" s="0" t="n">
        <v>60.1800003051758</v>
      </c>
      <c r="CN86" s="0" t="n">
        <v>60.4099998474121</v>
      </c>
      <c r="CO86" s="0" t="n">
        <v>61.7799987792969</v>
      </c>
      <c r="CP86" s="0" t="n">
        <v>61.3699989318848</v>
      </c>
      <c r="CQ86" s="0" t="n">
        <v>61.189998626709</v>
      </c>
      <c r="CR86" s="0" t="n">
        <v>61.3300018310547</v>
      </c>
      <c r="CS86" s="0" t="n">
        <v>63.7099990844727</v>
      </c>
      <c r="CT86" s="0" t="n">
        <v>62.75</v>
      </c>
      <c r="CU86" s="0" t="n">
        <v>61.2099990844727</v>
      </c>
      <c r="CV86" s="0" t="n">
        <v>61.0099983215332</v>
      </c>
      <c r="CW86" s="0" t="n">
        <v>60.2000007629395</v>
      </c>
      <c r="CX86" s="0" t="n">
        <v>60.6500015258789</v>
      </c>
    </row>
    <row r="87" customFormat="false" ht="12.75" hidden="false" customHeight="false" outlineLevel="0" collapsed="false">
      <c r="B87" s="0" t="s">
        <v>125</v>
      </c>
      <c r="C87" s="0" t="s">
        <v>126</v>
      </c>
      <c r="D87" s="0" t="s">
        <v>127</v>
      </c>
      <c r="E87" s="0" t="s">
        <v>128</v>
      </c>
      <c r="F87" s="0" t="s">
        <v>129</v>
      </c>
      <c r="G87" s="0" t="s">
        <v>130</v>
      </c>
      <c r="H87" s="0" t="s">
        <v>131</v>
      </c>
      <c r="I87" s="0" t="s">
        <v>132</v>
      </c>
      <c r="J87" s="0" t="s">
        <v>133</v>
      </c>
      <c r="K87" s="0" t="s">
        <v>134</v>
      </c>
      <c r="L87" s="0" t="s">
        <v>135</v>
      </c>
      <c r="M87" s="0" t="s">
        <v>136</v>
      </c>
      <c r="N87" s="0" t="s">
        <v>137</v>
      </c>
      <c r="O87" s="0" t="s">
        <v>138</v>
      </c>
      <c r="P87" s="0" t="s">
        <v>139</v>
      </c>
      <c r="Q87" s="0" t="s">
        <v>140</v>
      </c>
      <c r="R87" s="0" t="s">
        <v>141</v>
      </c>
      <c r="S87" s="0" t="s">
        <v>142</v>
      </c>
      <c r="T87" s="0" t="s">
        <v>143</v>
      </c>
      <c r="U87" s="0" t="s">
        <v>144</v>
      </c>
      <c r="V87" s="0" t="s">
        <v>145</v>
      </c>
      <c r="W87" s="0" t="s">
        <v>146</v>
      </c>
      <c r="X87" s="0" t="s">
        <v>147</v>
      </c>
      <c r="Y87" s="0" t="s">
        <v>148</v>
      </c>
      <c r="Z87" s="0" t="s">
        <v>149</v>
      </c>
      <c r="AA87" s="0" t="s">
        <v>150</v>
      </c>
      <c r="AB87" s="0" t="s">
        <v>151</v>
      </c>
      <c r="AC87" s="0" t="s">
        <v>152</v>
      </c>
      <c r="AD87" s="0" t="s">
        <v>153</v>
      </c>
      <c r="AE87" s="0" t="s">
        <v>154</v>
      </c>
      <c r="AF87" s="0" t="s">
        <v>155</v>
      </c>
      <c r="AG87" s="0" t="s">
        <v>156</v>
      </c>
      <c r="AH87" s="0" t="s">
        <v>157</v>
      </c>
      <c r="AI87" s="0" t="s">
        <v>158</v>
      </c>
      <c r="AJ87" s="0" t="s">
        <v>159</v>
      </c>
      <c r="AK87" s="0" t="s">
        <v>160</v>
      </c>
      <c r="AL87" s="0" t="s">
        <v>161</v>
      </c>
      <c r="AM87" s="0" t="s">
        <v>162</v>
      </c>
      <c r="AN87" s="0" t="s">
        <v>163</v>
      </c>
      <c r="AO87" s="0" t="s">
        <v>164</v>
      </c>
      <c r="AP87" s="0" t="s">
        <v>165</v>
      </c>
      <c r="AQ87" s="0" t="s">
        <v>166</v>
      </c>
      <c r="AR87" s="0" t="s">
        <v>167</v>
      </c>
      <c r="AS87" s="0" t="s">
        <v>168</v>
      </c>
      <c r="AT87" s="0" t="s">
        <v>169</v>
      </c>
      <c r="AU87" s="0" t="s">
        <v>170</v>
      </c>
      <c r="AV87" s="0" t="s">
        <v>171</v>
      </c>
      <c r="AW87" s="0" t="s">
        <v>172</v>
      </c>
      <c r="AX87" s="0" t="s">
        <v>173</v>
      </c>
      <c r="AY87" s="0" t="s">
        <v>174</v>
      </c>
      <c r="AZ87" s="0" t="s">
        <v>175</v>
      </c>
      <c r="BA87" s="0" t="s">
        <v>176</v>
      </c>
      <c r="BB87" s="0" t="s">
        <v>177</v>
      </c>
      <c r="BC87" s="0" t="s">
        <v>178</v>
      </c>
      <c r="BD87" s="0" t="s">
        <v>179</v>
      </c>
      <c r="BE87" s="0" t="s">
        <v>180</v>
      </c>
      <c r="BF87" s="0" t="s">
        <v>181</v>
      </c>
      <c r="BG87" s="0" t="s">
        <v>182</v>
      </c>
      <c r="BH87" s="0" t="s">
        <v>183</v>
      </c>
      <c r="BI87" s="0" t="s">
        <v>184</v>
      </c>
      <c r="BJ87" s="0" t="s">
        <v>185</v>
      </c>
      <c r="BK87" s="0" t="s">
        <v>186</v>
      </c>
      <c r="BL87" s="0" t="s">
        <v>187</v>
      </c>
      <c r="BM87" s="0" t="s">
        <v>188</v>
      </c>
      <c r="BN87" s="0" t="s">
        <v>189</v>
      </c>
      <c r="BO87" s="0" t="s">
        <v>190</v>
      </c>
      <c r="BP87" s="0" t="s">
        <v>191</v>
      </c>
      <c r="BQ87" s="0" t="s">
        <v>192</v>
      </c>
      <c r="BR87" s="0" t="s">
        <v>193</v>
      </c>
      <c r="BS87" s="0" t="s">
        <v>194</v>
      </c>
      <c r="BT87" s="0" t="s">
        <v>195</v>
      </c>
      <c r="BU87" s="0" t="s">
        <v>196</v>
      </c>
      <c r="BV87" s="0" t="s">
        <v>197</v>
      </c>
      <c r="BW87" s="0" t="s">
        <v>198</v>
      </c>
      <c r="BX87" s="0" t="s">
        <v>199</v>
      </c>
      <c r="BY87" s="0" t="s">
        <v>200</v>
      </c>
      <c r="BZ87" s="0" t="s">
        <v>201</v>
      </c>
      <c r="CA87" s="0" t="s">
        <v>202</v>
      </c>
      <c r="CB87" s="0" t="s">
        <v>203</v>
      </c>
      <c r="CC87" s="0" t="s">
        <v>204</v>
      </c>
      <c r="CD87" s="0" t="s">
        <v>205</v>
      </c>
      <c r="CE87" s="0" t="s">
        <v>206</v>
      </c>
      <c r="CF87" s="0" t="s">
        <v>207</v>
      </c>
      <c r="CG87" s="0" t="s">
        <v>208</v>
      </c>
      <c r="CH87" s="0" t="s">
        <v>209</v>
      </c>
      <c r="CI87" s="0" t="s">
        <v>210</v>
      </c>
      <c r="CJ87" s="0" t="s">
        <v>211</v>
      </c>
      <c r="CK87" s="0" t="s">
        <v>212</v>
      </c>
      <c r="CL87" s="0" t="s">
        <v>213</v>
      </c>
      <c r="CM87" s="0" t="s">
        <v>214</v>
      </c>
      <c r="CN87" s="0" t="s">
        <v>215</v>
      </c>
      <c r="CO87" s="0" t="s">
        <v>216</v>
      </c>
      <c r="CP87" s="0" t="s">
        <v>217</v>
      </c>
      <c r="CQ87" s="0" t="s">
        <v>218</v>
      </c>
      <c r="CR87" s="0" t="s">
        <v>219</v>
      </c>
      <c r="CS87" s="0" t="s">
        <v>220</v>
      </c>
      <c r="CT87" s="0" t="s">
        <v>221</v>
      </c>
      <c r="CU87" s="0" t="s">
        <v>222</v>
      </c>
      <c r="CV87" s="0" t="s">
        <v>223</v>
      </c>
      <c r="CW87" s="0" t="s">
        <v>224</v>
      </c>
      <c r="CX87" s="0" t="s">
        <v>225</v>
      </c>
    </row>
    <row r="88" customFormat="false" ht="12.75" hidden="false" customHeight="false" outlineLevel="0" collapsed="false">
      <c r="A88" s="0" t="s">
        <v>271</v>
      </c>
      <c r="B88" s="0" t="n">
        <v>39.439998626709</v>
      </c>
      <c r="C88" s="0" t="n">
        <v>41.3699989318848</v>
      </c>
      <c r="D88" s="0" t="n">
        <v>44.3300018310547</v>
      </c>
      <c r="E88" s="0" t="n">
        <v>45</v>
      </c>
      <c r="F88" s="0" t="n">
        <v>46.5</v>
      </c>
      <c r="G88" s="0" t="n">
        <v>48.189998626709</v>
      </c>
      <c r="H88" s="0" t="n">
        <v>46.810001373291</v>
      </c>
      <c r="I88" s="0" t="n">
        <v>45.810001373291</v>
      </c>
      <c r="J88" s="0" t="n">
        <v>44.5</v>
      </c>
      <c r="K88" s="0" t="n">
        <v>44.189998626709</v>
      </c>
      <c r="L88" s="0" t="n">
        <v>44.560001373291</v>
      </c>
      <c r="M88" s="0" t="n">
        <v>45.560001373291</v>
      </c>
      <c r="N88" s="0" t="n">
        <v>45.810001373291</v>
      </c>
      <c r="O88" s="0" t="n">
        <v>44.560001373291</v>
      </c>
      <c r="P88" s="0" t="n">
        <v>44.689998626709</v>
      </c>
      <c r="Q88" s="0" t="n">
        <v>46.310001373291</v>
      </c>
      <c r="R88" s="0" t="n">
        <v>46.689998626709</v>
      </c>
      <c r="S88" s="0" t="n">
        <v>45.189998626709</v>
      </c>
      <c r="T88" s="0" t="n">
        <v>45</v>
      </c>
      <c r="U88" s="0" t="n">
        <v>42.939998626709</v>
      </c>
      <c r="V88" s="0" t="n">
        <v>43.560001373291</v>
      </c>
      <c r="W88" s="0" t="n">
        <v>42.3699989318848</v>
      </c>
      <c r="X88" s="0" t="n">
        <v>40.6199989318848</v>
      </c>
      <c r="Y88" s="0" t="n">
        <v>40.689998626709</v>
      </c>
      <c r="Z88" s="0" t="n">
        <v>41.060001373291</v>
      </c>
      <c r="AA88" s="0" t="n">
        <v>41.75</v>
      </c>
      <c r="AB88" s="0" t="n">
        <v>41.310001373291</v>
      </c>
      <c r="AC88" s="0" t="n">
        <v>41.75</v>
      </c>
      <c r="AD88" s="0" t="n">
        <v>41.689998626709</v>
      </c>
      <c r="AE88" s="0" t="n">
        <v>40.939998626709</v>
      </c>
      <c r="AF88" s="0" t="n">
        <v>39.8699989318848</v>
      </c>
      <c r="AG88" s="0" t="n">
        <v>39.189998626709</v>
      </c>
      <c r="AH88" s="0" t="n">
        <v>38.8699989318848</v>
      </c>
      <c r="AI88" s="0" t="n">
        <v>40</v>
      </c>
      <c r="AJ88" s="0" t="n">
        <v>40.8699989318848</v>
      </c>
      <c r="AK88" s="0" t="n">
        <v>42.1199989318848</v>
      </c>
      <c r="AL88" s="0" t="n">
        <v>39.1199989318848</v>
      </c>
      <c r="AM88" s="0" t="n">
        <v>39.810001373291</v>
      </c>
      <c r="AN88" s="0" t="n">
        <v>40.689998626709</v>
      </c>
      <c r="AO88" s="0" t="n">
        <v>41.439998626709</v>
      </c>
      <c r="AP88" s="0" t="n">
        <v>41.560001373291</v>
      </c>
      <c r="AQ88" s="0" t="n">
        <v>40.060001373291</v>
      </c>
      <c r="AR88" s="0" t="n">
        <v>40.3699989318848</v>
      </c>
      <c r="AS88" s="0" t="n">
        <v>39.8699989318848</v>
      </c>
      <c r="AT88" s="0" t="n">
        <v>39.439998626709</v>
      </c>
      <c r="AU88" s="0" t="n">
        <v>40.1199989318848</v>
      </c>
      <c r="AV88" s="0" t="n">
        <v>39.939998626709</v>
      </c>
      <c r="AW88" s="0" t="n">
        <v>39.25</v>
      </c>
      <c r="AX88" s="0" t="n">
        <v>40.3699989318848</v>
      </c>
      <c r="AY88" s="0" t="n">
        <v>39.6199989318848</v>
      </c>
      <c r="AZ88" s="0" t="n">
        <v>39</v>
      </c>
      <c r="BA88" s="0" t="n">
        <v>38.060001373291</v>
      </c>
      <c r="BB88" s="0" t="n">
        <v>38.75</v>
      </c>
      <c r="BC88" s="0" t="n">
        <v>39.5</v>
      </c>
      <c r="BD88" s="0" t="n">
        <v>39.8699989318848</v>
      </c>
      <c r="BE88" s="0" t="n">
        <v>40.810001373291</v>
      </c>
      <c r="BF88" s="0" t="n">
        <v>41.25</v>
      </c>
      <c r="BG88" s="0" t="n">
        <v>40.060001373291</v>
      </c>
      <c r="BH88" s="0" t="n">
        <v>39.75</v>
      </c>
      <c r="BI88" s="0" t="n">
        <v>40.939998626709</v>
      </c>
      <c r="BJ88" s="0" t="n">
        <v>41.310001373291</v>
      </c>
      <c r="BK88" s="0" t="n">
        <v>42.560001373291</v>
      </c>
      <c r="BL88" s="0" t="n">
        <v>43.060001373291</v>
      </c>
      <c r="BM88" s="0" t="n">
        <v>42.8699989318848</v>
      </c>
      <c r="BN88" s="0" t="n">
        <v>44.1199989318848</v>
      </c>
      <c r="BO88" s="0" t="n">
        <v>44.1199989318848</v>
      </c>
      <c r="BP88" s="0" t="n">
        <v>43.6199989318848</v>
      </c>
      <c r="BQ88" s="0" t="n">
        <v>43.310001373291</v>
      </c>
      <c r="BR88" s="0" t="n">
        <v>42.689998626709</v>
      </c>
      <c r="BS88" s="0" t="n">
        <v>39.1199989318848</v>
      </c>
      <c r="BT88" s="0" t="n">
        <v>37.5</v>
      </c>
      <c r="BU88" s="0" t="n">
        <v>36.6199989318848</v>
      </c>
      <c r="BV88" s="0" t="n">
        <v>37.25</v>
      </c>
      <c r="BW88" s="0" t="n">
        <v>36.060001373291</v>
      </c>
      <c r="BX88" s="0" t="n">
        <v>35.5</v>
      </c>
      <c r="BY88" s="0" t="n">
        <v>32.439998626709</v>
      </c>
      <c r="BZ88" s="0" t="n">
        <v>34</v>
      </c>
      <c r="CA88" s="0" t="n">
        <v>33.310001373291</v>
      </c>
      <c r="CB88" s="0" t="n">
        <v>33.1199989318848</v>
      </c>
      <c r="CC88" s="0" t="n">
        <v>34.060001373291</v>
      </c>
      <c r="CD88" s="0" t="n">
        <v>33.75</v>
      </c>
      <c r="CE88" s="0" t="n">
        <v>35.189998626709</v>
      </c>
      <c r="CF88" s="0" t="n">
        <v>35.1199989318848</v>
      </c>
      <c r="CG88" s="0" t="n">
        <v>36.25</v>
      </c>
      <c r="CH88" s="0" t="n">
        <v>37</v>
      </c>
      <c r="CI88" s="0" t="n">
        <v>37.560001373291</v>
      </c>
      <c r="CJ88" s="0" t="n">
        <v>37.8499984741211</v>
      </c>
      <c r="CK88" s="0" t="n">
        <v>37.3800010681152</v>
      </c>
      <c r="CL88" s="0" t="n">
        <v>37.7000007629395</v>
      </c>
      <c r="CM88" s="0" t="n">
        <v>37.0999984741211</v>
      </c>
      <c r="CN88" s="0" t="n">
        <v>37.6399993896484</v>
      </c>
      <c r="CO88" s="0" t="n">
        <v>37.9900016784668</v>
      </c>
      <c r="CP88" s="0" t="n">
        <v>38.3499984741211</v>
      </c>
      <c r="CQ88" s="0" t="n">
        <v>39.939998626709</v>
      </c>
      <c r="CR88" s="0" t="n">
        <v>41.1199989318848</v>
      </c>
      <c r="CS88" s="0" t="n">
        <v>41.2400016784668</v>
      </c>
      <c r="CT88" s="0" t="n">
        <v>41.0699996948242</v>
      </c>
      <c r="CU88" s="0" t="n">
        <v>40.7099990844727</v>
      </c>
      <c r="CV88" s="0" t="n">
        <v>40.439998626709</v>
      </c>
      <c r="CW88" s="0" t="n">
        <v>40.5800018310547</v>
      </c>
      <c r="CX88" s="0" t="n">
        <v>41.0499992370606</v>
      </c>
    </row>
    <row r="89" customFormat="false" ht="12.75" hidden="false" customHeight="false" outlineLevel="0" collapsed="false">
      <c r="B89" s="0" t="s">
        <v>125</v>
      </c>
      <c r="C89" s="0" t="s">
        <v>126</v>
      </c>
      <c r="D89" s="0" t="s">
        <v>127</v>
      </c>
      <c r="E89" s="0" t="s">
        <v>128</v>
      </c>
      <c r="F89" s="0" t="s">
        <v>129</v>
      </c>
      <c r="G89" s="0" t="s">
        <v>130</v>
      </c>
      <c r="H89" s="0" t="s">
        <v>131</v>
      </c>
      <c r="I89" s="0" t="s">
        <v>132</v>
      </c>
      <c r="J89" s="0" t="s">
        <v>133</v>
      </c>
      <c r="K89" s="0" t="s">
        <v>134</v>
      </c>
      <c r="L89" s="0" t="s">
        <v>135</v>
      </c>
      <c r="M89" s="0" t="s">
        <v>136</v>
      </c>
      <c r="N89" s="0" t="s">
        <v>137</v>
      </c>
      <c r="O89" s="0" t="s">
        <v>138</v>
      </c>
      <c r="P89" s="0" t="s">
        <v>139</v>
      </c>
      <c r="Q89" s="0" t="s">
        <v>140</v>
      </c>
      <c r="R89" s="0" t="s">
        <v>141</v>
      </c>
      <c r="S89" s="0" t="s">
        <v>142</v>
      </c>
      <c r="T89" s="0" t="s">
        <v>143</v>
      </c>
      <c r="U89" s="0" t="s">
        <v>144</v>
      </c>
      <c r="V89" s="0" t="s">
        <v>145</v>
      </c>
      <c r="W89" s="0" t="s">
        <v>146</v>
      </c>
      <c r="X89" s="0" t="s">
        <v>147</v>
      </c>
      <c r="Y89" s="0" t="s">
        <v>148</v>
      </c>
      <c r="Z89" s="0" t="s">
        <v>149</v>
      </c>
      <c r="AA89" s="0" t="s">
        <v>150</v>
      </c>
      <c r="AB89" s="0" t="s">
        <v>151</v>
      </c>
      <c r="AC89" s="0" t="s">
        <v>152</v>
      </c>
      <c r="AD89" s="0" t="s">
        <v>153</v>
      </c>
      <c r="AE89" s="0" t="s">
        <v>154</v>
      </c>
      <c r="AF89" s="0" t="s">
        <v>155</v>
      </c>
      <c r="AG89" s="0" t="s">
        <v>156</v>
      </c>
      <c r="AH89" s="0" t="s">
        <v>157</v>
      </c>
      <c r="AI89" s="0" t="s">
        <v>158</v>
      </c>
      <c r="AJ89" s="0" t="s">
        <v>159</v>
      </c>
      <c r="AK89" s="0" t="s">
        <v>160</v>
      </c>
      <c r="AL89" s="0" t="s">
        <v>161</v>
      </c>
      <c r="AM89" s="0" t="s">
        <v>162</v>
      </c>
      <c r="AN89" s="0" t="s">
        <v>163</v>
      </c>
      <c r="AO89" s="0" t="s">
        <v>164</v>
      </c>
      <c r="AP89" s="0" t="s">
        <v>165</v>
      </c>
      <c r="AQ89" s="0" t="s">
        <v>166</v>
      </c>
      <c r="AR89" s="0" t="s">
        <v>167</v>
      </c>
      <c r="AS89" s="0" t="s">
        <v>168</v>
      </c>
      <c r="AT89" s="0" t="s">
        <v>169</v>
      </c>
      <c r="AU89" s="0" t="s">
        <v>170</v>
      </c>
      <c r="AV89" s="0" t="s">
        <v>171</v>
      </c>
      <c r="AW89" s="0" t="s">
        <v>172</v>
      </c>
      <c r="AX89" s="0" t="s">
        <v>173</v>
      </c>
      <c r="AY89" s="0" t="s">
        <v>174</v>
      </c>
      <c r="AZ89" s="0" t="s">
        <v>175</v>
      </c>
      <c r="BA89" s="0" t="s">
        <v>176</v>
      </c>
      <c r="BB89" s="0" t="s">
        <v>177</v>
      </c>
      <c r="BC89" s="0" t="s">
        <v>178</v>
      </c>
      <c r="BD89" s="0" t="s">
        <v>179</v>
      </c>
      <c r="BE89" s="0" t="s">
        <v>180</v>
      </c>
      <c r="BF89" s="0" t="s">
        <v>181</v>
      </c>
      <c r="BG89" s="0" t="s">
        <v>182</v>
      </c>
      <c r="BH89" s="0" t="s">
        <v>183</v>
      </c>
      <c r="BI89" s="0" t="s">
        <v>184</v>
      </c>
      <c r="BJ89" s="0" t="s">
        <v>185</v>
      </c>
      <c r="BK89" s="0" t="s">
        <v>186</v>
      </c>
      <c r="BL89" s="0" t="s">
        <v>187</v>
      </c>
      <c r="BM89" s="0" t="s">
        <v>188</v>
      </c>
      <c r="BN89" s="0" t="s">
        <v>189</v>
      </c>
      <c r="BO89" s="0" t="s">
        <v>190</v>
      </c>
      <c r="BP89" s="0" t="s">
        <v>191</v>
      </c>
      <c r="BQ89" s="0" t="s">
        <v>192</v>
      </c>
      <c r="BR89" s="0" t="s">
        <v>193</v>
      </c>
      <c r="BS89" s="0" t="s">
        <v>194</v>
      </c>
      <c r="BT89" s="0" t="s">
        <v>195</v>
      </c>
      <c r="BU89" s="0" t="s">
        <v>196</v>
      </c>
      <c r="BV89" s="0" t="s">
        <v>197</v>
      </c>
      <c r="BW89" s="0" t="s">
        <v>198</v>
      </c>
      <c r="BX89" s="0" t="s">
        <v>199</v>
      </c>
      <c r="BY89" s="0" t="s">
        <v>200</v>
      </c>
      <c r="BZ89" s="0" t="s">
        <v>201</v>
      </c>
      <c r="CA89" s="0" t="s">
        <v>202</v>
      </c>
      <c r="CB89" s="0" t="s">
        <v>203</v>
      </c>
      <c r="CC89" s="0" t="s">
        <v>204</v>
      </c>
      <c r="CD89" s="0" t="s">
        <v>205</v>
      </c>
      <c r="CE89" s="0" t="s">
        <v>206</v>
      </c>
      <c r="CF89" s="0" t="s">
        <v>207</v>
      </c>
      <c r="CG89" s="0" t="s">
        <v>208</v>
      </c>
      <c r="CH89" s="0" t="s">
        <v>209</v>
      </c>
      <c r="CI89" s="0" t="s">
        <v>210</v>
      </c>
      <c r="CJ89" s="0" t="s">
        <v>211</v>
      </c>
      <c r="CK89" s="0" t="s">
        <v>212</v>
      </c>
      <c r="CL89" s="0" t="s">
        <v>213</v>
      </c>
      <c r="CM89" s="0" t="s">
        <v>214</v>
      </c>
      <c r="CN89" s="0" t="s">
        <v>215</v>
      </c>
      <c r="CO89" s="0" t="s">
        <v>216</v>
      </c>
      <c r="CP89" s="0" t="s">
        <v>217</v>
      </c>
      <c r="CQ89" s="0" t="s">
        <v>218</v>
      </c>
      <c r="CR89" s="0" t="s">
        <v>219</v>
      </c>
      <c r="CS89" s="0" t="s">
        <v>220</v>
      </c>
      <c r="CT89" s="0" t="s">
        <v>221</v>
      </c>
      <c r="CU89" s="0" t="s">
        <v>222</v>
      </c>
      <c r="CV89" s="0" t="s">
        <v>223</v>
      </c>
      <c r="CW89" s="0" t="s">
        <v>224</v>
      </c>
      <c r="CX89" s="0" t="s">
        <v>225</v>
      </c>
    </row>
    <row r="90" customFormat="false" ht="12.75" hidden="false" customHeight="false" outlineLevel="0" collapsed="false">
      <c r="A90" s="0" t="s">
        <v>272</v>
      </c>
      <c r="B90" s="0" t="n">
        <v>55.3699989318848</v>
      </c>
      <c r="C90" s="0" t="n">
        <v>57.25</v>
      </c>
      <c r="D90" s="0" t="n">
        <v>57.939998626709</v>
      </c>
      <c r="E90" s="0" t="n">
        <v>57.8899993896484</v>
      </c>
      <c r="F90" s="0" t="n">
        <v>58.6199989318848</v>
      </c>
      <c r="G90" s="0" t="n">
        <v>59.689998626709</v>
      </c>
      <c r="H90" s="0" t="n">
        <v>60.060001373291</v>
      </c>
      <c r="I90" s="0" t="n">
        <v>56.8699989318848</v>
      </c>
      <c r="J90" s="0" t="n">
        <v>55.939998626709</v>
      </c>
      <c r="K90" s="0" t="n">
        <v>56.5</v>
      </c>
      <c r="L90" s="0" t="n">
        <v>57.310001373291</v>
      </c>
      <c r="M90" s="0" t="n">
        <v>60.5</v>
      </c>
      <c r="N90" s="0" t="n">
        <v>63.189998626709</v>
      </c>
      <c r="O90" s="0" t="n">
        <v>64.3099975585938</v>
      </c>
      <c r="P90" s="0" t="n">
        <v>61.75</v>
      </c>
      <c r="Q90" s="0" t="n">
        <v>59.560001373291</v>
      </c>
      <c r="R90" s="0" t="n">
        <v>60.189998626709</v>
      </c>
      <c r="S90" s="0" t="n">
        <v>60.3699989318848</v>
      </c>
      <c r="T90" s="0" t="n">
        <v>59.1199989318848</v>
      </c>
      <c r="U90" s="0" t="n">
        <v>60.8699989318848</v>
      </c>
      <c r="V90" s="0" t="n">
        <v>59.060001373291</v>
      </c>
      <c r="W90" s="0" t="n">
        <v>56.439998626709</v>
      </c>
      <c r="X90" s="0" t="n">
        <v>55.25</v>
      </c>
      <c r="Y90" s="0" t="n">
        <v>54.439998626709</v>
      </c>
      <c r="Z90" s="0" t="n">
        <v>51.689998626709</v>
      </c>
      <c r="AA90" s="0" t="n">
        <v>52.560001373291</v>
      </c>
      <c r="AB90" s="0" t="n">
        <v>53</v>
      </c>
      <c r="AC90" s="0" t="n">
        <v>55.5</v>
      </c>
      <c r="AD90" s="0" t="n">
        <v>53.8699989318848</v>
      </c>
      <c r="AE90" s="0" t="n">
        <v>54.060001373291</v>
      </c>
      <c r="AF90" s="0" t="n">
        <v>53</v>
      </c>
      <c r="AG90" s="0" t="n">
        <v>53</v>
      </c>
      <c r="AH90" s="0" t="n">
        <v>55.5</v>
      </c>
      <c r="AI90" s="0" t="n">
        <v>54.439998626709</v>
      </c>
      <c r="AJ90" s="0" t="n">
        <v>52.5</v>
      </c>
      <c r="AK90" s="0" t="n">
        <v>50.810001373291</v>
      </c>
      <c r="AL90" s="0" t="n">
        <v>51.75</v>
      </c>
      <c r="AM90" s="0" t="n">
        <v>54.310001373291</v>
      </c>
      <c r="AN90" s="0" t="n">
        <v>54.189998626709</v>
      </c>
      <c r="AO90" s="0" t="n">
        <v>51.060001373291</v>
      </c>
      <c r="AP90" s="0" t="n">
        <v>49.310001373291</v>
      </c>
      <c r="AQ90" s="0" t="n">
        <v>47.8699989318848</v>
      </c>
      <c r="AR90" s="0" t="n">
        <v>46.5</v>
      </c>
      <c r="AS90" s="0" t="n">
        <v>48.6199989318848</v>
      </c>
      <c r="AT90" s="0" t="n">
        <v>48.189998626709</v>
      </c>
      <c r="AU90" s="0" t="n">
        <v>47.310001373291</v>
      </c>
      <c r="AV90" s="0" t="n">
        <v>42.75</v>
      </c>
      <c r="AW90" s="0" t="n">
        <v>39.8699989318848</v>
      </c>
      <c r="AX90" s="0" t="n">
        <v>40.060001373291</v>
      </c>
      <c r="AY90" s="0" t="n">
        <v>39</v>
      </c>
      <c r="AZ90" s="0" t="n">
        <v>37</v>
      </c>
      <c r="BA90" s="0" t="n">
        <v>35.689998626709</v>
      </c>
      <c r="BB90" s="0" t="n">
        <v>35</v>
      </c>
      <c r="BC90" s="0" t="n">
        <v>35.5</v>
      </c>
      <c r="BD90" s="0" t="n">
        <v>38.060001373291</v>
      </c>
      <c r="BE90" s="0" t="n">
        <v>39.060001373291</v>
      </c>
      <c r="BF90" s="0" t="n">
        <v>39.5</v>
      </c>
      <c r="BG90" s="0" t="n">
        <v>38.3699989318848</v>
      </c>
      <c r="BH90" s="0" t="n">
        <v>39.310001373291</v>
      </c>
      <c r="BI90" s="0" t="n">
        <v>43.75</v>
      </c>
      <c r="BJ90" s="0" t="n">
        <v>44.6199989318848</v>
      </c>
      <c r="BK90" s="0" t="n">
        <v>42.1199989318848</v>
      </c>
      <c r="BL90" s="0" t="n">
        <v>42.810001373291</v>
      </c>
      <c r="BM90" s="0" t="n">
        <v>43.1199989318848</v>
      </c>
      <c r="BN90" s="0" t="n">
        <v>45.810001373291</v>
      </c>
      <c r="BO90" s="0" t="n">
        <v>45.1199989318848</v>
      </c>
      <c r="BP90" s="0" t="n">
        <v>46.5</v>
      </c>
      <c r="BQ90" s="0" t="n">
        <v>46</v>
      </c>
      <c r="BR90" s="0" t="n">
        <v>47.310001373291</v>
      </c>
      <c r="BS90" s="0" t="n">
        <v>45.6199989318848</v>
      </c>
      <c r="BT90" s="0" t="n">
        <v>42.5</v>
      </c>
      <c r="BU90" s="0" t="n">
        <v>42.439998626709</v>
      </c>
      <c r="BV90" s="0" t="n">
        <v>42.310001373291</v>
      </c>
      <c r="BW90" s="0" t="n">
        <v>42.810001373291</v>
      </c>
      <c r="BX90" s="0" t="n">
        <v>44.310001373291</v>
      </c>
      <c r="BY90" s="0" t="n">
        <v>44.310001373291</v>
      </c>
      <c r="BZ90" s="0" t="n">
        <v>43.8699989318848</v>
      </c>
      <c r="CA90" s="0" t="n">
        <v>45.689998626709</v>
      </c>
      <c r="CB90" s="0" t="n">
        <v>44.189998626709</v>
      </c>
      <c r="CC90" s="0" t="n">
        <v>42.5</v>
      </c>
      <c r="CD90" s="0" t="n">
        <v>41.75</v>
      </c>
      <c r="CE90" s="0" t="n">
        <v>42.439998626709</v>
      </c>
      <c r="CF90" s="0" t="n">
        <v>43.810001373291</v>
      </c>
      <c r="CG90" s="0" t="n">
        <v>45.8699989318848</v>
      </c>
      <c r="CH90" s="0" t="n">
        <v>45.689998626709</v>
      </c>
      <c r="CI90" s="0" t="n">
        <v>43</v>
      </c>
      <c r="CJ90" s="0" t="n">
        <v>41</v>
      </c>
      <c r="CK90" s="0" t="n">
        <v>44.25</v>
      </c>
      <c r="CL90" s="0" t="n">
        <v>45.4500007629395</v>
      </c>
      <c r="CM90" s="0" t="n">
        <v>44.1100006103516</v>
      </c>
      <c r="CN90" s="0" t="n">
        <v>45.3699989318848</v>
      </c>
      <c r="CO90" s="0" t="n">
        <v>47.8499984741211</v>
      </c>
      <c r="CP90" s="0" t="n">
        <v>49</v>
      </c>
      <c r="CQ90" s="0" t="n">
        <v>49.0699996948242</v>
      </c>
      <c r="CR90" s="0" t="n">
        <v>49.75</v>
      </c>
      <c r="CS90" s="0" t="n">
        <v>50.4500007629395</v>
      </c>
      <c r="CT90" s="0" t="n">
        <v>49.3600006103516</v>
      </c>
      <c r="CU90" s="0" t="n">
        <v>48.810001373291</v>
      </c>
      <c r="CV90" s="0" t="n">
        <v>49.2999992370606</v>
      </c>
      <c r="CW90" s="0" t="n">
        <v>48.7000007629395</v>
      </c>
      <c r="CX90" s="0" t="n">
        <v>50.060001373291</v>
      </c>
    </row>
    <row r="91" customFormat="false" ht="12.75" hidden="false" customHeight="false" outlineLevel="0" collapsed="false">
      <c r="B91" s="0" t="s">
        <v>125</v>
      </c>
      <c r="C91" s="0" t="s">
        <v>126</v>
      </c>
      <c r="D91" s="0" t="s">
        <v>127</v>
      </c>
      <c r="E91" s="0" t="s">
        <v>128</v>
      </c>
      <c r="F91" s="0" t="s">
        <v>129</v>
      </c>
      <c r="G91" s="0" t="s">
        <v>130</v>
      </c>
      <c r="H91" s="0" t="s">
        <v>131</v>
      </c>
      <c r="I91" s="0" t="s">
        <v>132</v>
      </c>
      <c r="J91" s="0" t="s">
        <v>133</v>
      </c>
      <c r="K91" s="0" t="s">
        <v>134</v>
      </c>
      <c r="L91" s="0" t="s">
        <v>135</v>
      </c>
      <c r="M91" s="0" t="s">
        <v>136</v>
      </c>
      <c r="N91" s="0" t="s">
        <v>137</v>
      </c>
      <c r="O91" s="0" t="s">
        <v>138</v>
      </c>
      <c r="P91" s="0" t="s">
        <v>139</v>
      </c>
      <c r="Q91" s="0" t="s">
        <v>140</v>
      </c>
      <c r="R91" s="0" t="s">
        <v>141</v>
      </c>
      <c r="S91" s="0" t="s">
        <v>142</v>
      </c>
      <c r="T91" s="0" t="s">
        <v>143</v>
      </c>
      <c r="U91" s="0" t="s">
        <v>144</v>
      </c>
      <c r="V91" s="0" t="s">
        <v>145</v>
      </c>
      <c r="W91" s="0" t="s">
        <v>146</v>
      </c>
      <c r="X91" s="0" t="s">
        <v>147</v>
      </c>
      <c r="Y91" s="0" t="s">
        <v>148</v>
      </c>
      <c r="Z91" s="0" t="s">
        <v>149</v>
      </c>
      <c r="AA91" s="0" t="s">
        <v>150</v>
      </c>
      <c r="AB91" s="0" t="s">
        <v>151</v>
      </c>
      <c r="AC91" s="0" t="s">
        <v>152</v>
      </c>
      <c r="AD91" s="0" t="s">
        <v>153</v>
      </c>
      <c r="AE91" s="0" t="s">
        <v>154</v>
      </c>
      <c r="AF91" s="0" t="s">
        <v>155</v>
      </c>
      <c r="AG91" s="0" t="s">
        <v>156</v>
      </c>
      <c r="AH91" s="0" t="s">
        <v>157</v>
      </c>
      <c r="AI91" s="0" t="s">
        <v>158</v>
      </c>
      <c r="AJ91" s="0" t="s">
        <v>159</v>
      </c>
      <c r="AK91" s="0" t="s">
        <v>160</v>
      </c>
      <c r="AL91" s="0" t="s">
        <v>161</v>
      </c>
      <c r="AM91" s="0" t="s">
        <v>162</v>
      </c>
      <c r="AN91" s="0" t="s">
        <v>163</v>
      </c>
      <c r="AO91" s="0" t="s">
        <v>164</v>
      </c>
      <c r="AP91" s="0" t="s">
        <v>165</v>
      </c>
      <c r="AQ91" s="0" t="s">
        <v>166</v>
      </c>
      <c r="AR91" s="0" t="s">
        <v>167</v>
      </c>
      <c r="AS91" s="0" t="s">
        <v>168</v>
      </c>
      <c r="AT91" s="0" t="s">
        <v>169</v>
      </c>
      <c r="AU91" s="0" t="s">
        <v>170</v>
      </c>
      <c r="AV91" s="0" t="s">
        <v>171</v>
      </c>
      <c r="AW91" s="0" t="s">
        <v>172</v>
      </c>
      <c r="AX91" s="0" t="s">
        <v>173</v>
      </c>
      <c r="AY91" s="0" t="s">
        <v>174</v>
      </c>
      <c r="AZ91" s="0" t="s">
        <v>175</v>
      </c>
      <c r="BA91" s="0" t="s">
        <v>176</v>
      </c>
      <c r="BB91" s="0" t="s">
        <v>177</v>
      </c>
      <c r="BC91" s="0" t="s">
        <v>178</v>
      </c>
      <c r="BD91" s="0" t="s">
        <v>179</v>
      </c>
      <c r="BE91" s="0" t="s">
        <v>180</v>
      </c>
      <c r="BF91" s="0" t="s">
        <v>181</v>
      </c>
      <c r="BG91" s="0" t="s">
        <v>182</v>
      </c>
      <c r="BH91" s="0" t="s">
        <v>183</v>
      </c>
      <c r="BI91" s="0" t="s">
        <v>184</v>
      </c>
      <c r="BJ91" s="0" t="s">
        <v>185</v>
      </c>
      <c r="BK91" s="0" t="s">
        <v>186</v>
      </c>
      <c r="BL91" s="0" t="s">
        <v>187</v>
      </c>
      <c r="BM91" s="0" t="s">
        <v>188</v>
      </c>
      <c r="BN91" s="0" t="s">
        <v>189</v>
      </c>
      <c r="BO91" s="0" t="s">
        <v>190</v>
      </c>
      <c r="BP91" s="0" t="s">
        <v>191</v>
      </c>
      <c r="BQ91" s="0" t="s">
        <v>192</v>
      </c>
      <c r="BR91" s="0" t="s">
        <v>193</v>
      </c>
      <c r="BS91" s="0" t="s">
        <v>194</v>
      </c>
      <c r="BT91" s="0" t="s">
        <v>195</v>
      </c>
      <c r="BU91" s="0" t="s">
        <v>196</v>
      </c>
      <c r="BV91" s="0" t="s">
        <v>197</v>
      </c>
      <c r="BW91" s="0" t="s">
        <v>198</v>
      </c>
      <c r="BX91" s="0" t="s">
        <v>199</v>
      </c>
      <c r="BY91" s="0" t="s">
        <v>200</v>
      </c>
      <c r="BZ91" s="0" t="s">
        <v>201</v>
      </c>
      <c r="CA91" s="0" t="s">
        <v>202</v>
      </c>
      <c r="CB91" s="0" t="s">
        <v>203</v>
      </c>
      <c r="CC91" s="0" t="s">
        <v>204</v>
      </c>
      <c r="CD91" s="0" t="s">
        <v>205</v>
      </c>
      <c r="CE91" s="0" t="s">
        <v>206</v>
      </c>
      <c r="CF91" s="0" t="s">
        <v>207</v>
      </c>
      <c r="CG91" s="0" t="s">
        <v>208</v>
      </c>
      <c r="CH91" s="0" t="s">
        <v>209</v>
      </c>
      <c r="CI91" s="0" t="s">
        <v>210</v>
      </c>
      <c r="CJ91" s="0" t="s">
        <v>211</v>
      </c>
      <c r="CK91" s="0" t="s">
        <v>212</v>
      </c>
      <c r="CL91" s="0" t="s">
        <v>213</v>
      </c>
      <c r="CM91" s="0" t="s">
        <v>214</v>
      </c>
      <c r="CN91" s="0" t="s">
        <v>215</v>
      </c>
      <c r="CO91" s="0" t="s">
        <v>216</v>
      </c>
      <c r="CP91" s="0" t="s">
        <v>217</v>
      </c>
      <c r="CQ91" s="0" t="s">
        <v>218</v>
      </c>
      <c r="CR91" s="0" t="s">
        <v>219</v>
      </c>
      <c r="CS91" s="0" t="s">
        <v>220</v>
      </c>
      <c r="CT91" s="0" t="s">
        <v>221</v>
      </c>
      <c r="CU91" s="0" t="s">
        <v>222</v>
      </c>
      <c r="CV91" s="0" t="s">
        <v>223</v>
      </c>
      <c r="CW91" s="0" t="s">
        <v>224</v>
      </c>
      <c r="CX91" s="0" t="s">
        <v>225</v>
      </c>
    </row>
    <row r="92" customFormat="false" ht="12.75" hidden="false" customHeight="false" outlineLevel="0" collapsed="false">
      <c r="A92" s="0" t="s">
        <v>272</v>
      </c>
      <c r="B92" s="0" t="n">
        <v>55.3699989318848</v>
      </c>
      <c r="C92" s="0" t="n">
        <v>57.25</v>
      </c>
      <c r="D92" s="0" t="n">
        <v>57.939998626709</v>
      </c>
      <c r="E92" s="0" t="n">
        <v>57.8899993896484</v>
      </c>
      <c r="F92" s="0" t="n">
        <v>58.6199989318848</v>
      </c>
      <c r="G92" s="0" t="n">
        <v>59.689998626709</v>
      </c>
      <c r="H92" s="0" t="n">
        <v>60.060001373291</v>
      </c>
      <c r="I92" s="0" t="n">
        <v>56.8699989318848</v>
      </c>
      <c r="J92" s="0" t="n">
        <v>55.939998626709</v>
      </c>
      <c r="K92" s="0" t="n">
        <v>56.5</v>
      </c>
      <c r="L92" s="0" t="n">
        <v>57.310001373291</v>
      </c>
      <c r="M92" s="0" t="n">
        <v>60.5</v>
      </c>
      <c r="N92" s="0" t="n">
        <v>63.189998626709</v>
      </c>
      <c r="O92" s="0" t="n">
        <v>64.3099975585938</v>
      </c>
      <c r="P92" s="0" t="n">
        <v>61.75</v>
      </c>
      <c r="Q92" s="0" t="n">
        <v>59.560001373291</v>
      </c>
      <c r="R92" s="0" t="n">
        <v>60.189998626709</v>
      </c>
      <c r="S92" s="0" t="n">
        <v>60.3699989318848</v>
      </c>
      <c r="T92" s="0" t="n">
        <v>59.1199989318848</v>
      </c>
      <c r="U92" s="0" t="n">
        <v>60.8699989318848</v>
      </c>
      <c r="V92" s="0" t="n">
        <v>59.060001373291</v>
      </c>
      <c r="W92" s="0" t="n">
        <v>56.439998626709</v>
      </c>
      <c r="X92" s="0" t="n">
        <v>55.25</v>
      </c>
      <c r="Y92" s="0" t="n">
        <v>54.439998626709</v>
      </c>
      <c r="Z92" s="0" t="n">
        <v>51.689998626709</v>
      </c>
      <c r="AA92" s="0" t="n">
        <v>52.560001373291</v>
      </c>
      <c r="AB92" s="0" t="n">
        <v>53</v>
      </c>
      <c r="AC92" s="0" t="n">
        <v>55.5</v>
      </c>
      <c r="AD92" s="0" t="n">
        <v>53.8699989318848</v>
      </c>
      <c r="AE92" s="0" t="n">
        <v>54.060001373291</v>
      </c>
      <c r="AF92" s="0" t="n">
        <v>53</v>
      </c>
      <c r="AG92" s="0" t="n">
        <v>53</v>
      </c>
      <c r="AH92" s="0" t="n">
        <v>55.5</v>
      </c>
      <c r="AI92" s="0" t="n">
        <v>54.439998626709</v>
      </c>
      <c r="AJ92" s="0" t="n">
        <v>52.5</v>
      </c>
      <c r="AK92" s="0" t="n">
        <v>50.810001373291</v>
      </c>
      <c r="AL92" s="0" t="n">
        <v>51.75</v>
      </c>
      <c r="AM92" s="0" t="n">
        <v>54.310001373291</v>
      </c>
      <c r="AN92" s="0" t="n">
        <v>54.189998626709</v>
      </c>
      <c r="AO92" s="0" t="n">
        <v>51.060001373291</v>
      </c>
      <c r="AP92" s="0" t="n">
        <v>49.310001373291</v>
      </c>
      <c r="AQ92" s="0" t="n">
        <v>47.8699989318848</v>
      </c>
      <c r="AR92" s="0" t="n">
        <v>46.5</v>
      </c>
      <c r="AS92" s="0" t="n">
        <v>48.6199989318848</v>
      </c>
      <c r="AT92" s="0" t="n">
        <v>48.189998626709</v>
      </c>
      <c r="AU92" s="0" t="n">
        <v>47.310001373291</v>
      </c>
      <c r="AV92" s="0" t="n">
        <v>42.75</v>
      </c>
      <c r="AW92" s="0" t="n">
        <v>39.8699989318848</v>
      </c>
      <c r="AX92" s="0" t="n">
        <v>40.060001373291</v>
      </c>
      <c r="AY92" s="0" t="n">
        <v>39</v>
      </c>
      <c r="AZ92" s="0" t="n">
        <v>37</v>
      </c>
      <c r="BA92" s="0" t="n">
        <v>35.689998626709</v>
      </c>
      <c r="BB92" s="0" t="n">
        <v>35</v>
      </c>
      <c r="BC92" s="0" t="n">
        <v>35.5</v>
      </c>
      <c r="BD92" s="0" t="n">
        <v>38.060001373291</v>
      </c>
      <c r="BE92" s="0" t="n">
        <v>39.060001373291</v>
      </c>
      <c r="BF92" s="0" t="n">
        <v>39.5</v>
      </c>
      <c r="BG92" s="0" t="n">
        <v>38.3699989318848</v>
      </c>
      <c r="BH92" s="0" t="n">
        <v>39.310001373291</v>
      </c>
      <c r="BI92" s="0" t="n">
        <v>43.75</v>
      </c>
      <c r="BJ92" s="0" t="n">
        <v>44.6199989318848</v>
      </c>
      <c r="BK92" s="0" t="n">
        <v>42.1199989318848</v>
      </c>
      <c r="BL92" s="0" t="n">
        <v>42.810001373291</v>
      </c>
      <c r="BM92" s="0" t="n">
        <v>43.1199989318848</v>
      </c>
      <c r="BN92" s="0" t="n">
        <v>45.810001373291</v>
      </c>
      <c r="BO92" s="0" t="n">
        <v>45.1199989318848</v>
      </c>
      <c r="BP92" s="0" t="n">
        <v>46.5</v>
      </c>
      <c r="BQ92" s="0" t="n">
        <v>46</v>
      </c>
      <c r="BR92" s="0" t="n">
        <v>47.310001373291</v>
      </c>
      <c r="BS92" s="0" t="n">
        <v>45.6199989318848</v>
      </c>
      <c r="BT92" s="0" t="n">
        <v>42.5</v>
      </c>
      <c r="BU92" s="0" t="n">
        <v>42.439998626709</v>
      </c>
      <c r="BV92" s="0" t="n">
        <v>42.310001373291</v>
      </c>
      <c r="BW92" s="0" t="n">
        <v>42.810001373291</v>
      </c>
      <c r="BX92" s="0" t="n">
        <v>44.310001373291</v>
      </c>
      <c r="BY92" s="0" t="n">
        <v>44.310001373291</v>
      </c>
      <c r="BZ92" s="0" t="n">
        <v>43.8699989318848</v>
      </c>
      <c r="CA92" s="0" t="n">
        <v>45.689998626709</v>
      </c>
      <c r="CB92" s="0" t="n">
        <v>44.189998626709</v>
      </c>
      <c r="CC92" s="0" t="n">
        <v>42.5</v>
      </c>
      <c r="CD92" s="0" t="n">
        <v>41.75</v>
      </c>
      <c r="CE92" s="0" t="n">
        <v>42.439998626709</v>
      </c>
      <c r="CF92" s="0" t="n">
        <v>43.810001373291</v>
      </c>
      <c r="CG92" s="0" t="n">
        <v>45.8699989318848</v>
      </c>
      <c r="CH92" s="0" t="n">
        <v>45.689998626709</v>
      </c>
      <c r="CI92" s="0" t="n">
        <v>43</v>
      </c>
      <c r="CJ92" s="0" t="n">
        <v>41</v>
      </c>
      <c r="CK92" s="0" t="n">
        <v>44.25</v>
      </c>
      <c r="CL92" s="0" t="n">
        <v>45.4500007629395</v>
      </c>
      <c r="CM92" s="0" t="n">
        <v>44.1100006103516</v>
      </c>
      <c r="CN92" s="0" t="n">
        <v>45.3699989318848</v>
      </c>
      <c r="CO92" s="0" t="n">
        <v>47.8499984741211</v>
      </c>
      <c r="CP92" s="0" t="n">
        <v>49</v>
      </c>
      <c r="CQ92" s="0" t="n">
        <v>49.0699996948242</v>
      </c>
      <c r="CR92" s="0" t="n">
        <v>49.75</v>
      </c>
      <c r="CS92" s="0" t="n">
        <v>50.4500007629395</v>
      </c>
      <c r="CT92" s="0" t="n">
        <v>49.3600006103516</v>
      </c>
      <c r="CU92" s="0" t="n">
        <v>48.810001373291</v>
      </c>
      <c r="CV92" s="0" t="n">
        <v>49.2999992370606</v>
      </c>
      <c r="CW92" s="0" t="n">
        <v>48.7000007629395</v>
      </c>
      <c r="CX92" s="0" t="n">
        <v>50.060001373291</v>
      </c>
    </row>
    <row r="93" customFormat="false" ht="12.75" hidden="false" customHeight="false" outlineLevel="0" collapsed="false">
      <c r="B93" s="0" t="s">
        <v>125</v>
      </c>
      <c r="C93" s="0" t="s">
        <v>126</v>
      </c>
      <c r="D93" s="0" t="s">
        <v>127</v>
      </c>
      <c r="E93" s="0" t="s">
        <v>128</v>
      </c>
      <c r="F93" s="0" t="s">
        <v>129</v>
      </c>
      <c r="G93" s="0" t="s">
        <v>130</v>
      </c>
      <c r="H93" s="0" t="s">
        <v>131</v>
      </c>
      <c r="I93" s="0" t="s">
        <v>132</v>
      </c>
      <c r="J93" s="0" t="s">
        <v>133</v>
      </c>
      <c r="K93" s="0" t="s">
        <v>134</v>
      </c>
      <c r="L93" s="0" t="s">
        <v>135</v>
      </c>
      <c r="M93" s="0" t="s">
        <v>136</v>
      </c>
      <c r="N93" s="0" t="s">
        <v>137</v>
      </c>
      <c r="O93" s="0" t="s">
        <v>138</v>
      </c>
      <c r="P93" s="0" t="s">
        <v>139</v>
      </c>
      <c r="Q93" s="0" t="s">
        <v>140</v>
      </c>
      <c r="R93" s="0" t="s">
        <v>141</v>
      </c>
      <c r="S93" s="0" t="s">
        <v>142</v>
      </c>
      <c r="T93" s="0" t="s">
        <v>143</v>
      </c>
      <c r="U93" s="0" t="s">
        <v>144</v>
      </c>
      <c r="V93" s="0" t="s">
        <v>145</v>
      </c>
      <c r="W93" s="0" t="s">
        <v>146</v>
      </c>
      <c r="X93" s="0" t="s">
        <v>147</v>
      </c>
      <c r="Y93" s="0" t="s">
        <v>148</v>
      </c>
      <c r="Z93" s="0" t="s">
        <v>149</v>
      </c>
      <c r="AA93" s="0" t="s">
        <v>150</v>
      </c>
      <c r="AB93" s="0" t="s">
        <v>151</v>
      </c>
      <c r="AC93" s="0" t="s">
        <v>152</v>
      </c>
      <c r="AD93" s="0" t="s">
        <v>153</v>
      </c>
      <c r="AE93" s="0" t="s">
        <v>154</v>
      </c>
      <c r="AF93" s="0" t="s">
        <v>155</v>
      </c>
      <c r="AG93" s="0" t="s">
        <v>156</v>
      </c>
      <c r="AH93" s="0" t="s">
        <v>157</v>
      </c>
      <c r="AI93" s="0" t="s">
        <v>158</v>
      </c>
      <c r="AJ93" s="0" t="s">
        <v>159</v>
      </c>
      <c r="AK93" s="0" t="s">
        <v>160</v>
      </c>
      <c r="AL93" s="0" t="s">
        <v>161</v>
      </c>
      <c r="AM93" s="0" t="s">
        <v>162</v>
      </c>
      <c r="AN93" s="0" t="s">
        <v>163</v>
      </c>
      <c r="AO93" s="0" t="s">
        <v>164</v>
      </c>
      <c r="AP93" s="0" t="s">
        <v>165</v>
      </c>
      <c r="AQ93" s="0" t="s">
        <v>166</v>
      </c>
      <c r="AR93" s="0" t="s">
        <v>167</v>
      </c>
      <c r="AS93" s="0" t="s">
        <v>168</v>
      </c>
      <c r="AT93" s="0" t="s">
        <v>169</v>
      </c>
      <c r="AU93" s="0" t="s">
        <v>170</v>
      </c>
      <c r="AV93" s="0" t="s">
        <v>171</v>
      </c>
      <c r="AW93" s="0" t="s">
        <v>172</v>
      </c>
      <c r="AX93" s="0" t="s">
        <v>173</v>
      </c>
      <c r="AY93" s="0" t="s">
        <v>174</v>
      </c>
      <c r="AZ93" s="0" t="s">
        <v>175</v>
      </c>
      <c r="BA93" s="0" t="s">
        <v>176</v>
      </c>
      <c r="BB93" s="0" t="s">
        <v>177</v>
      </c>
      <c r="BC93" s="0" t="s">
        <v>178</v>
      </c>
      <c r="BD93" s="0" t="s">
        <v>179</v>
      </c>
      <c r="BE93" s="0" t="s">
        <v>180</v>
      </c>
      <c r="BF93" s="0" t="s">
        <v>181</v>
      </c>
      <c r="BG93" s="0" t="s">
        <v>182</v>
      </c>
      <c r="BH93" s="0" t="s">
        <v>183</v>
      </c>
      <c r="BI93" s="0" t="s">
        <v>184</v>
      </c>
      <c r="BJ93" s="0" t="s">
        <v>185</v>
      </c>
      <c r="BK93" s="0" t="s">
        <v>186</v>
      </c>
      <c r="BL93" s="0" t="s">
        <v>187</v>
      </c>
      <c r="BM93" s="0" t="s">
        <v>188</v>
      </c>
      <c r="BN93" s="0" t="s">
        <v>189</v>
      </c>
      <c r="BO93" s="0" t="s">
        <v>190</v>
      </c>
      <c r="BP93" s="0" t="s">
        <v>191</v>
      </c>
      <c r="BQ93" s="0" t="s">
        <v>192</v>
      </c>
      <c r="BR93" s="0" t="s">
        <v>193</v>
      </c>
      <c r="BS93" s="0" t="s">
        <v>194</v>
      </c>
      <c r="BT93" s="0" t="s">
        <v>195</v>
      </c>
      <c r="BU93" s="0" t="s">
        <v>196</v>
      </c>
      <c r="BV93" s="0" t="s">
        <v>197</v>
      </c>
      <c r="BW93" s="0" t="s">
        <v>198</v>
      </c>
      <c r="BX93" s="0" t="s">
        <v>199</v>
      </c>
      <c r="BY93" s="0" t="s">
        <v>200</v>
      </c>
      <c r="BZ93" s="0" t="s">
        <v>201</v>
      </c>
      <c r="CA93" s="0" t="s">
        <v>202</v>
      </c>
      <c r="CB93" s="0" t="s">
        <v>203</v>
      </c>
      <c r="CC93" s="0" t="s">
        <v>204</v>
      </c>
      <c r="CD93" s="0" t="s">
        <v>205</v>
      </c>
      <c r="CE93" s="0" t="s">
        <v>206</v>
      </c>
      <c r="CF93" s="0" t="s">
        <v>207</v>
      </c>
      <c r="CG93" s="0" t="s">
        <v>208</v>
      </c>
      <c r="CH93" s="0" t="s">
        <v>209</v>
      </c>
      <c r="CI93" s="0" t="s">
        <v>210</v>
      </c>
      <c r="CJ93" s="0" t="s">
        <v>211</v>
      </c>
      <c r="CK93" s="0" t="s">
        <v>212</v>
      </c>
      <c r="CL93" s="0" t="s">
        <v>213</v>
      </c>
      <c r="CM93" s="0" t="s">
        <v>214</v>
      </c>
      <c r="CN93" s="0" t="s">
        <v>215</v>
      </c>
      <c r="CO93" s="0" t="s">
        <v>216</v>
      </c>
      <c r="CP93" s="0" t="s">
        <v>217</v>
      </c>
      <c r="CQ93" s="0" t="s">
        <v>218</v>
      </c>
      <c r="CR93" s="0" t="s">
        <v>219</v>
      </c>
      <c r="CS93" s="0" t="s">
        <v>220</v>
      </c>
      <c r="CT93" s="0" t="s">
        <v>221</v>
      </c>
      <c r="CU93" s="0" t="s">
        <v>222</v>
      </c>
      <c r="CV93" s="0" t="s">
        <v>223</v>
      </c>
      <c r="CW93" s="0" t="s">
        <v>224</v>
      </c>
      <c r="CX93" s="0" t="s">
        <v>225</v>
      </c>
    </row>
    <row r="94" customFormat="false" ht="12.75" hidden="false" customHeight="false" outlineLevel="0" collapsed="false">
      <c r="A94" s="0" t="s">
        <v>273</v>
      </c>
      <c r="B94" s="0" t="n">
        <v>22.125</v>
      </c>
      <c r="C94" s="0" t="n">
        <v>23</v>
      </c>
      <c r="D94" s="0" t="n">
        <v>23</v>
      </c>
      <c r="E94" s="0" t="n">
        <v>23.5</v>
      </c>
      <c r="F94" s="0" t="n">
        <v>22.890625</v>
      </c>
      <c r="G94" s="0" t="n">
        <v>22.4375</v>
      </c>
      <c r="H94" s="0" t="n">
        <v>20.6875</v>
      </c>
      <c r="I94" s="0" t="n">
        <v>18.5</v>
      </c>
      <c r="J94" s="0" t="n">
        <v>17.75</v>
      </c>
      <c r="K94" s="0" t="n">
        <v>16.5</v>
      </c>
      <c r="L94" s="0" t="n">
        <v>16.5</v>
      </c>
      <c r="M94" s="0" t="n">
        <v>17.8125</v>
      </c>
      <c r="N94" s="0" t="n">
        <v>16.4375</v>
      </c>
      <c r="O94" s="0" t="n">
        <v>16.5625</v>
      </c>
      <c r="P94" s="0" t="n">
        <v>19.8125</v>
      </c>
      <c r="Q94" s="0" t="n">
        <v>19.75</v>
      </c>
      <c r="R94" s="0" t="n">
        <v>17.9375</v>
      </c>
      <c r="S94" s="0" t="n">
        <v>17.75</v>
      </c>
      <c r="T94" s="0" t="n">
        <v>18.1875</v>
      </c>
      <c r="U94" s="0" t="n">
        <v>20</v>
      </c>
      <c r="V94" s="0" t="n">
        <v>20.9375</v>
      </c>
      <c r="W94" s="0" t="n">
        <v>21</v>
      </c>
      <c r="X94" s="0" t="n">
        <v>18.75</v>
      </c>
      <c r="Y94" s="0" t="n">
        <v>18.6875</v>
      </c>
      <c r="Z94" s="0" t="n">
        <v>19</v>
      </c>
      <c r="AA94" s="0" t="n">
        <v>18.125</v>
      </c>
      <c r="AB94" s="0" t="n">
        <v>17</v>
      </c>
      <c r="AC94" s="0" t="n">
        <v>16.0625</v>
      </c>
      <c r="AD94" s="0" t="n">
        <v>16.5</v>
      </c>
      <c r="AE94" s="0" t="n">
        <v>16</v>
      </c>
      <c r="AF94" s="0" t="n">
        <v>16.3125</v>
      </c>
      <c r="AG94" s="0" t="n">
        <v>16.5</v>
      </c>
      <c r="AH94" s="0" t="n">
        <v>16</v>
      </c>
      <c r="AI94" s="0" t="n">
        <v>16.5</v>
      </c>
      <c r="AJ94" s="0" t="n">
        <v>14.75</v>
      </c>
      <c r="AK94" s="0" t="n">
        <v>16.25</v>
      </c>
      <c r="AL94" s="0" t="n">
        <v>16.25</v>
      </c>
      <c r="AM94" s="0" t="n">
        <v>16.375</v>
      </c>
      <c r="AN94" s="0" t="n">
        <v>16</v>
      </c>
      <c r="AO94" s="0" t="n">
        <v>15.125</v>
      </c>
      <c r="AP94" s="0" t="n">
        <v>13.25</v>
      </c>
      <c r="AQ94" s="0" t="n">
        <v>12.4375</v>
      </c>
      <c r="AR94" s="0" t="n">
        <v>12</v>
      </c>
      <c r="AS94" s="0" t="n">
        <v>13.25</v>
      </c>
      <c r="AT94" s="0" t="n">
        <v>12.75</v>
      </c>
      <c r="AU94" s="0" t="n">
        <v>11.875</v>
      </c>
      <c r="AV94" s="0" t="n">
        <v>11</v>
      </c>
      <c r="AW94" s="0" t="n">
        <v>8.625</v>
      </c>
      <c r="AX94" s="0" t="n">
        <v>10.25</v>
      </c>
      <c r="AY94" s="0" t="n">
        <v>8.75</v>
      </c>
      <c r="AZ94" s="0" t="n">
        <v>7.1875</v>
      </c>
      <c r="BA94" s="0" t="n">
        <v>8.75</v>
      </c>
      <c r="BB94" s="0" t="n">
        <v>8.5</v>
      </c>
      <c r="BC94" s="0" t="n">
        <v>9.421875</v>
      </c>
      <c r="BD94" s="0" t="n">
        <v>10.125</v>
      </c>
      <c r="BE94" s="0" t="n">
        <v>11.25</v>
      </c>
      <c r="BF94" s="0" t="n">
        <v>11.125</v>
      </c>
      <c r="BG94" s="0" t="n">
        <v>10.5</v>
      </c>
      <c r="BH94" s="0" t="n">
        <v>9.875</v>
      </c>
      <c r="BI94" s="0" t="n">
        <v>7.5</v>
      </c>
      <c r="BJ94" s="0" t="n">
        <v>8.5</v>
      </c>
      <c r="BK94" s="0" t="n">
        <v>8.125</v>
      </c>
      <c r="BL94" s="0" t="n">
        <v>8.125</v>
      </c>
      <c r="BM94" s="0" t="n">
        <v>9</v>
      </c>
      <c r="BN94" s="0" t="n">
        <v>8.875</v>
      </c>
      <c r="BO94" s="0" t="n">
        <v>7.9375</v>
      </c>
      <c r="BP94" s="0" t="n">
        <v>8.84375</v>
      </c>
      <c r="BQ94" s="0" t="n">
        <v>10.25</v>
      </c>
      <c r="BR94" s="0" t="n">
        <v>8.4375</v>
      </c>
      <c r="BS94" s="0" t="n">
        <v>8.875</v>
      </c>
      <c r="BT94" s="0" t="n">
        <v>8.25</v>
      </c>
      <c r="BU94" s="0" t="n">
        <v>7.90625</v>
      </c>
      <c r="BV94" s="0" t="n">
        <v>7.5</v>
      </c>
      <c r="BW94" s="0" t="n">
        <v>9.125</v>
      </c>
      <c r="BX94" s="0" t="n">
        <v>11.5</v>
      </c>
      <c r="BY94" s="0" t="n">
        <v>14.5</v>
      </c>
      <c r="BZ94" s="0" t="n">
        <v>15.5625</v>
      </c>
      <c r="CA94" s="0" t="n">
        <v>16.5</v>
      </c>
      <c r="CB94" s="0" t="n">
        <v>15.875</v>
      </c>
      <c r="CC94" s="0" t="n">
        <v>16.1875</v>
      </c>
      <c r="CD94" s="0" t="n">
        <v>16.9375</v>
      </c>
      <c r="CE94" s="0" t="n">
        <v>18.8125</v>
      </c>
      <c r="CF94" s="0" t="n">
        <v>19.0625</v>
      </c>
      <c r="CG94" s="0" t="n">
        <v>20.125</v>
      </c>
      <c r="CH94" s="0" t="n">
        <v>22.6875</v>
      </c>
      <c r="CI94" s="0" t="n">
        <v>20.625</v>
      </c>
      <c r="CJ94" s="0" t="n">
        <v>20.375</v>
      </c>
      <c r="CK94" s="0" t="n">
        <v>20.0625</v>
      </c>
      <c r="CL94" s="0" t="n">
        <v>19.875</v>
      </c>
      <c r="CM94" s="0" t="n">
        <v>19.8125</v>
      </c>
      <c r="CN94" s="0" t="n">
        <v>19.25</v>
      </c>
      <c r="CO94" s="0" t="n">
        <v>21.25</v>
      </c>
      <c r="CP94" s="0" t="n">
        <v>21.25</v>
      </c>
      <c r="CQ94" s="0" t="n">
        <v>21.0625</v>
      </c>
      <c r="CR94" s="0" t="n">
        <v>21.5</v>
      </c>
      <c r="CS94" s="0" t="n">
        <v>21</v>
      </c>
      <c r="CT94" s="0" t="n">
        <v>20.9375</v>
      </c>
      <c r="CU94" s="0" t="n">
        <v>20.625</v>
      </c>
      <c r="CV94" s="0" t="n">
        <v>19.75</v>
      </c>
      <c r="CW94" s="0" t="n">
        <v>20.859375</v>
      </c>
      <c r="CX94" s="0" t="n">
        <v>20.6875</v>
      </c>
    </row>
    <row r="95" customFormat="false" ht="12.75" hidden="false" customHeight="false" outlineLevel="0" collapsed="false">
      <c r="B95" s="0" t="s">
        <v>125</v>
      </c>
      <c r="C95" s="0" t="s">
        <v>126</v>
      </c>
      <c r="D95" s="0" t="s">
        <v>127</v>
      </c>
      <c r="E95" s="0" t="s">
        <v>128</v>
      </c>
      <c r="F95" s="0" t="s">
        <v>129</v>
      </c>
      <c r="G95" s="0" t="s">
        <v>130</v>
      </c>
      <c r="H95" s="0" t="s">
        <v>131</v>
      </c>
      <c r="I95" s="0" t="s">
        <v>132</v>
      </c>
      <c r="J95" s="0" t="s">
        <v>133</v>
      </c>
      <c r="K95" s="0" t="s">
        <v>134</v>
      </c>
      <c r="L95" s="0" t="s">
        <v>135</v>
      </c>
      <c r="M95" s="0" t="s">
        <v>136</v>
      </c>
      <c r="N95" s="0" t="s">
        <v>137</v>
      </c>
      <c r="O95" s="0" t="s">
        <v>138</v>
      </c>
      <c r="P95" s="0" t="s">
        <v>139</v>
      </c>
      <c r="Q95" s="0" t="s">
        <v>140</v>
      </c>
      <c r="R95" s="0" t="s">
        <v>141</v>
      </c>
      <c r="S95" s="0" t="s">
        <v>142</v>
      </c>
      <c r="T95" s="0" t="s">
        <v>143</v>
      </c>
      <c r="U95" s="0" t="s">
        <v>144</v>
      </c>
      <c r="V95" s="0" t="s">
        <v>145</v>
      </c>
      <c r="W95" s="0" t="s">
        <v>146</v>
      </c>
      <c r="X95" s="0" t="s">
        <v>147</v>
      </c>
      <c r="Y95" s="0" t="s">
        <v>148</v>
      </c>
      <c r="Z95" s="0" t="s">
        <v>149</v>
      </c>
      <c r="AA95" s="0" t="s">
        <v>150</v>
      </c>
      <c r="AB95" s="0" t="s">
        <v>151</v>
      </c>
      <c r="AC95" s="0" t="s">
        <v>152</v>
      </c>
      <c r="AD95" s="0" t="s">
        <v>153</v>
      </c>
      <c r="AE95" s="0" t="s">
        <v>154</v>
      </c>
      <c r="AF95" s="0" t="s">
        <v>155</v>
      </c>
      <c r="AG95" s="0" t="s">
        <v>156</v>
      </c>
      <c r="AH95" s="0" t="s">
        <v>157</v>
      </c>
      <c r="AI95" s="0" t="s">
        <v>158</v>
      </c>
      <c r="AJ95" s="0" t="s">
        <v>159</v>
      </c>
      <c r="AK95" s="0" t="s">
        <v>160</v>
      </c>
      <c r="AL95" s="0" t="s">
        <v>161</v>
      </c>
      <c r="AM95" s="0" t="s">
        <v>162</v>
      </c>
      <c r="AN95" s="0" t="s">
        <v>163</v>
      </c>
      <c r="AO95" s="0" t="s">
        <v>164</v>
      </c>
      <c r="AP95" s="0" t="s">
        <v>165</v>
      </c>
      <c r="AQ95" s="0" t="s">
        <v>166</v>
      </c>
      <c r="AR95" s="0" t="s">
        <v>167</v>
      </c>
      <c r="AS95" s="0" t="s">
        <v>168</v>
      </c>
      <c r="AT95" s="0" t="s">
        <v>169</v>
      </c>
      <c r="AU95" s="0" t="s">
        <v>170</v>
      </c>
      <c r="AV95" s="0" t="s">
        <v>171</v>
      </c>
      <c r="AW95" s="0" t="s">
        <v>172</v>
      </c>
      <c r="AX95" s="0" t="s">
        <v>173</v>
      </c>
      <c r="AY95" s="0" t="s">
        <v>174</v>
      </c>
      <c r="AZ95" s="0" t="s">
        <v>175</v>
      </c>
      <c r="BA95" s="0" t="s">
        <v>176</v>
      </c>
      <c r="BB95" s="0" t="s">
        <v>177</v>
      </c>
      <c r="BC95" s="0" t="s">
        <v>178</v>
      </c>
      <c r="BD95" s="0" t="s">
        <v>179</v>
      </c>
      <c r="BE95" s="0" t="s">
        <v>180</v>
      </c>
      <c r="BF95" s="0" t="s">
        <v>181</v>
      </c>
      <c r="BG95" s="0" t="s">
        <v>182</v>
      </c>
      <c r="BH95" s="0" t="s">
        <v>183</v>
      </c>
      <c r="BI95" s="0" t="s">
        <v>184</v>
      </c>
      <c r="BJ95" s="0" t="s">
        <v>185</v>
      </c>
      <c r="BK95" s="0" t="s">
        <v>186</v>
      </c>
      <c r="BL95" s="0" t="s">
        <v>187</v>
      </c>
      <c r="BM95" s="0" t="s">
        <v>188</v>
      </c>
      <c r="BN95" s="0" t="s">
        <v>189</v>
      </c>
      <c r="BO95" s="0" t="s">
        <v>190</v>
      </c>
      <c r="BP95" s="0" t="s">
        <v>191</v>
      </c>
      <c r="BQ95" s="0" t="s">
        <v>192</v>
      </c>
      <c r="BR95" s="0" t="s">
        <v>193</v>
      </c>
      <c r="BS95" s="0" t="s">
        <v>194</v>
      </c>
      <c r="BT95" s="0" t="s">
        <v>195</v>
      </c>
      <c r="BU95" s="0" t="s">
        <v>196</v>
      </c>
      <c r="BV95" s="0" t="s">
        <v>197</v>
      </c>
      <c r="BW95" s="0" t="s">
        <v>198</v>
      </c>
      <c r="BX95" s="0" t="s">
        <v>199</v>
      </c>
      <c r="BY95" s="0" t="s">
        <v>200</v>
      </c>
      <c r="BZ95" s="0" t="s">
        <v>201</v>
      </c>
      <c r="CA95" s="0" t="s">
        <v>202</v>
      </c>
      <c r="CB95" s="0" t="s">
        <v>203</v>
      </c>
      <c r="CC95" s="0" t="s">
        <v>204</v>
      </c>
      <c r="CD95" s="0" t="s">
        <v>205</v>
      </c>
      <c r="CE95" s="0" t="s">
        <v>206</v>
      </c>
      <c r="CF95" s="0" t="s">
        <v>207</v>
      </c>
      <c r="CG95" s="0" t="s">
        <v>208</v>
      </c>
      <c r="CH95" s="0" t="s">
        <v>209</v>
      </c>
      <c r="CI95" s="0" t="s">
        <v>210</v>
      </c>
      <c r="CJ95" s="0" t="s">
        <v>211</v>
      </c>
      <c r="CK95" s="0" t="s">
        <v>212</v>
      </c>
      <c r="CL95" s="0" t="s">
        <v>213</v>
      </c>
      <c r="CM95" s="0" t="s">
        <v>214</v>
      </c>
      <c r="CN95" s="0" t="s">
        <v>215</v>
      </c>
      <c r="CO95" s="0" t="s">
        <v>216</v>
      </c>
      <c r="CP95" s="0" t="s">
        <v>217</v>
      </c>
      <c r="CQ95" s="0" t="s">
        <v>218</v>
      </c>
      <c r="CR95" s="0" t="s">
        <v>219</v>
      </c>
      <c r="CS95" s="0" t="s">
        <v>220</v>
      </c>
      <c r="CT95" s="0" t="s">
        <v>221</v>
      </c>
      <c r="CU95" s="0" t="s">
        <v>222</v>
      </c>
      <c r="CV95" s="0" t="s">
        <v>223</v>
      </c>
      <c r="CW95" s="0" t="s">
        <v>224</v>
      </c>
      <c r="CX95" s="0" t="s">
        <v>225</v>
      </c>
    </row>
    <row r="96" customFormat="false" ht="12.75" hidden="false" customHeight="false" outlineLevel="0" collapsed="false">
      <c r="A96" s="0" t="s">
        <v>274</v>
      </c>
      <c r="B96" s="0" t="n">
        <v>27</v>
      </c>
      <c r="C96" s="0" t="n">
        <v>28.3700008392334</v>
      </c>
      <c r="D96" s="0" t="n">
        <v>29.2199993133545</v>
      </c>
      <c r="E96" s="0" t="n">
        <v>30</v>
      </c>
      <c r="F96" s="0" t="n">
        <v>30.9099998474121</v>
      </c>
      <c r="G96" s="0" t="n">
        <v>30.3700008392334</v>
      </c>
      <c r="H96" s="0" t="n">
        <v>29.75</v>
      </c>
      <c r="I96" s="0" t="n">
        <v>28.8099994659424</v>
      </c>
      <c r="J96" s="0" t="n">
        <v>28.6900005340576</v>
      </c>
      <c r="K96" s="0" t="n">
        <v>29.75</v>
      </c>
      <c r="L96" s="0" t="n">
        <v>29.6200008392334</v>
      </c>
      <c r="M96" s="0" t="n">
        <v>29.75</v>
      </c>
      <c r="N96" s="0" t="n">
        <v>29.1900005340576</v>
      </c>
      <c r="O96" s="0" t="n">
        <v>29</v>
      </c>
      <c r="P96" s="0" t="n">
        <v>29.3099994659424</v>
      </c>
      <c r="Q96" s="0" t="n">
        <v>29.3099994659424</v>
      </c>
      <c r="R96" s="0" t="n">
        <v>28.9400005340576</v>
      </c>
      <c r="S96" s="0" t="n">
        <v>27.8099994659424</v>
      </c>
      <c r="T96" s="0" t="n">
        <v>27.8700008392334</v>
      </c>
      <c r="U96" s="0" t="n">
        <v>27.6900005340576</v>
      </c>
      <c r="V96" s="0" t="n">
        <v>27.8700008392334</v>
      </c>
      <c r="W96" s="0" t="n">
        <v>27.5</v>
      </c>
      <c r="X96" s="0" t="n">
        <v>26.5599994659424</v>
      </c>
      <c r="Y96" s="0" t="n">
        <v>26.0599994659424</v>
      </c>
      <c r="Z96" s="0" t="n">
        <v>26.3700008392334</v>
      </c>
      <c r="AA96" s="0" t="n">
        <v>26.9400005340576</v>
      </c>
      <c r="AB96" s="0" t="n">
        <v>26.5</v>
      </c>
      <c r="AC96" s="0" t="n">
        <v>27</v>
      </c>
      <c r="AD96" s="0" t="n">
        <v>26.6900005340576</v>
      </c>
      <c r="AE96" s="0" t="n">
        <v>26.0599994659424</v>
      </c>
      <c r="AF96" s="0" t="n">
        <v>26.5599994659424</v>
      </c>
      <c r="AG96" s="0" t="n">
        <v>26</v>
      </c>
      <c r="AH96" s="0" t="n">
        <v>26.1900005340576</v>
      </c>
      <c r="AI96" s="0" t="n">
        <v>26.25</v>
      </c>
      <c r="AJ96" s="0" t="n">
        <v>26.3700008392334</v>
      </c>
      <c r="AK96" s="0" t="n">
        <v>26.3099994659424</v>
      </c>
      <c r="AL96" s="0" t="n">
        <v>26.1200008392334</v>
      </c>
      <c r="AM96" s="0" t="n">
        <v>26.5599994659424</v>
      </c>
      <c r="AN96" s="0" t="n">
        <v>26.75</v>
      </c>
      <c r="AO96" s="0" t="n">
        <v>27</v>
      </c>
      <c r="AP96" s="0" t="n">
        <v>27.0599994659424</v>
      </c>
      <c r="AQ96" s="0" t="n">
        <v>27.1900005340576</v>
      </c>
      <c r="AR96" s="0" t="n">
        <v>27.3099994659424</v>
      </c>
      <c r="AS96" s="0" t="n">
        <v>27.6200008392334</v>
      </c>
      <c r="AT96" s="0" t="n">
        <v>27.8099994659424</v>
      </c>
      <c r="AU96" s="0" t="n">
        <v>28</v>
      </c>
      <c r="AV96" s="0" t="n">
        <v>28.3700008392334</v>
      </c>
      <c r="AW96" s="0" t="n">
        <v>28.1900005340576</v>
      </c>
      <c r="AX96" s="0" t="n">
        <v>28.25</v>
      </c>
      <c r="AY96" s="0" t="n">
        <v>28.4400005340576</v>
      </c>
      <c r="AZ96" s="0" t="n">
        <v>28.3700008392334</v>
      </c>
      <c r="BA96" s="0" t="n">
        <v>28.8700008392334</v>
      </c>
      <c r="BB96" s="0" t="n">
        <v>29.5</v>
      </c>
      <c r="BC96" s="0" t="n">
        <v>29.75</v>
      </c>
      <c r="BD96" s="0" t="n">
        <v>29.5</v>
      </c>
      <c r="BE96" s="0" t="n">
        <v>29</v>
      </c>
      <c r="BF96" s="0" t="n">
        <v>29.1200008392334</v>
      </c>
      <c r="BG96" s="0" t="n">
        <v>28.8700008392334</v>
      </c>
      <c r="BH96" s="0" t="n">
        <v>28.5599994659424</v>
      </c>
      <c r="BI96" s="0" t="n">
        <v>28.9400005340576</v>
      </c>
      <c r="BJ96" s="0" t="n">
        <v>29.75</v>
      </c>
      <c r="BK96" s="0" t="n">
        <v>29.6900005340576</v>
      </c>
      <c r="BL96" s="0" t="n">
        <v>29.3700008392334</v>
      </c>
      <c r="BM96" s="0" t="n">
        <v>29.5</v>
      </c>
      <c r="BN96" s="0" t="n">
        <v>29.9400005340576</v>
      </c>
      <c r="BO96" s="0" t="n">
        <v>30.1200008392334</v>
      </c>
      <c r="BP96" s="0" t="n">
        <v>30.0599994659424</v>
      </c>
      <c r="BQ96" s="0" t="n">
        <v>29.5599994659424</v>
      </c>
      <c r="BR96" s="0" t="n">
        <v>29.25</v>
      </c>
      <c r="BS96" s="0" t="n">
        <v>29.1900005340576</v>
      </c>
      <c r="BT96" s="0" t="n">
        <v>27.0599994659424</v>
      </c>
      <c r="BU96" s="0" t="n">
        <v>26.25</v>
      </c>
      <c r="BV96" s="0" t="n">
        <v>27.1900005340576</v>
      </c>
      <c r="BW96" s="0" t="n">
        <v>26.9400005340576</v>
      </c>
      <c r="BX96" s="0" t="n">
        <v>26.9400005340576</v>
      </c>
      <c r="BY96" s="0" t="n">
        <v>26.1900005340576</v>
      </c>
      <c r="BZ96" s="0" t="n">
        <v>26.3700008392334</v>
      </c>
      <c r="CA96" s="0" t="n">
        <v>25.5599994659424</v>
      </c>
      <c r="CB96" s="0" t="n">
        <v>25.75</v>
      </c>
      <c r="CC96" s="0" t="n">
        <v>26.1200008392334</v>
      </c>
      <c r="CD96" s="0" t="n">
        <v>26.1900005340576</v>
      </c>
      <c r="CE96" s="0" t="n">
        <v>26.4400005340576</v>
      </c>
      <c r="CF96" s="0" t="n">
        <v>26.4400005340576</v>
      </c>
      <c r="CG96" s="0" t="n">
        <v>26.5</v>
      </c>
      <c r="CH96" s="0" t="n">
        <v>26.4400005340576</v>
      </c>
      <c r="CI96" s="0" t="n">
        <v>26.25</v>
      </c>
      <c r="CJ96" s="0" t="n">
        <v>26.5</v>
      </c>
      <c r="CK96" s="0" t="n">
        <v>26.4899997711182</v>
      </c>
      <c r="CL96" s="0" t="n">
        <v>26.4500007629395</v>
      </c>
      <c r="CM96" s="0" t="n">
        <v>26.2999992370605</v>
      </c>
      <c r="CN96" s="0" t="n">
        <v>26.4500007629395</v>
      </c>
      <c r="CO96" s="0" t="n">
        <v>26.3500003814697</v>
      </c>
      <c r="CP96" s="0" t="n">
        <v>26.5599994659424</v>
      </c>
      <c r="CQ96" s="0" t="n">
        <v>26.4899997711182</v>
      </c>
      <c r="CR96" s="0" t="n">
        <v>26.8600006103516</v>
      </c>
      <c r="CS96" s="0" t="n">
        <v>27.4699993133545</v>
      </c>
      <c r="CT96" s="0" t="n">
        <v>27.9799995422363</v>
      </c>
      <c r="CU96" s="0" t="n">
        <v>28.0100002288818</v>
      </c>
      <c r="CV96" s="0" t="n">
        <v>28.0599994659424</v>
      </c>
      <c r="CW96" s="0" t="n">
        <v>28</v>
      </c>
      <c r="CX96" s="0" t="n">
        <v>28.2000007629395</v>
      </c>
    </row>
    <row r="97" customFormat="false" ht="12.75" hidden="false" customHeight="false" outlineLevel="0" collapsed="false">
      <c r="B97" s="0" t="s">
        <v>125</v>
      </c>
      <c r="C97" s="0" t="s">
        <v>126</v>
      </c>
      <c r="D97" s="0" t="s">
        <v>127</v>
      </c>
      <c r="E97" s="0" t="s">
        <v>128</v>
      </c>
      <c r="F97" s="0" t="s">
        <v>129</v>
      </c>
      <c r="G97" s="0" t="s">
        <v>130</v>
      </c>
      <c r="H97" s="0" t="s">
        <v>131</v>
      </c>
      <c r="I97" s="0" t="s">
        <v>132</v>
      </c>
      <c r="J97" s="0" t="s">
        <v>133</v>
      </c>
      <c r="K97" s="0" t="s">
        <v>134</v>
      </c>
      <c r="L97" s="0" t="s">
        <v>135</v>
      </c>
      <c r="M97" s="0" t="s">
        <v>136</v>
      </c>
      <c r="N97" s="0" t="s">
        <v>137</v>
      </c>
      <c r="O97" s="0" t="s">
        <v>138</v>
      </c>
      <c r="P97" s="0" t="s">
        <v>139</v>
      </c>
      <c r="Q97" s="0" t="s">
        <v>140</v>
      </c>
      <c r="R97" s="0" t="s">
        <v>141</v>
      </c>
      <c r="S97" s="0" t="s">
        <v>142</v>
      </c>
      <c r="T97" s="0" t="s">
        <v>143</v>
      </c>
      <c r="U97" s="0" t="s">
        <v>144</v>
      </c>
      <c r="V97" s="0" t="s">
        <v>145</v>
      </c>
      <c r="W97" s="0" t="s">
        <v>146</v>
      </c>
      <c r="X97" s="0" t="s">
        <v>147</v>
      </c>
      <c r="Y97" s="0" t="s">
        <v>148</v>
      </c>
      <c r="Z97" s="0" t="s">
        <v>149</v>
      </c>
      <c r="AA97" s="0" t="s">
        <v>150</v>
      </c>
      <c r="AB97" s="0" t="s">
        <v>151</v>
      </c>
      <c r="AC97" s="0" t="s">
        <v>152</v>
      </c>
      <c r="AD97" s="0" t="s">
        <v>153</v>
      </c>
      <c r="AE97" s="0" t="s">
        <v>154</v>
      </c>
      <c r="AF97" s="0" t="s">
        <v>155</v>
      </c>
      <c r="AG97" s="0" t="s">
        <v>156</v>
      </c>
      <c r="AH97" s="0" t="s">
        <v>157</v>
      </c>
      <c r="AI97" s="0" t="s">
        <v>158</v>
      </c>
      <c r="AJ97" s="0" t="s">
        <v>159</v>
      </c>
      <c r="AK97" s="0" t="s">
        <v>160</v>
      </c>
      <c r="AL97" s="0" t="s">
        <v>161</v>
      </c>
      <c r="AM97" s="0" t="s">
        <v>162</v>
      </c>
      <c r="AN97" s="0" t="s">
        <v>163</v>
      </c>
      <c r="AO97" s="0" t="s">
        <v>164</v>
      </c>
      <c r="AP97" s="0" t="s">
        <v>165</v>
      </c>
      <c r="AQ97" s="0" t="s">
        <v>166</v>
      </c>
      <c r="AR97" s="0" t="s">
        <v>167</v>
      </c>
      <c r="AS97" s="0" t="s">
        <v>168</v>
      </c>
      <c r="AT97" s="0" t="s">
        <v>169</v>
      </c>
      <c r="AU97" s="0" t="s">
        <v>170</v>
      </c>
      <c r="AV97" s="0" t="s">
        <v>171</v>
      </c>
      <c r="AW97" s="0" t="s">
        <v>172</v>
      </c>
      <c r="AX97" s="0" t="s">
        <v>173</v>
      </c>
      <c r="AY97" s="0" t="s">
        <v>174</v>
      </c>
      <c r="AZ97" s="0" t="s">
        <v>175</v>
      </c>
      <c r="BA97" s="0" t="s">
        <v>176</v>
      </c>
      <c r="BB97" s="0" t="s">
        <v>177</v>
      </c>
      <c r="BC97" s="0" t="s">
        <v>178</v>
      </c>
      <c r="BD97" s="0" t="s">
        <v>179</v>
      </c>
      <c r="BE97" s="0" t="s">
        <v>180</v>
      </c>
      <c r="BF97" s="0" t="s">
        <v>181</v>
      </c>
      <c r="BG97" s="0" t="s">
        <v>182</v>
      </c>
      <c r="BH97" s="0" t="s">
        <v>183</v>
      </c>
      <c r="BI97" s="0" t="s">
        <v>184</v>
      </c>
      <c r="BJ97" s="0" t="s">
        <v>185</v>
      </c>
      <c r="BK97" s="0" t="s">
        <v>186</v>
      </c>
      <c r="BL97" s="0" t="s">
        <v>187</v>
      </c>
      <c r="BM97" s="0" t="s">
        <v>188</v>
      </c>
      <c r="BN97" s="0" t="s">
        <v>189</v>
      </c>
      <c r="BO97" s="0" t="s">
        <v>190</v>
      </c>
      <c r="BP97" s="0" t="s">
        <v>191</v>
      </c>
      <c r="BQ97" s="0" t="s">
        <v>192</v>
      </c>
      <c r="BR97" s="0" t="s">
        <v>193</v>
      </c>
      <c r="BS97" s="0" t="s">
        <v>194</v>
      </c>
      <c r="BT97" s="0" t="s">
        <v>195</v>
      </c>
      <c r="BU97" s="0" t="s">
        <v>196</v>
      </c>
      <c r="BV97" s="0" t="s">
        <v>197</v>
      </c>
      <c r="BW97" s="0" t="s">
        <v>198</v>
      </c>
      <c r="BX97" s="0" t="s">
        <v>199</v>
      </c>
      <c r="BY97" s="0" t="s">
        <v>200</v>
      </c>
      <c r="BZ97" s="0" t="s">
        <v>201</v>
      </c>
      <c r="CA97" s="0" t="s">
        <v>202</v>
      </c>
      <c r="CB97" s="0" t="s">
        <v>203</v>
      </c>
      <c r="CC97" s="0" t="s">
        <v>204</v>
      </c>
      <c r="CD97" s="0" t="s">
        <v>205</v>
      </c>
      <c r="CE97" s="0" t="s">
        <v>206</v>
      </c>
      <c r="CF97" s="0" t="s">
        <v>207</v>
      </c>
      <c r="CG97" s="0" t="s">
        <v>208</v>
      </c>
      <c r="CH97" s="0" t="s">
        <v>209</v>
      </c>
      <c r="CI97" s="0" t="s">
        <v>210</v>
      </c>
      <c r="CJ97" s="0" t="s">
        <v>211</v>
      </c>
      <c r="CK97" s="0" t="s">
        <v>212</v>
      </c>
      <c r="CL97" s="0" t="s">
        <v>213</v>
      </c>
      <c r="CM97" s="0" t="s">
        <v>214</v>
      </c>
      <c r="CN97" s="0" t="s">
        <v>215</v>
      </c>
      <c r="CO97" s="0" t="s">
        <v>216</v>
      </c>
      <c r="CP97" s="0" t="s">
        <v>217</v>
      </c>
      <c r="CQ97" s="0" t="s">
        <v>218</v>
      </c>
      <c r="CR97" s="0" t="s">
        <v>219</v>
      </c>
      <c r="CS97" s="0" t="s">
        <v>220</v>
      </c>
      <c r="CT97" s="0" t="s">
        <v>221</v>
      </c>
      <c r="CU97" s="0" t="s">
        <v>222</v>
      </c>
      <c r="CV97" s="0" t="s">
        <v>223</v>
      </c>
      <c r="CW97" s="0" t="s">
        <v>224</v>
      </c>
      <c r="CX97" s="0" t="s">
        <v>225</v>
      </c>
    </row>
    <row r="98" customFormat="false" ht="12.75" hidden="false" customHeight="false" outlineLevel="0" collapsed="false">
      <c r="A98" s="0" t="s">
        <v>275</v>
      </c>
      <c r="B98" s="0" t="n">
        <v>17.5</v>
      </c>
      <c r="C98" s="0" t="n">
        <v>17.75</v>
      </c>
      <c r="D98" s="0" t="n">
        <v>17.8099994659424</v>
      </c>
      <c r="E98" s="0" t="n">
        <v>17.8099994659424</v>
      </c>
      <c r="F98" s="0" t="n">
        <v>18.0300006866455</v>
      </c>
      <c r="G98" s="0" t="n">
        <v>17.6900005340576</v>
      </c>
      <c r="H98" s="0" t="n">
        <v>17.6900005340576</v>
      </c>
      <c r="I98" s="0" t="n">
        <v>17.5</v>
      </c>
      <c r="J98" s="0" t="n">
        <v>17.3700008392334</v>
      </c>
      <c r="K98" s="0" t="n">
        <v>17.3099994659424</v>
      </c>
      <c r="L98" s="0" t="n">
        <v>17.3099994659424</v>
      </c>
      <c r="M98" s="0" t="n">
        <v>16.8099994659424</v>
      </c>
      <c r="N98" s="0" t="n">
        <v>16.6200008392334</v>
      </c>
      <c r="O98" s="0" t="n">
        <v>16.4400005340576</v>
      </c>
      <c r="P98" s="0" t="n">
        <v>16.9400005340576</v>
      </c>
      <c r="Q98" s="0" t="n">
        <v>16.9400005340576</v>
      </c>
      <c r="R98" s="0" t="n">
        <v>16.5</v>
      </c>
      <c r="S98" s="0" t="n">
        <v>16.0599994659424</v>
      </c>
      <c r="T98" s="0" t="n">
        <v>16.3700008392334</v>
      </c>
      <c r="U98" s="0" t="n">
        <v>16.5599994659424</v>
      </c>
      <c r="V98" s="0" t="n">
        <v>16.4400005340576</v>
      </c>
      <c r="W98" s="0" t="n">
        <v>16.4400005340576</v>
      </c>
      <c r="X98" s="0" t="n">
        <v>16.3700008392334</v>
      </c>
      <c r="Y98" s="0" t="n">
        <v>16.3099994659424</v>
      </c>
      <c r="Z98" s="0" t="n">
        <v>17.0599994659424</v>
      </c>
      <c r="AA98" s="0" t="n">
        <v>17.3099994659424</v>
      </c>
      <c r="AB98" s="0" t="n">
        <v>17.1900005340576</v>
      </c>
      <c r="AC98" s="0" t="n">
        <v>17.75</v>
      </c>
      <c r="AD98" s="0" t="n">
        <v>16.6900005340576</v>
      </c>
      <c r="AE98" s="0" t="n">
        <v>16.4400005340576</v>
      </c>
      <c r="AF98" s="0" t="n">
        <v>16.1900005340576</v>
      </c>
      <c r="AG98" s="0" t="n">
        <v>15.8699998855591</v>
      </c>
      <c r="AH98" s="0" t="n">
        <v>15.9399995803833</v>
      </c>
      <c r="AI98" s="0" t="n">
        <v>16.1200008392334</v>
      </c>
      <c r="AJ98" s="0" t="n">
        <v>15.6199998855591</v>
      </c>
      <c r="AK98" s="0" t="n">
        <v>15.5600004196167</v>
      </c>
      <c r="AL98" s="0" t="n">
        <v>15.1899995803833</v>
      </c>
      <c r="AM98" s="0" t="n">
        <v>15.4399995803833</v>
      </c>
      <c r="AN98" s="0" t="n">
        <v>15.3699998855591</v>
      </c>
      <c r="AO98" s="0" t="n">
        <v>15.75</v>
      </c>
      <c r="AP98" s="0" t="n">
        <v>15.6899995803833</v>
      </c>
      <c r="AQ98" s="0" t="n">
        <v>15.75</v>
      </c>
      <c r="AR98" s="0" t="n">
        <v>15.75</v>
      </c>
      <c r="AS98" s="0" t="n">
        <v>15.8699998855591</v>
      </c>
      <c r="AT98" s="0" t="n">
        <v>15.8100004196167</v>
      </c>
      <c r="AU98" s="0" t="n">
        <v>15.9399995803833</v>
      </c>
      <c r="AV98" s="0" t="n">
        <v>16.1200008392334</v>
      </c>
      <c r="AW98" s="0" t="n">
        <v>15.8100004196167</v>
      </c>
      <c r="AX98" s="0" t="n">
        <v>15.9399995803833</v>
      </c>
      <c r="AY98" s="0" t="n">
        <v>16.1900005340576</v>
      </c>
      <c r="AZ98" s="0" t="n">
        <v>16</v>
      </c>
      <c r="BA98" s="0" t="n">
        <v>15.8699998855591</v>
      </c>
      <c r="BB98" s="0" t="n">
        <v>15.8699998855591</v>
      </c>
      <c r="BC98" s="0" t="n">
        <v>16.0599994659424</v>
      </c>
      <c r="BD98" s="0" t="n">
        <v>15.8699998855591</v>
      </c>
      <c r="BE98" s="0" t="n">
        <v>15.8100004196167</v>
      </c>
      <c r="BF98" s="0" t="n">
        <v>15.6199998855591</v>
      </c>
      <c r="BG98" s="0" t="n">
        <v>15.4399995803833</v>
      </c>
      <c r="BH98" s="0" t="n">
        <v>15.5</v>
      </c>
      <c r="BI98" s="0" t="n">
        <v>15.4399995803833</v>
      </c>
      <c r="BJ98" s="0" t="n">
        <v>15.4399995803833</v>
      </c>
      <c r="BK98" s="0" t="n">
        <v>15.25</v>
      </c>
      <c r="BL98" s="0" t="n">
        <v>15.3699998855591</v>
      </c>
      <c r="BM98" s="0" t="n">
        <v>15.3699998855591</v>
      </c>
      <c r="BN98" s="0" t="n">
        <v>15.6199998855591</v>
      </c>
      <c r="BO98" s="0" t="n">
        <v>16.25</v>
      </c>
      <c r="BP98" s="0" t="n">
        <v>16.1900005340576</v>
      </c>
      <c r="BQ98" s="0" t="n">
        <v>16.0599994659424</v>
      </c>
      <c r="BR98" s="0" t="n">
        <v>16</v>
      </c>
      <c r="BS98" s="0" t="n">
        <v>15.6899995803833</v>
      </c>
      <c r="BT98" s="0" t="n">
        <v>14.3699998855591</v>
      </c>
      <c r="BU98" s="0" t="n">
        <v>14.3699998855591</v>
      </c>
      <c r="BV98" s="0" t="n">
        <v>14.3699998855591</v>
      </c>
      <c r="BW98" s="0" t="n">
        <v>14.6199998855591</v>
      </c>
      <c r="BX98" s="0" t="n">
        <v>14.9399995803833</v>
      </c>
      <c r="BY98" s="0" t="n">
        <v>14.6199998855591</v>
      </c>
      <c r="BZ98" s="0" t="n">
        <v>14.75</v>
      </c>
      <c r="CA98" s="0" t="n">
        <v>15.1899995803833</v>
      </c>
      <c r="CB98" s="0" t="n">
        <v>14.75</v>
      </c>
      <c r="CC98" s="0" t="n">
        <v>14.3699998855591</v>
      </c>
      <c r="CD98" s="0" t="n">
        <v>14.25</v>
      </c>
      <c r="CE98" s="0" t="n">
        <v>14.6199998855591</v>
      </c>
      <c r="CF98" s="0" t="n">
        <v>14.8699998855591</v>
      </c>
      <c r="CG98" s="0" t="n">
        <v>14.9399995803833</v>
      </c>
      <c r="CH98" s="0" t="n">
        <v>15.1199998855591</v>
      </c>
      <c r="CI98" s="0" t="n">
        <v>15.25</v>
      </c>
      <c r="CJ98" s="0" t="n">
        <v>15.6099996566772</v>
      </c>
      <c r="CK98" s="0" t="n">
        <v>15.1400003433228</v>
      </c>
      <c r="CL98" s="0" t="n">
        <v>14.6099996566772</v>
      </c>
      <c r="CM98" s="0" t="n">
        <v>14.0200004577637</v>
      </c>
      <c r="CN98" s="0" t="n">
        <v>13.8500003814697</v>
      </c>
      <c r="CO98" s="0" t="n">
        <v>13.6000003814697</v>
      </c>
      <c r="CP98" s="0" t="n">
        <v>12.25</v>
      </c>
      <c r="CQ98" s="0" t="n">
        <v>10.8000001907349</v>
      </c>
      <c r="CR98" s="0" t="n">
        <v>11.4899997711182</v>
      </c>
      <c r="CS98" s="0" t="n">
        <v>11.8500003814697</v>
      </c>
      <c r="CT98" s="0" t="n">
        <v>11.8999996185303</v>
      </c>
      <c r="CU98" s="0" t="n">
        <v>12.1000003814697</v>
      </c>
      <c r="CV98" s="0" t="n">
        <v>11.7399997711182</v>
      </c>
      <c r="CW98" s="0" t="n">
        <v>11.9799995422363</v>
      </c>
      <c r="CX98" s="0" t="n">
        <v>11.8299999237061</v>
      </c>
    </row>
    <row r="99" customFormat="false" ht="12.75" hidden="false" customHeight="false" outlineLevel="0" collapsed="false">
      <c r="B99" s="0" t="s">
        <v>125</v>
      </c>
      <c r="C99" s="0" t="s">
        <v>126</v>
      </c>
      <c r="D99" s="0" t="s">
        <v>127</v>
      </c>
      <c r="E99" s="0" t="s">
        <v>128</v>
      </c>
      <c r="F99" s="0" t="s">
        <v>129</v>
      </c>
      <c r="G99" s="0" t="s">
        <v>130</v>
      </c>
      <c r="H99" s="0" t="s">
        <v>131</v>
      </c>
      <c r="I99" s="0" t="s">
        <v>132</v>
      </c>
      <c r="J99" s="0" t="s">
        <v>133</v>
      </c>
      <c r="K99" s="0" t="s">
        <v>134</v>
      </c>
      <c r="L99" s="0" t="s">
        <v>135</v>
      </c>
      <c r="M99" s="0" t="s">
        <v>136</v>
      </c>
      <c r="N99" s="0" t="s">
        <v>137</v>
      </c>
      <c r="O99" s="0" t="s">
        <v>138</v>
      </c>
      <c r="P99" s="0" t="s">
        <v>139</v>
      </c>
      <c r="Q99" s="0" t="s">
        <v>140</v>
      </c>
      <c r="R99" s="0" t="s">
        <v>141</v>
      </c>
      <c r="S99" s="0" t="s">
        <v>142</v>
      </c>
      <c r="T99" s="0" t="s">
        <v>143</v>
      </c>
      <c r="U99" s="0" t="s">
        <v>144</v>
      </c>
      <c r="V99" s="0" t="s">
        <v>145</v>
      </c>
      <c r="W99" s="0" t="s">
        <v>146</v>
      </c>
      <c r="X99" s="0" t="s">
        <v>147</v>
      </c>
      <c r="Y99" s="0" t="s">
        <v>148</v>
      </c>
      <c r="Z99" s="0" t="s">
        <v>149</v>
      </c>
      <c r="AA99" s="0" t="s">
        <v>150</v>
      </c>
      <c r="AB99" s="0" t="s">
        <v>151</v>
      </c>
      <c r="AC99" s="0" t="s">
        <v>152</v>
      </c>
      <c r="AD99" s="0" t="s">
        <v>153</v>
      </c>
      <c r="AE99" s="0" t="s">
        <v>154</v>
      </c>
      <c r="AF99" s="0" t="s">
        <v>155</v>
      </c>
      <c r="AG99" s="0" t="s">
        <v>156</v>
      </c>
      <c r="AH99" s="0" t="s">
        <v>157</v>
      </c>
      <c r="AI99" s="0" t="s">
        <v>158</v>
      </c>
      <c r="AJ99" s="0" t="s">
        <v>159</v>
      </c>
      <c r="AK99" s="0" t="s">
        <v>160</v>
      </c>
      <c r="AL99" s="0" t="s">
        <v>161</v>
      </c>
      <c r="AM99" s="0" t="s">
        <v>162</v>
      </c>
      <c r="AN99" s="0" t="s">
        <v>163</v>
      </c>
      <c r="AO99" s="0" t="s">
        <v>164</v>
      </c>
      <c r="AP99" s="0" t="s">
        <v>165</v>
      </c>
      <c r="AQ99" s="0" t="s">
        <v>166</v>
      </c>
      <c r="AR99" s="0" t="s">
        <v>167</v>
      </c>
      <c r="AS99" s="0" t="s">
        <v>168</v>
      </c>
      <c r="AT99" s="0" t="s">
        <v>169</v>
      </c>
      <c r="AU99" s="0" t="s">
        <v>170</v>
      </c>
      <c r="AV99" s="0" t="s">
        <v>171</v>
      </c>
      <c r="AW99" s="0" t="s">
        <v>172</v>
      </c>
      <c r="AX99" s="0" t="s">
        <v>173</v>
      </c>
      <c r="AY99" s="0" t="s">
        <v>174</v>
      </c>
      <c r="AZ99" s="0" t="s">
        <v>175</v>
      </c>
      <c r="BA99" s="0" t="s">
        <v>176</v>
      </c>
      <c r="BB99" s="0" t="s">
        <v>177</v>
      </c>
      <c r="BC99" s="0" t="s">
        <v>178</v>
      </c>
      <c r="BD99" s="0" t="s">
        <v>179</v>
      </c>
      <c r="BE99" s="0" t="s">
        <v>180</v>
      </c>
      <c r="BF99" s="0" t="s">
        <v>181</v>
      </c>
      <c r="BG99" s="0" t="s">
        <v>182</v>
      </c>
      <c r="BH99" s="0" t="s">
        <v>183</v>
      </c>
      <c r="BI99" s="0" t="s">
        <v>184</v>
      </c>
      <c r="BJ99" s="0" t="s">
        <v>185</v>
      </c>
      <c r="BK99" s="0" t="s">
        <v>186</v>
      </c>
      <c r="BL99" s="0" t="s">
        <v>187</v>
      </c>
      <c r="BM99" s="0" t="s">
        <v>188</v>
      </c>
      <c r="BN99" s="0" t="s">
        <v>189</v>
      </c>
      <c r="BO99" s="0" t="s">
        <v>190</v>
      </c>
      <c r="BP99" s="0" t="s">
        <v>191</v>
      </c>
      <c r="BQ99" s="0" t="s">
        <v>192</v>
      </c>
      <c r="BR99" s="0" t="s">
        <v>193</v>
      </c>
      <c r="BS99" s="0" t="s">
        <v>194</v>
      </c>
      <c r="BT99" s="0" t="s">
        <v>195</v>
      </c>
      <c r="BU99" s="0" t="s">
        <v>196</v>
      </c>
      <c r="BV99" s="0" t="s">
        <v>197</v>
      </c>
      <c r="BW99" s="0" t="s">
        <v>198</v>
      </c>
      <c r="BX99" s="0" t="s">
        <v>199</v>
      </c>
      <c r="BY99" s="0" t="s">
        <v>200</v>
      </c>
      <c r="BZ99" s="0" t="s">
        <v>201</v>
      </c>
      <c r="CA99" s="0" t="s">
        <v>202</v>
      </c>
      <c r="CB99" s="0" t="s">
        <v>203</v>
      </c>
      <c r="CC99" s="0" t="s">
        <v>204</v>
      </c>
      <c r="CD99" s="0" t="s">
        <v>205</v>
      </c>
      <c r="CE99" s="0" t="s">
        <v>206</v>
      </c>
      <c r="CF99" s="0" t="s">
        <v>207</v>
      </c>
      <c r="CG99" s="0" t="s">
        <v>208</v>
      </c>
      <c r="CH99" s="0" t="s">
        <v>209</v>
      </c>
      <c r="CI99" s="0" t="s">
        <v>210</v>
      </c>
      <c r="CJ99" s="0" t="s">
        <v>211</v>
      </c>
      <c r="CK99" s="0" t="s">
        <v>212</v>
      </c>
      <c r="CL99" s="0" t="s">
        <v>213</v>
      </c>
      <c r="CM99" s="0" t="s">
        <v>214</v>
      </c>
      <c r="CN99" s="0" t="s">
        <v>215</v>
      </c>
      <c r="CO99" s="0" t="s">
        <v>216</v>
      </c>
      <c r="CP99" s="0" t="s">
        <v>217</v>
      </c>
      <c r="CQ99" s="0" t="s">
        <v>218</v>
      </c>
      <c r="CR99" s="0" t="s">
        <v>219</v>
      </c>
      <c r="CS99" s="0" t="s">
        <v>220</v>
      </c>
      <c r="CT99" s="0" t="s">
        <v>221</v>
      </c>
      <c r="CU99" s="0" t="s">
        <v>222</v>
      </c>
      <c r="CV99" s="0" t="s">
        <v>223</v>
      </c>
      <c r="CW99" s="0" t="s">
        <v>224</v>
      </c>
      <c r="CX99" s="0" t="s">
        <v>225</v>
      </c>
    </row>
    <row r="100" customFormat="false" ht="12.75" hidden="false" customHeight="false" outlineLevel="0" collapsed="false">
      <c r="A100" s="0" t="s">
        <v>276</v>
      </c>
      <c r="B100" s="0" t="n">
        <v>25.1200008392334</v>
      </c>
      <c r="C100" s="0" t="n">
        <v>27</v>
      </c>
      <c r="D100" s="0" t="n">
        <v>26.75</v>
      </c>
      <c r="E100" s="0" t="n">
        <v>26.75</v>
      </c>
      <c r="F100" s="0" t="n">
        <v>26.9400005340576</v>
      </c>
      <c r="G100" s="0" t="n">
        <v>27.1900005340576</v>
      </c>
      <c r="H100" s="0" t="n">
        <v>27</v>
      </c>
      <c r="I100" s="0" t="n">
        <v>27</v>
      </c>
      <c r="J100" s="0" t="n">
        <v>26.8700008392334</v>
      </c>
      <c r="K100" s="0" t="n">
        <v>26.0599994659424</v>
      </c>
      <c r="L100" s="0" t="n">
        <v>27.4400005340576</v>
      </c>
      <c r="M100" s="0" t="n">
        <v>27.9400005340576</v>
      </c>
      <c r="N100" s="0" t="n">
        <v>28.3099994659424</v>
      </c>
      <c r="O100" s="0" t="n">
        <v>28.1900005340576</v>
      </c>
      <c r="P100" s="0" t="n">
        <v>28.1900005340576</v>
      </c>
      <c r="Q100" s="0" t="n">
        <v>28.8700008392334</v>
      </c>
      <c r="R100" s="0" t="n">
        <v>28.8099994659424</v>
      </c>
      <c r="S100" s="0" t="n">
        <v>28.75</v>
      </c>
      <c r="T100" s="0" t="n">
        <v>29.0599994659424</v>
      </c>
      <c r="U100" s="0" t="n">
        <v>29.3099994659424</v>
      </c>
      <c r="V100" s="0" t="n">
        <v>29.3099994659424</v>
      </c>
      <c r="W100" s="0" t="n">
        <v>28.75</v>
      </c>
      <c r="X100" s="0" t="n">
        <v>28.1200008392334</v>
      </c>
      <c r="Y100" s="0" t="n">
        <v>28.6200008392334</v>
      </c>
      <c r="Z100" s="0" t="n">
        <v>28.5</v>
      </c>
      <c r="AA100" s="0" t="n">
        <v>29.25</v>
      </c>
      <c r="AB100" s="0" t="n">
        <v>29.9400005340576</v>
      </c>
      <c r="AC100" s="0" t="n">
        <v>30.1200008392334</v>
      </c>
      <c r="AD100" s="0" t="n">
        <v>29.75</v>
      </c>
      <c r="AE100" s="0" t="n">
        <v>30</v>
      </c>
      <c r="AF100" s="0" t="n">
        <v>30.5</v>
      </c>
      <c r="AG100" s="0" t="n">
        <v>30.1200008392334</v>
      </c>
      <c r="AH100" s="0" t="n">
        <v>29.6900005340576</v>
      </c>
      <c r="AI100" s="0" t="n">
        <v>29.3700008392334</v>
      </c>
      <c r="AJ100" s="0" t="n">
        <v>29.5</v>
      </c>
      <c r="AK100" s="0" t="n">
        <v>28.8099994659424</v>
      </c>
      <c r="AL100" s="0" t="n">
        <v>29.6900005340576</v>
      </c>
      <c r="AM100" s="0" t="n">
        <v>30.3700008392334</v>
      </c>
      <c r="AN100" s="0" t="n">
        <v>29.6900005340576</v>
      </c>
      <c r="AO100" s="0" t="n">
        <v>29.6900005340576</v>
      </c>
      <c r="AP100" s="0" t="n">
        <v>29.3700008392334</v>
      </c>
      <c r="AQ100" s="0" t="n">
        <v>29.5</v>
      </c>
      <c r="AR100" s="0" t="n">
        <v>29.6900005340576</v>
      </c>
      <c r="AS100" s="0" t="n">
        <v>29.8700008392334</v>
      </c>
      <c r="AT100" s="0" t="n">
        <v>29.8700008392334</v>
      </c>
      <c r="AU100" s="0" t="n">
        <v>29.1900005340576</v>
      </c>
      <c r="AV100" s="0" t="n">
        <v>28.5599994659424</v>
      </c>
      <c r="AW100" s="0" t="n">
        <v>27.75</v>
      </c>
      <c r="AX100" s="0" t="n">
        <v>27.8099994659424</v>
      </c>
      <c r="AY100" s="0" t="n">
        <v>28.1900005340576</v>
      </c>
      <c r="AZ100" s="0" t="n">
        <v>27.8700008392334</v>
      </c>
      <c r="BA100" s="0" t="n">
        <v>28.6200008392334</v>
      </c>
      <c r="BB100" s="0" t="n">
        <v>29</v>
      </c>
      <c r="BC100" s="0" t="n">
        <v>29.4400005340576</v>
      </c>
      <c r="BD100" s="0" t="n">
        <v>29.8099994659424</v>
      </c>
      <c r="BE100" s="0" t="n">
        <v>30.6200008392334</v>
      </c>
      <c r="BF100" s="0" t="n">
        <v>30.75</v>
      </c>
      <c r="BG100" s="0" t="n">
        <v>29.8099994659424</v>
      </c>
      <c r="BH100" s="0" t="n">
        <v>30.3700008392334</v>
      </c>
      <c r="BI100" s="0" t="n">
        <v>31.1200008392334</v>
      </c>
      <c r="BJ100" s="0" t="n">
        <v>31.3099994659424</v>
      </c>
      <c r="BK100" s="0" t="n">
        <v>30.5</v>
      </c>
      <c r="BL100" s="0" t="n">
        <v>31.0599994659424</v>
      </c>
      <c r="BM100" s="0" t="n">
        <v>31.1900005340576</v>
      </c>
      <c r="BN100" s="0" t="n">
        <v>33.5</v>
      </c>
      <c r="BO100" s="0" t="n">
        <v>33.25</v>
      </c>
      <c r="BP100" s="0" t="n">
        <v>33.8699989318848</v>
      </c>
      <c r="BQ100" s="0" t="n">
        <v>33.689998626709</v>
      </c>
      <c r="BR100" s="0" t="n">
        <v>32.75</v>
      </c>
      <c r="BS100" s="0" t="n">
        <v>31.8099994659424</v>
      </c>
      <c r="BT100" s="0" t="n">
        <v>30.1900005340576</v>
      </c>
      <c r="BU100" s="0" t="n">
        <v>30.1200008392334</v>
      </c>
      <c r="BV100" s="0" t="n">
        <v>30</v>
      </c>
      <c r="BW100" s="0" t="n">
        <v>30</v>
      </c>
      <c r="BX100" s="0" t="n">
        <v>30.1200008392334</v>
      </c>
      <c r="BY100" s="0" t="n">
        <v>30.1200008392334</v>
      </c>
      <c r="BZ100" s="0" t="n">
        <v>30.4400005340576</v>
      </c>
      <c r="CA100" s="0" t="n">
        <v>29.9400005340576</v>
      </c>
      <c r="CB100" s="0" t="n">
        <v>29.4400005340576</v>
      </c>
      <c r="CC100" s="0" t="n">
        <v>29.3700008392334</v>
      </c>
      <c r="CD100" s="0" t="n">
        <v>29.3700008392334</v>
      </c>
      <c r="CE100" s="0" t="n">
        <v>29.6900005340576</v>
      </c>
      <c r="CF100" s="0" t="n">
        <v>29.6200008392334</v>
      </c>
      <c r="CG100" s="0" t="n">
        <v>30</v>
      </c>
      <c r="CH100" s="0" t="n">
        <v>31.25</v>
      </c>
      <c r="CI100" s="0" t="n">
        <v>31.5599994659424</v>
      </c>
      <c r="CJ100" s="0" t="n">
        <v>31.6000003814697</v>
      </c>
      <c r="CK100" s="0" t="n">
        <v>31.5100002288818</v>
      </c>
      <c r="CL100" s="0" t="n">
        <v>32</v>
      </c>
      <c r="CM100" s="0" t="n">
        <v>32</v>
      </c>
      <c r="CN100" s="0" t="n">
        <v>32.6699981689453</v>
      </c>
      <c r="CO100" s="0" t="n">
        <v>34.5999984741211</v>
      </c>
      <c r="CP100" s="0" t="n">
        <v>34.060001373291</v>
      </c>
      <c r="CQ100" s="0" t="n">
        <v>33.8800010681152</v>
      </c>
      <c r="CR100" s="0" t="n">
        <v>33.4000015258789</v>
      </c>
      <c r="CS100" s="0" t="n">
        <v>35.1100006103516</v>
      </c>
      <c r="CT100" s="0" t="n">
        <v>35.0900001525879</v>
      </c>
      <c r="CU100" s="0" t="n">
        <v>35.5400009155273</v>
      </c>
      <c r="CV100" s="0" t="n">
        <v>34.7999992370606</v>
      </c>
      <c r="CW100" s="0" t="n">
        <v>34.5200004577637</v>
      </c>
      <c r="CX100" s="0" t="n">
        <v>34.0699996948242</v>
      </c>
    </row>
    <row r="101" customFormat="false" ht="12.75" hidden="false" customHeight="false" outlineLevel="0" collapsed="false">
      <c r="B101" s="0" t="s">
        <v>127</v>
      </c>
      <c r="C101" s="0" t="s">
        <v>128</v>
      </c>
      <c r="D101" s="0" t="s">
        <v>129</v>
      </c>
      <c r="E101" s="0" t="s">
        <v>130</v>
      </c>
      <c r="F101" s="0" t="s">
        <v>131</v>
      </c>
      <c r="G101" s="0" t="s">
        <v>132</v>
      </c>
      <c r="H101" s="0" t="s">
        <v>133</v>
      </c>
      <c r="I101" s="0" t="s">
        <v>134</v>
      </c>
      <c r="J101" s="0" t="s">
        <v>135</v>
      </c>
      <c r="K101" s="0" t="s">
        <v>136</v>
      </c>
      <c r="L101" s="0" t="s">
        <v>137</v>
      </c>
      <c r="M101" s="0" t="s">
        <v>138</v>
      </c>
      <c r="N101" s="0" t="s">
        <v>139</v>
      </c>
      <c r="O101" s="0" t="s">
        <v>140</v>
      </c>
      <c r="P101" s="0" t="s">
        <v>141</v>
      </c>
      <c r="Q101" s="0" t="s">
        <v>142</v>
      </c>
      <c r="R101" s="0" t="s">
        <v>143</v>
      </c>
      <c r="S101" s="0" t="s">
        <v>144</v>
      </c>
      <c r="T101" s="0" t="s">
        <v>145</v>
      </c>
      <c r="U101" s="0" t="s">
        <v>146</v>
      </c>
      <c r="V101" s="0" t="s">
        <v>147</v>
      </c>
      <c r="W101" s="0" t="s">
        <v>148</v>
      </c>
      <c r="X101" s="0" t="s">
        <v>149</v>
      </c>
      <c r="Y101" s="0" t="s">
        <v>150</v>
      </c>
      <c r="Z101" s="0" t="s">
        <v>151</v>
      </c>
      <c r="AA101" s="0" t="s">
        <v>152</v>
      </c>
      <c r="AB101" s="0" t="s">
        <v>153</v>
      </c>
      <c r="AC101" s="0" t="s">
        <v>154</v>
      </c>
      <c r="AD101" s="0" t="s">
        <v>155</v>
      </c>
      <c r="AE101" s="0" t="s">
        <v>156</v>
      </c>
      <c r="AF101" s="0" t="s">
        <v>157</v>
      </c>
      <c r="AG101" s="0" t="s">
        <v>158</v>
      </c>
      <c r="AH101" s="0" t="s">
        <v>159</v>
      </c>
      <c r="AI101" s="0" t="s">
        <v>160</v>
      </c>
      <c r="AJ101" s="0" t="s">
        <v>161</v>
      </c>
      <c r="AK101" s="0" t="s">
        <v>162</v>
      </c>
      <c r="AL101" s="0" t="s">
        <v>163</v>
      </c>
      <c r="AM101" s="0" t="s">
        <v>164</v>
      </c>
      <c r="AN101" s="0" t="s">
        <v>165</v>
      </c>
      <c r="AO101" s="0" t="s">
        <v>166</v>
      </c>
      <c r="AP101" s="0" t="s">
        <v>167</v>
      </c>
      <c r="AQ101" s="0" t="s">
        <v>228</v>
      </c>
      <c r="AR101" s="0" t="s">
        <v>168</v>
      </c>
      <c r="AS101" s="0" t="s">
        <v>169</v>
      </c>
      <c r="AT101" s="0" t="s">
        <v>170</v>
      </c>
      <c r="AU101" s="0" t="s">
        <v>171</v>
      </c>
      <c r="AV101" s="0" t="s">
        <v>172</v>
      </c>
      <c r="AW101" s="0" t="s">
        <v>173</v>
      </c>
      <c r="AX101" s="0" t="s">
        <v>174</v>
      </c>
      <c r="AY101" s="0" t="s">
        <v>175</v>
      </c>
      <c r="AZ101" s="0" t="s">
        <v>176</v>
      </c>
      <c r="BA101" s="0" t="s">
        <v>177</v>
      </c>
      <c r="BB101" s="0" t="s">
        <v>178</v>
      </c>
      <c r="BC101" s="0" t="s">
        <v>179</v>
      </c>
      <c r="BD101" s="0" t="s">
        <v>180</v>
      </c>
      <c r="BE101" s="0" t="s">
        <v>181</v>
      </c>
      <c r="BF101" s="0" t="s">
        <v>182</v>
      </c>
      <c r="BG101" s="0" t="s">
        <v>183</v>
      </c>
      <c r="BH101" s="0" t="s">
        <v>184</v>
      </c>
      <c r="BI101" s="0" t="s">
        <v>185</v>
      </c>
      <c r="BJ101" s="0" t="s">
        <v>186</v>
      </c>
      <c r="BK101" s="0" t="s">
        <v>187</v>
      </c>
      <c r="BL101" s="0" t="s">
        <v>188</v>
      </c>
      <c r="BM101" s="0" t="s">
        <v>190</v>
      </c>
      <c r="BN101" s="0" t="s">
        <v>191</v>
      </c>
      <c r="BO101" s="0" t="s">
        <v>192</v>
      </c>
      <c r="BP101" s="0" t="s">
        <v>193</v>
      </c>
      <c r="BQ101" s="0" t="s">
        <v>194</v>
      </c>
      <c r="BR101" s="0" t="s">
        <v>195</v>
      </c>
      <c r="BS101" s="0" t="s">
        <v>196</v>
      </c>
      <c r="BT101" s="0" t="s">
        <v>197</v>
      </c>
      <c r="BU101" s="0" t="s">
        <v>198</v>
      </c>
      <c r="BV101" s="0" t="s">
        <v>199</v>
      </c>
      <c r="BW101" s="0" t="s">
        <v>200</v>
      </c>
      <c r="BX101" s="0" t="s">
        <v>201</v>
      </c>
      <c r="BY101" s="0" t="s">
        <v>229</v>
      </c>
      <c r="BZ101" s="0" t="s">
        <v>202</v>
      </c>
      <c r="CA101" s="0" t="s">
        <v>203</v>
      </c>
      <c r="CB101" s="0" t="s">
        <v>204</v>
      </c>
      <c r="CC101" s="0" t="s">
        <v>205</v>
      </c>
      <c r="CD101" s="0" t="s">
        <v>206</v>
      </c>
      <c r="CE101" s="0" t="s">
        <v>207</v>
      </c>
      <c r="CF101" s="0" t="s">
        <v>208</v>
      </c>
      <c r="CG101" s="0" t="s">
        <v>209</v>
      </c>
      <c r="CH101" s="0" t="s">
        <v>211</v>
      </c>
      <c r="CI101" s="0" t="s">
        <v>212</v>
      </c>
      <c r="CJ101" s="0" t="s">
        <v>213</v>
      </c>
      <c r="CK101" s="0" t="s">
        <v>214</v>
      </c>
      <c r="CL101" s="0" t="s">
        <v>215</v>
      </c>
      <c r="CM101" s="0" t="s">
        <v>216</v>
      </c>
      <c r="CN101" s="0" t="s">
        <v>217</v>
      </c>
      <c r="CO101" s="0" t="s">
        <v>218</v>
      </c>
      <c r="CP101" s="0" t="s">
        <v>219</v>
      </c>
      <c r="CQ101" s="0" t="s">
        <v>220</v>
      </c>
      <c r="CR101" s="0" t="s">
        <v>221</v>
      </c>
      <c r="CS101" s="0" t="s">
        <v>222</v>
      </c>
      <c r="CT101" s="0" t="s">
        <v>223</v>
      </c>
      <c r="CU101" s="0" t="s">
        <v>224</v>
      </c>
      <c r="CV101" s="0" t="s">
        <v>225</v>
      </c>
      <c r="CW101" s="0" t="s">
        <v>230</v>
      </c>
      <c r="CX101" s="0" t="s">
        <v>231</v>
      </c>
    </row>
    <row r="102" customFormat="false" ht="12.75" hidden="false" customHeight="false" outlineLevel="0" collapsed="false">
      <c r="A102" s="0" t="s">
        <v>277</v>
      </c>
      <c r="B102" s="0" t="n">
        <v>1.11000001430511</v>
      </c>
      <c r="C102" s="0" t="n">
        <v>1.10000002384186</v>
      </c>
      <c r="D102" s="0" t="n">
        <v>1.10000002384186</v>
      </c>
      <c r="E102" s="0" t="n">
        <v>1.11000001430511</v>
      </c>
      <c r="F102" s="0" t="n">
        <v>1.10000002384186</v>
      </c>
      <c r="G102" s="0" t="n">
        <v>1.10000002384186</v>
      </c>
      <c r="H102" s="0" t="n">
        <v>1.12000000476837</v>
      </c>
      <c r="I102" s="0" t="n">
        <v>1.12000000476837</v>
      </c>
      <c r="J102" s="0" t="n">
        <v>1.12000000476837</v>
      </c>
      <c r="K102" s="0" t="n">
        <v>1.12000000476837</v>
      </c>
      <c r="L102" s="0" t="n">
        <v>1.12000000476837</v>
      </c>
      <c r="M102" s="0" t="n">
        <v>1.0900000333786</v>
      </c>
      <c r="N102" s="0" t="n">
        <v>1.0900000333786</v>
      </c>
      <c r="O102" s="0" t="n">
        <v>1.08000004291534</v>
      </c>
      <c r="P102" s="0" t="n">
        <v>1.0900000333786</v>
      </c>
      <c r="Q102" s="0" t="n">
        <v>1.07099997997284</v>
      </c>
      <c r="R102" s="0" t="n">
        <v>1.05999994277954</v>
      </c>
      <c r="S102" s="0" t="n">
        <v>1.0900000333786</v>
      </c>
      <c r="T102" s="0" t="n">
        <v>1.08000004291534</v>
      </c>
      <c r="U102" s="0" t="n">
        <v>1.08000004291534</v>
      </c>
      <c r="V102" s="0" t="n">
        <v>1.05999994277954</v>
      </c>
      <c r="W102" s="0" t="n">
        <v>1.00999999046326</v>
      </c>
      <c r="X102" s="0" t="n">
        <v>0.980000019073486</v>
      </c>
      <c r="Y102" s="0" t="n">
        <v>0.97000002861023</v>
      </c>
      <c r="Z102" s="0" t="n">
        <v>0.990000009536743</v>
      </c>
      <c r="AA102" s="0" t="n">
        <v>0.949999988079071</v>
      </c>
      <c r="AB102" s="0" t="n">
        <v>0.990000009536743</v>
      </c>
      <c r="AC102" s="0" t="n">
        <v>0.97000002861023</v>
      </c>
      <c r="AD102" s="0" t="n">
        <v>0.949999988079071</v>
      </c>
      <c r="AE102" s="0" t="n">
        <v>1.02999997138977</v>
      </c>
      <c r="AF102" s="0" t="n">
        <v>1</v>
      </c>
      <c r="AG102" s="0" t="n">
        <v>0.990000009536743</v>
      </c>
      <c r="AH102" s="0" t="n">
        <v>0.990000009536743</v>
      </c>
      <c r="AI102" s="0" t="n">
        <v>0.990000009536743</v>
      </c>
      <c r="AJ102" s="0" t="n">
        <v>1.00999999046326</v>
      </c>
      <c r="AK102" s="0" t="n">
        <v>1.07000005245209</v>
      </c>
      <c r="AL102" s="0" t="n">
        <v>1.04999995231628</v>
      </c>
      <c r="AM102" s="0" t="n">
        <v>1.03999996185303</v>
      </c>
      <c r="AN102" s="0" t="n">
        <v>1.04999995231628</v>
      </c>
      <c r="AO102" s="0" t="n">
        <v>1.02999997138977</v>
      </c>
      <c r="AP102" s="0" t="n">
        <v>1.01999998092651</v>
      </c>
      <c r="AQ102" s="0" t="n">
        <v>1.01999998092651</v>
      </c>
      <c r="AR102" s="0" t="n">
        <v>1.07000005245209</v>
      </c>
      <c r="AS102" s="0" t="n">
        <v>1.05999994277954</v>
      </c>
      <c r="AT102" s="0" t="n">
        <v>1.04999995231628</v>
      </c>
      <c r="AU102" s="0" t="n">
        <v>1.05999994277954</v>
      </c>
      <c r="AV102" s="0" t="n">
        <v>1.04999995231628</v>
      </c>
      <c r="AW102" s="0" t="n">
        <v>1.02999997138977</v>
      </c>
      <c r="AX102" s="0" t="n">
        <v>1</v>
      </c>
      <c r="AY102" s="0" t="n">
        <v>1.01999998092651</v>
      </c>
      <c r="AZ102" s="0" t="n">
        <v>1.01400005817413</v>
      </c>
      <c r="BA102" s="0" t="n">
        <v>0.97000002861023</v>
      </c>
      <c r="BB102" s="0" t="n">
        <v>0.959999978542328</v>
      </c>
      <c r="BC102" s="0" t="n">
        <v>0.959999978542328</v>
      </c>
      <c r="BD102" s="0" t="n">
        <v>0.930999994277954</v>
      </c>
      <c r="BE102" s="0" t="n">
        <v>0.949999988079071</v>
      </c>
      <c r="BF102" s="0" t="n">
        <v>0.97000002861023</v>
      </c>
      <c r="BG102" s="0" t="n">
        <v>0.930000007152557</v>
      </c>
      <c r="BH102" s="0" t="n">
        <v>0.920000016689301</v>
      </c>
      <c r="BI102" s="0" t="n">
        <v>0.920000016689301</v>
      </c>
      <c r="BJ102" s="0" t="n">
        <v>0.899999976158142</v>
      </c>
      <c r="BK102" s="0" t="n">
        <v>0.860000014305115</v>
      </c>
      <c r="BL102" s="0" t="n">
        <v>0.899999976158142</v>
      </c>
      <c r="BM102" s="0" t="n">
        <v>0.839999973773956</v>
      </c>
      <c r="BN102" s="0" t="n">
        <v>0.839999973773956</v>
      </c>
      <c r="BO102" s="0" t="n">
        <v>0.850000023841858</v>
      </c>
      <c r="BP102" s="0" t="n">
        <v>0.899999976158142</v>
      </c>
      <c r="BQ102" s="0" t="n">
        <v>0.899999976158142</v>
      </c>
      <c r="BR102" s="0" t="n">
        <v>0.899999976158142</v>
      </c>
      <c r="BS102" s="0" t="n">
        <v>0.939999997615814</v>
      </c>
      <c r="BT102" s="0" t="n">
        <v>0.920000016689301</v>
      </c>
      <c r="BU102" s="0" t="n">
        <v>0.899999976158142</v>
      </c>
      <c r="BV102" s="0" t="n">
        <v>0.889999985694885</v>
      </c>
      <c r="BW102" s="0" t="n">
        <v>0.910000026226044</v>
      </c>
      <c r="BX102" s="0" t="n">
        <v>0.899999976158142</v>
      </c>
      <c r="BY102" s="0" t="n">
        <v>0.910000026226044</v>
      </c>
      <c r="BZ102" s="0" t="n">
        <v>0.910000026226044</v>
      </c>
      <c r="CA102" s="0" t="n">
        <v>0.910000026226044</v>
      </c>
      <c r="CB102" s="0" t="n">
        <v>0.870000004768372</v>
      </c>
      <c r="CC102" s="0" t="n">
        <v>0.879999995231628</v>
      </c>
      <c r="CD102" s="0" t="n">
        <v>0.889999985694885</v>
      </c>
      <c r="CE102" s="0" t="n">
        <v>0.870000004768372</v>
      </c>
      <c r="CF102" s="0" t="n">
        <v>0.870000004768372</v>
      </c>
      <c r="CG102" s="0" t="n">
        <v>0.870000004768372</v>
      </c>
      <c r="CH102" s="0" t="n">
        <v>0.860000014305115</v>
      </c>
      <c r="CI102" s="0" t="n">
        <v>0.860000014305115</v>
      </c>
      <c r="CJ102" s="0" t="n">
        <v>0.870000004768372</v>
      </c>
      <c r="CK102" s="0" t="n">
        <v>0.860000014305115</v>
      </c>
      <c r="CL102" s="0" t="n">
        <v>0.860000014305115</v>
      </c>
      <c r="CM102" s="0" t="n">
        <v>0.850000023841858</v>
      </c>
      <c r="CN102" s="0" t="n">
        <v>0.870000004768372</v>
      </c>
      <c r="CO102" s="0" t="n">
        <v>0.879999995231628</v>
      </c>
      <c r="CP102" s="0" t="n">
        <v>0.920000016689301</v>
      </c>
      <c r="CQ102" s="0" t="n">
        <v>1.03999996185303</v>
      </c>
      <c r="CR102" s="0" t="n">
        <v>0.990000009536743</v>
      </c>
      <c r="CS102" s="0" t="n">
        <v>1</v>
      </c>
      <c r="CT102" s="0" t="n">
        <v>0.990000009536743</v>
      </c>
      <c r="CU102" s="0" t="n">
        <v>0.990000009536743</v>
      </c>
      <c r="CV102" s="0" t="n">
        <v>1.00999999046326</v>
      </c>
      <c r="CW102" s="0" t="n">
        <v>0.980000019073486</v>
      </c>
      <c r="CX102" s="0" t="n">
        <v>1</v>
      </c>
    </row>
    <row r="103" customFormat="false" ht="12.75" hidden="false" customHeight="false" outlineLevel="0" collapsed="false">
      <c r="B103" s="0" t="s">
        <v>125</v>
      </c>
      <c r="C103" s="0" t="s">
        <v>126</v>
      </c>
      <c r="D103" s="0" t="s">
        <v>127</v>
      </c>
      <c r="E103" s="0" t="s">
        <v>128</v>
      </c>
      <c r="F103" s="0" t="s">
        <v>129</v>
      </c>
      <c r="G103" s="0" t="s">
        <v>130</v>
      </c>
      <c r="H103" s="0" t="s">
        <v>131</v>
      </c>
      <c r="I103" s="0" t="s">
        <v>132</v>
      </c>
      <c r="J103" s="0" t="s">
        <v>133</v>
      </c>
      <c r="K103" s="0" t="s">
        <v>134</v>
      </c>
      <c r="L103" s="0" t="s">
        <v>135</v>
      </c>
      <c r="M103" s="0" t="s">
        <v>136</v>
      </c>
      <c r="N103" s="0" t="s">
        <v>137</v>
      </c>
      <c r="O103" s="0" t="s">
        <v>138</v>
      </c>
      <c r="P103" s="0" t="s">
        <v>139</v>
      </c>
      <c r="Q103" s="0" t="s">
        <v>140</v>
      </c>
      <c r="R103" s="0" t="s">
        <v>141</v>
      </c>
      <c r="S103" s="0" t="s">
        <v>142</v>
      </c>
      <c r="T103" s="0" t="s">
        <v>143</v>
      </c>
      <c r="U103" s="0" t="s">
        <v>144</v>
      </c>
      <c r="V103" s="0" t="s">
        <v>145</v>
      </c>
      <c r="W103" s="0" t="s">
        <v>146</v>
      </c>
      <c r="X103" s="0" t="s">
        <v>147</v>
      </c>
      <c r="Y103" s="0" t="s">
        <v>148</v>
      </c>
      <c r="Z103" s="0" t="s">
        <v>149</v>
      </c>
      <c r="AA103" s="0" t="s">
        <v>150</v>
      </c>
      <c r="AB103" s="0" t="s">
        <v>151</v>
      </c>
      <c r="AC103" s="0" t="s">
        <v>152</v>
      </c>
      <c r="AD103" s="0" t="s">
        <v>153</v>
      </c>
      <c r="AE103" s="0" t="s">
        <v>154</v>
      </c>
      <c r="AF103" s="0" t="s">
        <v>155</v>
      </c>
      <c r="AG103" s="0" t="s">
        <v>156</v>
      </c>
      <c r="AH103" s="0" t="s">
        <v>157</v>
      </c>
      <c r="AI103" s="0" t="s">
        <v>158</v>
      </c>
      <c r="AJ103" s="0" t="s">
        <v>159</v>
      </c>
      <c r="AK103" s="0" t="s">
        <v>160</v>
      </c>
      <c r="AL103" s="0" t="s">
        <v>161</v>
      </c>
      <c r="AM103" s="0" t="s">
        <v>162</v>
      </c>
      <c r="AN103" s="0" t="s">
        <v>163</v>
      </c>
      <c r="AO103" s="0" t="s">
        <v>164</v>
      </c>
      <c r="AP103" s="0" t="s">
        <v>165</v>
      </c>
      <c r="AQ103" s="0" t="s">
        <v>166</v>
      </c>
      <c r="AR103" s="0" t="s">
        <v>167</v>
      </c>
      <c r="AS103" s="0" t="s">
        <v>168</v>
      </c>
      <c r="AT103" s="0" t="s">
        <v>169</v>
      </c>
      <c r="AU103" s="0" t="s">
        <v>170</v>
      </c>
      <c r="AV103" s="0" t="s">
        <v>171</v>
      </c>
      <c r="AW103" s="0" t="s">
        <v>172</v>
      </c>
      <c r="AX103" s="0" t="s">
        <v>173</v>
      </c>
      <c r="AY103" s="0" t="s">
        <v>174</v>
      </c>
      <c r="AZ103" s="0" t="s">
        <v>175</v>
      </c>
      <c r="BA103" s="0" t="s">
        <v>176</v>
      </c>
      <c r="BB103" s="0" t="s">
        <v>177</v>
      </c>
      <c r="BC103" s="0" t="s">
        <v>178</v>
      </c>
      <c r="BD103" s="0" t="s">
        <v>179</v>
      </c>
      <c r="BE103" s="0" t="s">
        <v>180</v>
      </c>
      <c r="BF103" s="0" t="s">
        <v>181</v>
      </c>
      <c r="BG103" s="0" t="s">
        <v>182</v>
      </c>
      <c r="BH103" s="0" t="s">
        <v>183</v>
      </c>
      <c r="BI103" s="0" t="s">
        <v>184</v>
      </c>
      <c r="BJ103" s="0" t="s">
        <v>185</v>
      </c>
      <c r="BK103" s="0" t="s">
        <v>186</v>
      </c>
      <c r="BL103" s="0" t="s">
        <v>187</v>
      </c>
      <c r="BM103" s="0" t="s">
        <v>188</v>
      </c>
      <c r="BN103" s="0" t="s">
        <v>189</v>
      </c>
      <c r="BO103" s="0" t="s">
        <v>190</v>
      </c>
      <c r="BP103" s="0" t="s">
        <v>191</v>
      </c>
      <c r="BQ103" s="0" t="s">
        <v>192</v>
      </c>
      <c r="BR103" s="0" t="s">
        <v>193</v>
      </c>
      <c r="BS103" s="0" t="s">
        <v>194</v>
      </c>
      <c r="BT103" s="0" t="s">
        <v>195</v>
      </c>
      <c r="BU103" s="0" t="s">
        <v>196</v>
      </c>
      <c r="BV103" s="0" t="s">
        <v>197</v>
      </c>
      <c r="BW103" s="0" t="s">
        <v>198</v>
      </c>
      <c r="BX103" s="0" t="s">
        <v>199</v>
      </c>
      <c r="BY103" s="0" t="s">
        <v>200</v>
      </c>
      <c r="BZ103" s="0" t="s">
        <v>201</v>
      </c>
      <c r="CA103" s="0" t="s">
        <v>202</v>
      </c>
      <c r="CB103" s="0" t="s">
        <v>203</v>
      </c>
      <c r="CC103" s="0" t="s">
        <v>204</v>
      </c>
      <c r="CD103" s="0" t="s">
        <v>205</v>
      </c>
      <c r="CE103" s="0" t="s">
        <v>206</v>
      </c>
      <c r="CF103" s="0" t="s">
        <v>207</v>
      </c>
      <c r="CG103" s="0" t="s">
        <v>208</v>
      </c>
      <c r="CH103" s="0" t="s">
        <v>209</v>
      </c>
      <c r="CI103" s="0" t="s">
        <v>210</v>
      </c>
      <c r="CJ103" s="0" t="s">
        <v>211</v>
      </c>
      <c r="CK103" s="0" t="s">
        <v>212</v>
      </c>
      <c r="CL103" s="0" t="s">
        <v>213</v>
      </c>
      <c r="CM103" s="0" t="s">
        <v>214</v>
      </c>
      <c r="CN103" s="0" t="s">
        <v>215</v>
      </c>
      <c r="CO103" s="0" t="s">
        <v>216</v>
      </c>
      <c r="CP103" s="0" t="s">
        <v>217</v>
      </c>
      <c r="CQ103" s="0" t="s">
        <v>218</v>
      </c>
      <c r="CR103" s="0" t="s">
        <v>219</v>
      </c>
      <c r="CS103" s="0" t="s">
        <v>220</v>
      </c>
      <c r="CT103" s="0" t="s">
        <v>221</v>
      </c>
      <c r="CU103" s="0" t="s">
        <v>222</v>
      </c>
      <c r="CV103" s="0" t="s">
        <v>223</v>
      </c>
      <c r="CW103" s="0" t="s">
        <v>224</v>
      </c>
      <c r="CX103" s="0" t="s">
        <v>225</v>
      </c>
    </row>
    <row r="104" customFormat="false" ht="12.75" hidden="false" customHeight="false" outlineLevel="0" collapsed="false">
      <c r="A104" s="0" t="s">
        <v>278</v>
      </c>
      <c r="B104" s="0" t="n">
        <v>45.1199989318848</v>
      </c>
      <c r="C104" s="0" t="n">
        <v>42.5</v>
      </c>
      <c r="D104" s="0" t="n">
        <v>45.1199989318848</v>
      </c>
      <c r="E104" s="0" t="n">
        <v>47.439998626709</v>
      </c>
      <c r="F104" s="0" t="n">
        <v>47</v>
      </c>
      <c r="G104" s="0" t="n">
        <v>46.939998626709</v>
      </c>
      <c r="H104" s="0" t="n">
        <v>46.939998626709</v>
      </c>
      <c r="I104" s="0" t="n">
        <v>47.5</v>
      </c>
      <c r="J104" s="0" t="n">
        <v>44.560001373291</v>
      </c>
      <c r="K104" s="0" t="n">
        <v>41.5</v>
      </c>
      <c r="L104" s="0" t="n">
        <v>41.8699989318848</v>
      </c>
      <c r="M104" s="0" t="n">
        <v>41.1199989318848</v>
      </c>
      <c r="N104" s="0" t="n">
        <v>39.810001373291</v>
      </c>
      <c r="O104" s="0" t="n">
        <v>39.060001373291</v>
      </c>
      <c r="P104" s="0" t="n">
        <v>40</v>
      </c>
      <c r="Q104" s="0" t="n">
        <v>37</v>
      </c>
      <c r="R104" s="0" t="n">
        <v>37.439998626709</v>
      </c>
      <c r="S104" s="0" t="n">
        <v>37.560001373291</v>
      </c>
      <c r="T104" s="0" t="n">
        <v>39</v>
      </c>
      <c r="U104" s="0" t="n">
        <v>40.25</v>
      </c>
      <c r="V104" s="0" t="n">
        <v>40</v>
      </c>
      <c r="W104" s="0" t="n">
        <v>39.810001373291</v>
      </c>
      <c r="X104" s="0" t="n">
        <v>37.310001373291</v>
      </c>
      <c r="Y104" s="0" t="n">
        <v>38.75</v>
      </c>
      <c r="Z104" s="0" t="n">
        <v>38.060001373291</v>
      </c>
      <c r="AA104" s="0" t="n">
        <v>38.75</v>
      </c>
      <c r="AB104" s="0" t="n">
        <v>37.3699989318848</v>
      </c>
      <c r="AC104" s="0" t="n">
        <v>36.689998626709</v>
      </c>
      <c r="AD104" s="0" t="n">
        <v>37.1199989318848</v>
      </c>
      <c r="AE104" s="0" t="n">
        <v>36.8699989318848</v>
      </c>
      <c r="AF104" s="0" t="n">
        <v>39.939998626709</v>
      </c>
      <c r="AG104" s="0" t="n">
        <v>38.8699989318848</v>
      </c>
      <c r="AH104" s="0" t="n">
        <v>39.439998626709</v>
      </c>
      <c r="AI104" s="0" t="n">
        <v>38.560001373291</v>
      </c>
      <c r="AJ104" s="0" t="n">
        <v>37.439998626709</v>
      </c>
      <c r="AK104" s="0" t="n">
        <v>38.060001373291</v>
      </c>
      <c r="AL104" s="0" t="n">
        <v>38.75</v>
      </c>
      <c r="AM104" s="0" t="n">
        <v>39.439998626709</v>
      </c>
      <c r="AN104" s="0" t="n">
        <v>38.939998626709</v>
      </c>
      <c r="AO104" s="0" t="n">
        <v>38.3699989318848</v>
      </c>
      <c r="AP104" s="0" t="n">
        <v>37.810001373291</v>
      </c>
      <c r="AQ104" s="0" t="n">
        <v>37.8699989318848</v>
      </c>
      <c r="AR104" s="0" t="n">
        <v>36.75</v>
      </c>
      <c r="AS104" s="0" t="n">
        <v>37.310001373291</v>
      </c>
      <c r="AT104" s="0" t="n">
        <v>37.6199989318848</v>
      </c>
      <c r="AU104" s="0" t="n">
        <v>37.1199989318848</v>
      </c>
      <c r="AV104" s="0" t="n">
        <v>36.1199989318848</v>
      </c>
      <c r="AW104" s="0" t="n">
        <v>31.9400005340576</v>
      </c>
      <c r="AX104" s="0" t="n">
        <v>33</v>
      </c>
      <c r="AY104" s="0" t="n">
        <v>33.3699989318848</v>
      </c>
      <c r="AZ104" s="0" t="n">
        <v>34.3699989318848</v>
      </c>
      <c r="BA104" s="0" t="n">
        <v>34.5</v>
      </c>
      <c r="BB104" s="0" t="n">
        <v>34.310001373291</v>
      </c>
      <c r="BC104" s="0" t="n">
        <v>35.439998626709</v>
      </c>
      <c r="BD104" s="0" t="n">
        <v>35.5</v>
      </c>
      <c r="BE104" s="0" t="n">
        <v>34.939998626709</v>
      </c>
      <c r="BF104" s="0" t="n">
        <v>34.689998626709</v>
      </c>
      <c r="BG104" s="0" t="n">
        <v>33.560001373291</v>
      </c>
      <c r="BH104" s="0" t="n">
        <v>32.1199989318848</v>
      </c>
      <c r="BI104" s="0" t="n">
        <v>33.939998626709</v>
      </c>
      <c r="BJ104" s="0" t="n">
        <v>33.560001373291</v>
      </c>
      <c r="BK104" s="0" t="n">
        <v>33.1199989318848</v>
      </c>
      <c r="BL104" s="0" t="n">
        <v>33</v>
      </c>
      <c r="BM104" s="0" t="n">
        <v>35.25</v>
      </c>
      <c r="BN104" s="0" t="n">
        <v>36.3699989318848</v>
      </c>
      <c r="BO104" s="0" t="n">
        <v>37.560001373291</v>
      </c>
      <c r="BP104" s="0" t="n">
        <v>38.25</v>
      </c>
      <c r="BQ104" s="0" t="n">
        <v>38</v>
      </c>
      <c r="BR104" s="0" t="n">
        <v>39.060001373291</v>
      </c>
      <c r="BS104" s="0" t="n">
        <v>38.310001373291</v>
      </c>
      <c r="BT104" s="0" t="n">
        <v>38.060001373291</v>
      </c>
      <c r="BU104" s="0" t="n">
        <v>37.25</v>
      </c>
      <c r="BV104" s="0" t="n">
        <v>37.689998626709</v>
      </c>
      <c r="BW104" s="0" t="n">
        <v>37.25</v>
      </c>
      <c r="BX104" s="0" t="n">
        <v>36.75</v>
      </c>
      <c r="BY104" s="0" t="n">
        <v>36.310001373291</v>
      </c>
      <c r="BZ104" s="0" t="n">
        <v>36.189998626709</v>
      </c>
      <c r="CA104" s="0" t="n">
        <v>37</v>
      </c>
      <c r="CB104" s="0" t="n">
        <v>36.6199989318848</v>
      </c>
      <c r="CC104" s="0" t="n">
        <v>36.3699989318848</v>
      </c>
      <c r="CD104" s="0" t="n">
        <v>34.939998626709</v>
      </c>
      <c r="CE104" s="0" t="n">
        <v>35.439998626709</v>
      </c>
      <c r="CF104" s="0" t="n">
        <v>35.689998626709</v>
      </c>
      <c r="CG104" s="0" t="n">
        <v>33.25</v>
      </c>
      <c r="CH104" s="0" t="n">
        <v>34.6199989318848</v>
      </c>
      <c r="CI104" s="0" t="n">
        <v>33.6199989318848</v>
      </c>
      <c r="CJ104" s="0" t="n">
        <v>34.1699981689453</v>
      </c>
      <c r="CK104" s="0" t="n">
        <v>33.5999984741211</v>
      </c>
      <c r="CL104" s="0" t="n">
        <v>34.2299995422363</v>
      </c>
      <c r="CM104" s="0" t="n">
        <v>35.4500007629395</v>
      </c>
      <c r="CN104" s="0" t="n">
        <v>36.25</v>
      </c>
      <c r="CO104" s="0" t="n">
        <v>36.5200004577637</v>
      </c>
      <c r="CP104" s="0" t="n">
        <v>37.1399993896484</v>
      </c>
      <c r="CQ104" s="0" t="n">
        <v>37.2200012207031</v>
      </c>
      <c r="CR104" s="0" t="n">
        <v>36.6500015258789</v>
      </c>
      <c r="CS104" s="0" t="n">
        <v>37.6500015258789</v>
      </c>
      <c r="CT104" s="0" t="n">
        <v>38.0099983215332</v>
      </c>
      <c r="CU104" s="0" t="n">
        <v>37.9099998474121</v>
      </c>
      <c r="CV104" s="0" t="n">
        <v>38.0699996948242</v>
      </c>
      <c r="CW104" s="0" t="n">
        <v>39.0099983215332</v>
      </c>
      <c r="CX104" s="0" t="n">
        <v>39.0499992370606</v>
      </c>
    </row>
    <row r="105" customFormat="false" ht="12.75" hidden="false" customHeight="false" outlineLevel="0" collapsed="false">
      <c r="B105" s="0" t="s">
        <v>125</v>
      </c>
      <c r="C105" s="0" t="s">
        <v>126</v>
      </c>
      <c r="D105" s="0" t="s">
        <v>127</v>
      </c>
      <c r="E105" s="0" t="s">
        <v>128</v>
      </c>
      <c r="F105" s="0" t="s">
        <v>129</v>
      </c>
      <c r="G105" s="0" t="s">
        <v>130</v>
      </c>
      <c r="H105" s="0" t="s">
        <v>131</v>
      </c>
      <c r="I105" s="0" t="s">
        <v>132</v>
      </c>
      <c r="J105" s="0" t="s">
        <v>133</v>
      </c>
      <c r="K105" s="0" t="s">
        <v>134</v>
      </c>
      <c r="L105" s="0" t="s">
        <v>135</v>
      </c>
      <c r="M105" s="0" t="s">
        <v>136</v>
      </c>
      <c r="N105" s="0" t="s">
        <v>137</v>
      </c>
      <c r="O105" s="0" t="s">
        <v>138</v>
      </c>
      <c r="P105" s="0" t="s">
        <v>139</v>
      </c>
      <c r="Q105" s="0" t="s">
        <v>140</v>
      </c>
      <c r="R105" s="0" t="s">
        <v>141</v>
      </c>
      <c r="S105" s="0" t="s">
        <v>142</v>
      </c>
      <c r="T105" s="0" t="s">
        <v>143</v>
      </c>
      <c r="U105" s="0" t="s">
        <v>144</v>
      </c>
      <c r="V105" s="0" t="s">
        <v>145</v>
      </c>
      <c r="W105" s="0" t="s">
        <v>146</v>
      </c>
      <c r="X105" s="0" t="s">
        <v>147</v>
      </c>
      <c r="Y105" s="0" t="s">
        <v>148</v>
      </c>
      <c r="Z105" s="0" t="s">
        <v>149</v>
      </c>
      <c r="AA105" s="0" t="s">
        <v>150</v>
      </c>
      <c r="AB105" s="0" t="s">
        <v>151</v>
      </c>
      <c r="AC105" s="0" t="s">
        <v>152</v>
      </c>
      <c r="AD105" s="0" t="s">
        <v>153</v>
      </c>
      <c r="AE105" s="0" t="s">
        <v>154</v>
      </c>
      <c r="AF105" s="0" t="s">
        <v>155</v>
      </c>
      <c r="AG105" s="0" t="s">
        <v>156</v>
      </c>
      <c r="AH105" s="0" t="s">
        <v>157</v>
      </c>
      <c r="AI105" s="0" t="s">
        <v>158</v>
      </c>
      <c r="AJ105" s="0" t="s">
        <v>159</v>
      </c>
      <c r="AK105" s="0" t="s">
        <v>160</v>
      </c>
      <c r="AL105" s="0" t="s">
        <v>161</v>
      </c>
      <c r="AM105" s="0" t="s">
        <v>162</v>
      </c>
      <c r="AN105" s="0" t="s">
        <v>163</v>
      </c>
      <c r="AO105" s="0" t="s">
        <v>164</v>
      </c>
      <c r="AP105" s="0" t="s">
        <v>165</v>
      </c>
      <c r="AQ105" s="0" t="s">
        <v>166</v>
      </c>
      <c r="AR105" s="0" t="s">
        <v>167</v>
      </c>
      <c r="AS105" s="0" t="s">
        <v>168</v>
      </c>
      <c r="AT105" s="0" t="s">
        <v>169</v>
      </c>
      <c r="AU105" s="0" t="s">
        <v>170</v>
      </c>
      <c r="AV105" s="0" t="s">
        <v>171</v>
      </c>
      <c r="AW105" s="0" t="s">
        <v>172</v>
      </c>
      <c r="AX105" s="0" t="s">
        <v>173</v>
      </c>
      <c r="AY105" s="0" t="s">
        <v>174</v>
      </c>
      <c r="AZ105" s="0" t="s">
        <v>175</v>
      </c>
      <c r="BA105" s="0" t="s">
        <v>176</v>
      </c>
      <c r="BB105" s="0" t="s">
        <v>177</v>
      </c>
      <c r="BC105" s="0" t="s">
        <v>178</v>
      </c>
      <c r="BD105" s="0" t="s">
        <v>179</v>
      </c>
      <c r="BE105" s="0" t="s">
        <v>180</v>
      </c>
      <c r="BF105" s="0" t="s">
        <v>181</v>
      </c>
      <c r="BG105" s="0" t="s">
        <v>182</v>
      </c>
      <c r="BH105" s="0" t="s">
        <v>183</v>
      </c>
      <c r="BI105" s="0" t="s">
        <v>184</v>
      </c>
      <c r="BJ105" s="0" t="s">
        <v>185</v>
      </c>
      <c r="BK105" s="0" t="s">
        <v>186</v>
      </c>
      <c r="BL105" s="0" t="s">
        <v>187</v>
      </c>
      <c r="BM105" s="0" t="s">
        <v>188</v>
      </c>
      <c r="BN105" s="0" t="s">
        <v>189</v>
      </c>
      <c r="BO105" s="0" t="s">
        <v>190</v>
      </c>
      <c r="BP105" s="0" t="s">
        <v>191</v>
      </c>
      <c r="BQ105" s="0" t="s">
        <v>192</v>
      </c>
      <c r="BR105" s="0" t="s">
        <v>193</v>
      </c>
      <c r="BS105" s="0" t="s">
        <v>194</v>
      </c>
      <c r="BT105" s="0" t="s">
        <v>195</v>
      </c>
      <c r="BU105" s="0" t="s">
        <v>196</v>
      </c>
      <c r="BV105" s="0" t="s">
        <v>197</v>
      </c>
      <c r="BW105" s="0" t="s">
        <v>198</v>
      </c>
      <c r="BX105" s="0" t="s">
        <v>199</v>
      </c>
      <c r="BY105" s="0" t="s">
        <v>200</v>
      </c>
      <c r="BZ105" s="0" t="s">
        <v>201</v>
      </c>
      <c r="CA105" s="0" t="s">
        <v>202</v>
      </c>
      <c r="CB105" s="0" t="s">
        <v>203</v>
      </c>
      <c r="CC105" s="0" t="s">
        <v>204</v>
      </c>
      <c r="CD105" s="0" t="s">
        <v>205</v>
      </c>
      <c r="CE105" s="0" t="s">
        <v>206</v>
      </c>
      <c r="CF105" s="0" t="s">
        <v>207</v>
      </c>
      <c r="CG105" s="0" t="s">
        <v>208</v>
      </c>
      <c r="CH105" s="0" t="s">
        <v>209</v>
      </c>
      <c r="CI105" s="0" t="s">
        <v>210</v>
      </c>
      <c r="CJ105" s="0" t="s">
        <v>211</v>
      </c>
      <c r="CK105" s="0" t="s">
        <v>212</v>
      </c>
      <c r="CL105" s="0" t="s">
        <v>213</v>
      </c>
      <c r="CM105" s="0" t="s">
        <v>214</v>
      </c>
      <c r="CN105" s="0" t="s">
        <v>215</v>
      </c>
      <c r="CO105" s="0" t="s">
        <v>216</v>
      </c>
      <c r="CP105" s="0" t="s">
        <v>217</v>
      </c>
      <c r="CQ105" s="0" t="s">
        <v>218</v>
      </c>
      <c r="CR105" s="0" t="s">
        <v>219</v>
      </c>
      <c r="CS105" s="0" t="s">
        <v>220</v>
      </c>
      <c r="CT105" s="0" t="s">
        <v>221</v>
      </c>
      <c r="CU105" s="0" t="s">
        <v>222</v>
      </c>
      <c r="CV105" s="0" t="s">
        <v>223</v>
      </c>
      <c r="CW105" s="0" t="s">
        <v>224</v>
      </c>
      <c r="CX105" s="0" t="s">
        <v>225</v>
      </c>
    </row>
    <row r="106" customFormat="false" ht="12.75" hidden="false" customHeight="false" outlineLevel="0" collapsed="false">
      <c r="A106" s="0" t="s">
        <v>279</v>
      </c>
      <c r="B106" s="0" t="n">
        <v>29.8099994659424</v>
      </c>
      <c r="C106" s="0" t="n">
        <v>31.3099994659424</v>
      </c>
      <c r="D106" s="0" t="n">
        <v>32.1199989318848</v>
      </c>
      <c r="E106" s="0" t="n">
        <v>31.3700008392334</v>
      </c>
      <c r="F106" s="0" t="n">
        <v>31.1900005340576</v>
      </c>
      <c r="G106" s="0" t="n">
        <v>31.6200008392334</v>
      </c>
      <c r="H106" s="0" t="n">
        <v>31</v>
      </c>
      <c r="I106" s="0" t="n">
        <v>30.3099994659424</v>
      </c>
      <c r="J106" s="0" t="n">
        <v>30.0599994659424</v>
      </c>
      <c r="K106" s="0" t="n">
        <v>29.6200008392334</v>
      </c>
      <c r="L106" s="0" t="n">
        <v>30.8700008392334</v>
      </c>
      <c r="M106" s="0" t="n">
        <v>30.6200008392334</v>
      </c>
      <c r="N106" s="0" t="n">
        <v>30.8700008392334</v>
      </c>
      <c r="O106" s="0" t="n">
        <v>30.6900005340576</v>
      </c>
      <c r="P106" s="0" t="n">
        <v>30</v>
      </c>
      <c r="Q106" s="0" t="n">
        <v>29.8700008392334</v>
      </c>
      <c r="R106" s="0" t="n">
        <v>29.5599994659424</v>
      </c>
      <c r="S106" s="0" t="n">
        <v>29.3099994659424</v>
      </c>
      <c r="T106" s="0" t="n">
        <v>29.75</v>
      </c>
      <c r="U106" s="0" t="n">
        <v>29.5</v>
      </c>
      <c r="V106" s="0" t="n">
        <v>29</v>
      </c>
      <c r="W106" s="0" t="n">
        <v>28.3700008392334</v>
      </c>
      <c r="X106" s="0" t="n">
        <v>27.6900005340576</v>
      </c>
      <c r="Y106" s="0" t="n">
        <v>28.1200008392334</v>
      </c>
      <c r="Z106" s="0" t="n">
        <v>27.4400005340576</v>
      </c>
      <c r="AA106" s="0" t="n">
        <v>28.1200008392334</v>
      </c>
      <c r="AB106" s="0" t="n">
        <v>28.6200008392334</v>
      </c>
      <c r="AC106" s="0" t="n">
        <v>29.5599994659424</v>
      </c>
      <c r="AD106" s="0" t="n">
        <v>29</v>
      </c>
      <c r="AE106" s="0" t="n">
        <v>29.6200008392334</v>
      </c>
      <c r="AF106" s="0" t="n">
        <v>29.8700008392334</v>
      </c>
      <c r="AG106" s="0" t="n">
        <v>29.8700008392334</v>
      </c>
      <c r="AH106" s="0" t="n">
        <v>29.6200008392334</v>
      </c>
      <c r="AI106" s="0" t="n">
        <v>29.1900005340576</v>
      </c>
      <c r="AJ106" s="0" t="n">
        <v>29.25</v>
      </c>
      <c r="AK106" s="0" t="n">
        <v>28.8099994659424</v>
      </c>
      <c r="AL106" s="0" t="n">
        <v>29.0599994659424</v>
      </c>
      <c r="AM106" s="0" t="n">
        <v>30.25</v>
      </c>
      <c r="AN106" s="0" t="n">
        <v>29.8700008392334</v>
      </c>
      <c r="AO106" s="0" t="n">
        <v>29.8099994659424</v>
      </c>
      <c r="AP106" s="0" t="n">
        <v>29.6200008392334</v>
      </c>
      <c r="AQ106" s="0" t="n">
        <v>30.5</v>
      </c>
      <c r="AR106" s="0" t="n">
        <v>30.25</v>
      </c>
      <c r="AS106" s="0" t="n">
        <v>30.6200008392334</v>
      </c>
      <c r="AT106" s="0" t="n">
        <v>30.6200008392334</v>
      </c>
      <c r="AU106" s="0" t="n">
        <v>30.8700008392334</v>
      </c>
      <c r="AV106" s="0" t="n">
        <v>30</v>
      </c>
      <c r="AW106" s="0" t="n">
        <v>28.6900005340576</v>
      </c>
      <c r="AX106" s="0" t="n">
        <v>29.75</v>
      </c>
      <c r="AY106" s="0" t="n">
        <v>29.8099994659424</v>
      </c>
      <c r="AZ106" s="0" t="n">
        <v>29</v>
      </c>
      <c r="BA106" s="0" t="n">
        <v>29.3700008392334</v>
      </c>
      <c r="BB106" s="0" t="n">
        <v>29</v>
      </c>
      <c r="BC106" s="0" t="n">
        <v>29.5</v>
      </c>
      <c r="BD106" s="0" t="n">
        <v>30.5599994659424</v>
      </c>
      <c r="BE106" s="0" t="n">
        <v>30.6900005340576</v>
      </c>
      <c r="BF106" s="0" t="n">
        <v>30.9400005340576</v>
      </c>
      <c r="BG106" s="0" t="n">
        <v>30.4400005340576</v>
      </c>
      <c r="BH106" s="0" t="n">
        <v>31.75</v>
      </c>
      <c r="BI106" s="0" t="n">
        <v>32.25</v>
      </c>
      <c r="BJ106" s="0" t="n">
        <v>33.189998626709</v>
      </c>
      <c r="BK106" s="0" t="n">
        <v>32.8699989318848</v>
      </c>
      <c r="BL106" s="0" t="n">
        <v>33.3699989318848</v>
      </c>
      <c r="BM106" s="0" t="n">
        <v>32.25</v>
      </c>
      <c r="BN106" s="0" t="n">
        <v>33</v>
      </c>
      <c r="BO106" s="0" t="n">
        <v>33.1199989318848</v>
      </c>
      <c r="BP106" s="0" t="n">
        <v>34.060001373291</v>
      </c>
      <c r="BQ106" s="0" t="n">
        <v>33.939998626709</v>
      </c>
      <c r="BR106" s="0" t="n">
        <v>34.3699989318848</v>
      </c>
      <c r="BS106" s="0" t="n">
        <v>33.689998626709</v>
      </c>
      <c r="BT106" s="0" t="n">
        <v>31.9400005340576</v>
      </c>
      <c r="BU106" s="0" t="n">
        <v>32.060001373291</v>
      </c>
      <c r="BV106" s="0" t="n">
        <v>32.189998626709</v>
      </c>
      <c r="BW106" s="0" t="n">
        <v>32.25</v>
      </c>
      <c r="BX106" s="0" t="n">
        <v>32.310001373291</v>
      </c>
      <c r="BY106" s="0" t="n">
        <v>31.6200008392334</v>
      </c>
      <c r="BZ106" s="0" t="n">
        <v>32.75</v>
      </c>
      <c r="CA106" s="0" t="n">
        <v>32.689998626709</v>
      </c>
      <c r="CB106" s="0" t="n">
        <v>32.310001373291</v>
      </c>
      <c r="CC106" s="0" t="n">
        <v>31.8700008392334</v>
      </c>
      <c r="CD106" s="0" t="n">
        <v>32</v>
      </c>
      <c r="CE106" s="0" t="n">
        <v>32.1199989318848</v>
      </c>
      <c r="CF106" s="0" t="n">
        <v>32.189998626709</v>
      </c>
      <c r="CG106" s="0" t="n">
        <v>32.060001373291</v>
      </c>
      <c r="CH106" s="0" t="n">
        <v>32.810001373291</v>
      </c>
      <c r="CI106" s="0" t="n">
        <v>33.5</v>
      </c>
      <c r="CJ106" s="0" t="n">
        <v>34</v>
      </c>
      <c r="CK106" s="0" t="n">
        <v>33.8499984741211</v>
      </c>
      <c r="CL106" s="0" t="n">
        <v>33.7900009155273</v>
      </c>
      <c r="CM106" s="0" t="n">
        <v>33.9900016784668</v>
      </c>
      <c r="CN106" s="0" t="n">
        <v>34.6100006103516</v>
      </c>
      <c r="CO106" s="0" t="n">
        <v>40.189998626709</v>
      </c>
      <c r="CP106" s="0" t="n">
        <v>40.7999992370606</v>
      </c>
      <c r="CQ106" s="0" t="n">
        <v>41.2099990844727</v>
      </c>
      <c r="CR106" s="0" t="n">
        <v>41.1500015258789</v>
      </c>
      <c r="CS106" s="0" t="n">
        <v>42.2400016784668</v>
      </c>
      <c r="CT106" s="0" t="n">
        <v>42.4500007629395</v>
      </c>
      <c r="CU106" s="0" t="n">
        <v>43.1500015258789</v>
      </c>
      <c r="CV106" s="0" t="n">
        <v>42.4000015258789</v>
      </c>
      <c r="CW106" s="0" t="n">
        <v>42.1500015258789</v>
      </c>
      <c r="CX106" s="0" t="n">
        <v>42.060001373291</v>
      </c>
    </row>
    <row r="107" customFormat="false" ht="12.75" hidden="false" customHeight="false" outlineLevel="0" collapsed="false">
      <c r="B107" s="0" t="s">
        <v>125</v>
      </c>
      <c r="C107" s="0" t="s">
        <v>126</v>
      </c>
      <c r="D107" s="0" t="s">
        <v>127</v>
      </c>
      <c r="E107" s="0" t="s">
        <v>128</v>
      </c>
      <c r="F107" s="0" t="s">
        <v>129</v>
      </c>
      <c r="G107" s="0" t="s">
        <v>130</v>
      </c>
      <c r="H107" s="0" t="s">
        <v>131</v>
      </c>
      <c r="I107" s="0" t="s">
        <v>132</v>
      </c>
      <c r="J107" s="0" t="s">
        <v>133</v>
      </c>
      <c r="K107" s="0" t="s">
        <v>134</v>
      </c>
      <c r="L107" s="0" t="s">
        <v>135</v>
      </c>
      <c r="M107" s="0" t="s">
        <v>136</v>
      </c>
      <c r="N107" s="0" t="s">
        <v>137</v>
      </c>
      <c r="O107" s="0" t="s">
        <v>138</v>
      </c>
      <c r="P107" s="0" t="s">
        <v>139</v>
      </c>
      <c r="Q107" s="0" t="s">
        <v>140</v>
      </c>
      <c r="R107" s="0" t="s">
        <v>141</v>
      </c>
      <c r="S107" s="0" t="s">
        <v>142</v>
      </c>
      <c r="T107" s="0" t="s">
        <v>143</v>
      </c>
      <c r="U107" s="0" t="s">
        <v>144</v>
      </c>
      <c r="V107" s="0" t="s">
        <v>145</v>
      </c>
      <c r="W107" s="0" t="s">
        <v>146</v>
      </c>
      <c r="X107" s="0" t="s">
        <v>147</v>
      </c>
      <c r="Y107" s="0" t="s">
        <v>148</v>
      </c>
      <c r="Z107" s="0" t="s">
        <v>149</v>
      </c>
      <c r="AA107" s="0" t="s">
        <v>150</v>
      </c>
      <c r="AB107" s="0" t="s">
        <v>151</v>
      </c>
      <c r="AC107" s="0" t="s">
        <v>152</v>
      </c>
      <c r="AD107" s="0" t="s">
        <v>153</v>
      </c>
      <c r="AE107" s="0" t="s">
        <v>154</v>
      </c>
      <c r="AF107" s="0" t="s">
        <v>155</v>
      </c>
      <c r="AG107" s="0" t="s">
        <v>156</v>
      </c>
      <c r="AH107" s="0" t="s">
        <v>157</v>
      </c>
      <c r="AI107" s="0" t="s">
        <v>158</v>
      </c>
      <c r="AJ107" s="0" t="s">
        <v>159</v>
      </c>
      <c r="AK107" s="0" t="s">
        <v>160</v>
      </c>
      <c r="AL107" s="0" t="s">
        <v>161</v>
      </c>
      <c r="AM107" s="0" t="s">
        <v>162</v>
      </c>
      <c r="AN107" s="0" t="s">
        <v>163</v>
      </c>
      <c r="AO107" s="0" t="s">
        <v>164</v>
      </c>
      <c r="AP107" s="0" t="s">
        <v>165</v>
      </c>
      <c r="AQ107" s="0" t="s">
        <v>166</v>
      </c>
      <c r="AR107" s="0" t="s">
        <v>167</v>
      </c>
      <c r="AS107" s="0" t="s">
        <v>168</v>
      </c>
      <c r="AT107" s="0" t="s">
        <v>169</v>
      </c>
      <c r="AU107" s="0" t="s">
        <v>170</v>
      </c>
      <c r="AV107" s="0" t="s">
        <v>171</v>
      </c>
      <c r="AW107" s="0" t="s">
        <v>172</v>
      </c>
      <c r="AX107" s="0" t="s">
        <v>173</v>
      </c>
      <c r="AY107" s="0" t="s">
        <v>174</v>
      </c>
      <c r="AZ107" s="0" t="s">
        <v>175</v>
      </c>
      <c r="BA107" s="0" t="s">
        <v>176</v>
      </c>
      <c r="BB107" s="0" t="s">
        <v>177</v>
      </c>
      <c r="BC107" s="0" t="s">
        <v>178</v>
      </c>
      <c r="BD107" s="0" t="s">
        <v>179</v>
      </c>
      <c r="BE107" s="0" t="s">
        <v>180</v>
      </c>
      <c r="BF107" s="0" t="s">
        <v>181</v>
      </c>
      <c r="BG107" s="0" t="s">
        <v>182</v>
      </c>
      <c r="BH107" s="0" t="s">
        <v>183</v>
      </c>
      <c r="BI107" s="0" t="s">
        <v>184</v>
      </c>
      <c r="BJ107" s="0" t="s">
        <v>185</v>
      </c>
      <c r="BK107" s="0" t="s">
        <v>186</v>
      </c>
      <c r="BL107" s="0" t="s">
        <v>187</v>
      </c>
      <c r="BM107" s="0" t="s">
        <v>188</v>
      </c>
      <c r="BN107" s="0" t="s">
        <v>189</v>
      </c>
      <c r="BO107" s="0" t="s">
        <v>190</v>
      </c>
      <c r="BP107" s="0" t="s">
        <v>191</v>
      </c>
      <c r="BQ107" s="0" t="s">
        <v>192</v>
      </c>
      <c r="BR107" s="0" t="s">
        <v>193</v>
      </c>
      <c r="BS107" s="0" t="s">
        <v>194</v>
      </c>
      <c r="BT107" s="0" t="s">
        <v>195</v>
      </c>
      <c r="BU107" s="0" t="s">
        <v>196</v>
      </c>
      <c r="BV107" s="0" t="s">
        <v>197</v>
      </c>
      <c r="BW107" s="0" t="s">
        <v>198</v>
      </c>
      <c r="BX107" s="0" t="s">
        <v>199</v>
      </c>
      <c r="BY107" s="0" t="s">
        <v>200</v>
      </c>
      <c r="BZ107" s="0" t="s">
        <v>201</v>
      </c>
      <c r="CA107" s="0" t="s">
        <v>202</v>
      </c>
      <c r="CB107" s="0" t="s">
        <v>203</v>
      </c>
      <c r="CC107" s="0" t="s">
        <v>204</v>
      </c>
      <c r="CD107" s="0" t="s">
        <v>205</v>
      </c>
      <c r="CE107" s="0" t="s">
        <v>206</v>
      </c>
      <c r="CF107" s="0" t="s">
        <v>207</v>
      </c>
      <c r="CG107" s="0" t="s">
        <v>208</v>
      </c>
      <c r="CH107" s="0" t="s">
        <v>209</v>
      </c>
      <c r="CI107" s="0" t="s">
        <v>210</v>
      </c>
      <c r="CJ107" s="0" t="s">
        <v>211</v>
      </c>
      <c r="CK107" s="0" t="s">
        <v>212</v>
      </c>
      <c r="CL107" s="0" t="s">
        <v>213</v>
      </c>
      <c r="CM107" s="0" t="s">
        <v>214</v>
      </c>
      <c r="CN107" s="0" t="s">
        <v>215</v>
      </c>
      <c r="CO107" s="0" t="s">
        <v>216</v>
      </c>
      <c r="CP107" s="0" t="s">
        <v>217</v>
      </c>
      <c r="CQ107" s="0" t="s">
        <v>218</v>
      </c>
      <c r="CR107" s="0" t="s">
        <v>219</v>
      </c>
      <c r="CS107" s="0" t="s">
        <v>220</v>
      </c>
      <c r="CT107" s="0" t="s">
        <v>221</v>
      </c>
      <c r="CU107" s="0" t="s">
        <v>222</v>
      </c>
      <c r="CV107" s="0" t="s">
        <v>223</v>
      </c>
      <c r="CW107" s="0" t="s">
        <v>224</v>
      </c>
      <c r="CX107" s="0" t="s">
        <v>225</v>
      </c>
    </row>
    <row r="108" customFormat="false" ht="12.75" hidden="false" customHeight="false" outlineLevel="0" collapsed="false">
      <c r="A108" s="0" t="s">
        <v>280</v>
      </c>
      <c r="B108" s="0" t="n">
        <v>50.0499992370606</v>
      </c>
      <c r="C108" s="0" t="n">
        <v>50.189998626709</v>
      </c>
      <c r="D108" s="0" t="n">
        <v>52.25</v>
      </c>
      <c r="E108" s="0" t="n">
        <v>51.8300018310547</v>
      </c>
      <c r="F108" s="0" t="n">
        <v>52.5</v>
      </c>
      <c r="G108" s="0" t="n">
        <v>53.3699989318848</v>
      </c>
      <c r="H108" s="0" t="n">
        <v>52.939998626709</v>
      </c>
      <c r="I108" s="0" t="n">
        <v>51.75</v>
      </c>
      <c r="J108" s="0" t="n">
        <v>52.310001373291</v>
      </c>
      <c r="K108" s="0" t="n">
        <v>51.810001373291</v>
      </c>
      <c r="L108" s="0" t="n">
        <v>52.939998626709</v>
      </c>
      <c r="M108" s="0" t="n">
        <v>54.6199989318848</v>
      </c>
      <c r="N108" s="0" t="n">
        <v>55.189998626709</v>
      </c>
      <c r="O108" s="0" t="n">
        <v>57</v>
      </c>
      <c r="P108" s="0" t="n">
        <v>55.1199989318848</v>
      </c>
      <c r="Q108" s="0" t="n">
        <v>59</v>
      </c>
      <c r="R108" s="0" t="n">
        <v>59.1199989318848</v>
      </c>
      <c r="S108" s="0" t="n">
        <v>59.1199989318848</v>
      </c>
      <c r="T108" s="0" t="n">
        <v>59.310001373291</v>
      </c>
      <c r="U108" s="0" t="n">
        <v>59.560001373291</v>
      </c>
      <c r="V108" s="0" t="n">
        <v>59.1199989318848</v>
      </c>
      <c r="W108" s="0" t="n">
        <v>58.060001373291</v>
      </c>
      <c r="X108" s="0" t="n">
        <v>58.6199989318848</v>
      </c>
      <c r="Y108" s="0" t="n">
        <v>57.939998626709</v>
      </c>
      <c r="Z108" s="0" t="n">
        <v>56.75</v>
      </c>
      <c r="AA108" s="0" t="n">
        <v>58.25</v>
      </c>
      <c r="AB108" s="0" t="n">
        <v>59.060001373291</v>
      </c>
      <c r="AC108" s="0" t="n">
        <v>59.189998626709</v>
      </c>
      <c r="AD108" s="0" t="n">
        <v>58</v>
      </c>
      <c r="AE108" s="0" t="n">
        <v>58</v>
      </c>
      <c r="AF108" s="0" t="n">
        <v>58.75</v>
      </c>
      <c r="AG108" s="0" t="n">
        <v>59</v>
      </c>
      <c r="AH108" s="0" t="n">
        <v>59.560001373291</v>
      </c>
      <c r="AI108" s="0" t="n">
        <v>59.75</v>
      </c>
      <c r="AJ108" s="0" t="n">
        <v>60</v>
      </c>
      <c r="AK108" s="0" t="n">
        <v>59.189998626709</v>
      </c>
      <c r="AL108" s="0" t="n">
        <v>60.3699989318848</v>
      </c>
      <c r="AM108" s="0" t="n">
        <v>60.25</v>
      </c>
      <c r="AN108" s="0" t="n">
        <v>60.3699989318848</v>
      </c>
      <c r="AO108" s="0" t="n">
        <v>60.439998626709</v>
      </c>
      <c r="AP108" s="0" t="n">
        <v>60.8699989318848</v>
      </c>
      <c r="AQ108" s="0" t="n">
        <v>61.439998626709</v>
      </c>
      <c r="AR108" s="0" t="n">
        <v>60.75</v>
      </c>
      <c r="AS108" s="0" t="n">
        <v>60.310001373291</v>
      </c>
      <c r="AT108" s="0" t="n">
        <v>60.939998626709</v>
      </c>
      <c r="AU108" s="0" t="n">
        <v>61.439998626709</v>
      </c>
      <c r="AV108" s="0" t="n">
        <v>58.810001373291</v>
      </c>
      <c r="AW108" s="0" t="n">
        <v>58.060001373291</v>
      </c>
      <c r="AX108" s="0" t="n">
        <v>59.310001373291</v>
      </c>
      <c r="AY108" s="0" t="n">
        <v>60.060001373291</v>
      </c>
      <c r="AZ108" s="0" t="n">
        <v>59</v>
      </c>
      <c r="BA108" s="0" t="n">
        <v>57.8699989318848</v>
      </c>
      <c r="BB108" s="0" t="n">
        <v>57.8699989318848</v>
      </c>
      <c r="BC108" s="0" t="n">
        <v>58.75</v>
      </c>
      <c r="BD108" s="0" t="n">
        <v>58.8699989318848</v>
      </c>
      <c r="BE108" s="0" t="n">
        <v>59.439998626709</v>
      </c>
      <c r="BF108" s="0" t="n">
        <v>59.8699989318848</v>
      </c>
      <c r="BG108" s="0" t="n">
        <v>57.1199989318848</v>
      </c>
      <c r="BH108" s="0" t="n">
        <v>57.310001373291</v>
      </c>
      <c r="BI108" s="0" t="n">
        <v>59.189998626709</v>
      </c>
      <c r="BJ108" s="0" t="n">
        <v>59.75</v>
      </c>
      <c r="BK108" s="0" t="n">
        <v>57.6199989318848</v>
      </c>
      <c r="BL108" s="0" t="n">
        <v>57.310001373291</v>
      </c>
      <c r="BM108" s="0" t="n">
        <v>58.8699989318848</v>
      </c>
      <c r="BN108" s="0" t="n">
        <v>60.189998626709</v>
      </c>
      <c r="BO108" s="0" t="n">
        <v>60.939998626709</v>
      </c>
      <c r="BP108" s="0" t="n">
        <v>62.189998626709</v>
      </c>
      <c r="BQ108" s="0" t="n">
        <v>62.1199989318848</v>
      </c>
      <c r="BR108" s="0" t="n">
        <v>62.810001373291</v>
      </c>
      <c r="BS108" s="0" t="n">
        <v>60.5</v>
      </c>
      <c r="BT108" s="0" t="n">
        <v>59.25</v>
      </c>
      <c r="BU108" s="0" t="n">
        <v>59.560001373291</v>
      </c>
      <c r="BV108" s="0" t="n">
        <v>59.75</v>
      </c>
      <c r="BW108" s="0" t="n">
        <v>58.939998626709</v>
      </c>
      <c r="BX108" s="0" t="n">
        <v>59.189998626709</v>
      </c>
      <c r="BY108" s="0" t="n">
        <v>60.060001373291</v>
      </c>
      <c r="BZ108" s="0" t="n">
        <v>59</v>
      </c>
      <c r="CA108" s="0" t="n">
        <v>59.25</v>
      </c>
      <c r="CB108" s="0" t="n">
        <v>59.75</v>
      </c>
      <c r="CC108" s="0" t="n">
        <v>58.5</v>
      </c>
      <c r="CD108" s="0" t="n">
        <v>58.560001373291</v>
      </c>
      <c r="CE108" s="0" t="n">
        <v>58.6199989318848</v>
      </c>
      <c r="CF108" s="0" t="n">
        <v>58.75</v>
      </c>
      <c r="CG108" s="0" t="n">
        <v>59.1199989318848</v>
      </c>
      <c r="CH108" s="0" t="n">
        <v>61.560001373291</v>
      </c>
      <c r="CI108" s="0" t="n">
        <v>61.189998626709</v>
      </c>
      <c r="CJ108" s="0" t="n">
        <v>60.4099998474121</v>
      </c>
      <c r="CK108" s="0" t="n">
        <v>60.9000015258789</v>
      </c>
      <c r="CL108" s="0" t="n">
        <v>61.4000015258789</v>
      </c>
      <c r="CM108" s="0" t="n">
        <v>61.9000015258789</v>
      </c>
      <c r="CN108" s="0" t="n">
        <v>61.3499984741211</v>
      </c>
      <c r="CO108" s="0" t="n">
        <v>61.7599983215332</v>
      </c>
      <c r="CP108" s="0" t="n">
        <v>62.9900016784668</v>
      </c>
      <c r="CQ108" s="0" t="n">
        <v>62.0099983215332</v>
      </c>
      <c r="CR108" s="0" t="n">
        <v>62.7299995422363</v>
      </c>
      <c r="CS108" s="0" t="n">
        <v>63.8899993896484</v>
      </c>
      <c r="CT108" s="0" t="n">
        <v>64.4499969482422</v>
      </c>
      <c r="CU108" s="0" t="n">
        <v>63.9000015258789</v>
      </c>
      <c r="CV108" s="0" t="n">
        <v>64.1999969482422</v>
      </c>
      <c r="CW108" s="0" t="n">
        <v>63.6500015258789</v>
      </c>
      <c r="CX108" s="0" t="n">
        <v>64.9000015258789</v>
      </c>
    </row>
    <row r="109" customFormat="false" ht="12.75" hidden="false" customHeight="false" outlineLevel="0" collapsed="false">
      <c r="B109" s="0" t="s">
        <v>125</v>
      </c>
      <c r="C109" s="0" t="s">
        <v>126</v>
      </c>
      <c r="D109" s="0" t="s">
        <v>127</v>
      </c>
      <c r="E109" s="0" t="s">
        <v>128</v>
      </c>
      <c r="F109" s="0" t="s">
        <v>129</v>
      </c>
      <c r="G109" s="0" t="s">
        <v>130</v>
      </c>
      <c r="H109" s="0" t="s">
        <v>131</v>
      </c>
      <c r="I109" s="0" t="s">
        <v>132</v>
      </c>
      <c r="J109" s="0" t="s">
        <v>133</v>
      </c>
      <c r="K109" s="0" t="s">
        <v>134</v>
      </c>
      <c r="L109" s="0" t="s">
        <v>135</v>
      </c>
      <c r="M109" s="0" t="s">
        <v>136</v>
      </c>
      <c r="N109" s="0" t="s">
        <v>137</v>
      </c>
      <c r="O109" s="0" t="s">
        <v>138</v>
      </c>
      <c r="P109" s="0" t="s">
        <v>139</v>
      </c>
      <c r="Q109" s="0" t="s">
        <v>140</v>
      </c>
      <c r="R109" s="0" t="s">
        <v>141</v>
      </c>
      <c r="S109" s="0" t="s">
        <v>142</v>
      </c>
      <c r="T109" s="0" t="s">
        <v>143</v>
      </c>
      <c r="U109" s="0" t="s">
        <v>144</v>
      </c>
      <c r="V109" s="0" t="s">
        <v>145</v>
      </c>
      <c r="W109" s="0" t="s">
        <v>146</v>
      </c>
      <c r="X109" s="0" t="s">
        <v>147</v>
      </c>
      <c r="Y109" s="0" t="s">
        <v>148</v>
      </c>
      <c r="Z109" s="0" t="s">
        <v>149</v>
      </c>
      <c r="AA109" s="0" t="s">
        <v>150</v>
      </c>
      <c r="AB109" s="0" t="s">
        <v>151</v>
      </c>
      <c r="AC109" s="0" t="s">
        <v>152</v>
      </c>
      <c r="AD109" s="0" t="s">
        <v>153</v>
      </c>
      <c r="AE109" s="0" t="s">
        <v>154</v>
      </c>
      <c r="AF109" s="0" t="s">
        <v>155</v>
      </c>
      <c r="AG109" s="0" t="s">
        <v>156</v>
      </c>
      <c r="AH109" s="0" t="s">
        <v>157</v>
      </c>
      <c r="AI109" s="0" t="s">
        <v>158</v>
      </c>
      <c r="AJ109" s="0" t="s">
        <v>159</v>
      </c>
      <c r="AK109" s="0" t="s">
        <v>160</v>
      </c>
      <c r="AL109" s="0" t="s">
        <v>161</v>
      </c>
      <c r="AM109" s="0" t="s">
        <v>162</v>
      </c>
      <c r="AN109" s="0" t="s">
        <v>163</v>
      </c>
      <c r="AO109" s="0" t="s">
        <v>164</v>
      </c>
      <c r="AP109" s="0" t="s">
        <v>165</v>
      </c>
      <c r="AQ109" s="0" t="s">
        <v>166</v>
      </c>
      <c r="AR109" s="0" t="s">
        <v>167</v>
      </c>
      <c r="AS109" s="0" t="s">
        <v>168</v>
      </c>
      <c r="AT109" s="0" t="s">
        <v>169</v>
      </c>
      <c r="AU109" s="0" t="s">
        <v>170</v>
      </c>
      <c r="AV109" s="0" t="s">
        <v>171</v>
      </c>
      <c r="AW109" s="0" t="s">
        <v>172</v>
      </c>
      <c r="AX109" s="0" t="s">
        <v>173</v>
      </c>
      <c r="AY109" s="0" t="s">
        <v>174</v>
      </c>
      <c r="AZ109" s="0" t="s">
        <v>175</v>
      </c>
      <c r="BA109" s="0" t="s">
        <v>176</v>
      </c>
      <c r="BB109" s="0" t="s">
        <v>177</v>
      </c>
      <c r="BC109" s="0" t="s">
        <v>178</v>
      </c>
      <c r="BD109" s="0" t="s">
        <v>179</v>
      </c>
      <c r="BE109" s="0" t="s">
        <v>180</v>
      </c>
      <c r="BF109" s="0" t="s">
        <v>181</v>
      </c>
      <c r="BG109" s="0" t="s">
        <v>182</v>
      </c>
      <c r="BH109" s="0" t="s">
        <v>183</v>
      </c>
      <c r="BI109" s="0" t="s">
        <v>184</v>
      </c>
      <c r="BJ109" s="0" t="s">
        <v>185</v>
      </c>
      <c r="BK109" s="0" t="s">
        <v>186</v>
      </c>
      <c r="BL109" s="0" t="s">
        <v>187</v>
      </c>
      <c r="BM109" s="0" t="s">
        <v>188</v>
      </c>
      <c r="BN109" s="0" t="s">
        <v>189</v>
      </c>
      <c r="BO109" s="0" t="s">
        <v>190</v>
      </c>
      <c r="BP109" s="0" t="s">
        <v>191</v>
      </c>
      <c r="BQ109" s="0" t="s">
        <v>192</v>
      </c>
      <c r="BR109" s="0" t="s">
        <v>193</v>
      </c>
      <c r="BS109" s="0" t="s">
        <v>194</v>
      </c>
      <c r="BT109" s="0" t="s">
        <v>195</v>
      </c>
      <c r="BU109" s="0" t="s">
        <v>196</v>
      </c>
      <c r="BV109" s="0" t="s">
        <v>197</v>
      </c>
      <c r="BW109" s="0" t="s">
        <v>198</v>
      </c>
      <c r="BX109" s="0" t="s">
        <v>199</v>
      </c>
      <c r="BY109" s="0" t="s">
        <v>200</v>
      </c>
      <c r="BZ109" s="0" t="s">
        <v>201</v>
      </c>
      <c r="CA109" s="0" t="s">
        <v>202</v>
      </c>
      <c r="CB109" s="0" t="s">
        <v>203</v>
      </c>
      <c r="CC109" s="0" t="s">
        <v>204</v>
      </c>
      <c r="CD109" s="0" t="s">
        <v>205</v>
      </c>
      <c r="CE109" s="0" t="s">
        <v>206</v>
      </c>
      <c r="CF109" s="0" t="s">
        <v>207</v>
      </c>
      <c r="CG109" s="0" t="s">
        <v>208</v>
      </c>
      <c r="CH109" s="0" t="s">
        <v>209</v>
      </c>
      <c r="CI109" s="0" t="s">
        <v>210</v>
      </c>
      <c r="CJ109" s="0" t="s">
        <v>211</v>
      </c>
      <c r="CK109" s="0" t="s">
        <v>212</v>
      </c>
      <c r="CL109" s="0" t="s">
        <v>213</v>
      </c>
      <c r="CM109" s="0" t="s">
        <v>214</v>
      </c>
      <c r="CN109" s="0" t="s">
        <v>215</v>
      </c>
      <c r="CO109" s="0" t="s">
        <v>216</v>
      </c>
      <c r="CP109" s="0" t="s">
        <v>217</v>
      </c>
      <c r="CQ109" s="0" t="s">
        <v>218</v>
      </c>
      <c r="CR109" s="0" t="s">
        <v>219</v>
      </c>
      <c r="CS109" s="0" t="s">
        <v>220</v>
      </c>
      <c r="CT109" s="0" t="s">
        <v>221</v>
      </c>
      <c r="CU109" s="0" t="s">
        <v>222</v>
      </c>
      <c r="CV109" s="0" t="s">
        <v>223</v>
      </c>
      <c r="CW109" s="0" t="s">
        <v>224</v>
      </c>
      <c r="CX109" s="0" t="s">
        <v>225</v>
      </c>
    </row>
    <row r="110" customFormat="false" ht="12.75" hidden="false" customHeight="false" outlineLevel="0" collapsed="false">
      <c r="A110" s="0" t="s">
        <v>281</v>
      </c>
      <c r="B110" s="0" t="n">
        <v>36.1199989318848</v>
      </c>
      <c r="C110" s="0" t="n">
        <v>37.560001373291</v>
      </c>
      <c r="D110" s="0" t="n">
        <v>38.2099990844727</v>
      </c>
      <c r="E110" s="0" t="n">
        <v>38.6199989318848</v>
      </c>
      <c r="F110" s="0" t="n">
        <v>39.6399993896484</v>
      </c>
      <c r="G110" s="0" t="n">
        <v>39.689998626709</v>
      </c>
      <c r="H110" s="0" t="n">
        <v>38.439998626709</v>
      </c>
      <c r="I110" s="0" t="n">
        <v>37.25</v>
      </c>
      <c r="J110" s="0" t="n">
        <v>36.1199989318848</v>
      </c>
      <c r="K110" s="0" t="n">
        <v>36.75</v>
      </c>
      <c r="L110" s="0" t="n">
        <v>36.810001373291</v>
      </c>
      <c r="M110" s="0" t="n">
        <v>37.439998626709</v>
      </c>
      <c r="N110" s="0" t="n">
        <v>37.5</v>
      </c>
      <c r="O110" s="0" t="n">
        <v>37</v>
      </c>
      <c r="P110" s="0" t="n">
        <v>37.3699989318848</v>
      </c>
      <c r="Q110" s="0" t="n">
        <v>36.6199989318848</v>
      </c>
      <c r="R110" s="0" t="n">
        <v>36.75</v>
      </c>
      <c r="S110" s="0" t="n">
        <v>36</v>
      </c>
      <c r="T110" s="0" t="n">
        <v>36.310001373291</v>
      </c>
      <c r="U110" s="0" t="n">
        <v>36.189998626709</v>
      </c>
      <c r="V110" s="0" t="n">
        <v>35.75</v>
      </c>
      <c r="W110" s="0" t="n">
        <v>35.810001373291</v>
      </c>
      <c r="X110" s="0" t="n">
        <v>35.25</v>
      </c>
      <c r="Y110" s="0" t="n">
        <v>34.939998626709</v>
      </c>
      <c r="Z110" s="0" t="n">
        <v>36.1199989318848</v>
      </c>
      <c r="AA110" s="0" t="n">
        <v>37.25</v>
      </c>
      <c r="AB110" s="0" t="n">
        <v>37.060001373291</v>
      </c>
      <c r="AC110" s="0" t="n">
        <v>38.060001373291</v>
      </c>
      <c r="AD110" s="0" t="n">
        <v>37.1199989318848</v>
      </c>
      <c r="AE110" s="0" t="n">
        <v>36.689998626709</v>
      </c>
      <c r="AF110" s="0" t="n">
        <v>36.3699989318848</v>
      </c>
      <c r="AG110" s="0" t="n">
        <v>36.5</v>
      </c>
      <c r="AH110" s="0" t="n">
        <v>36.560001373291</v>
      </c>
      <c r="AI110" s="0" t="n">
        <v>37.8699989318848</v>
      </c>
      <c r="AJ110" s="0" t="n">
        <v>38.060001373291</v>
      </c>
      <c r="AK110" s="0" t="n">
        <v>38.189998626709</v>
      </c>
      <c r="AL110" s="0" t="n">
        <v>37.1199989318848</v>
      </c>
      <c r="AM110" s="0" t="n">
        <v>37.8699989318848</v>
      </c>
      <c r="AN110" s="0" t="n">
        <v>38.439998626709</v>
      </c>
      <c r="AO110" s="0" t="n">
        <v>39</v>
      </c>
      <c r="AP110" s="0" t="n">
        <v>38.939998626709</v>
      </c>
      <c r="AQ110" s="0" t="n">
        <v>38.810001373291</v>
      </c>
      <c r="AR110" s="0" t="n">
        <v>38.689998626709</v>
      </c>
      <c r="AS110" s="0" t="n">
        <v>38.3699989318848</v>
      </c>
      <c r="AT110" s="0" t="n">
        <v>38.439998626709</v>
      </c>
      <c r="AU110" s="0" t="n">
        <v>39.439998626709</v>
      </c>
      <c r="AV110" s="0" t="n">
        <v>39.6199989318848</v>
      </c>
      <c r="AW110" s="0" t="n">
        <v>39.939998626709</v>
      </c>
      <c r="AX110" s="0" t="n">
        <v>40.060001373291</v>
      </c>
      <c r="AY110" s="0" t="n">
        <v>40.25</v>
      </c>
      <c r="AZ110" s="0" t="n">
        <v>39.310001373291</v>
      </c>
      <c r="BA110" s="0" t="n">
        <v>38.939998626709</v>
      </c>
      <c r="BB110" s="0" t="n">
        <v>39.060001373291</v>
      </c>
      <c r="BC110" s="0" t="n">
        <v>39.439998626709</v>
      </c>
      <c r="BD110" s="0" t="n">
        <v>39.439998626709</v>
      </c>
      <c r="BE110" s="0" t="n">
        <v>39.939998626709</v>
      </c>
      <c r="BF110" s="0" t="n">
        <v>40.310001373291</v>
      </c>
      <c r="BG110" s="0" t="n">
        <v>39.810001373291</v>
      </c>
      <c r="BH110" s="0" t="n">
        <v>40.060001373291</v>
      </c>
      <c r="BI110" s="0" t="n">
        <v>40.75</v>
      </c>
      <c r="BJ110" s="0" t="n">
        <v>40.939998626709</v>
      </c>
      <c r="BK110" s="0" t="n">
        <v>42.189998626709</v>
      </c>
      <c r="BL110" s="0" t="n">
        <v>43.5</v>
      </c>
      <c r="BM110" s="0" t="n">
        <v>44</v>
      </c>
      <c r="BN110" s="0" t="n">
        <v>44.75</v>
      </c>
      <c r="BO110" s="0" t="n">
        <v>44.6199989318848</v>
      </c>
      <c r="BP110" s="0" t="n">
        <v>44.3699989318848</v>
      </c>
      <c r="BQ110" s="0" t="n">
        <v>44.310001373291</v>
      </c>
      <c r="BR110" s="0" t="n">
        <v>43.060001373291</v>
      </c>
      <c r="BS110" s="0" t="n">
        <v>41.060001373291</v>
      </c>
      <c r="BT110" s="0" t="n">
        <v>37.810001373291</v>
      </c>
      <c r="BU110" s="0" t="n">
        <v>37.6199989318848</v>
      </c>
      <c r="BV110" s="0" t="n">
        <v>37.3699989318848</v>
      </c>
      <c r="BW110" s="0" t="n">
        <v>36.939998626709</v>
      </c>
      <c r="BX110" s="0" t="n">
        <v>37.5</v>
      </c>
      <c r="BY110" s="0" t="n">
        <v>36.1199989318848</v>
      </c>
      <c r="BZ110" s="0" t="n">
        <v>36.6199989318848</v>
      </c>
      <c r="CA110" s="0" t="n">
        <v>36.310001373291</v>
      </c>
      <c r="CB110" s="0" t="n">
        <v>35.939998626709</v>
      </c>
      <c r="CC110" s="0" t="n">
        <v>36.1199989318848</v>
      </c>
      <c r="CD110" s="0" t="n">
        <v>36.689998626709</v>
      </c>
      <c r="CE110" s="0" t="n">
        <v>37.25</v>
      </c>
      <c r="CF110" s="0" t="n">
        <v>36.939998626709</v>
      </c>
      <c r="CG110" s="0" t="n">
        <v>37.75</v>
      </c>
      <c r="CH110" s="0" t="n">
        <v>38.6199989318848</v>
      </c>
      <c r="CI110" s="0" t="n">
        <v>38.310001373291</v>
      </c>
      <c r="CJ110" s="0" t="n">
        <v>38.3800010681152</v>
      </c>
      <c r="CK110" s="0" t="n">
        <v>38.4500007629395</v>
      </c>
      <c r="CL110" s="0" t="n">
        <v>37.7299995422363</v>
      </c>
      <c r="CM110" s="0" t="n">
        <v>37.5</v>
      </c>
      <c r="CN110" s="0" t="n">
        <v>38</v>
      </c>
      <c r="CO110" s="0" t="n">
        <v>38.7999992370606</v>
      </c>
      <c r="CP110" s="0" t="n">
        <v>39.1599998474121</v>
      </c>
      <c r="CQ110" s="0" t="n">
        <v>39.6500015258789</v>
      </c>
      <c r="CR110" s="0" t="n">
        <v>40.1699981689453</v>
      </c>
      <c r="CS110" s="0" t="n">
        <v>41.0099983215332</v>
      </c>
      <c r="CT110" s="0" t="n">
        <v>40.7999992370606</v>
      </c>
      <c r="CU110" s="0" t="n">
        <v>40.7999992370606</v>
      </c>
      <c r="CV110" s="0" t="n">
        <v>40.5999984741211</v>
      </c>
      <c r="CW110" s="0" t="n">
        <v>40.5499992370606</v>
      </c>
      <c r="CX110" s="0" t="n">
        <v>41.3699989318848</v>
      </c>
    </row>
    <row r="111" customFormat="false" ht="12.75" hidden="false" customHeight="false" outlineLevel="0" collapsed="false">
      <c r="B111" s="0" t="s">
        <v>125</v>
      </c>
      <c r="C111" s="0" t="s">
        <v>126</v>
      </c>
      <c r="D111" s="0" t="s">
        <v>127</v>
      </c>
      <c r="E111" s="0" t="s">
        <v>128</v>
      </c>
      <c r="F111" s="0" t="s">
        <v>129</v>
      </c>
      <c r="G111" s="0" t="s">
        <v>130</v>
      </c>
      <c r="H111" s="0" t="s">
        <v>131</v>
      </c>
      <c r="I111" s="0" t="s">
        <v>132</v>
      </c>
      <c r="J111" s="0" t="s">
        <v>133</v>
      </c>
      <c r="K111" s="0" t="s">
        <v>134</v>
      </c>
      <c r="L111" s="0" t="s">
        <v>135</v>
      </c>
      <c r="M111" s="0" t="s">
        <v>136</v>
      </c>
      <c r="N111" s="0" t="s">
        <v>137</v>
      </c>
      <c r="O111" s="0" t="s">
        <v>138</v>
      </c>
      <c r="P111" s="0" t="s">
        <v>139</v>
      </c>
      <c r="Q111" s="0" t="s">
        <v>140</v>
      </c>
      <c r="R111" s="0" t="s">
        <v>141</v>
      </c>
      <c r="S111" s="0" t="s">
        <v>142</v>
      </c>
      <c r="T111" s="0" t="s">
        <v>143</v>
      </c>
      <c r="U111" s="0" t="s">
        <v>144</v>
      </c>
      <c r="V111" s="0" t="s">
        <v>145</v>
      </c>
      <c r="W111" s="0" t="s">
        <v>146</v>
      </c>
      <c r="X111" s="0" t="s">
        <v>147</v>
      </c>
      <c r="Y111" s="0" t="s">
        <v>148</v>
      </c>
      <c r="Z111" s="0" t="s">
        <v>149</v>
      </c>
      <c r="AA111" s="0" t="s">
        <v>150</v>
      </c>
      <c r="AB111" s="0" t="s">
        <v>151</v>
      </c>
      <c r="AC111" s="0" t="s">
        <v>152</v>
      </c>
      <c r="AD111" s="0" t="s">
        <v>153</v>
      </c>
      <c r="AE111" s="0" t="s">
        <v>154</v>
      </c>
      <c r="AF111" s="0" t="s">
        <v>155</v>
      </c>
      <c r="AG111" s="0" t="s">
        <v>156</v>
      </c>
      <c r="AH111" s="0" t="s">
        <v>157</v>
      </c>
      <c r="AI111" s="0" t="s">
        <v>158</v>
      </c>
      <c r="AJ111" s="0" t="s">
        <v>159</v>
      </c>
      <c r="AK111" s="0" t="s">
        <v>160</v>
      </c>
      <c r="AL111" s="0" t="s">
        <v>161</v>
      </c>
      <c r="AM111" s="0" t="s">
        <v>162</v>
      </c>
      <c r="AN111" s="0" t="s">
        <v>163</v>
      </c>
      <c r="AO111" s="0" t="s">
        <v>164</v>
      </c>
      <c r="AP111" s="0" t="s">
        <v>165</v>
      </c>
      <c r="AQ111" s="0" t="s">
        <v>166</v>
      </c>
      <c r="AR111" s="0" t="s">
        <v>167</v>
      </c>
      <c r="AS111" s="0" t="s">
        <v>168</v>
      </c>
      <c r="AT111" s="0" t="s">
        <v>169</v>
      </c>
      <c r="AU111" s="0" t="s">
        <v>170</v>
      </c>
      <c r="AV111" s="0" t="s">
        <v>171</v>
      </c>
      <c r="AW111" s="0" t="s">
        <v>172</v>
      </c>
      <c r="AX111" s="0" t="s">
        <v>173</v>
      </c>
      <c r="AY111" s="0" t="s">
        <v>174</v>
      </c>
      <c r="AZ111" s="0" t="s">
        <v>175</v>
      </c>
      <c r="BA111" s="0" t="s">
        <v>176</v>
      </c>
      <c r="BB111" s="0" t="s">
        <v>177</v>
      </c>
      <c r="BC111" s="0" t="s">
        <v>178</v>
      </c>
      <c r="BD111" s="0" t="s">
        <v>179</v>
      </c>
      <c r="BE111" s="0" t="s">
        <v>180</v>
      </c>
      <c r="BF111" s="0" t="s">
        <v>181</v>
      </c>
      <c r="BG111" s="0" t="s">
        <v>182</v>
      </c>
      <c r="BH111" s="0" t="s">
        <v>183</v>
      </c>
      <c r="BI111" s="0" t="s">
        <v>184</v>
      </c>
      <c r="BJ111" s="0" t="s">
        <v>185</v>
      </c>
      <c r="BK111" s="0" t="s">
        <v>186</v>
      </c>
      <c r="BL111" s="0" t="s">
        <v>187</v>
      </c>
      <c r="BM111" s="0" t="s">
        <v>188</v>
      </c>
      <c r="BN111" s="0" t="s">
        <v>189</v>
      </c>
      <c r="BO111" s="0" t="s">
        <v>190</v>
      </c>
      <c r="BP111" s="0" t="s">
        <v>191</v>
      </c>
      <c r="BQ111" s="0" t="s">
        <v>192</v>
      </c>
      <c r="BR111" s="0" t="s">
        <v>193</v>
      </c>
      <c r="BS111" s="0" t="s">
        <v>194</v>
      </c>
      <c r="BT111" s="0" t="s">
        <v>195</v>
      </c>
      <c r="BU111" s="0" t="s">
        <v>196</v>
      </c>
      <c r="BV111" s="0" t="s">
        <v>197</v>
      </c>
      <c r="BW111" s="0" t="s">
        <v>198</v>
      </c>
      <c r="BX111" s="0" t="s">
        <v>199</v>
      </c>
      <c r="BY111" s="0" t="s">
        <v>200</v>
      </c>
      <c r="BZ111" s="0" t="s">
        <v>201</v>
      </c>
      <c r="CA111" s="0" t="s">
        <v>202</v>
      </c>
      <c r="CB111" s="0" t="s">
        <v>203</v>
      </c>
      <c r="CC111" s="0" t="s">
        <v>204</v>
      </c>
      <c r="CD111" s="0" t="s">
        <v>205</v>
      </c>
      <c r="CE111" s="0" t="s">
        <v>206</v>
      </c>
      <c r="CF111" s="0" t="s">
        <v>207</v>
      </c>
      <c r="CG111" s="0" t="s">
        <v>208</v>
      </c>
      <c r="CH111" s="0" t="s">
        <v>209</v>
      </c>
      <c r="CI111" s="0" t="s">
        <v>210</v>
      </c>
      <c r="CJ111" s="0" t="s">
        <v>211</v>
      </c>
      <c r="CK111" s="0" t="s">
        <v>212</v>
      </c>
      <c r="CL111" s="0" t="s">
        <v>213</v>
      </c>
      <c r="CM111" s="0" t="s">
        <v>214</v>
      </c>
      <c r="CN111" s="0" t="s">
        <v>215</v>
      </c>
      <c r="CO111" s="0" t="s">
        <v>216</v>
      </c>
      <c r="CP111" s="0" t="s">
        <v>217</v>
      </c>
      <c r="CQ111" s="0" t="s">
        <v>218</v>
      </c>
      <c r="CR111" s="0" t="s">
        <v>219</v>
      </c>
      <c r="CS111" s="0" t="s">
        <v>220</v>
      </c>
      <c r="CT111" s="0" t="s">
        <v>221</v>
      </c>
      <c r="CU111" s="0" t="s">
        <v>222</v>
      </c>
      <c r="CV111" s="0" t="s">
        <v>223</v>
      </c>
      <c r="CW111" s="0" t="s">
        <v>224</v>
      </c>
      <c r="CX111" s="0" t="s">
        <v>225</v>
      </c>
    </row>
    <row r="112" customFormat="false" ht="12.75" hidden="false" customHeight="false" outlineLevel="0" collapsed="false">
      <c r="A112" s="0" t="s">
        <v>282</v>
      </c>
      <c r="B112" s="0" t="n">
        <v>25.6200008392334</v>
      </c>
      <c r="C112" s="0" t="n">
        <v>25.8099994659424</v>
      </c>
      <c r="D112" s="0" t="n">
        <v>26.2199993133545</v>
      </c>
      <c r="E112" s="0" t="n">
        <v>26.3099994659424</v>
      </c>
      <c r="F112" s="0" t="n">
        <v>25.9099998474121</v>
      </c>
      <c r="G112" s="0" t="n">
        <v>25.5599994659424</v>
      </c>
      <c r="H112" s="0" t="n">
        <v>25.5</v>
      </c>
      <c r="I112" s="0" t="n">
        <v>24.5599994659424</v>
      </c>
      <c r="J112" s="0" t="n">
        <v>24.4400005340576</v>
      </c>
      <c r="K112" s="0" t="n">
        <v>24.5</v>
      </c>
      <c r="L112" s="0" t="n">
        <v>24.6200008392334</v>
      </c>
      <c r="M112" s="0" t="n">
        <v>25.1200008392334</v>
      </c>
      <c r="N112" s="0" t="n">
        <v>25.1200008392334</v>
      </c>
      <c r="O112" s="0" t="n">
        <v>24.9400005340576</v>
      </c>
      <c r="P112" s="0" t="n">
        <v>25.1200008392334</v>
      </c>
      <c r="Q112" s="0" t="n">
        <v>25.3700008392334</v>
      </c>
      <c r="R112" s="0" t="n">
        <v>25.4400005340576</v>
      </c>
      <c r="S112" s="0" t="n">
        <v>24.75</v>
      </c>
      <c r="T112" s="0" t="n">
        <v>24.6900005340576</v>
      </c>
      <c r="U112" s="0" t="n">
        <v>24.3700008392334</v>
      </c>
      <c r="V112" s="0" t="n">
        <v>25.1900005340576</v>
      </c>
      <c r="W112" s="0" t="n">
        <v>25.6900005340576</v>
      </c>
      <c r="X112" s="0" t="n">
        <v>25.25</v>
      </c>
      <c r="Y112" s="0" t="n">
        <v>25.0599994659424</v>
      </c>
      <c r="Z112" s="0" t="n">
        <v>25.6900005340576</v>
      </c>
      <c r="AA112" s="0" t="n">
        <v>27</v>
      </c>
      <c r="AB112" s="0" t="n">
        <v>26.5599994659424</v>
      </c>
      <c r="AC112" s="0" t="n">
        <v>27.5</v>
      </c>
      <c r="AD112" s="0" t="n">
        <v>27.3099994659424</v>
      </c>
      <c r="AE112" s="0" t="n">
        <v>26.8099994659424</v>
      </c>
      <c r="AF112" s="0" t="n">
        <v>26.8099994659424</v>
      </c>
      <c r="AG112" s="0" t="n">
        <v>26.8099994659424</v>
      </c>
      <c r="AH112" s="0" t="n">
        <v>26.75</v>
      </c>
      <c r="AI112" s="0" t="n">
        <v>26.9400005340576</v>
      </c>
      <c r="AJ112" s="0" t="n">
        <v>27.1200008392334</v>
      </c>
      <c r="AK112" s="0" t="n">
        <v>27.5599994659424</v>
      </c>
      <c r="AL112" s="0" t="n">
        <v>27.5</v>
      </c>
      <c r="AM112" s="0" t="n">
        <v>28.3700008392334</v>
      </c>
      <c r="AN112" s="0" t="n">
        <v>29.1900005340576</v>
      </c>
      <c r="AO112" s="0" t="n">
        <v>29.3700008392334</v>
      </c>
      <c r="AP112" s="0" t="n">
        <v>29.5</v>
      </c>
      <c r="AQ112" s="0" t="n">
        <v>28.8099994659424</v>
      </c>
      <c r="AR112" s="0" t="n">
        <v>29.1200008392334</v>
      </c>
      <c r="AS112" s="0" t="n">
        <v>29.0599994659424</v>
      </c>
      <c r="AT112" s="0" t="n">
        <v>29.1900005340576</v>
      </c>
      <c r="AU112" s="0" t="n">
        <v>29.3099994659424</v>
      </c>
      <c r="AV112" s="0" t="n">
        <v>29.6200008392334</v>
      </c>
      <c r="AW112" s="0" t="n">
        <v>29.5</v>
      </c>
      <c r="AX112" s="0" t="n">
        <v>29.3700008392334</v>
      </c>
      <c r="AY112" s="0" t="n">
        <v>29.25</v>
      </c>
      <c r="AZ112" s="0" t="n">
        <v>28.9400005340576</v>
      </c>
      <c r="BA112" s="0" t="n">
        <v>28.6200008392334</v>
      </c>
      <c r="BB112" s="0" t="n">
        <v>28.75</v>
      </c>
      <c r="BC112" s="0" t="n">
        <v>29.3099994659424</v>
      </c>
      <c r="BD112" s="0" t="n">
        <v>29.4400005340576</v>
      </c>
      <c r="BE112" s="0" t="n">
        <v>28.8099994659424</v>
      </c>
      <c r="BF112" s="0" t="n">
        <v>28.6900005340576</v>
      </c>
      <c r="BG112" s="0" t="n">
        <v>28.3700008392334</v>
      </c>
      <c r="BH112" s="0" t="n">
        <v>28.3099994659424</v>
      </c>
      <c r="BI112" s="0" t="n">
        <v>28.6200008392334</v>
      </c>
      <c r="BJ112" s="0" t="n">
        <v>28.5</v>
      </c>
      <c r="BK112" s="0" t="n">
        <v>29.0599994659424</v>
      </c>
      <c r="BL112" s="0" t="n">
        <v>29.1200008392334</v>
      </c>
      <c r="BM112" s="0" t="n">
        <v>29.4400005340576</v>
      </c>
      <c r="BN112" s="0" t="n">
        <v>30.25</v>
      </c>
      <c r="BO112" s="0" t="n">
        <v>30.3700008392334</v>
      </c>
      <c r="BP112" s="0" t="n">
        <v>30.4400005340576</v>
      </c>
      <c r="BQ112" s="0" t="n">
        <v>31</v>
      </c>
      <c r="BR112" s="0" t="n">
        <v>29.3700008392334</v>
      </c>
      <c r="BS112" s="0" t="n">
        <v>29.3700008392334</v>
      </c>
      <c r="BT112" s="0" t="n">
        <v>26.1900005340576</v>
      </c>
      <c r="BU112" s="0" t="n">
        <v>26.3099994659424</v>
      </c>
      <c r="BV112" s="0" t="n">
        <v>26.9400005340576</v>
      </c>
      <c r="BW112" s="0" t="n">
        <v>27</v>
      </c>
      <c r="BX112" s="0" t="n">
        <v>27.75</v>
      </c>
      <c r="BY112" s="0" t="n">
        <v>26.25</v>
      </c>
      <c r="BZ112" s="0" t="n">
        <v>26.5</v>
      </c>
      <c r="CA112" s="0" t="n">
        <v>25.6200008392334</v>
      </c>
      <c r="CB112" s="0" t="n">
        <v>25</v>
      </c>
      <c r="CC112" s="0" t="n">
        <v>25.75</v>
      </c>
      <c r="CD112" s="0" t="n">
        <v>26.1900005340576</v>
      </c>
      <c r="CE112" s="0" t="n">
        <v>26.5599994659424</v>
      </c>
      <c r="CF112" s="0" t="n">
        <v>28</v>
      </c>
      <c r="CG112" s="0" t="n">
        <v>28.75</v>
      </c>
      <c r="CH112" s="0" t="n">
        <v>28.6900005340576</v>
      </c>
      <c r="CI112" s="0" t="n">
        <v>28.4400005340576</v>
      </c>
      <c r="CJ112" s="0" t="n">
        <v>29</v>
      </c>
      <c r="CK112" s="0" t="n">
        <v>28.5100002288818</v>
      </c>
      <c r="CL112" s="0" t="n">
        <v>28.6000003814697</v>
      </c>
      <c r="CM112" s="0" t="n">
        <v>28.1000003814697</v>
      </c>
      <c r="CN112" s="0" t="n">
        <v>28.2000007629395</v>
      </c>
      <c r="CO112" s="0" t="n">
        <v>28.5200004577637</v>
      </c>
      <c r="CP112" s="0" t="n">
        <v>28.6800003051758</v>
      </c>
      <c r="CQ112" s="0" t="n">
        <v>29.3999996185303</v>
      </c>
      <c r="CR112" s="0" t="n">
        <v>29.6499996185303</v>
      </c>
      <c r="CS112" s="0" t="n">
        <v>29.9200000762939</v>
      </c>
      <c r="CT112" s="0" t="n">
        <v>30</v>
      </c>
      <c r="CU112" s="0" t="n">
        <v>29.8999996185303</v>
      </c>
      <c r="CV112" s="0" t="n">
        <v>30.2299995422363</v>
      </c>
      <c r="CW112" s="0" t="n">
        <v>30.4699993133545</v>
      </c>
      <c r="CX112" s="0" t="n">
        <v>30.6100006103516</v>
      </c>
    </row>
    <row r="113" customFormat="false" ht="12.75" hidden="false" customHeight="false" outlineLevel="0" collapsed="false">
      <c r="B113" s="0" t="s">
        <v>126</v>
      </c>
      <c r="C113" s="0" t="s">
        <v>127</v>
      </c>
      <c r="D113" s="0" t="s">
        <v>128</v>
      </c>
      <c r="E113" s="0" t="s">
        <v>129</v>
      </c>
      <c r="F113" s="0" t="s">
        <v>130</v>
      </c>
      <c r="G113" s="0" t="s">
        <v>131</v>
      </c>
      <c r="H113" s="0" t="s">
        <v>132</v>
      </c>
      <c r="I113" s="0" t="s">
        <v>133</v>
      </c>
      <c r="J113" s="0" t="s">
        <v>134</v>
      </c>
      <c r="K113" s="0" t="s">
        <v>135</v>
      </c>
      <c r="L113" s="0" t="s">
        <v>136</v>
      </c>
      <c r="M113" s="0" t="s">
        <v>137</v>
      </c>
      <c r="N113" s="0" t="s">
        <v>138</v>
      </c>
      <c r="O113" s="0" t="s">
        <v>139</v>
      </c>
      <c r="P113" s="0" t="s">
        <v>140</v>
      </c>
      <c r="Q113" s="0" t="s">
        <v>141</v>
      </c>
      <c r="R113" s="0" t="s">
        <v>142</v>
      </c>
      <c r="S113" s="0" t="s">
        <v>143</v>
      </c>
      <c r="T113" s="0" t="s">
        <v>144</v>
      </c>
      <c r="U113" s="0" t="s">
        <v>145</v>
      </c>
      <c r="V113" s="0" t="s">
        <v>146</v>
      </c>
      <c r="W113" s="0" t="s">
        <v>147</v>
      </c>
      <c r="X113" s="0" t="s">
        <v>148</v>
      </c>
      <c r="Y113" s="0" t="s">
        <v>149</v>
      </c>
      <c r="Z113" s="0" t="s">
        <v>150</v>
      </c>
      <c r="AA113" s="0" t="s">
        <v>151</v>
      </c>
      <c r="AB113" s="0" t="s">
        <v>152</v>
      </c>
      <c r="AC113" s="0" t="s">
        <v>153</v>
      </c>
      <c r="AD113" s="0" t="s">
        <v>154</v>
      </c>
      <c r="AE113" s="0" t="s">
        <v>155</v>
      </c>
      <c r="AF113" s="0" t="s">
        <v>156</v>
      </c>
      <c r="AG113" s="0" t="s">
        <v>157</v>
      </c>
      <c r="AH113" s="0" t="s">
        <v>158</v>
      </c>
      <c r="AI113" s="0" t="s">
        <v>159</v>
      </c>
      <c r="AJ113" s="0" t="s">
        <v>160</v>
      </c>
      <c r="AK113" s="0" t="s">
        <v>161</v>
      </c>
      <c r="AL113" s="0" t="s">
        <v>162</v>
      </c>
      <c r="AM113" s="0" t="s">
        <v>163</v>
      </c>
      <c r="AN113" s="0" t="s">
        <v>164</v>
      </c>
      <c r="AO113" s="0" t="s">
        <v>165</v>
      </c>
      <c r="AP113" s="0" t="s">
        <v>166</v>
      </c>
      <c r="AQ113" s="0" t="s">
        <v>167</v>
      </c>
      <c r="AR113" s="0" t="s">
        <v>168</v>
      </c>
      <c r="AS113" s="0" t="s">
        <v>169</v>
      </c>
      <c r="AT113" s="0" t="s">
        <v>170</v>
      </c>
      <c r="AU113" s="0" t="s">
        <v>171</v>
      </c>
      <c r="AV113" s="0" t="s">
        <v>172</v>
      </c>
      <c r="AW113" s="0" t="s">
        <v>173</v>
      </c>
      <c r="AX113" s="0" t="s">
        <v>174</v>
      </c>
      <c r="AY113" s="0" t="s">
        <v>175</v>
      </c>
      <c r="AZ113" s="0" t="s">
        <v>176</v>
      </c>
      <c r="BA113" s="0" t="s">
        <v>177</v>
      </c>
      <c r="BB113" s="0" t="s">
        <v>178</v>
      </c>
      <c r="BC113" s="0" t="s">
        <v>179</v>
      </c>
      <c r="BD113" s="0" t="s">
        <v>180</v>
      </c>
      <c r="BE113" s="0" t="s">
        <v>181</v>
      </c>
      <c r="BF113" s="0" t="s">
        <v>182</v>
      </c>
      <c r="BG113" s="0" t="s">
        <v>183</v>
      </c>
      <c r="BH113" s="0" t="s">
        <v>184</v>
      </c>
      <c r="BI113" s="0" t="s">
        <v>185</v>
      </c>
      <c r="BJ113" s="0" t="s">
        <v>186</v>
      </c>
      <c r="BK113" s="0" t="s">
        <v>187</v>
      </c>
      <c r="BL113" s="0" t="s">
        <v>188</v>
      </c>
      <c r="BM113" s="0" t="s">
        <v>189</v>
      </c>
      <c r="BN113" s="0" t="s">
        <v>190</v>
      </c>
      <c r="BO113" s="0" t="s">
        <v>191</v>
      </c>
      <c r="BP113" s="0" t="s">
        <v>192</v>
      </c>
      <c r="BQ113" s="0" t="s">
        <v>234</v>
      </c>
      <c r="BR113" s="0" t="s">
        <v>193</v>
      </c>
      <c r="BS113" s="0" t="s">
        <v>194</v>
      </c>
      <c r="BT113" s="0" t="s">
        <v>195</v>
      </c>
      <c r="BU113" s="0" t="s">
        <v>196</v>
      </c>
      <c r="BV113" s="0" t="s">
        <v>197</v>
      </c>
      <c r="BW113" s="0" t="s">
        <v>198</v>
      </c>
      <c r="BX113" s="0" t="s">
        <v>199</v>
      </c>
      <c r="BY113" s="0" t="s">
        <v>200</v>
      </c>
      <c r="BZ113" s="0" t="s">
        <v>201</v>
      </c>
      <c r="CA113" s="0" t="s">
        <v>202</v>
      </c>
      <c r="CB113" s="0" t="s">
        <v>203</v>
      </c>
      <c r="CC113" s="0" t="s">
        <v>204</v>
      </c>
      <c r="CD113" s="0" t="s">
        <v>205</v>
      </c>
      <c r="CE113" s="0" t="s">
        <v>206</v>
      </c>
      <c r="CF113" s="0" t="s">
        <v>207</v>
      </c>
      <c r="CG113" s="0" t="s">
        <v>208</v>
      </c>
      <c r="CH113" s="0" t="s">
        <v>209</v>
      </c>
      <c r="CI113" s="0" t="s">
        <v>210</v>
      </c>
      <c r="CJ113" s="0" t="s">
        <v>211</v>
      </c>
      <c r="CK113" s="0" t="s">
        <v>212</v>
      </c>
      <c r="CL113" s="0" t="s">
        <v>213</v>
      </c>
      <c r="CM113" s="0" t="s">
        <v>214</v>
      </c>
      <c r="CN113" s="0" t="s">
        <v>215</v>
      </c>
      <c r="CO113" s="0" t="s">
        <v>216</v>
      </c>
      <c r="CP113" s="0" t="s">
        <v>217</v>
      </c>
      <c r="CQ113" s="0" t="s">
        <v>218</v>
      </c>
      <c r="CR113" s="0" t="s">
        <v>219</v>
      </c>
      <c r="CS113" s="0" t="s">
        <v>220</v>
      </c>
      <c r="CT113" s="0" t="s">
        <v>221</v>
      </c>
      <c r="CU113" s="0" t="s">
        <v>222</v>
      </c>
      <c r="CV113" s="0" t="s">
        <v>223</v>
      </c>
      <c r="CW113" s="0" t="s">
        <v>224</v>
      </c>
      <c r="CX113" s="0" t="s">
        <v>225</v>
      </c>
    </row>
    <row r="114" customFormat="false" ht="12.75" hidden="false" customHeight="false" outlineLevel="0" collapsed="false">
      <c r="A114" s="0" t="s">
        <v>283</v>
      </c>
      <c r="B114" s="0" t="n">
        <v>365.630004882813</v>
      </c>
      <c r="C114" s="0" t="n">
        <v>366.649993896484</v>
      </c>
      <c r="D114" s="0" t="n">
        <v>371.209991455078</v>
      </c>
      <c r="E114" s="0" t="n">
        <v>374.700012207031</v>
      </c>
      <c r="F114" s="0" t="n">
        <v>379.859985351563</v>
      </c>
      <c r="G114" s="0" t="n">
        <v>368.329986572266</v>
      </c>
      <c r="H114" s="0" t="n">
        <v>357.559997558594</v>
      </c>
      <c r="I114" s="0" t="n">
        <v>349.470001220703</v>
      </c>
      <c r="J114" s="0" t="n">
        <v>355.089996337891</v>
      </c>
      <c r="K114" s="0" t="n">
        <v>357.079986572266</v>
      </c>
      <c r="L114" s="0" t="n">
        <v>363.049987792969</v>
      </c>
      <c r="M114" s="0" t="n">
        <v>365.5</v>
      </c>
      <c r="N114" s="0" t="n">
        <v>362.709991455078</v>
      </c>
      <c r="O114" s="0" t="n">
        <v>369.480010986328</v>
      </c>
      <c r="P114" s="0" t="n">
        <v>374.299987792969</v>
      </c>
      <c r="Q114" s="0" t="n">
        <v>375.739990234375</v>
      </c>
      <c r="R114" s="0" t="n">
        <v>368.559997558594</v>
      </c>
      <c r="S114" s="0" t="n">
        <v>367.420013427734</v>
      </c>
      <c r="T114" s="0" t="n">
        <v>365.769989013672</v>
      </c>
      <c r="U114" s="0" t="n">
        <v>366.950012207031</v>
      </c>
      <c r="V114" s="0" t="n">
        <v>363.670013427734</v>
      </c>
      <c r="W114" s="0" t="n">
        <v>357.179992675781</v>
      </c>
      <c r="X114" s="0" t="n">
        <v>349.929992675781</v>
      </c>
      <c r="Y114" s="0" t="n">
        <v>359.790008544922</v>
      </c>
      <c r="Z114" s="0" t="n">
        <v>370.390014648438</v>
      </c>
      <c r="AA114" s="0" t="n">
        <v>369.970001220703</v>
      </c>
      <c r="AB114" s="0" t="n">
        <v>377.209991455078</v>
      </c>
      <c r="AC114" s="0" t="n">
        <v>371.230010986328</v>
      </c>
      <c r="AD114" s="0" t="n">
        <v>367.859985351563</v>
      </c>
      <c r="AE114" s="0" t="n">
        <v>367.760009765625</v>
      </c>
      <c r="AF114" s="0" t="n">
        <v>367.140014648438</v>
      </c>
      <c r="AG114" s="0" t="n">
        <v>367</v>
      </c>
      <c r="AH114" s="0" t="n">
        <v>370.489990234375</v>
      </c>
      <c r="AI114" s="0" t="n">
        <v>373.720001220703</v>
      </c>
      <c r="AJ114" s="0" t="n">
        <v>372.75</v>
      </c>
      <c r="AK114" s="0" t="n">
        <v>362.910003662109</v>
      </c>
      <c r="AL114" s="0" t="n">
        <v>367.809997558594</v>
      </c>
      <c r="AM114" s="0" t="n">
        <v>373.769989013672</v>
      </c>
      <c r="AN114" s="0" t="n">
        <v>381.940002441406</v>
      </c>
      <c r="AO114" s="0" t="n">
        <v>381.130004882813</v>
      </c>
      <c r="AP114" s="0" t="n">
        <v>373.720001220703</v>
      </c>
      <c r="AQ114" s="0" t="n">
        <v>375.170013427734</v>
      </c>
      <c r="AR114" s="0" t="n">
        <v>374.510009765625</v>
      </c>
      <c r="AS114" s="0" t="n">
        <v>373.049987792969</v>
      </c>
      <c r="AT114" s="0" t="n">
        <v>377.779998779297</v>
      </c>
      <c r="AU114" s="0" t="n">
        <v>381.709991455078</v>
      </c>
      <c r="AV114" s="0" t="n">
        <v>382.850006103516</v>
      </c>
      <c r="AW114" s="0" t="n">
        <v>378.730010986328</v>
      </c>
      <c r="AX114" s="0" t="n">
        <v>379.489990234375</v>
      </c>
      <c r="AY114" s="0" t="n">
        <v>375.170013427734</v>
      </c>
      <c r="AZ114" s="0" t="n">
        <v>370.589996337891</v>
      </c>
      <c r="BA114" s="0" t="n">
        <v>370.029998779297</v>
      </c>
      <c r="BB114" s="0" t="n">
        <v>370.959991455078</v>
      </c>
      <c r="BC114" s="0" t="n">
        <v>368.920013427734</v>
      </c>
      <c r="BD114" s="0" t="n">
        <v>370.890014648438</v>
      </c>
      <c r="BE114" s="0" t="n">
        <v>375.160003662109</v>
      </c>
      <c r="BF114" s="0" t="n">
        <v>369.890014648438</v>
      </c>
      <c r="BG114" s="0" t="n">
        <v>370.679992675781</v>
      </c>
      <c r="BH114" s="0" t="n">
        <v>377.260009765625</v>
      </c>
      <c r="BI114" s="0" t="n">
        <v>379.529998779297</v>
      </c>
      <c r="BJ114" s="0" t="n">
        <v>387</v>
      </c>
      <c r="BK114" s="0" t="n">
        <v>382.130004882813</v>
      </c>
      <c r="BL114" s="0" t="n">
        <v>387.850006103516</v>
      </c>
      <c r="BM114" s="0" t="n">
        <v>398.049987792969</v>
      </c>
      <c r="BN114" s="0" t="n">
        <v>397.440002441406</v>
      </c>
      <c r="BO114" s="0" t="n">
        <v>393.549987792969</v>
      </c>
      <c r="BP114" s="0" t="n">
        <v>393.260009765625</v>
      </c>
      <c r="BQ114" s="0" t="n">
        <v>393.260009765625</v>
      </c>
      <c r="BR114" s="0" t="n">
        <v>381.670013427734</v>
      </c>
      <c r="BS114" s="0" t="n">
        <v>360.630004882813</v>
      </c>
      <c r="BT114" s="0" t="n">
        <v>338.730010986328</v>
      </c>
      <c r="BU114" s="0" t="n">
        <v>337.890014648438</v>
      </c>
      <c r="BV114" s="0" t="n">
        <v>345.320007324219</v>
      </c>
      <c r="BW114" s="0" t="n">
        <v>343.25</v>
      </c>
      <c r="BX114" s="0" t="n">
        <v>338.549987792969</v>
      </c>
      <c r="BY114" s="0" t="n">
        <v>321.339996337891</v>
      </c>
      <c r="BZ114" s="0" t="n">
        <v>329.269989013672</v>
      </c>
      <c r="CA114" s="0" t="n">
        <v>323.899993896484</v>
      </c>
      <c r="CB114" s="0" t="n">
        <v>325.589996337891</v>
      </c>
      <c r="CC114" s="0" t="n">
        <v>330.540008544922</v>
      </c>
      <c r="CD114" s="0" t="n">
        <v>333.959991455078</v>
      </c>
      <c r="CE114" s="0" t="n">
        <v>339.299987792969</v>
      </c>
      <c r="CF114" s="0" t="n">
        <v>342.119995117188</v>
      </c>
      <c r="CG114" s="0" t="n">
        <v>346.579986572266</v>
      </c>
      <c r="CH114" s="0" t="n">
        <v>353.470001220703</v>
      </c>
      <c r="CI114" s="0" t="n">
        <v>352.320007324219</v>
      </c>
      <c r="CJ114" s="0" t="n">
        <v>354.549987792969</v>
      </c>
      <c r="CK114" s="0" t="n">
        <v>351.320007324219</v>
      </c>
      <c r="CL114" s="0" t="n">
        <v>348.190002441406</v>
      </c>
      <c r="CM114" s="0" t="n">
        <v>345.869995117188</v>
      </c>
      <c r="CN114" s="0" t="n">
        <v>348.920013427734</v>
      </c>
      <c r="CO114" s="0" t="n">
        <v>351.869995117188</v>
      </c>
      <c r="CP114" s="0" t="n">
        <v>352.119995117188</v>
      </c>
      <c r="CQ114" s="0" t="n">
        <v>357.059997558594</v>
      </c>
      <c r="CR114" s="0" t="n">
        <v>363.570007324219</v>
      </c>
      <c r="CS114" s="0" t="n">
        <v>369.549987792969</v>
      </c>
      <c r="CT114" s="0" t="n">
        <v>365.339996337891</v>
      </c>
      <c r="CU114" s="0" t="n">
        <v>363.549987792969</v>
      </c>
      <c r="CV114" s="0" t="n">
        <v>363.339996337891</v>
      </c>
      <c r="CW114" s="0" t="n">
        <v>360.970001220703</v>
      </c>
      <c r="CX114" s="0" t="n">
        <v>366.890014648438</v>
      </c>
    </row>
    <row r="115" customFormat="false" ht="12.75" hidden="false" customHeight="false" outlineLevel="0" collapsed="false">
      <c r="B115" s="0" t="s">
        <v>126</v>
      </c>
      <c r="C115" s="0" t="s">
        <v>127</v>
      </c>
      <c r="D115" s="0" t="s">
        <v>128</v>
      </c>
      <c r="E115" s="0" t="s">
        <v>129</v>
      </c>
      <c r="F115" s="0" t="s">
        <v>130</v>
      </c>
      <c r="G115" s="0" t="s">
        <v>131</v>
      </c>
      <c r="H115" s="0" t="s">
        <v>132</v>
      </c>
      <c r="I115" s="0" t="s">
        <v>133</v>
      </c>
      <c r="J115" s="0" t="s">
        <v>134</v>
      </c>
      <c r="K115" s="0" t="s">
        <v>135</v>
      </c>
      <c r="L115" s="0" t="s">
        <v>136</v>
      </c>
      <c r="M115" s="0" t="s">
        <v>137</v>
      </c>
      <c r="N115" s="0" t="s">
        <v>138</v>
      </c>
      <c r="O115" s="0" t="s">
        <v>139</v>
      </c>
      <c r="P115" s="0" t="s">
        <v>140</v>
      </c>
      <c r="Q115" s="0" t="s">
        <v>141</v>
      </c>
      <c r="R115" s="0" t="s">
        <v>142</v>
      </c>
      <c r="S115" s="0" t="s">
        <v>143</v>
      </c>
      <c r="T115" s="0" t="s">
        <v>144</v>
      </c>
      <c r="U115" s="0" t="s">
        <v>145</v>
      </c>
      <c r="V115" s="0" t="s">
        <v>146</v>
      </c>
      <c r="W115" s="0" t="s">
        <v>147</v>
      </c>
      <c r="X115" s="0" t="s">
        <v>148</v>
      </c>
      <c r="Y115" s="0" t="s">
        <v>149</v>
      </c>
      <c r="Z115" s="0" t="s">
        <v>150</v>
      </c>
      <c r="AA115" s="0" t="s">
        <v>151</v>
      </c>
      <c r="AB115" s="0" t="s">
        <v>152</v>
      </c>
      <c r="AC115" s="0" t="s">
        <v>153</v>
      </c>
      <c r="AD115" s="0" t="s">
        <v>154</v>
      </c>
      <c r="AE115" s="0" t="s">
        <v>155</v>
      </c>
      <c r="AF115" s="0" t="s">
        <v>156</v>
      </c>
      <c r="AG115" s="0" t="s">
        <v>157</v>
      </c>
      <c r="AH115" s="0" t="s">
        <v>158</v>
      </c>
      <c r="AI115" s="0" t="s">
        <v>159</v>
      </c>
      <c r="AJ115" s="0" t="s">
        <v>160</v>
      </c>
      <c r="AK115" s="0" t="s">
        <v>161</v>
      </c>
      <c r="AL115" s="0" t="s">
        <v>162</v>
      </c>
      <c r="AM115" s="0" t="s">
        <v>163</v>
      </c>
      <c r="AN115" s="0" t="s">
        <v>164</v>
      </c>
      <c r="AO115" s="0" t="s">
        <v>165</v>
      </c>
      <c r="AP115" s="0" t="s">
        <v>166</v>
      </c>
      <c r="AQ115" s="0" t="s">
        <v>167</v>
      </c>
      <c r="AR115" s="0" t="s">
        <v>168</v>
      </c>
      <c r="AS115" s="0" t="s">
        <v>169</v>
      </c>
      <c r="AT115" s="0" t="s">
        <v>170</v>
      </c>
      <c r="AU115" s="0" t="s">
        <v>171</v>
      </c>
      <c r="AV115" s="0" t="s">
        <v>172</v>
      </c>
      <c r="AW115" s="0" t="s">
        <v>173</v>
      </c>
      <c r="AX115" s="0" t="s">
        <v>174</v>
      </c>
      <c r="AY115" s="0" t="s">
        <v>175</v>
      </c>
      <c r="AZ115" s="0" t="s">
        <v>176</v>
      </c>
      <c r="BA115" s="0" t="s">
        <v>177</v>
      </c>
      <c r="BB115" s="0" t="s">
        <v>178</v>
      </c>
      <c r="BC115" s="0" t="s">
        <v>179</v>
      </c>
      <c r="BD115" s="0" t="s">
        <v>180</v>
      </c>
      <c r="BE115" s="0" t="s">
        <v>181</v>
      </c>
      <c r="BF115" s="0" t="s">
        <v>182</v>
      </c>
      <c r="BG115" s="0" t="s">
        <v>183</v>
      </c>
      <c r="BH115" s="0" t="s">
        <v>184</v>
      </c>
      <c r="BI115" s="0" t="s">
        <v>185</v>
      </c>
      <c r="BJ115" s="0" t="s">
        <v>186</v>
      </c>
      <c r="BK115" s="0" t="s">
        <v>187</v>
      </c>
      <c r="BL115" s="0" t="s">
        <v>188</v>
      </c>
      <c r="BM115" s="0" t="s">
        <v>189</v>
      </c>
      <c r="BN115" s="0" t="s">
        <v>190</v>
      </c>
      <c r="BO115" s="0" t="s">
        <v>191</v>
      </c>
      <c r="BP115" s="0" t="s">
        <v>192</v>
      </c>
      <c r="BQ115" s="0" t="s">
        <v>234</v>
      </c>
      <c r="BR115" s="0" t="s">
        <v>193</v>
      </c>
      <c r="BS115" s="0" t="s">
        <v>194</v>
      </c>
      <c r="BT115" s="0" t="s">
        <v>195</v>
      </c>
      <c r="BU115" s="0" t="s">
        <v>196</v>
      </c>
      <c r="BV115" s="0" t="s">
        <v>197</v>
      </c>
      <c r="BW115" s="0" t="s">
        <v>198</v>
      </c>
      <c r="BX115" s="0" t="s">
        <v>199</v>
      </c>
      <c r="BY115" s="0" t="s">
        <v>200</v>
      </c>
      <c r="BZ115" s="0" t="s">
        <v>201</v>
      </c>
      <c r="CA115" s="0" t="s">
        <v>202</v>
      </c>
      <c r="CB115" s="0" t="s">
        <v>203</v>
      </c>
      <c r="CC115" s="0" t="s">
        <v>204</v>
      </c>
      <c r="CD115" s="0" t="s">
        <v>205</v>
      </c>
      <c r="CE115" s="0" t="s">
        <v>206</v>
      </c>
      <c r="CF115" s="0" t="s">
        <v>207</v>
      </c>
      <c r="CG115" s="0" t="s">
        <v>208</v>
      </c>
      <c r="CH115" s="0" t="s">
        <v>209</v>
      </c>
      <c r="CI115" s="0" t="s">
        <v>210</v>
      </c>
      <c r="CJ115" s="0" t="s">
        <v>211</v>
      </c>
      <c r="CK115" s="0" t="s">
        <v>212</v>
      </c>
      <c r="CL115" s="0" t="s">
        <v>213</v>
      </c>
      <c r="CM115" s="0" t="s">
        <v>214</v>
      </c>
      <c r="CN115" s="0" t="s">
        <v>215</v>
      </c>
      <c r="CO115" s="0" t="s">
        <v>216</v>
      </c>
      <c r="CP115" s="0" t="s">
        <v>217</v>
      </c>
      <c r="CQ115" s="0" t="s">
        <v>218</v>
      </c>
      <c r="CR115" s="0" t="s">
        <v>219</v>
      </c>
      <c r="CS115" s="0" t="s">
        <v>220</v>
      </c>
      <c r="CT115" s="0" t="s">
        <v>221</v>
      </c>
      <c r="CU115" s="0" t="s">
        <v>222</v>
      </c>
      <c r="CV115" s="0" t="s">
        <v>223</v>
      </c>
      <c r="CW115" s="0" t="s">
        <v>224</v>
      </c>
      <c r="CX115" s="0" t="s">
        <v>225</v>
      </c>
    </row>
    <row r="116" customFormat="false" ht="12.75" hidden="false" customHeight="false" outlineLevel="0" collapsed="false">
      <c r="A116" s="0" t="s">
        <v>283</v>
      </c>
      <c r="B116" s="0" t="n">
        <v>365.630004882813</v>
      </c>
      <c r="C116" s="0" t="n">
        <v>366.649993896484</v>
      </c>
      <c r="D116" s="0" t="n">
        <v>371.209991455078</v>
      </c>
      <c r="E116" s="0" t="n">
        <v>374.700012207031</v>
      </c>
      <c r="F116" s="0" t="n">
        <v>379.859985351563</v>
      </c>
      <c r="G116" s="0" t="n">
        <v>368.329986572266</v>
      </c>
      <c r="H116" s="0" t="n">
        <v>357.559997558594</v>
      </c>
      <c r="I116" s="0" t="n">
        <v>349.470001220703</v>
      </c>
      <c r="J116" s="0" t="n">
        <v>355.089996337891</v>
      </c>
      <c r="K116" s="0" t="n">
        <v>357.079986572266</v>
      </c>
      <c r="L116" s="0" t="n">
        <v>363.049987792969</v>
      </c>
      <c r="M116" s="0" t="n">
        <v>365.5</v>
      </c>
      <c r="N116" s="0" t="n">
        <v>362.709991455078</v>
      </c>
      <c r="O116" s="0" t="n">
        <v>369.480010986328</v>
      </c>
      <c r="P116" s="0" t="n">
        <v>374.299987792969</v>
      </c>
      <c r="Q116" s="0" t="n">
        <v>375.739990234375</v>
      </c>
      <c r="R116" s="0" t="n">
        <v>368.559997558594</v>
      </c>
      <c r="S116" s="0" t="n">
        <v>367.420013427734</v>
      </c>
      <c r="T116" s="0" t="n">
        <v>365.769989013672</v>
      </c>
      <c r="U116" s="0" t="n">
        <v>366.950012207031</v>
      </c>
      <c r="V116" s="0" t="n">
        <v>363.670013427734</v>
      </c>
      <c r="W116" s="0" t="n">
        <v>357.179992675781</v>
      </c>
      <c r="X116" s="0" t="n">
        <v>349.929992675781</v>
      </c>
      <c r="Y116" s="0" t="n">
        <v>359.790008544922</v>
      </c>
      <c r="Z116" s="0" t="n">
        <v>370.390014648438</v>
      </c>
      <c r="AA116" s="0" t="n">
        <v>369.970001220703</v>
      </c>
      <c r="AB116" s="0" t="n">
        <v>377.209991455078</v>
      </c>
      <c r="AC116" s="0" t="n">
        <v>371.230010986328</v>
      </c>
      <c r="AD116" s="0" t="n">
        <v>367.859985351563</v>
      </c>
      <c r="AE116" s="0" t="n">
        <v>367.760009765625</v>
      </c>
      <c r="AF116" s="0" t="n">
        <v>367.140014648438</v>
      </c>
      <c r="AG116" s="0" t="n">
        <v>367</v>
      </c>
      <c r="AH116" s="0" t="n">
        <v>370.489990234375</v>
      </c>
      <c r="AI116" s="0" t="n">
        <v>373.720001220703</v>
      </c>
      <c r="AJ116" s="0" t="n">
        <v>372.75</v>
      </c>
      <c r="AK116" s="0" t="n">
        <v>362.910003662109</v>
      </c>
      <c r="AL116" s="0" t="n">
        <v>367.809997558594</v>
      </c>
      <c r="AM116" s="0" t="n">
        <v>373.769989013672</v>
      </c>
      <c r="AN116" s="0" t="n">
        <v>381.940002441406</v>
      </c>
      <c r="AO116" s="0" t="n">
        <v>381.130004882813</v>
      </c>
      <c r="AP116" s="0" t="n">
        <v>373.720001220703</v>
      </c>
      <c r="AQ116" s="0" t="n">
        <v>375.170013427734</v>
      </c>
      <c r="AR116" s="0" t="n">
        <v>374.510009765625</v>
      </c>
      <c r="AS116" s="0" t="n">
        <v>373.049987792969</v>
      </c>
      <c r="AT116" s="0" t="n">
        <v>377.779998779297</v>
      </c>
      <c r="AU116" s="0" t="n">
        <v>381.709991455078</v>
      </c>
      <c r="AV116" s="0" t="n">
        <v>382.850006103516</v>
      </c>
      <c r="AW116" s="0" t="n">
        <v>378.730010986328</v>
      </c>
      <c r="AX116" s="0" t="n">
        <v>379.489990234375</v>
      </c>
      <c r="AY116" s="0" t="n">
        <v>375.170013427734</v>
      </c>
      <c r="AZ116" s="0" t="n">
        <v>370.589996337891</v>
      </c>
      <c r="BA116" s="0" t="n">
        <v>370.029998779297</v>
      </c>
      <c r="BB116" s="0" t="n">
        <v>370.959991455078</v>
      </c>
      <c r="BC116" s="0" t="n">
        <v>368.920013427734</v>
      </c>
      <c r="BD116" s="0" t="n">
        <v>370.890014648438</v>
      </c>
      <c r="BE116" s="0" t="n">
        <v>375.160003662109</v>
      </c>
      <c r="BF116" s="0" t="n">
        <v>369.890014648438</v>
      </c>
      <c r="BG116" s="0" t="n">
        <v>370.679992675781</v>
      </c>
      <c r="BH116" s="0" t="n">
        <v>377.260009765625</v>
      </c>
      <c r="BI116" s="0" t="n">
        <v>379.529998779297</v>
      </c>
      <c r="BJ116" s="0" t="n">
        <v>387</v>
      </c>
      <c r="BK116" s="0" t="n">
        <v>382.130004882813</v>
      </c>
      <c r="BL116" s="0" t="n">
        <v>387.850006103516</v>
      </c>
      <c r="BM116" s="0" t="n">
        <v>398.049987792969</v>
      </c>
      <c r="BN116" s="0" t="n">
        <v>397.440002441406</v>
      </c>
      <c r="BO116" s="0" t="n">
        <v>393.549987792969</v>
      </c>
      <c r="BP116" s="0" t="n">
        <v>393.260009765625</v>
      </c>
      <c r="BQ116" s="0" t="n">
        <v>393.260009765625</v>
      </c>
      <c r="BR116" s="0" t="n">
        <v>381.670013427734</v>
      </c>
      <c r="BS116" s="0" t="n">
        <v>360.630004882813</v>
      </c>
      <c r="BT116" s="0" t="n">
        <v>338.730010986328</v>
      </c>
      <c r="BU116" s="0" t="n">
        <v>337.890014648438</v>
      </c>
      <c r="BV116" s="0" t="n">
        <v>345.320007324219</v>
      </c>
      <c r="BW116" s="0" t="n">
        <v>343.25</v>
      </c>
      <c r="BX116" s="0" t="n">
        <v>338.549987792969</v>
      </c>
      <c r="BY116" s="0" t="n">
        <v>321.339996337891</v>
      </c>
      <c r="BZ116" s="0" t="n">
        <v>329.269989013672</v>
      </c>
      <c r="CA116" s="0" t="n">
        <v>323.899993896484</v>
      </c>
      <c r="CB116" s="0" t="n">
        <v>325.589996337891</v>
      </c>
      <c r="CC116" s="0" t="n">
        <v>330.540008544922</v>
      </c>
      <c r="CD116" s="0" t="n">
        <v>333.959991455078</v>
      </c>
      <c r="CE116" s="0" t="n">
        <v>339.299987792969</v>
      </c>
      <c r="CF116" s="0" t="n">
        <v>342.119995117188</v>
      </c>
      <c r="CG116" s="0" t="n">
        <v>346.579986572266</v>
      </c>
      <c r="CH116" s="0" t="n">
        <v>353.470001220703</v>
      </c>
      <c r="CI116" s="0" t="n">
        <v>352.320007324219</v>
      </c>
      <c r="CJ116" s="0" t="n">
        <v>354.549987792969</v>
      </c>
      <c r="CK116" s="0" t="n">
        <v>351.320007324219</v>
      </c>
      <c r="CL116" s="0" t="n">
        <v>348.190002441406</v>
      </c>
      <c r="CM116" s="0" t="n">
        <v>345.869995117188</v>
      </c>
      <c r="CN116" s="0" t="n">
        <v>348.920013427734</v>
      </c>
      <c r="CO116" s="0" t="n">
        <v>351.869995117188</v>
      </c>
      <c r="CP116" s="0" t="n">
        <v>352.119995117188</v>
      </c>
      <c r="CQ116" s="0" t="n">
        <v>357.059997558594</v>
      </c>
      <c r="CR116" s="0" t="n">
        <v>363.570007324219</v>
      </c>
      <c r="CS116" s="0" t="n">
        <v>369.549987792969</v>
      </c>
      <c r="CT116" s="0" t="n">
        <v>365.339996337891</v>
      </c>
      <c r="CU116" s="0" t="n">
        <v>363.549987792969</v>
      </c>
      <c r="CV116" s="0" t="n">
        <v>363.339996337891</v>
      </c>
      <c r="CW116" s="0" t="n">
        <v>360.970001220703</v>
      </c>
      <c r="CX116" s="0" t="n">
        <v>366.890014648438</v>
      </c>
    </row>
    <row r="117" customFormat="false" ht="12.75" hidden="false" customHeight="false" outlineLevel="0" collapsed="false">
      <c r="B117" s="0" t="s">
        <v>126</v>
      </c>
      <c r="C117" s="0" t="s">
        <v>127</v>
      </c>
      <c r="D117" s="0" t="s">
        <v>128</v>
      </c>
      <c r="E117" s="0" t="s">
        <v>129</v>
      </c>
      <c r="F117" s="0" t="s">
        <v>130</v>
      </c>
      <c r="G117" s="0" t="s">
        <v>131</v>
      </c>
      <c r="H117" s="0" t="s">
        <v>132</v>
      </c>
      <c r="I117" s="0" t="s">
        <v>133</v>
      </c>
      <c r="J117" s="0" t="s">
        <v>134</v>
      </c>
      <c r="K117" s="0" t="s">
        <v>135</v>
      </c>
      <c r="L117" s="0" t="s">
        <v>136</v>
      </c>
      <c r="M117" s="0" t="s">
        <v>137</v>
      </c>
      <c r="N117" s="0" t="s">
        <v>138</v>
      </c>
      <c r="O117" s="0" t="s">
        <v>139</v>
      </c>
      <c r="P117" s="0" t="s">
        <v>140</v>
      </c>
      <c r="Q117" s="0" t="s">
        <v>141</v>
      </c>
      <c r="R117" s="0" t="s">
        <v>142</v>
      </c>
      <c r="S117" s="0" t="s">
        <v>143</v>
      </c>
      <c r="T117" s="0" t="s">
        <v>144</v>
      </c>
      <c r="U117" s="0" t="s">
        <v>145</v>
      </c>
      <c r="V117" s="0" t="s">
        <v>146</v>
      </c>
      <c r="W117" s="0" t="s">
        <v>147</v>
      </c>
      <c r="X117" s="0" t="s">
        <v>148</v>
      </c>
      <c r="Y117" s="0" t="s">
        <v>149</v>
      </c>
      <c r="Z117" s="0" t="s">
        <v>150</v>
      </c>
      <c r="AA117" s="0" t="s">
        <v>151</v>
      </c>
      <c r="AB117" s="0" t="s">
        <v>152</v>
      </c>
      <c r="AC117" s="0" t="s">
        <v>153</v>
      </c>
      <c r="AD117" s="0" t="s">
        <v>154</v>
      </c>
      <c r="AE117" s="0" t="s">
        <v>155</v>
      </c>
      <c r="AF117" s="0" t="s">
        <v>156</v>
      </c>
      <c r="AG117" s="0" t="s">
        <v>157</v>
      </c>
      <c r="AH117" s="0" t="s">
        <v>158</v>
      </c>
      <c r="AI117" s="0" t="s">
        <v>159</v>
      </c>
      <c r="AJ117" s="0" t="s">
        <v>160</v>
      </c>
      <c r="AK117" s="0" t="s">
        <v>161</v>
      </c>
      <c r="AL117" s="0" t="s">
        <v>162</v>
      </c>
      <c r="AM117" s="0" t="s">
        <v>163</v>
      </c>
      <c r="AN117" s="0" t="s">
        <v>164</v>
      </c>
      <c r="AO117" s="0" t="s">
        <v>165</v>
      </c>
      <c r="AP117" s="0" t="s">
        <v>166</v>
      </c>
      <c r="AQ117" s="0" t="s">
        <v>167</v>
      </c>
      <c r="AR117" s="0" t="s">
        <v>168</v>
      </c>
      <c r="AS117" s="0" t="s">
        <v>169</v>
      </c>
      <c r="AT117" s="0" t="s">
        <v>170</v>
      </c>
      <c r="AU117" s="0" t="s">
        <v>171</v>
      </c>
      <c r="AV117" s="0" t="s">
        <v>172</v>
      </c>
      <c r="AW117" s="0" t="s">
        <v>173</v>
      </c>
      <c r="AX117" s="0" t="s">
        <v>174</v>
      </c>
      <c r="AY117" s="0" t="s">
        <v>175</v>
      </c>
      <c r="AZ117" s="0" t="s">
        <v>176</v>
      </c>
      <c r="BA117" s="0" t="s">
        <v>177</v>
      </c>
      <c r="BB117" s="0" t="s">
        <v>178</v>
      </c>
      <c r="BC117" s="0" t="s">
        <v>179</v>
      </c>
      <c r="BD117" s="0" t="s">
        <v>180</v>
      </c>
      <c r="BE117" s="0" t="s">
        <v>181</v>
      </c>
      <c r="BF117" s="0" t="s">
        <v>182</v>
      </c>
      <c r="BG117" s="0" t="s">
        <v>183</v>
      </c>
      <c r="BH117" s="0" t="s">
        <v>184</v>
      </c>
      <c r="BI117" s="0" t="s">
        <v>185</v>
      </c>
      <c r="BJ117" s="0" t="s">
        <v>186</v>
      </c>
      <c r="BK117" s="0" t="s">
        <v>187</v>
      </c>
      <c r="BL117" s="0" t="s">
        <v>188</v>
      </c>
      <c r="BM117" s="0" t="s">
        <v>189</v>
      </c>
      <c r="BN117" s="0" t="s">
        <v>190</v>
      </c>
      <c r="BO117" s="0" t="s">
        <v>191</v>
      </c>
      <c r="BP117" s="0" t="s">
        <v>192</v>
      </c>
      <c r="BQ117" s="0" t="s">
        <v>234</v>
      </c>
      <c r="BR117" s="0" t="s">
        <v>193</v>
      </c>
      <c r="BS117" s="0" t="s">
        <v>194</v>
      </c>
      <c r="BT117" s="0" t="s">
        <v>195</v>
      </c>
      <c r="BU117" s="0" t="s">
        <v>196</v>
      </c>
      <c r="BV117" s="0" t="s">
        <v>197</v>
      </c>
      <c r="BW117" s="0" t="s">
        <v>198</v>
      </c>
      <c r="BX117" s="0" t="s">
        <v>199</v>
      </c>
      <c r="BY117" s="0" t="s">
        <v>200</v>
      </c>
      <c r="BZ117" s="0" t="s">
        <v>201</v>
      </c>
      <c r="CA117" s="0" t="s">
        <v>202</v>
      </c>
      <c r="CB117" s="0" t="s">
        <v>203</v>
      </c>
      <c r="CC117" s="0" t="s">
        <v>204</v>
      </c>
      <c r="CD117" s="0" t="s">
        <v>205</v>
      </c>
      <c r="CE117" s="0" t="s">
        <v>206</v>
      </c>
      <c r="CF117" s="0" t="s">
        <v>207</v>
      </c>
      <c r="CG117" s="0" t="s">
        <v>208</v>
      </c>
      <c r="CH117" s="0" t="s">
        <v>209</v>
      </c>
      <c r="CI117" s="0" t="s">
        <v>210</v>
      </c>
      <c r="CJ117" s="0" t="s">
        <v>211</v>
      </c>
      <c r="CK117" s="0" t="s">
        <v>212</v>
      </c>
      <c r="CL117" s="0" t="s">
        <v>213</v>
      </c>
      <c r="CM117" s="0" t="s">
        <v>214</v>
      </c>
      <c r="CN117" s="0" t="s">
        <v>215</v>
      </c>
      <c r="CO117" s="0" t="s">
        <v>216</v>
      </c>
      <c r="CP117" s="0" t="s">
        <v>217</v>
      </c>
      <c r="CQ117" s="0" t="s">
        <v>218</v>
      </c>
      <c r="CR117" s="0" t="s">
        <v>219</v>
      </c>
      <c r="CS117" s="0" t="s">
        <v>220</v>
      </c>
      <c r="CT117" s="0" t="s">
        <v>221</v>
      </c>
      <c r="CU117" s="0" t="s">
        <v>222</v>
      </c>
      <c r="CV117" s="0" t="s">
        <v>223</v>
      </c>
      <c r="CW117" s="0" t="s">
        <v>224</v>
      </c>
      <c r="CX117" s="0" t="s">
        <v>225</v>
      </c>
    </row>
    <row r="118" customFormat="false" ht="12.75" hidden="false" customHeight="false" outlineLevel="0" collapsed="false">
      <c r="A118" s="0" t="s">
        <v>283</v>
      </c>
      <c r="B118" s="0" t="n">
        <v>365.630004882813</v>
      </c>
      <c r="C118" s="0" t="n">
        <v>366.649993896484</v>
      </c>
      <c r="D118" s="0" t="n">
        <v>371.209991455078</v>
      </c>
      <c r="E118" s="0" t="n">
        <v>374.700012207031</v>
      </c>
      <c r="F118" s="0" t="n">
        <v>379.859985351563</v>
      </c>
      <c r="G118" s="0" t="n">
        <v>368.329986572266</v>
      </c>
      <c r="H118" s="0" t="n">
        <v>357.559997558594</v>
      </c>
      <c r="I118" s="0" t="n">
        <v>349.470001220703</v>
      </c>
      <c r="J118" s="0" t="n">
        <v>355.089996337891</v>
      </c>
      <c r="K118" s="0" t="n">
        <v>357.079986572266</v>
      </c>
      <c r="L118" s="0" t="n">
        <v>363.049987792969</v>
      </c>
      <c r="M118" s="0" t="n">
        <v>365.5</v>
      </c>
      <c r="N118" s="0" t="n">
        <v>362.709991455078</v>
      </c>
      <c r="O118" s="0" t="n">
        <v>369.480010986328</v>
      </c>
      <c r="P118" s="0" t="n">
        <v>374.299987792969</v>
      </c>
      <c r="Q118" s="0" t="n">
        <v>375.739990234375</v>
      </c>
      <c r="R118" s="0" t="n">
        <v>368.559997558594</v>
      </c>
      <c r="S118" s="0" t="n">
        <v>367.420013427734</v>
      </c>
      <c r="T118" s="0" t="n">
        <v>365.769989013672</v>
      </c>
      <c r="U118" s="0" t="n">
        <v>366.950012207031</v>
      </c>
      <c r="V118" s="0" t="n">
        <v>363.670013427734</v>
      </c>
      <c r="W118" s="0" t="n">
        <v>357.179992675781</v>
      </c>
      <c r="X118" s="0" t="n">
        <v>349.929992675781</v>
      </c>
      <c r="Y118" s="0" t="n">
        <v>359.790008544922</v>
      </c>
      <c r="Z118" s="0" t="n">
        <v>370.390014648438</v>
      </c>
      <c r="AA118" s="0" t="n">
        <v>369.970001220703</v>
      </c>
      <c r="AB118" s="0" t="n">
        <v>377.209991455078</v>
      </c>
      <c r="AC118" s="0" t="n">
        <v>371.230010986328</v>
      </c>
      <c r="AD118" s="0" t="n">
        <v>367.859985351563</v>
      </c>
      <c r="AE118" s="0" t="n">
        <v>367.760009765625</v>
      </c>
      <c r="AF118" s="0" t="n">
        <v>367.140014648438</v>
      </c>
      <c r="AG118" s="0" t="n">
        <v>367</v>
      </c>
      <c r="AH118" s="0" t="n">
        <v>370.489990234375</v>
      </c>
      <c r="AI118" s="0" t="n">
        <v>373.720001220703</v>
      </c>
      <c r="AJ118" s="0" t="n">
        <v>372.75</v>
      </c>
      <c r="AK118" s="0" t="n">
        <v>362.910003662109</v>
      </c>
      <c r="AL118" s="0" t="n">
        <v>367.809997558594</v>
      </c>
      <c r="AM118" s="0" t="n">
        <v>373.769989013672</v>
      </c>
      <c r="AN118" s="0" t="n">
        <v>381.940002441406</v>
      </c>
      <c r="AO118" s="0" t="n">
        <v>381.130004882813</v>
      </c>
      <c r="AP118" s="0" t="n">
        <v>373.720001220703</v>
      </c>
      <c r="AQ118" s="0" t="n">
        <v>375.170013427734</v>
      </c>
      <c r="AR118" s="0" t="n">
        <v>374.510009765625</v>
      </c>
      <c r="AS118" s="0" t="n">
        <v>373.049987792969</v>
      </c>
      <c r="AT118" s="0" t="n">
        <v>377.779998779297</v>
      </c>
      <c r="AU118" s="0" t="n">
        <v>381.709991455078</v>
      </c>
      <c r="AV118" s="0" t="n">
        <v>382.850006103516</v>
      </c>
      <c r="AW118" s="0" t="n">
        <v>378.730010986328</v>
      </c>
      <c r="AX118" s="0" t="n">
        <v>379.489990234375</v>
      </c>
      <c r="AY118" s="0" t="n">
        <v>375.170013427734</v>
      </c>
      <c r="AZ118" s="0" t="n">
        <v>370.589996337891</v>
      </c>
      <c r="BA118" s="0" t="n">
        <v>370.029998779297</v>
      </c>
      <c r="BB118" s="0" t="n">
        <v>370.959991455078</v>
      </c>
      <c r="BC118" s="0" t="n">
        <v>368.920013427734</v>
      </c>
      <c r="BD118" s="0" t="n">
        <v>370.890014648438</v>
      </c>
      <c r="BE118" s="0" t="n">
        <v>375.160003662109</v>
      </c>
      <c r="BF118" s="0" t="n">
        <v>369.890014648438</v>
      </c>
      <c r="BG118" s="0" t="n">
        <v>370.679992675781</v>
      </c>
      <c r="BH118" s="0" t="n">
        <v>377.260009765625</v>
      </c>
      <c r="BI118" s="0" t="n">
        <v>379.529998779297</v>
      </c>
      <c r="BJ118" s="0" t="n">
        <v>387</v>
      </c>
      <c r="BK118" s="0" t="n">
        <v>382.130004882813</v>
      </c>
      <c r="BL118" s="0" t="n">
        <v>387.850006103516</v>
      </c>
      <c r="BM118" s="0" t="n">
        <v>398.049987792969</v>
      </c>
      <c r="BN118" s="0" t="n">
        <v>397.440002441406</v>
      </c>
      <c r="BO118" s="0" t="n">
        <v>393.549987792969</v>
      </c>
      <c r="BP118" s="0" t="n">
        <v>393.260009765625</v>
      </c>
      <c r="BQ118" s="0" t="n">
        <v>393.260009765625</v>
      </c>
      <c r="BR118" s="0" t="n">
        <v>381.670013427734</v>
      </c>
      <c r="BS118" s="0" t="n">
        <v>360.630004882813</v>
      </c>
      <c r="BT118" s="0" t="n">
        <v>338.730010986328</v>
      </c>
      <c r="BU118" s="0" t="n">
        <v>337.890014648438</v>
      </c>
      <c r="BV118" s="0" t="n">
        <v>345.320007324219</v>
      </c>
      <c r="BW118" s="0" t="n">
        <v>343.25</v>
      </c>
      <c r="BX118" s="0" t="n">
        <v>338.549987792969</v>
      </c>
      <c r="BY118" s="0" t="n">
        <v>321.339996337891</v>
      </c>
      <c r="BZ118" s="0" t="n">
        <v>329.269989013672</v>
      </c>
      <c r="CA118" s="0" t="n">
        <v>323.899993896484</v>
      </c>
      <c r="CB118" s="0" t="n">
        <v>325.589996337891</v>
      </c>
      <c r="CC118" s="0" t="n">
        <v>330.540008544922</v>
      </c>
      <c r="CD118" s="0" t="n">
        <v>333.959991455078</v>
      </c>
      <c r="CE118" s="0" t="n">
        <v>339.299987792969</v>
      </c>
      <c r="CF118" s="0" t="n">
        <v>342.119995117188</v>
      </c>
      <c r="CG118" s="0" t="n">
        <v>346.579986572266</v>
      </c>
      <c r="CH118" s="0" t="n">
        <v>353.470001220703</v>
      </c>
      <c r="CI118" s="0" t="n">
        <v>352.320007324219</v>
      </c>
      <c r="CJ118" s="0" t="n">
        <v>354.549987792969</v>
      </c>
      <c r="CK118" s="0" t="n">
        <v>351.320007324219</v>
      </c>
      <c r="CL118" s="0" t="n">
        <v>348.190002441406</v>
      </c>
      <c r="CM118" s="0" t="n">
        <v>345.869995117188</v>
      </c>
      <c r="CN118" s="0" t="n">
        <v>348.920013427734</v>
      </c>
      <c r="CO118" s="0" t="n">
        <v>351.869995117188</v>
      </c>
      <c r="CP118" s="0" t="n">
        <v>352.119995117188</v>
      </c>
      <c r="CQ118" s="0" t="n">
        <v>357.059997558594</v>
      </c>
      <c r="CR118" s="0" t="n">
        <v>363.570007324219</v>
      </c>
      <c r="CS118" s="0" t="n">
        <v>369.549987792969</v>
      </c>
      <c r="CT118" s="0" t="n">
        <v>365.339996337891</v>
      </c>
      <c r="CU118" s="0" t="n">
        <v>363.549987792969</v>
      </c>
      <c r="CV118" s="0" t="n">
        <v>363.339996337891</v>
      </c>
      <c r="CW118" s="0" t="n">
        <v>360.970001220703</v>
      </c>
      <c r="CX118" s="0" t="n">
        <v>366.890014648438</v>
      </c>
    </row>
    <row r="119" customFormat="false" ht="12.75" hidden="false" customHeight="false" outlineLevel="0" collapsed="false">
      <c r="B119" s="0" t="s">
        <v>126</v>
      </c>
      <c r="C119" s="0" t="s">
        <v>127</v>
      </c>
      <c r="D119" s="0" t="s">
        <v>128</v>
      </c>
      <c r="E119" s="0" t="s">
        <v>129</v>
      </c>
      <c r="F119" s="0" t="s">
        <v>130</v>
      </c>
      <c r="G119" s="0" t="s">
        <v>131</v>
      </c>
      <c r="H119" s="0" t="s">
        <v>132</v>
      </c>
      <c r="I119" s="0" t="s">
        <v>133</v>
      </c>
      <c r="J119" s="0" t="s">
        <v>134</v>
      </c>
      <c r="K119" s="0" t="s">
        <v>135</v>
      </c>
      <c r="L119" s="0" t="s">
        <v>136</v>
      </c>
      <c r="M119" s="0" t="s">
        <v>137</v>
      </c>
      <c r="N119" s="0" t="s">
        <v>138</v>
      </c>
      <c r="O119" s="0" t="s">
        <v>139</v>
      </c>
      <c r="P119" s="0" t="s">
        <v>140</v>
      </c>
      <c r="Q119" s="0" t="s">
        <v>141</v>
      </c>
      <c r="R119" s="0" t="s">
        <v>142</v>
      </c>
      <c r="S119" s="0" t="s">
        <v>143</v>
      </c>
      <c r="T119" s="0" t="s">
        <v>144</v>
      </c>
      <c r="U119" s="0" t="s">
        <v>145</v>
      </c>
      <c r="V119" s="0" t="s">
        <v>146</v>
      </c>
      <c r="W119" s="0" t="s">
        <v>147</v>
      </c>
      <c r="X119" s="0" t="s">
        <v>148</v>
      </c>
      <c r="Y119" s="0" t="s">
        <v>149</v>
      </c>
      <c r="Z119" s="0" t="s">
        <v>150</v>
      </c>
      <c r="AA119" s="0" t="s">
        <v>151</v>
      </c>
      <c r="AB119" s="0" t="s">
        <v>152</v>
      </c>
      <c r="AC119" s="0" t="s">
        <v>153</v>
      </c>
      <c r="AD119" s="0" t="s">
        <v>154</v>
      </c>
      <c r="AE119" s="0" t="s">
        <v>155</v>
      </c>
      <c r="AF119" s="0" t="s">
        <v>156</v>
      </c>
      <c r="AG119" s="0" t="s">
        <v>157</v>
      </c>
      <c r="AH119" s="0" t="s">
        <v>158</v>
      </c>
      <c r="AI119" s="0" t="s">
        <v>159</v>
      </c>
      <c r="AJ119" s="0" t="s">
        <v>160</v>
      </c>
      <c r="AK119" s="0" t="s">
        <v>161</v>
      </c>
      <c r="AL119" s="0" t="s">
        <v>162</v>
      </c>
      <c r="AM119" s="0" t="s">
        <v>163</v>
      </c>
      <c r="AN119" s="0" t="s">
        <v>164</v>
      </c>
      <c r="AO119" s="0" t="s">
        <v>165</v>
      </c>
      <c r="AP119" s="0" t="s">
        <v>166</v>
      </c>
      <c r="AQ119" s="0" t="s">
        <v>167</v>
      </c>
      <c r="AR119" s="0" t="s">
        <v>168</v>
      </c>
      <c r="AS119" s="0" t="s">
        <v>169</v>
      </c>
      <c r="AT119" s="0" t="s">
        <v>170</v>
      </c>
      <c r="AU119" s="0" t="s">
        <v>171</v>
      </c>
      <c r="AV119" s="0" t="s">
        <v>172</v>
      </c>
      <c r="AW119" s="0" t="s">
        <v>173</v>
      </c>
      <c r="AX119" s="0" t="s">
        <v>174</v>
      </c>
      <c r="AY119" s="0" t="s">
        <v>175</v>
      </c>
      <c r="AZ119" s="0" t="s">
        <v>176</v>
      </c>
      <c r="BA119" s="0" t="s">
        <v>177</v>
      </c>
      <c r="BB119" s="0" t="s">
        <v>178</v>
      </c>
      <c r="BC119" s="0" t="s">
        <v>179</v>
      </c>
      <c r="BD119" s="0" t="s">
        <v>180</v>
      </c>
      <c r="BE119" s="0" t="s">
        <v>181</v>
      </c>
      <c r="BF119" s="0" t="s">
        <v>182</v>
      </c>
      <c r="BG119" s="0" t="s">
        <v>183</v>
      </c>
      <c r="BH119" s="0" t="s">
        <v>184</v>
      </c>
      <c r="BI119" s="0" t="s">
        <v>185</v>
      </c>
      <c r="BJ119" s="0" t="s">
        <v>186</v>
      </c>
      <c r="BK119" s="0" t="s">
        <v>187</v>
      </c>
      <c r="BL119" s="0" t="s">
        <v>188</v>
      </c>
      <c r="BM119" s="0" t="s">
        <v>189</v>
      </c>
      <c r="BN119" s="0" t="s">
        <v>190</v>
      </c>
      <c r="BO119" s="0" t="s">
        <v>191</v>
      </c>
      <c r="BP119" s="0" t="s">
        <v>192</v>
      </c>
      <c r="BQ119" s="0" t="s">
        <v>234</v>
      </c>
      <c r="BR119" s="0" t="s">
        <v>193</v>
      </c>
      <c r="BS119" s="0" t="s">
        <v>194</v>
      </c>
      <c r="BT119" s="0" t="s">
        <v>195</v>
      </c>
      <c r="BU119" s="0" t="s">
        <v>196</v>
      </c>
      <c r="BV119" s="0" t="s">
        <v>197</v>
      </c>
      <c r="BW119" s="0" t="s">
        <v>198</v>
      </c>
      <c r="BX119" s="0" t="s">
        <v>199</v>
      </c>
      <c r="BY119" s="0" t="s">
        <v>200</v>
      </c>
      <c r="BZ119" s="0" t="s">
        <v>201</v>
      </c>
      <c r="CA119" s="0" t="s">
        <v>202</v>
      </c>
      <c r="CB119" s="0" t="s">
        <v>203</v>
      </c>
      <c r="CC119" s="0" t="s">
        <v>204</v>
      </c>
      <c r="CD119" s="0" t="s">
        <v>205</v>
      </c>
      <c r="CE119" s="0" t="s">
        <v>206</v>
      </c>
      <c r="CF119" s="0" t="s">
        <v>207</v>
      </c>
      <c r="CG119" s="0" t="s">
        <v>208</v>
      </c>
      <c r="CH119" s="0" t="s">
        <v>209</v>
      </c>
      <c r="CI119" s="0" t="s">
        <v>210</v>
      </c>
      <c r="CJ119" s="0" t="s">
        <v>211</v>
      </c>
      <c r="CK119" s="0" t="s">
        <v>212</v>
      </c>
      <c r="CL119" s="0" t="s">
        <v>213</v>
      </c>
      <c r="CM119" s="0" t="s">
        <v>214</v>
      </c>
      <c r="CN119" s="0" t="s">
        <v>215</v>
      </c>
      <c r="CO119" s="0" t="s">
        <v>216</v>
      </c>
      <c r="CP119" s="0" t="s">
        <v>217</v>
      </c>
      <c r="CQ119" s="0" t="s">
        <v>218</v>
      </c>
      <c r="CR119" s="0" t="s">
        <v>219</v>
      </c>
      <c r="CS119" s="0" t="s">
        <v>220</v>
      </c>
      <c r="CT119" s="0" t="s">
        <v>221</v>
      </c>
      <c r="CU119" s="0" t="s">
        <v>222</v>
      </c>
      <c r="CV119" s="0" t="s">
        <v>223</v>
      </c>
      <c r="CW119" s="0" t="s">
        <v>224</v>
      </c>
      <c r="CX119" s="0" t="s">
        <v>225</v>
      </c>
    </row>
    <row r="120" customFormat="false" ht="12.75" hidden="false" customHeight="false" outlineLevel="0" collapsed="false">
      <c r="A120" s="0" t="s">
        <v>283</v>
      </c>
      <c r="B120" s="0" t="n">
        <v>365.630004882813</v>
      </c>
      <c r="C120" s="0" t="n">
        <v>366.649993896484</v>
      </c>
      <c r="D120" s="0" t="n">
        <v>371.209991455078</v>
      </c>
      <c r="E120" s="0" t="n">
        <v>374.700012207031</v>
      </c>
      <c r="F120" s="0" t="n">
        <v>379.859985351563</v>
      </c>
      <c r="G120" s="0" t="n">
        <v>368.329986572266</v>
      </c>
      <c r="H120" s="0" t="n">
        <v>357.559997558594</v>
      </c>
      <c r="I120" s="0" t="n">
        <v>349.470001220703</v>
      </c>
      <c r="J120" s="0" t="n">
        <v>355.089996337891</v>
      </c>
      <c r="K120" s="0" t="n">
        <v>357.079986572266</v>
      </c>
      <c r="L120" s="0" t="n">
        <v>363.049987792969</v>
      </c>
      <c r="M120" s="0" t="n">
        <v>365.5</v>
      </c>
      <c r="N120" s="0" t="n">
        <v>362.709991455078</v>
      </c>
      <c r="O120" s="0" t="n">
        <v>369.480010986328</v>
      </c>
      <c r="P120" s="0" t="n">
        <v>374.299987792969</v>
      </c>
      <c r="Q120" s="0" t="n">
        <v>375.739990234375</v>
      </c>
      <c r="R120" s="0" t="n">
        <v>368.559997558594</v>
      </c>
      <c r="S120" s="0" t="n">
        <v>367.420013427734</v>
      </c>
      <c r="T120" s="0" t="n">
        <v>365.769989013672</v>
      </c>
      <c r="U120" s="0" t="n">
        <v>366.950012207031</v>
      </c>
      <c r="V120" s="0" t="n">
        <v>363.670013427734</v>
      </c>
      <c r="W120" s="0" t="n">
        <v>357.179992675781</v>
      </c>
      <c r="X120" s="0" t="n">
        <v>349.929992675781</v>
      </c>
      <c r="Y120" s="0" t="n">
        <v>359.790008544922</v>
      </c>
      <c r="Z120" s="0" t="n">
        <v>370.390014648438</v>
      </c>
      <c r="AA120" s="0" t="n">
        <v>369.970001220703</v>
      </c>
      <c r="AB120" s="0" t="n">
        <v>377.209991455078</v>
      </c>
      <c r="AC120" s="0" t="n">
        <v>371.230010986328</v>
      </c>
      <c r="AD120" s="0" t="n">
        <v>367.859985351563</v>
      </c>
      <c r="AE120" s="0" t="n">
        <v>367.760009765625</v>
      </c>
      <c r="AF120" s="0" t="n">
        <v>367.140014648438</v>
      </c>
      <c r="AG120" s="0" t="n">
        <v>367</v>
      </c>
      <c r="AH120" s="0" t="n">
        <v>370.489990234375</v>
      </c>
      <c r="AI120" s="0" t="n">
        <v>373.720001220703</v>
      </c>
      <c r="AJ120" s="0" t="n">
        <v>372.75</v>
      </c>
      <c r="AK120" s="0" t="n">
        <v>362.910003662109</v>
      </c>
      <c r="AL120" s="0" t="n">
        <v>367.809997558594</v>
      </c>
      <c r="AM120" s="0" t="n">
        <v>373.769989013672</v>
      </c>
      <c r="AN120" s="0" t="n">
        <v>381.940002441406</v>
      </c>
      <c r="AO120" s="0" t="n">
        <v>381.130004882813</v>
      </c>
      <c r="AP120" s="0" t="n">
        <v>373.720001220703</v>
      </c>
      <c r="AQ120" s="0" t="n">
        <v>375.170013427734</v>
      </c>
      <c r="AR120" s="0" t="n">
        <v>374.510009765625</v>
      </c>
      <c r="AS120" s="0" t="n">
        <v>373.049987792969</v>
      </c>
      <c r="AT120" s="0" t="n">
        <v>377.779998779297</v>
      </c>
      <c r="AU120" s="0" t="n">
        <v>381.709991455078</v>
      </c>
      <c r="AV120" s="0" t="n">
        <v>382.850006103516</v>
      </c>
      <c r="AW120" s="0" t="n">
        <v>378.730010986328</v>
      </c>
      <c r="AX120" s="0" t="n">
        <v>379.489990234375</v>
      </c>
      <c r="AY120" s="0" t="n">
        <v>375.170013427734</v>
      </c>
      <c r="AZ120" s="0" t="n">
        <v>370.589996337891</v>
      </c>
      <c r="BA120" s="0" t="n">
        <v>370.029998779297</v>
      </c>
      <c r="BB120" s="0" t="n">
        <v>370.959991455078</v>
      </c>
      <c r="BC120" s="0" t="n">
        <v>368.920013427734</v>
      </c>
      <c r="BD120" s="0" t="n">
        <v>370.890014648438</v>
      </c>
      <c r="BE120" s="0" t="n">
        <v>375.160003662109</v>
      </c>
      <c r="BF120" s="0" t="n">
        <v>369.890014648438</v>
      </c>
      <c r="BG120" s="0" t="n">
        <v>370.679992675781</v>
      </c>
      <c r="BH120" s="0" t="n">
        <v>377.260009765625</v>
      </c>
      <c r="BI120" s="0" t="n">
        <v>379.529998779297</v>
      </c>
      <c r="BJ120" s="0" t="n">
        <v>387</v>
      </c>
      <c r="BK120" s="0" t="n">
        <v>382.130004882813</v>
      </c>
      <c r="BL120" s="0" t="n">
        <v>387.850006103516</v>
      </c>
      <c r="BM120" s="0" t="n">
        <v>398.049987792969</v>
      </c>
      <c r="BN120" s="0" t="n">
        <v>397.440002441406</v>
      </c>
      <c r="BO120" s="0" t="n">
        <v>393.549987792969</v>
      </c>
      <c r="BP120" s="0" t="n">
        <v>393.260009765625</v>
      </c>
      <c r="BQ120" s="0" t="n">
        <v>393.260009765625</v>
      </c>
      <c r="BR120" s="0" t="n">
        <v>381.670013427734</v>
      </c>
      <c r="BS120" s="0" t="n">
        <v>360.630004882813</v>
      </c>
      <c r="BT120" s="0" t="n">
        <v>338.730010986328</v>
      </c>
      <c r="BU120" s="0" t="n">
        <v>337.890014648438</v>
      </c>
      <c r="BV120" s="0" t="n">
        <v>345.320007324219</v>
      </c>
      <c r="BW120" s="0" t="n">
        <v>343.25</v>
      </c>
      <c r="BX120" s="0" t="n">
        <v>338.549987792969</v>
      </c>
      <c r="BY120" s="0" t="n">
        <v>321.339996337891</v>
      </c>
      <c r="BZ120" s="0" t="n">
        <v>329.269989013672</v>
      </c>
      <c r="CA120" s="0" t="n">
        <v>323.899993896484</v>
      </c>
      <c r="CB120" s="0" t="n">
        <v>325.589996337891</v>
      </c>
      <c r="CC120" s="0" t="n">
        <v>330.540008544922</v>
      </c>
      <c r="CD120" s="0" t="n">
        <v>333.959991455078</v>
      </c>
      <c r="CE120" s="0" t="n">
        <v>339.299987792969</v>
      </c>
      <c r="CF120" s="0" t="n">
        <v>342.119995117188</v>
      </c>
      <c r="CG120" s="0" t="n">
        <v>346.579986572266</v>
      </c>
      <c r="CH120" s="0" t="n">
        <v>353.470001220703</v>
      </c>
      <c r="CI120" s="0" t="n">
        <v>352.320007324219</v>
      </c>
      <c r="CJ120" s="0" t="n">
        <v>354.549987792969</v>
      </c>
      <c r="CK120" s="0" t="n">
        <v>351.320007324219</v>
      </c>
      <c r="CL120" s="0" t="n">
        <v>348.190002441406</v>
      </c>
      <c r="CM120" s="0" t="n">
        <v>345.869995117188</v>
      </c>
      <c r="CN120" s="0" t="n">
        <v>348.920013427734</v>
      </c>
      <c r="CO120" s="0" t="n">
        <v>351.869995117188</v>
      </c>
      <c r="CP120" s="0" t="n">
        <v>352.119995117188</v>
      </c>
      <c r="CQ120" s="0" t="n">
        <v>357.059997558594</v>
      </c>
      <c r="CR120" s="0" t="n">
        <v>363.570007324219</v>
      </c>
      <c r="CS120" s="0" t="n">
        <v>369.549987792969</v>
      </c>
      <c r="CT120" s="0" t="n">
        <v>365.339996337891</v>
      </c>
      <c r="CU120" s="0" t="n">
        <v>363.549987792969</v>
      </c>
      <c r="CV120" s="0" t="n">
        <v>363.339996337891</v>
      </c>
      <c r="CW120" s="0" t="n">
        <v>360.970001220703</v>
      </c>
      <c r="CX120" s="0" t="n">
        <v>366.890014648438</v>
      </c>
    </row>
    <row r="121" customFormat="false" ht="12.75" hidden="false" customHeight="false" outlineLevel="0" collapsed="false">
      <c r="B121" s="0" t="s">
        <v>125</v>
      </c>
      <c r="C121" s="0" t="s">
        <v>126</v>
      </c>
      <c r="D121" s="0" t="s">
        <v>127</v>
      </c>
      <c r="E121" s="0" t="s">
        <v>128</v>
      </c>
      <c r="F121" s="0" t="s">
        <v>129</v>
      </c>
      <c r="G121" s="0" t="s">
        <v>130</v>
      </c>
      <c r="H121" s="0" t="s">
        <v>131</v>
      </c>
      <c r="I121" s="0" t="s">
        <v>132</v>
      </c>
      <c r="J121" s="0" t="s">
        <v>133</v>
      </c>
      <c r="K121" s="0" t="s">
        <v>134</v>
      </c>
      <c r="L121" s="0" t="s">
        <v>135</v>
      </c>
      <c r="M121" s="0" t="s">
        <v>136</v>
      </c>
      <c r="N121" s="0" t="s">
        <v>137</v>
      </c>
      <c r="O121" s="0" t="s">
        <v>138</v>
      </c>
      <c r="P121" s="0" t="s">
        <v>139</v>
      </c>
      <c r="Q121" s="0" t="s">
        <v>140</v>
      </c>
      <c r="R121" s="0" t="s">
        <v>141</v>
      </c>
      <c r="S121" s="0" t="s">
        <v>142</v>
      </c>
      <c r="T121" s="0" t="s">
        <v>143</v>
      </c>
      <c r="U121" s="0" t="s">
        <v>144</v>
      </c>
      <c r="V121" s="0" t="s">
        <v>145</v>
      </c>
      <c r="W121" s="0" t="s">
        <v>146</v>
      </c>
      <c r="X121" s="0" t="s">
        <v>147</v>
      </c>
      <c r="Y121" s="0" t="s">
        <v>148</v>
      </c>
      <c r="Z121" s="0" t="s">
        <v>149</v>
      </c>
      <c r="AA121" s="0" t="s">
        <v>150</v>
      </c>
      <c r="AB121" s="0" t="s">
        <v>151</v>
      </c>
      <c r="AC121" s="0" t="s">
        <v>152</v>
      </c>
      <c r="AD121" s="0" t="s">
        <v>153</v>
      </c>
      <c r="AE121" s="0" t="s">
        <v>154</v>
      </c>
      <c r="AF121" s="0" t="s">
        <v>155</v>
      </c>
      <c r="AG121" s="0" t="s">
        <v>156</v>
      </c>
      <c r="AH121" s="0" t="s">
        <v>157</v>
      </c>
      <c r="AI121" s="0" t="s">
        <v>158</v>
      </c>
      <c r="AJ121" s="0" t="s">
        <v>159</v>
      </c>
      <c r="AK121" s="0" t="s">
        <v>160</v>
      </c>
      <c r="AL121" s="0" t="s">
        <v>161</v>
      </c>
      <c r="AM121" s="0" t="s">
        <v>162</v>
      </c>
      <c r="AN121" s="0" t="s">
        <v>163</v>
      </c>
      <c r="AO121" s="0" t="s">
        <v>164</v>
      </c>
      <c r="AP121" s="0" t="s">
        <v>165</v>
      </c>
      <c r="AQ121" s="0" t="s">
        <v>166</v>
      </c>
      <c r="AR121" s="0" t="s">
        <v>167</v>
      </c>
      <c r="AS121" s="0" t="s">
        <v>168</v>
      </c>
      <c r="AT121" s="0" t="s">
        <v>169</v>
      </c>
      <c r="AU121" s="0" t="s">
        <v>170</v>
      </c>
      <c r="AV121" s="0" t="s">
        <v>171</v>
      </c>
      <c r="AW121" s="0" t="s">
        <v>172</v>
      </c>
      <c r="AX121" s="0" t="s">
        <v>173</v>
      </c>
      <c r="AY121" s="0" t="s">
        <v>174</v>
      </c>
      <c r="AZ121" s="0" t="s">
        <v>175</v>
      </c>
      <c r="BA121" s="0" t="s">
        <v>176</v>
      </c>
      <c r="BB121" s="0" t="s">
        <v>177</v>
      </c>
      <c r="BC121" s="0" t="s">
        <v>178</v>
      </c>
      <c r="BD121" s="0" t="s">
        <v>179</v>
      </c>
      <c r="BE121" s="0" t="s">
        <v>180</v>
      </c>
      <c r="BF121" s="0" t="s">
        <v>181</v>
      </c>
      <c r="BG121" s="0" t="s">
        <v>182</v>
      </c>
      <c r="BH121" s="0" t="s">
        <v>183</v>
      </c>
      <c r="BI121" s="0" t="s">
        <v>184</v>
      </c>
      <c r="BJ121" s="0" t="s">
        <v>185</v>
      </c>
      <c r="BK121" s="0" t="s">
        <v>186</v>
      </c>
      <c r="BL121" s="0" t="s">
        <v>187</v>
      </c>
      <c r="BM121" s="0" t="s">
        <v>188</v>
      </c>
      <c r="BN121" s="0" t="s">
        <v>189</v>
      </c>
      <c r="BO121" s="0" t="s">
        <v>190</v>
      </c>
      <c r="BP121" s="0" t="s">
        <v>191</v>
      </c>
      <c r="BQ121" s="0" t="s">
        <v>192</v>
      </c>
      <c r="BR121" s="0" t="s">
        <v>193</v>
      </c>
      <c r="BS121" s="0" t="s">
        <v>194</v>
      </c>
      <c r="BT121" s="0" t="s">
        <v>195</v>
      </c>
      <c r="BU121" s="0" t="s">
        <v>196</v>
      </c>
      <c r="BV121" s="0" t="s">
        <v>197</v>
      </c>
      <c r="BW121" s="0" t="s">
        <v>198</v>
      </c>
      <c r="BX121" s="0" t="s">
        <v>199</v>
      </c>
      <c r="BY121" s="0" t="s">
        <v>200</v>
      </c>
      <c r="BZ121" s="0" t="s">
        <v>201</v>
      </c>
      <c r="CA121" s="0" t="s">
        <v>202</v>
      </c>
      <c r="CB121" s="0" t="s">
        <v>203</v>
      </c>
      <c r="CC121" s="0" t="s">
        <v>204</v>
      </c>
      <c r="CD121" s="0" t="s">
        <v>205</v>
      </c>
      <c r="CE121" s="0" t="s">
        <v>206</v>
      </c>
      <c r="CF121" s="0" t="s">
        <v>207</v>
      </c>
      <c r="CG121" s="0" t="s">
        <v>208</v>
      </c>
      <c r="CH121" s="0" t="s">
        <v>209</v>
      </c>
      <c r="CI121" s="0" t="s">
        <v>210</v>
      </c>
      <c r="CJ121" s="0" t="s">
        <v>211</v>
      </c>
      <c r="CK121" s="0" t="s">
        <v>212</v>
      </c>
      <c r="CL121" s="0" t="s">
        <v>213</v>
      </c>
      <c r="CM121" s="0" t="s">
        <v>214</v>
      </c>
      <c r="CN121" s="0" t="s">
        <v>215</v>
      </c>
      <c r="CO121" s="0" t="s">
        <v>216</v>
      </c>
      <c r="CP121" s="0" t="s">
        <v>217</v>
      </c>
      <c r="CQ121" s="0" t="s">
        <v>218</v>
      </c>
      <c r="CR121" s="0" t="s">
        <v>219</v>
      </c>
      <c r="CS121" s="0" t="s">
        <v>220</v>
      </c>
      <c r="CT121" s="0" t="s">
        <v>221</v>
      </c>
      <c r="CU121" s="0" t="s">
        <v>222</v>
      </c>
      <c r="CV121" s="0" t="s">
        <v>223</v>
      </c>
      <c r="CW121" s="0" t="s">
        <v>224</v>
      </c>
      <c r="CX121" s="0" t="s">
        <v>225</v>
      </c>
    </row>
    <row r="122" customFormat="false" ht="12.75" hidden="false" customHeight="false" outlineLevel="0" collapsed="false">
      <c r="A122" s="0" t="s">
        <v>284</v>
      </c>
      <c r="B122" s="0" t="n">
        <v>52.5625</v>
      </c>
      <c r="C122" s="0" t="n">
        <v>51.25</v>
      </c>
      <c r="D122" s="0" t="n">
        <v>49.5</v>
      </c>
      <c r="E122" s="0" t="n">
        <v>47.5</v>
      </c>
      <c r="F122" s="0" t="n">
        <v>46.625</v>
      </c>
      <c r="G122" s="0" t="n">
        <v>41.8125</v>
      </c>
      <c r="H122" s="0" t="n">
        <v>35.625</v>
      </c>
      <c r="I122" s="0" t="n">
        <v>41</v>
      </c>
      <c r="J122" s="0" t="n">
        <v>41.4375</v>
      </c>
      <c r="K122" s="0" t="n">
        <v>38</v>
      </c>
      <c r="L122" s="0" t="n">
        <v>39.8125</v>
      </c>
      <c r="M122" s="0" t="n">
        <v>33.4375</v>
      </c>
      <c r="N122" s="0" t="n">
        <v>30.5625</v>
      </c>
      <c r="O122" s="0" t="n">
        <v>29.25</v>
      </c>
      <c r="P122" s="0" t="n">
        <v>30.75</v>
      </c>
      <c r="Q122" s="0" t="n">
        <v>32</v>
      </c>
      <c r="R122" s="0" t="n">
        <v>28.125</v>
      </c>
      <c r="S122" s="0" t="n">
        <v>24.5</v>
      </c>
      <c r="T122" s="0" t="n">
        <v>26.6875</v>
      </c>
      <c r="U122" s="0" t="n">
        <v>37.25</v>
      </c>
      <c r="V122" s="0" t="n">
        <v>35.125</v>
      </c>
      <c r="W122" s="0" t="n">
        <v>31</v>
      </c>
      <c r="X122" s="0" t="n">
        <v>30.6875</v>
      </c>
      <c r="Y122" s="0" t="n">
        <v>29.75</v>
      </c>
      <c r="Z122" s="0" t="n">
        <v>27.3125</v>
      </c>
      <c r="AA122" s="0" t="n">
        <v>24.4375</v>
      </c>
      <c r="AB122" s="0" t="n">
        <v>26.875</v>
      </c>
      <c r="AC122" s="0" t="n">
        <v>29</v>
      </c>
      <c r="AD122" s="0" t="n">
        <v>32.875</v>
      </c>
      <c r="AE122" s="0" t="n">
        <v>32.625</v>
      </c>
      <c r="AF122" s="0" t="n">
        <v>31.9375</v>
      </c>
      <c r="AG122" s="0" t="n">
        <v>31.875</v>
      </c>
      <c r="AH122" s="0" t="n">
        <v>25.875</v>
      </c>
      <c r="AI122" s="0" t="n">
        <v>24.875</v>
      </c>
      <c r="AJ122" s="0" t="n">
        <v>23.25</v>
      </c>
      <c r="AK122" s="0" t="n">
        <v>23.25</v>
      </c>
      <c r="AL122" s="0" t="n">
        <v>25.9375</v>
      </c>
      <c r="AM122" s="0" t="n">
        <v>27.125</v>
      </c>
      <c r="AN122" s="0" t="n">
        <v>24.078125</v>
      </c>
      <c r="AO122" s="0" t="n">
        <v>23</v>
      </c>
      <c r="AP122" s="0" t="n">
        <v>20.125</v>
      </c>
      <c r="AQ122" s="0" t="n">
        <v>17</v>
      </c>
      <c r="AR122" s="0" t="n">
        <v>13.25</v>
      </c>
      <c r="AS122" s="0" t="n">
        <v>17.625</v>
      </c>
      <c r="AT122" s="0" t="n">
        <v>17.125</v>
      </c>
      <c r="AU122" s="0" t="n">
        <v>14.5</v>
      </c>
      <c r="AV122" s="0" t="n">
        <v>14.625</v>
      </c>
      <c r="AW122" s="0" t="n">
        <v>15.625</v>
      </c>
      <c r="AX122" s="0" t="n">
        <v>17</v>
      </c>
      <c r="AY122" s="0" t="n">
        <v>13.5</v>
      </c>
      <c r="AZ122" s="0" t="n">
        <v>11.875</v>
      </c>
      <c r="BA122" s="0" t="n">
        <v>12.0625</v>
      </c>
      <c r="BB122" s="0" t="n">
        <v>11.3125</v>
      </c>
      <c r="BC122" s="0" t="n">
        <v>12.625</v>
      </c>
      <c r="BD122" s="0" t="n">
        <v>10.8125</v>
      </c>
      <c r="BE122" s="0" t="n">
        <v>9.9375</v>
      </c>
      <c r="BF122" s="0" t="n">
        <v>8.0625</v>
      </c>
      <c r="BG122" s="0" t="n">
        <v>8</v>
      </c>
      <c r="BH122" s="0" t="n">
        <v>7.0625</v>
      </c>
      <c r="BI122" s="0" t="n">
        <v>6.3125</v>
      </c>
      <c r="BJ122" s="0" t="n">
        <v>5.75</v>
      </c>
      <c r="BK122" s="0" t="n">
        <v>4.625</v>
      </c>
      <c r="BL122" s="0" t="n">
        <v>4.84375</v>
      </c>
      <c r="BM122" s="0" t="n">
        <v>5.75</v>
      </c>
      <c r="BN122" s="0" t="n">
        <v>5.875</v>
      </c>
      <c r="BO122" s="0" t="n">
        <v>7.375</v>
      </c>
      <c r="BP122" s="0" t="n">
        <v>8.0625</v>
      </c>
      <c r="BQ122" s="0" t="n">
        <v>7.75</v>
      </c>
      <c r="BR122" s="0" t="n">
        <v>6.3125</v>
      </c>
      <c r="BS122" s="0" t="n">
        <v>8</v>
      </c>
      <c r="BT122" s="0" t="n">
        <v>3.96875</v>
      </c>
      <c r="BU122" s="0" t="n">
        <v>3.71875</v>
      </c>
      <c r="BV122" s="0" t="n">
        <v>3.40625</v>
      </c>
      <c r="BW122" s="0" t="n">
        <v>3.3125</v>
      </c>
      <c r="BX122" s="0" t="n">
        <v>3.75</v>
      </c>
      <c r="BY122" s="0" t="n">
        <v>4.40625</v>
      </c>
      <c r="BZ122" s="0" t="n">
        <v>4.625</v>
      </c>
      <c r="CA122" s="0" t="n">
        <v>5.125</v>
      </c>
      <c r="CB122" s="0" t="n">
        <v>5.5</v>
      </c>
      <c r="CC122" s="0" t="n">
        <v>5.3125</v>
      </c>
      <c r="CD122" s="0" t="n">
        <v>5.3125</v>
      </c>
      <c r="CE122" s="0" t="n">
        <v>5.75</v>
      </c>
      <c r="CF122" s="0" t="n">
        <v>7.40625</v>
      </c>
      <c r="CG122" s="0" t="n">
        <v>8.71875</v>
      </c>
      <c r="CH122" s="0" t="n">
        <v>7.875</v>
      </c>
      <c r="CI122" s="0" t="n">
        <v>7.5</v>
      </c>
      <c r="CJ122" s="0" t="n">
        <v>8.75</v>
      </c>
      <c r="CK122" s="0" t="n">
        <v>8</v>
      </c>
      <c r="CL122" s="0" t="n">
        <v>8.1875</v>
      </c>
      <c r="CM122" s="0" t="n">
        <v>8.75</v>
      </c>
      <c r="CN122" s="0" t="n">
        <v>8.125</v>
      </c>
      <c r="CO122" s="0" t="n">
        <v>7.03125</v>
      </c>
      <c r="CP122" s="0" t="n">
        <v>6.75</v>
      </c>
      <c r="CQ122" s="0" t="n">
        <v>6.125</v>
      </c>
      <c r="CR122" s="0" t="n">
        <v>5.78125</v>
      </c>
      <c r="CS122" s="0" t="n">
        <v>5.375</v>
      </c>
      <c r="CT122" s="0" t="n">
        <v>5.625</v>
      </c>
      <c r="CU122" s="0" t="n">
        <v>5.5</v>
      </c>
      <c r="CV122" s="0" t="n">
        <v>5.34375</v>
      </c>
      <c r="CW122" s="0" t="n">
        <v>6</v>
      </c>
      <c r="CX122" s="0" t="n">
        <v>5.875</v>
      </c>
    </row>
    <row r="123" customFormat="false" ht="12.75" hidden="false" customHeight="false" outlineLevel="0" collapsed="false">
      <c r="B123" s="0" t="s">
        <v>125</v>
      </c>
      <c r="C123" s="0" t="s">
        <v>126</v>
      </c>
      <c r="D123" s="0" t="s">
        <v>127</v>
      </c>
      <c r="E123" s="0" t="s">
        <v>128</v>
      </c>
      <c r="F123" s="0" t="s">
        <v>129</v>
      </c>
      <c r="G123" s="0" t="s">
        <v>130</v>
      </c>
      <c r="H123" s="0" t="s">
        <v>131</v>
      </c>
      <c r="I123" s="0" t="s">
        <v>132</v>
      </c>
      <c r="J123" s="0" t="s">
        <v>133</v>
      </c>
      <c r="K123" s="0" t="s">
        <v>134</v>
      </c>
      <c r="L123" s="0" t="s">
        <v>135</v>
      </c>
      <c r="M123" s="0" t="s">
        <v>136</v>
      </c>
      <c r="N123" s="0" t="s">
        <v>137</v>
      </c>
      <c r="O123" s="0" t="s">
        <v>138</v>
      </c>
      <c r="P123" s="0" t="s">
        <v>139</v>
      </c>
      <c r="Q123" s="0" t="s">
        <v>140</v>
      </c>
      <c r="R123" s="0" t="s">
        <v>141</v>
      </c>
      <c r="S123" s="0" t="s">
        <v>142</v>
      </c>
      <c r="T123" s="0" t="s">
        <v>143</v>
      </c>
      <c r="U123" s="0" t="s">
        <v>144</v>
      </c>
      <c r="V123" s="0" t="s">
        <v>145</v>
      </c>
      <c r="W123" s="0" t="s">
        <v>146</v>
      </c>
      <c r="X123" s="0" t="s">
        <v>147</v>
      </c>
      <c r="Y123" s="0" t="s">
        <v>148</v>
      </c>
      <c r="Z123" s="0" t="s">
        <v>149</v>
      </c>
      <c r="AA123" s="0" t="s">
        <v>150</v>
      </c>
      <c r="AB123" s="0" t="s">
        <v>151</v>
      </c>
      <c r="AC123" s="0" t="s">
        <v>152</v>
      </c>
      <c r="AD123" s="0" t="s">
        <v>153</v>
      </c>
      <c r="AE123" s="0" t="s">
        <v>154</v>
      </c>
      <c r="AF123" s="0" t="s">
        <v>155</v>
      </c>
      <c r="AG123" s="0" t="s">
        <v>156</v>
      </c>
      <c r="AH123" s="0" t="s">
        <v>157</v>
      </c>
      <c r="AI123" s="0" t="s">
        <v>158</v>
      </c>
      <c r="AJ123" s="0" t="s">
        <v>159</v>
      </c>
      <c r="AK123" s="0" t="s">
        <v>160</v>
      </c>
      <c r="AL123" s="0" t="s">
        <v>161</v>
      </c>
      <c r="AM123" s="0" t="s">
        <v>162</v>
      </c>
      <c r="AN123" s="0" t="s">
        <v>163</v>
      </c>
      <c r="AO123" s="0" t="s">
        <v>164</v>
      </c>
      <c r="AP123" s="0" t="s">
        <v>165</v>
      </c>
      <c r="AQ123" s="0" t="s">
        <v>166</v>
      </c>
      <c r="AR123" s="0" t="s">
        <v>167</v>
      </c>
      <c r="AS123" s="0" t="s">
        <v>168</v>
      </c>
      <c r="AT123" s="0" t="s">
        <v>169</v>
      </c>
      <c r="AU123" s="0" t="s">
        <v>170</v>
      </c>
      <c r="AV123" s="0" t="s">
        <v>171</v>
      </c>
      <c r="AW123" s="0" t="s">
        <v>172</v>
      </c>
      <c r="AX123" s="0" t="s">
        <v>173</v>
      </c>
      <c r="AY123" s="0" t="s">
        <v>174</v>
      </c>
      <c r="AZ123" s="0" t="s">
        <v>175</v>
      </c>
      <c r="BA123" s="0" t="s">
        <v>176</v>
      </c>
      <c r="BB123" s="0" t="s">
        <v>177</v>
      </c>
      <c r="BC123" s="0" t="s">
        <v>178</v>
      </c>
      <c r="BD123" s="0" t="s">
        <v>179</v>
      </c>
      <c r="BE123" s="0" t="s">
        <v>180</v>
      </c>
      <c r="BF123" s="0" t="s">
        <v>181</v>
      </c>
      <c r="BG123" s="0" t="s">
        <v>182</v>
      </c>
      <c r="BH123" s="0" t="s">
        <v>183</v>
      </c>
      <c r="BI123" s="0" t="s">
        <v>184</v>
      </c>
      <c r="BJ123" s="0" t="s">
        <v>185</v>
      </c>
      <c r="BK123" s="0" t="s">
        <v>186</v>
      </c>
      <c r="BL123" s="0" t="s">
        <v>187</v>
      </c>
      <c r="BM123" s="0" t="s">
        <v>188</v>
      </c>
      <c r="BN123" s="0" t="s">
        <v>189</v>
      </c>
      <c r="BO123" s="0" t="s">
        <v>190</v>
      </c>
      <c r="BP123" s="0" t="s">
        <v>191</v>
      </c>
      <c r="BQ123" s="0" t="s">
        <v>192</v>
      </c>
      <c r="BR123" s="0" t="s">
        <v>193</v>
      </c>
      <c r="BS123" s="0" t="s">
        <v>194</v>
      </c>
      <c r="BT123" s="0" t="s">
        <v>195</v>
      </c>
      <c r="BU123" s="0" t="s">
        <v>196</v>
      </c>
      <c r="BV123" s="0" t="s">
        <v>197</v>
      </c>
      <c r="BW123" s="0" t="s">
        <v>198</v>
      </c>
      <c r="BX123" s="0" t="s">
        <v>199</v>
      </c>
      <c r="BY123" s="0" t="s">
        <v>200</v>
      </c>
      <c r="BZ123" s="0" t="s">
        <v>201</v>
      </c>
      <c r="CA123" s="0" t="s">
        <v>202</v>
      </c>
      <c r="CB123" s="0" t="s">
        <v>203</v>
      </c>
      <c r="CC123" s="0" t="s">
        <v>204</v>
      </c>
      <c r="CD123" s="0" t="s">
        <v>205</v>
      </c>
      <c r="CE123" s="0" t="s">
        <v>206</v>
      </c>
      <c r="CF123" s="0" t="s">
        <v>207</v>
      </c>
      <c r="CG123" s="0" t="s">
        <v>208</v>
      </c>
      <c r="CH123" s="0" t="s">
        <v>209</v>
      </c>
      <c r="CI123" s="0" t="s">
        <v>210</v>
      </c>
      <c r="CJ123" s="0" t="s">
        <v>211</v>
      </c>
      <c r="CK123" s="0" t="s">
        <v>212</v>
      </c>
      <c r="CL123" s="0" t="s">
        <v>213</v>
      </c>
      <c r="CM123" s="0" t="s">
        <v>214</v>
      </c>
      <c r="CN123" s="0" t="s">
        <v>215</v>
      </c>
      <c r="CO123" s="0" t="s">
        <v>216</v>
      </c>
      <c r="CP123" s="0" t="s">
        <v>217</v>
      </c>
      <c r="CQ123" s="0" t="s">
        <v>218</v>
      </c>
      <c r="CR123" s="0" t="s">
        <v>219</v>
      </c>
      <c r="CS123" s="0" t="s">
        <v>220</v>
      </c>
      <c r="CT123" s="0" t="s">
        <v>221</v>
      </c>
      <c r="CU123" s="0" t="s">
        <v>222</v>
      </c>
      <c r="CV123" s="0" t="s">
        <v>223</v>
      </c>
      <c r="CW123" s="0" t="s">
        <v>224</v>
      </c>
      <c r="CX123" s="0" t="s">
        <v>225</v>
      </c>
    </row>
    <row r="124" customFormat="false" ht="12.75" hidden="false" customHeight="false" outlineLevel="0" collapsed="false">
      <c r="A124" s="0" t="s">
        <v>285</v>
      </c>
      <c r="B124" s="0" t="n">
        <v>32.25</v>
      </c>
      <c r="C124" s="0" t="n">
        <v>34.5</v>
      </c>
      <c r="D124" s="0" t="n">
        <v>34.689998626709</v>
      </c>
      <c r="E124" s="0" t="n">
        <v>34.5</v>
      </c>
      <c r="F124" s="0" t="n">
        <v>35.189998626709</v>
      </c>
      <c r="G124" s="0" t="n">
        <v>35.189998626709</v>
      </c>
      <c r="H124" s="0" t="n">
        <v>34.689998626709</v>
      </c>
      <c r="I124" s="0" t="n">
        <v>33.560001373291</v>
      </c>
      <c r="J124" s="0" t="n">
        <v>32.689998626709</v>
      </c>
      <c r="K124" s="0" t="n">
        <v>33.060001373291</v>
      </c>
      <c r="L124" s="0" t="n">
        <v>33.1199989318848</v>
      </c>
      <c r="M124" s="0" t="n">
        <v>33.060001373291</v>
      </c>
      <c r="N124" s="0" t="n">
        <v>33.060001373291</v>
      </c>
      <c r="O124" s="0" t="n">
        <v>33.75</v>
      </c>
      <c r="P124" s="0" t="n">
        <v>32.3699989318848</v>
      </c>
      <c r="Q124" s="0" t="n">
        <v>32.939998626709</v>
      </c>
      <c r="R124" s="0" t="n">
        <v>33.5</v>
      </c>
      <c r="S124" s="0" t="n">
        <v>34.25</v>
      </c>
      <c r="T124" s="0" t="n">
        <v>34.439998626709</v>
      </c>
      <c r="U124" s="0" t="n">
        <v>34.75</v>
      </c>
      <c r="V124" s="0" t="n">
        <v>33.8699989318848</v>
      </c>
      <c r="W124" s="0" t="n">
        <v>32.560001373291</v>
      </c>
      <c r="X124" s="0" t="n">
        <v>31.3700008392334</v>
      </c>
      <c r="Y124" s="0" t="n">
        <v>32.310001373291</v>
      </c>
      <c r="Z124" s="0" t="n">
        <v>32.189998626709</v>
      </c>
      <c r="AA124" s="0" t="n">
        <v>32.5</v>
      </c>
      <c r="AB124" s="0" t="n">
        <v>33.060001373291</v>
      </c>
      <c r="AC124" s="0" t="n">
        <v>33.8699989318848</v>
      </c>
      <c r="AD124" s="0" t="n">
        <v>33.75</v>
      </c>
      <c r="AE124" s="0" t="n">
        <v>34.060001373291</v>
      </c>
      <c r="AF124" s="0" t="n">
        <v>34.560001373291</v>
      </c>
      <c r="AG124" s="0" t="n">
        <v>34.810001373291</v>
      </c>
      <c r="AH124" s="0" t="n">
        <v>34</v>
      </c>
      <c r="AI124" s="0" t="n">
        <v>34.810001373291</v>
      </c>
      <c r="AJ124" s="0" t="n">
        <v>35.25</v>
      </c>
      <c r="AK124" s="0" t="n">
        <v>35</v>
      </c>
      <c r="AL124" s="0" t="n">
        <v>35.560001373291</v>
      </c>
      <c r="AM124" s="0" t="n">
        <v>38.3699989318848</v>
      </c>
      <c r="AN124" s="0" t="n">
        <v>36.939998626709</v>
      </c>
      <c r="AO124" s="0" t="n">
        <v>35.75</v>
      </c>
      <c r="AP124" s="0" t="n">
        <v>35.5</v>
      </c>
      <c r="AQ124" s="0" t="n">
        <v>36</v>
      </c>
      <c r="AR124" s="0" t="n">
        <v>36.310001373291</v>
      </c>
      <c r="AS124" s="0" t="n">
        <v>37</v>
      </c>
      <c r="AT124" s="0" t="n">
        <v>36.3699989318848</v>
      </c>
      <c r="AU124" s="0" t="n">
        <v>35.310001373291</v>
      </c>
      <c r="AV124" s="0" t="n">
        <v>32.6199989318848</v>
      </c>
      <c r="AW124" s="0" t="n">
        <v>31.4400005340576</v>
      </c>
      <c r="AX124" s="0" t="n">
        <v>31.8099994659424</v>
      </c>
      <c r="AY124" s="0" t="n">
        <v>30.8700008392334</v>
      </c>
      <c r="AZ124" s="0" t="n">
        <v>30.1900005340576</v>
      </c>
      <c r="BA124" s="0" t="n">
        <v>31.25</v>
      </c>
      <c r="BB124" s="0" t="n">
        <v>32.189998626709</v>
      </c>
      <c r="BC124" s="0" t="n">
        <v>32.25</v>
      </c>
      <c r="BD124" s="0" t="n">
        <v>33.1199989318848</v>
      </c>
      <c r="BE124" s="0" t="n">
        <v>32.689998626709</v>
      </c>
      <c r="BF124" s="0" t="n">
        <v>33.439998626709</v>
      </c>
      <c r="BG124" s="0" t="n">
        <v>32.75</v>
      </c>
      <c r="BH124" s="0" t="n">
        <v>32.75</v>
      </c>
      <c r="BI124" s="0" t="n">
        <v>34.310001373291</v>
      </c>
      <c r="BJ124" s="0" t="n">
        <v>35.189998626709</v>
      </c>
      <c r="BK124" s="0" t="n">
        <v>35</v>
      </c>
      <c r="BL124" s="0" t="n">
        <v>34</v>
      </c>
      <c r="BM124" s="0" t="n">
        <v>35.1199989318848</v>
      </c>
      <c r="BN124" s="0" t="n">
        <v>36.810001373291</v>
      </c>
      <c r="BO124" s="0" t="n">
        <v>36.560001373291</v>
      </c>
      <c r="BP124" s="0" t="n">
        <v>36.8699989318848</v>
      </c>
      <c r="BQ124" s="0" t="n">
        <v>37.189998626709</v>
      </c>
      <c r="BR124" s="0" t="n">
        <v>35.75</v>
      </c>
      <c r="BS124" s="0" t="n">
        <v>36.1199989318848</v>
      </c>
      <c r="BT124" s="0" t="n">
        <v>32.75</v>
      </c>
      <c r="BU124" s="0" t="n">
        <v>33.060001373291</v>
      </c>
      <c r="BV124" s="0" t="n">
        <v>33.939998626709</v>
      </c>
      <c r="BW124" s="0" t="n">
        <v>33.689998626709</v>
      </c>
      <c r="BX124" s="0" t="n">
        <v>34.560001373291</v>
      </c>
      <c r="BY124" s="0" t="n">
        <v>34.6199989318848</v>
      </c>
      <c r="BZ124" s="0" t="n">
        <v>35.189998626709</v>
      </c>
      <c r="CA124" s="0" t="n">
        <v>35.25</v>
      </c>
      <c r="CB124" s="0" t="n">
        <v>34.6199989318848</v>
      </c>
      <c r="CC124" s="0" t="n">
        <v>33.560001373291</v>
      </c>
      <c r="CD124" s="0" t="n">
        <v>33.189998626709</v>
      </c>
      <c r="CE124" s="0" t="n">
        <v>33.8699989318848</v>
      </c>
      <c r="CF124" s="0" t="n">
        <v>34.810001373291</v>
      </c>
      <c r="CG124" s="0" t="n">
        <v>33.689998626709</v>
      </c>
      <c r="CH124" s="0" t="n">
        <v>34.5</v>
      </c>
      <c r="CI124" s="0" t="n">
        <v>34.439998626709</v>
      </c>
      <c r="CJ124" s="0" t="n">
        <v>34.75</v>
      </c>
      <c r="CK124" s="0" t="n">
        <v>34.5200004577637</v>
      </c>
      <c r="CL124" s="0" t="n">
        <v>34.5499992370606</v>
      </c>
      <c r="CM124" s="0" t="n">
        <v>35.1100006103516</v>
      </c>
      <c r="CN124" s="0" t="n">
        <v>35.6300010681152</v>
      </c>
      <c r="CO124" s="0" t="n">
        <v>36.7700004577637</v>
      </c>
      <c r="CP124" s="0" t="n">
        <v>37.1500015258789</v>
      </c>
      <c r="CQ124" s="0" t="n">
        <v>38.4099998474121</v>
      </c>
      <c r="CR124" s="0" t="n">
        <v>36.9000015258789</v>
      </c>
      <c r="CS124" s="0" t="n">
        <v>37.2299995422363</v>
      </c>
      <c r="CT124" s="0" t="n">
        <v>38.4799995422363</v>
      </c>
      <c r="CU124" s="0" t="n">
        <v>38.9900016784668</v>
      </c>
      <c r="CV124" s="0" t="n">
        <v>38.5099983215332</v>
      </c>
      <c r="CW124" s="0" t="n">
        <v>36.8800010681152</v>
      </c>
      <c r="CX124" s="0" t="n">
        <v>36.9700012207031</v>
      </c>
    </row>
    <row r="125" customFormat="false" ht="12.75" hidden="false" customHeight="false" outlineLevel="0" collapsed="false">
      <c r="B125" s="0" t="s">
        <v>125</v>
      </c>
      <c r="C125" s="0" t="s">
        <v>126</v>
      </c>
      <c r="D125" s="0" t="s">
        <v>127</v>
      </c>
      <c r="E125" s="0" t="s">
        <v>128</v>
      </c>
      <c r="F125" s="0" t="s">
        <v>129</v>
      </c>
      <c r="G125" s="0" t="s">
        <v>130</v>
      </c>
      <c r="H125" s="0" t="s">
        <v>131</v>
      </c>
      <c r="I125" s="0" t="s">
        <v>132</v>
      </c>
      <c r="J125" s="0" t="s">
        <v>133</v>
      </c>
      <c r="K125" s="0" t="s">
        <v>134</v>
      </c>
      <c r="L125" s="0" t="s">
        <v>135</v>
      </c>
      <c r="M125" s="0" t="s">
        <v>136</v>
      </c>
      <c r="N125" s="0" t="s">
        <v>137</v>
      </c>
      <c r="O125" s="0" t="s">
        <v>138</v>
      </c>
      <c r="P125" s="0" t="s">
        <v>139</v>
      </c>
      <c r="Q125" s="0" t="s">
        <v>140</v>
      </c>
      <c r="R125" s="0" t="s">
        <v>141</v>
      </c>
      <c r="S125" s="0" t="s">
        <v>142</v>
      </c>
      <c r="T125" s="0" t="s">
        <v>143</v>
      </c>
      <c r="U125" s="0" t="s">
        <v>144</v>
      </c>
      <c r="V125" s="0" t="s">
        <v>145</v>
      </c>
      <c r="W125" s="0" t="s">
        <v>146</v>
      </c>
      <c r="X125" s="0" t="s">
        <v>147</v>
      </c>
      <c r="Y125" s="0" t="s">
        <v>148</v>
      </c>
      <c r="Z125" s="0" t="s">
        <v>149</v>
      </c>
      <c r="AA125" s="0" t="s">
        <v>150</v>
      </c>
      <c r="AB125" s="0" t="s">
        <v>151</v>
      </c>
      <c r="AC125" s="0" t="s">
        <v>152</v>
      </c>
      <c r="AD125" s="0" t="s">
        <v>153</v>
      </c>
      <c r="AE125" s="0" t="s">
        <v>154</v>
      </c>
      <c r="AF125" s="0" t="s">
        <v>155</v>
      </c>
      <c r="AG125" s="0" t="s">
        <v>156</v>
      </c>
      <c r="AH125" s="0" t="s">
        <v>157</v>
      </c>
      <c r="AI125" s="0" t="s">
        <v>158</v>
      </c>
      <c r="AJ125" s="0" t="s">
        <v>159</v>
      </c>
      <c r="AK125" s="0" t="s">
        <v>160</v>
      </c>
      <c r="AL125" s="0" t="s">
        <v>161</v>
      </c>
      <c r="AM125" s="0" t="s">
        <v>162</v>
      </c>
      <c r="AN125" s="0" t="s">
        <v>163</v>
      </c>
      <c r="AO125" s="0" t="s">
        <v>164</v>
      </c>
      <c r="AP125" s="0" t="s">
        <v>165</v>
      </c>
      <c r="AQ125" s="0" t="s">
        <v>166</v>
      </c>
      <c r="AR125" s="0" t="s">
        <v>167</v>
      </c>
      <c r="AS125" s="0" t="s">
        <v>168</v>
      </c>
      <c r="AT125" s="0" t="s">
        <v>169</v>
      </c>
      <c r="AU125" s="0" t="s">
        <v>170</v>
      </c>
      <c r="AV125" s="0" t="s">
        <v>171</v>
      </c>
      <c r="AW125" s="0" t="s">
        <v>172</v>
      </c>
      <c r="AX125" s="0" t="s">
        <v>173</v>
      </c>
      <c r="AY125" s="0" t="s">
        <v>174</v>
      </c>
      <c r="AZ125" s="0" t="s">
        <v>175</v>
      </c>
      <c r="BA125" s="0" t="s">
        <v>176</v>
      </c>
      <c r="BB125" s="0" t="s">
        <v>177</v>
      </c>
      <c r="BC125" s="0" t="s">
        <v>178</v>
      </c>
      <c r="BD125" s="0" t="s">
        <v>179</v>
      </c>
      <c r="BE125" s="0" t="s">
        <v>180</v>
      </c>
      <c r="BF125" s="0" t="s">
        <v>181</v>
      </c>
      <c r="BG125" s="0" t="s">
        <v>182</v>
      </c>
      <c r="BH125" s="0" t="s">
        <v>183</v>
      </c>
      <c r="BI125" s="0" t="s">
        <v>184</v>
      </c>
      <c r="BJ125" s="0" t="s">
        <v>185</v>
      </c>
      <c r="BK125" s="0" t="s">
        <v>186</v>
      </c>
      <c r="BL125" s="0" t="s">
        <v>187</v>
      </c>
      <c r="BM125" s="0" t="s">
        <v>188</v>
      </c>
      <c r="BN125" s="0" t="s">
        <v>189</v>
      </c>
      <c r="BO125" s="0" t="s">
        <v>190</v>
      </c>
      <c r="BP125" s="0" t="s">
        <v>191</v>
      </c>
      <c r="BQ125" s="0" t="s">
        <v>192</v>
      </c>
      <c r="BR125" s="0" t="s">
        <v>193</v>
      </c>
      <c r="BS125" s="0" t="s">
        <v>194</v>
      </c>
      <c r="BT125" s="0" t="s">
        <v>195</v>
      </c>
      <c r="BU125" s="0" t="s">
        <v>196</v>
      </c>
      <c r="BV125" s="0" t="s">
        <v>197</v>
      </c>
      <c r="BW125" s="0" t="s">
        <v>198</v>
      </c>
      <c r="BX125" s="0" t="s">
        <v>199</v>
      </c>
      <c r="BY125" s="0" t="s">
        <v>200</v>
      </c>
      <c r="BZ125" s="0" t="s">
        <v>201</v>
      </c>
      <c r="CA125" s="0" t="s">
        <v>202</v>
      </c>
      <c r="CB125" s="0" t="s">
        <v>203</v>
      </c>
      <c r="CC125" s="0" t="s">
        <v>204</v>
      </c>
      <c r="CD125" s="0" t="s">
        <v>205</v>
      </c>
      <c r="CE125" s="0" t="s">
        <v>206</v>
      </c>
      <c r="CF125" s="0" t="s">
        <v>207</v>
      </c>
      <c r="CG125" s="0" t="s">
        <v>208</v>
      </c>
      <c r="CH125" s="0" t="s">
        <v>209</v>
      </c>
      <c r="CI125" s="0" t="s">
        <v>210</v>
      </c>
      <c r="CJ125" s="0" t="s">
        <v>211</v>
      </c>
      <c r="CK125" s="0" t="s">
        <v>212</v>
      </c>
      <c r="CL125" s="0" t="s">
        <v>213</v>
      </c>
      <c r="CM125" s="0" t="s">
        <v>214</v>
      </c>
      <c r="CN125" s="0" t="s">
        <v>215</v>
      </c>
      <c r="CO125" s="0" t="s">
        <v>216</v>
      </c>
      <c r="CP125" s="0" t="s">
        <v>217</v>
      </c>
      <c r="CQ125" s="0" t="s">
        <v>218</v>
      </c>
      <c r="CR125" s="0" t="s">
        <v>219</v>
      </c>
      <c r="CS125" s="0" t="s">
        <v>220</v>
      </c>
      <c r="CT125" s="0" t="s">
        <v>221</v>
      </c>
      <c r="CU125" s="0" t="s">
        <v>222</v>
      </c>
      <c r="CV125" s="0" t="s">
        <v>223</v>
      </c>
      <c r="CW125" s="0" t="s">
        <v>224</v>
      </c>
      <c r="CX125" s="0" t="s">
        <v>225</v>
      </c>
    </row>
    <row r="126" customFormat="false" ht="12.75" hidden="false" customHeight="false" outlineLevel="0" collapsed="false">
      <c r="A126" s="0" t="s">
        <v>286</v>
      </c>
      <c r="B126" s="0" t="n">
        <v>104</v>
      </c>
      <c r="C126" s="0" t="n">
        <v>106</v>
      </c>
      <c r="D126" s="0" t="n">
        <v>118.1875</v>
      </c>
      <c r="E126" s="0" t="n">
        <v>118.375</v>
      </c>
      <c r="F126" s="0" t="n">
        <v>116.0625</v>
      </c>
      <c r="G126" s="0" t="n">
        <v>117</v>
      </c>
      <c r="H126" s="0" t="n">
        <v>115.625</v>
      </c>
      <c r="I126" s="0" t="n">
        <v>119.4375</v>
      </c>
      <c r="J126" s="0" t="n">
        <v>119.125</v>
      </c>
      <c r="K126" s="0" t="n">
        <v>110.75</v>
      </c>
      <c r="L126" s="0" t="n">
        <v>110.75</v>
      </c>
      <c r="M126" s="0" t="n">
        <v>109</v>
      </c>
      <c r="N126" s="0" t="n">
        <v>103.4375</v>
      </c>
      <c r="O126" s="0" t="n">
        <v>105.1875</v>
      </c>
      <c r="P126" s="0" t="n">
        <v>114.125</v>
      </c>
      <c r="Q126" s="0" t="n">
        <v>110.3125</v>
      </c>
      <c r="R126" s="0" t="n">
        <v>110.9375</v>
      </c>
      <c r="S126" s="0" t="n">
        <v>108.9375</v>
      </c>
      <c r="T126" s="0" t="n">
        <v>113.046875</v>
      </c>
      <c r="U126" s="0" t="n">
        <v>113.375</v>
      </c>
      <c r="V126" s="0" t="n">
        <v>116.6875</v>
      </c>
      <c r="W126" s="0" t="n">
        <v>120.0625</v>
      </c>
      <c r="X126" s="0" t="n">
        <v>115.9375</v>
      </c>
      <c r="Y126" s="0" t="n">
        <v>123.9375</v>
      </c>
      <c r="Z126" s="0" t="n">
        <v>127.6875</v>
      </c>
      <c r="AA126" s="0" t="n">
        <v>127.625</v>
      </c>
      <c r="AB126" s="0" t="n">
        <v>131.5</v>
      </c>
      <c r="AC126" s="0" t="n">
        <v>123.328125</v>
      </c>
      <c r="AD126" s="0" t="n">
        <v>122.1875</v>
      </c>
      <c r="AE126" s="0" t="n">
        <v>119.8125</v>
      </c>
      <c r="AF126" s="0" t="n">
        <v>117.375</v>
      </c>
      <c r="AG126" s="0" t="n">
        <v>123.1875</v>
      </c>
      <c r="AH126" s="0" t="n">
        <v>119.5625</v>
      </c>
      <c r="AI126" s="0" t="n">
        <v>119</v>
      </c>
      <c r="AJ126" s="0" t="n">
        <v>112.9375</v>
      </c>
      <c r="AK126" s="0" t="n">
        <v>113.0625</v>
      </c>
      <c r="AL126" s="0" t="n">
        <v>119.375</v>
      </c>
      <c r="AM126" s="0" t="n">
        <v>120.0625</v>
      </c>
      <c r="AN126" s="0" t="n">
        <v>116.125</v>
      </c>
      <c r="AO126" s="0" t="n">
        <v>115</v>
      </c>
      <c r="AP126" s="0" t="n">
        <v>110.4375</v>
      </c>
      <c r="AQ126" s="0" t="n">
        <v>114.0625</v>
      </c>
      <c r="AR126" s="0" t="n">
        <v>110.5625</v>
      </c>
      <c r="AS126" s="0" t="n">
        <v>116.6875</v>
      </c>
      <c r="AT126" s="0" t="n">
        <v>116.9375</v>
      </c>
      <c r="AU126" s="0" t="n">
        <v>112.71875</v>
      </c>
      <c r="AV126" s="0" t="n">
        <v>113</v>
      </c>
      <c r="AW126" s="0" t="n">
        <v>113.5</v>
      </c>
      <c r="AX126" s="0" t="n">
        <v>108.4375</v>
      </c>
      <c r="AY126" s="0" t="n">
        <v>111.6875</v>
      </c>
      <c r="AZ126" s="0" t="n">
        <v>116.4375</v>
      </c>
      <c r="BA126" s="0" t="n">
        <v>114.1875</v>
      </c>
      <c r="BB126" s="0" t="n">
        <v>113.9375</v>
      </c>
      <c r="BC126" s="0" t="n">
        <v>114.0625</v>
      </c>
      <c r="BD126" s="0" t="n">
        <v>119.125</v>
      </c>
      <c r="BE126" s="0" t="n">
        <v>118.1875</v>
      </c>
      <c r="BF126" s="0" t="n">
        <v>114.625</v>
      </c>
      <c r="BG126" s="0" t="n">
        <v>117.5625</v>
      </c>
      <c r="BH126" s="0" t="n">
        <v>115.5</v>
      </c>
      <c r="BI126" s="0" t="n">
        <v>112.078125</v>
      </c>
      <c r="BJ126" s="0" t="n">
        <v>110.8125</v>
      </c>
      <c r="BK126" s="0" t="n">
        <v>106.875</v>
      </c>
      <c r="BL126" s="0" t="n">
        <v>106.0625</v>
      </c>
      <c r="BM126" s="0" t="n">
        <v>105.5</v>
      </c>
      <c r="BN126" s="0" t="n">
        <v>106.6875</v>
      </c>
      <c r="BO126" s="0" t="n">
        <v>105.4375</v>
      </c>
      <c r="BP126" s="0" t="n">
        <v>102</v>
      </c>
      <c r="BQ126" s="0" t="n">
        <v>100.625</v>
      </c>
      <c r="BR126" s="0" t="n">
        <v>101</v>
      </c>
      <c r="BS126" s="0" t="n">
        <v>112.875</v>
      </c>
      <c r="BT126" s="0" t="n">
        <v>113.25</v>
      </c>
      <c r="BU126" s="0" t="n">
        <v>113.4375</v>
      </c>
      <c r="BV126" s="0" t="n">
        <v>115.625</v>
      </c>
      <c r="BW126" s="0" t="n">
        <v>114</v>
      </c>
      <c r="BX126" s="0" t="n">
        <v>118.25</v>
      </c>
      <c r="BY126" s="0" t="n">
        <v>122.9375</v>
      </c>
      <c r="BZ126" s="0" t="n">
        <v>125.75</v>
      </c>
      <c r="CA126" s="0" t="n">
        <v>123.6875</v>
      </c>
      <c r="CB126" s="0" t="n">
        <v>129.4375</v>
      </c>
      <c r="CC126" s="0" t="n">
        <v>133.9375</v>
      </c>
      <c r="CD126" s="0" t="n">
        <v>134</v>
      </c>
      <c r="CE126" s="0" t="n">
        <v>124.875</v>
      </c>
      <c r="CF126" s="0" t="n">
        <v>130.1875</v>
      </c>
      <c r="CG126" s="0" t="n">
        <v>122.125</v>
      </c>
      <c r="CH126" s="0" t="n">
        <v>115.75</v>
      </c>
      <c r="CI126" s="0" t="n">
        <v>121.5625</v>
      </c>
      <c r="CJ126" s="0" t="n">
        <v>123.875</v>
      </c>
      <c r="CK126" s="0" t="n">
        <v>124.0625</v>
      </c>
      <c r="CL126" s="0" t="n">
        <v>123.9375</v>
      </c>
      <c r="CM126" s="0" t="n">
        <v>123.4375</v>
      </c>
      <c r="CN126" s="0" t="n">
        <v>118.515625</v>
      </c>
      <c r="CO126" s="0" t="n">
        <v>120.125</v>
      </c>
      <c r="CP126" s="0" t="n">
        <v>121.6875</v>
      </c>
      <c r="CQ126" s="0" t="n">
        <v>118.8125</v>
      </c>
      <c r="CR126" s="0" t="n">
        <v>117.9375</v>
      </c>
      <c r="CS126" s="0" t="n">
        <v>111.9375</v>
      </c>
      <c r="CT126" s="0" t="n">
        <v>116.3125</v>
      </c>
      <c r="CU126" s="0" t="n">
        <v>107.3125</v>
      </c>
      <c r="CV126" s="0" t="n">
        <v>104.125</v>
      </c>
      <c r="CW126" s="0" t="n">
        <v>99.375</v>
      </c>
      <c r="CX126" s="0" t="n">
        <v>94.3125</v>
      </c>
    </row>
    <row r="127" customFormat="false" ht="12.75" hidden="false" customHeight="false" outlineLevel="0" collapsed="false">
      <c r="B127" s="0" t="s">
        <v>125</v>
      </c>
      <c r="C127" s="0" t="s">
        <v>126</v>
      </c>
      <c r="D127" s="0" t="s">
        <v>127</v>
      </c>
      <c r="E127" s="0" t="s">
        <v>128</v>
      </c>
      <c r="F127" s="0" t="s">
        <v>129</v>
      </c>
      <c r="G127" s="0" t="s">
        <v>130</v>
      </c>
      <c r="H127" s="0" t="s">
        <v>131</v>
      </c>
      <c r="I127" s="0" t="s">
        <v>132</v>
      </c>
      <c r="J127" s="0" t="s">
        <v>133</v>
      </c>
      <c r="K127" s="0" t="s">
        <v>134</v>
      </c>
      <c r="L127" s="0" t="s">
        <v>135</v>
      </c>
      <c r="M127" s="0" t="s">
        <v>136</v>
      </c>
      <c r="N127" s="0" t="s">
        <v>137</v>
      </c>
      <c r="O127" s="0" t="s">
        <v>138</v>
      </c>
      <c r="P127" s="0" t="s">
        <v>139</v>
      </c>
      <c r="Q127" s="0" t="s">
        <v>140</v>
      </c>
      <c r="R127" s="0" t="s">
        <v>141</v>
      </c>
      <c r="S127" s="0" t="s">
        <v>142</v>
      </c>
      <c r="T127" s="0" t="s">
        <v>143</v>
      </c>
      <c r="U127" s="0" t="s">
        <v>144</v>
      </c>
      <c r="V127" s="0" t="s">
        <v>145</v>
      </c>
      <c r="W127" s="0" t="s">
        <v>146</v>
      </c>
      <c r="X127" s="0" t="s">
        <v>147</v>
      </c>
      <c r="Y127" s="0" t="s">
        <v>148</v>
      </c>
      <c r="Z127" s="0" t="s">
        <v>149</v>
      </c>
      <c r="AA127" s="0" t="s">
        <v>150</v>
      </c>
      <c r="AB127" s="0" t="s">
        <v>151</v>
      </c>
      <c r="AC127" s="0" t="s">
        <v>152</v>
      </c>
      <c r="AD127" s="0" t="s">
        <v>153</v>
      </c>
      <c r="AE127" s="0" t="s">
        <v>154</v>
      </c>
      <c r="AF127" s="0" t="s">
        <v>155</v>
      </c>
      <c r="AG127" s="0" t="s">
        <v>156</v>
      </c>
      <c r="AH127" s="0" t="s">
        <v>157</v>
      </c>
      <c r="AI127" s="0" t="s">
        <v>158</v>
      </c>
      <c r="AJ127" s="0" t="s">
        <v>159</v>
      </c>
      <c r="AK127" s="0" t="s">
        <v>160</v>
      </c>
      <c r="AL127" s="0" t="s">
        <v>161</v>
      </c>
      <c r="AM127" s="0" t="s">
        <v>162</v>
      </c>
      <c r="AN127" s="0" t="s">
        <v>163</v>
      </c>
      <c r="AO127" s="0" t="s">
        <v>164</v>
      </c>
      <c r="AP127" s="0" t="s">
        <v>165</v>
      </c>
      <c r="AQ127" s="0" t="s">
        <v>166</v>
      </c>
      <c r="AR127" s="0" t="s">
        <v>167</v>
      </c>
      <c r="AS127" s="0" t="s">
        <v>168</v>
      </c>
      <c r="AT127" s="0" t="s">
        <v>169</v>
      </c>
      <c r="AU127" s="0" t="s">
        <v>170</v>
      </c>
      <c r="AV127" s="0" t="s">
        <v>171</v>
      </c>
      <c r="AW127" s="0" t="s">
        <v>172</v>
      </c>
      <c r="AX127" s="0" t="s">
        <v>173</v>
      </c>
      <c r="AY127" s="0" t="s">
        <v>174</v>
      </c>
      <c r="AZ127" s="0" t="s">
        <v>175</v>
      </c>
      <c r="BA127" s="0" t="s">
        <v>176</v>
      </c>
      <c r="BB127" s="0" t="s">
        <v>177</v>
      </c>
      <c r="BC127" s="0" t="s">
        <v>178</v>
      </c>
      <c r="BD127" s="0" t="s">
        <v>179</v>
      </c>
      <c r="BE127" s="0" t="s">
        <v>180</v>
      </c>
      <c r="BF127" s="0" t="s">
        <v>181</v>
      </c>
      <c r="BG127" s="0" t="s">
        <v>182</v>
      </c>
      <c r="BH127" s="0" t="s">
        <v>183</v>
      </c>
      <c r="BI127" s="0" t="s">
        <v>184</v>
      </c>
      <c r="BJ127" s="0" t="s">
        <v>185</v>
      </c>
      <c r="BK127" s="0" t="s">
        <v>186</v>
      </c>
      <c r="BL127" s="0" t="s">
        <v>187</v>
      </c>
      <c r="BM127" s="0" t="s">
        <v>188</v>
      </c>
      <c r="BN127" s="0" t="s">
        <v>189</v>
      </c>
      <c r="BO127" s="0" t="s">
        <v>190</v>
      </c>
      <c r="BP127" s="0" t="s">
        <v>191</v>
      </c>
      <c r="BQ127" s="0" t="s">
        <v>192</v>
      </c>
      <c r="BR127" s="0" t="s">
        <v>193</v>
      </c>
      <c r="BS127" s="0" t="s">
        <v>194</v>
      </c>
      <c r="BT127" s="0" t="s">
        <v>195</v>
      </c>
      <c r="BU127" s="0" t="s">
        <v>196</v>
      </c>
      <c r="BV127" s="0" t="s">
        <v>197</v>
      </c>
      <c r="BW127" s="0" t="s">
        <v>198</v>
      </c>
      <c r="BX127" s="0" t="s">
        <v>199</v>
      </c>
      <c r="BY127" s="0" t="s">
        <v>200</v>
      </c>
      <c r="BZ127" s="0" t="s">
        <v>201</v>
      </c>
      <c r="CA127" s="0" t="s">
        <v>202</v>
      </c>
      <c r="CB127" s="0" t="s">
        <v>203</v>
      </c>
      <c r="CC127" s="0" t="s">
        <v>204</v>
      </c>
      <c r="CD127" s="0" t="s">
        <v>205</v>
      </c>
      <c r="CE127" s="0" t="s">
        <v>206</v>
      </c>
      <c r="CF127" s="0" t="s">
        <v>207</v>
      </c>
      <c r="CG127" s="0" t="s">
        <v>208</v>
      </c>
      <c r="CH127" s="0" t="s">
        <v>209</v>
      </c>
      <c r="CI127" s="0" t="s">
        <v>210</v>
      </c>
      <c r="CJ127" s="0" t="s">
        <v>211</v>
      </c>
      <c r="CK127" s="0" t="s">
        <v>212</v>
      </c>
      <c r="CL127" s="0" t="s">
        <v>213</v>
      </c>
      <c r="CM127" s="0" t="s">
        <v>214</v>
      </c>
      <c r="CN127" s="0" t="s">
        <v>215</v>
      </c>
      <c r="CO127" s="0" t="s">
        <v>216</v>
      </c>
      <c r="CP127" s="0" t="s">
        <v>217</v>
      </c>
      <c r="CQ127" s="0" t="s">
        <v>218</v>
      </c>
      <c r="CR127" s="0" t="s">
        <v>219</v>
      </c>
      <c r="CS127" s="0" t="s">
        <v>220</v>
      </c>
      <c r="CT127" s="0" t="s">
        <v>221</v>
      </c>
      <c r="CU127" s="0" t="s">
        <v>222</v>
      </c>
      <c r="CV127" s="0" t="s">
        <v>223</v>
      </c>
      <c r="CW127" s="0" t="s">
        <v>224</v>
      </c>
      <c r="CX127" s="0" t="s">
        <v>225</v>
      </c>
    </row>
    <row r="128" customFormat="false" ht="12.75" hidden="false" customHeight="false" outlineLevel="0" collapsed="false">
      <c r="A128" s="0" t="s">
        <v>287</v>
      </c>
      <c r="B128" s="0" t="n">
        <v>19.4400005340576</v>
      </c>
      <c r="C128" s="0" t="n">
        <v>19.6200008392334</v>
      </c>
      <c r="D128" s="0" t="n">
        <v>19.5799999237061</v>
      </c>
      <c r="E128" s="0" t="n">
        <v>19.6200008392334</v>
      </c>
      <c r="F128" s="0" t="n">
        <v>19.9500007629395</v>
      </c>
      <c r="G128" s="0" t="n">
        <v>19.4400005340576</v>
      </c>
      <c r="H128" s="0" t="n">
        <v>19.0599994659424</v>
      </c>
      <c r="I128" s="0" t="n">
        <v>18.9400005340576</v>
      </c>
      <c r="J128" s="0" t="n">
        <v>18.6200008392334</v>
      </c>
      <c r="K128" s="0" t="n">
        <v>18.8700008392334</v>
      </c>
      <c r="L128" s="0" t="n">
        <v>18.6200008392334</v>
      </c>
      <c r="M128" s="0" t="n">
        <v>18.6200008392334</v>
      </c>
      <c r="N128" s="0" t="n">
        <v>18.4400005340576</v>
      </c>
      <c r="O128" s="0" t="n">
        <v>18.4400005340576</v>
      </c>
      <c r="P128" s="0" t="n">
        <v>18.8099994659424</v>
      </c>
      <c r="Q128" s="0" t="n">
        <v>19.25</v>
      </c>
      <c r="R128" s="0" t="n">
        <v>19.1900005340576</v>
      </c>
      <c r="S128" s="0" t="n">
        <v>19.25</v>
      </c>
      <c r="T128" s="0" t="n">
        <v>19</v>
      </c>
      <c r="U128" s="0" t="n">
        <v>18.9400005340576</v>
      </c>
      <c r="V128" s="0" t="n">
        <v>19</v>
      </c>
      <c r="W128" s="0" t="n">
        <v>18.9400005340576</v>
      </c>
      <c r="X128" s="0" t="n">
        <v>18.5599994659424</v>
      </c>
      <c r="Y128" s="0" t="n">
        <v>18.1900005340576</v>
      </c>
      <c r="Z128" s="0" t="n">
        <v>18.6900005340576</v>
      </c>
      <c r="AA128" s="0" t="n">
        <v>18.8700008392334</v>
      </c>
      <c r="AB128" s="0" t="n">
        <v>18.8099994659424</v>
      </c>
      <c r="AC128" s="0" t="n">
        <v>19.3700008392334</v>
      </c>
      <c r="AD128" s="0" t="n">
        <v>19.0599994659424</v>
      </c>
      <c r="AE128" s="0" t="n">
        <v>18.8700008392334</v>
      </c>
      <c r="AF128" s="0" t="n">
        <v>18.8099994659424</v>
      </c>
      <c r="AG128" s="0" t="n">
        <v>18.6200008392334</v>
      </c>
      <c r="AH128" s="0" t="n">
        <v>18.75</v>
      </c>
      <c r="AI128" s="0" t="n">
        <v>19</v>
      </c>
      <c r="AJ128" s="0" t="n">
        <v>19.5599994659424</v>
      </c>
      <c r="AK128" s="0" t="n">
        <v>19.5599994659424</v>
      </c>
      <c r="AL128" s="0" t="n">
        <v>19.5</v>
      </c>
      <c r="AM128" s="0" t="n">
        <v>19.6200008392334</v>
      </c>
      <c r="AN128" s="0" t="n">
        <v>19.6900005340576</v>
      </c>
      <c r="AO128" s="0" t="n">
        <v>20.25</v>
      </c>
      <c r="AP128" s="0" t="n">
        <v>20.1900005340576</v>
      </c>
      <c r="AQ128" s="0" t="n">
        <v>20.1900005340576</v>
      </c>
      <c r="AR128" s="0" t="n">
        <v>20.3700008392334</v>
      </c>
      <c r="AS128" s="0" t="n">
        <v>20.3700008392334</v>
      </c>
      <c r="AT128" s="0" t="n">
        <v>20.1200008392334</v>
      </c>
      <c r="AU128" s="0" t="n">
        <v>20.25</v>
      </c>
      <c r="AV128" s="0" t="n">
        <v>21</v>
      </c>
      <c r="AW128" s="0" t="n">
        <v>21.3099994659424</v>
      </c>
      <c r="AX128" s="0" t="n">
        <v>21.25</v>
      </c>
      <c r="AY128" s="0" t="n">
        <v>21.9400005340576</v>
      </c>
      <c r="AZ128" s="0" t="n">
        <v>21.8700008392334</v>
      </c>
      <c r="BA128" s="0" t="n">
        <v>21.9400005340576</v>
      </c>
      <c r="BB128" s="0" t="n">
        <v>21.9400005340576</v>
      </c>
      <c r="BC128" s="0" t="n">
        <v>23</v>
      </c>
      <c r="BD128" s="0" t="n">
        <v>21.75</v>
      </c>
      <c r="BE128" s="0" t="n">
        <v>21.6200008392334</v>
      </c>
      <c r="BF128" s="0" t="n">
        <v>21.75</v>
      </c>
      <c r="BG128" s="0" t="n">
        <v>21.5</v>
      </c>
      <c r="BH128" s="0" t="n">
        <v>21.1900005340576</v>
      </c>
      <c r="BI128" s="0" t="n">
        <v>21.4400005340576</v>
      </c>
      <c r="BJ128" s="0" t="n">
        <v>21.4400005340576</v>
      </c>
      <c r="BK128" s="0" t="n">
        <v>21.9400005340576</v>
      </c>
      <c r="BL128" s="0" t="n">
        <v>21.8700008392334</v>
      </c>
      <c r="BM128" s="0" t="n">
        <v>21.8700008392334</v>
      </c>
      <c r="BN128" s="0" t="n">
        <v>22.3099994659424</v>
      </c>
      <c r="BO128" s="0" t="n">
        <v>22.5599994659424</v>
      </c>
      <c r="BP128" s="0" t="n">
        <v>22.5</v>
      </c>
      <c r="BQ128" s="0" t="n">
        <v>22.5599994659424</v>
      </c>
      <c r="BR128" s="0" t="n">
        <v>22</v>
      </c>
      <c r="BS128" s="0" t="n">
        <v>21.6900005340576</v>
      </c>
      <c r="BT128" s="0" t="n">
        <v>20.4400005340576</v>
      </c>
      <c r="BU128" s="0" t="n">
        <v>20.1200008392334</v>
      </c>
      <c r="BV128" s="0" t="n">
        <v>20.25</v>
      </c>
      <c r="BW128" s="0" t="n">
        <v>20.1900005340576</v>
      </c>
      <c r="BX128" s="0" t="n">
        <v>20.25</v>
      </c>
      <c r="BY128" s="0" t="n">
        <v>19.5599994659424</v>
      </c>
      <c r="BZ128" s="0" t="n">
        <v>20</v>
      </c>
      <c r="CA128" s="0" t="n">
        <v>19.5599994659424</v>
      </c>
      <c r="CB128" s="0" t="n">
        <v>19.4400005340576</v>
      </c>
      <c r="CC128" s="0" t="n">
        <v>19.75</v>
      </c>
      <c r="CD128" s="0" t="n">
        <v>19.8099994659424</v>
      </c>
      <c r="CE128" s="0" t="n">
        <v>19.8700008392334</v>
      </c>
      <c r="CF128" s="0" t="n">
        <v>19.9400005340576</v>
      </c>
      <c r="CG128" s="0" t="n">
        <v>20.25</v>
      </c>
      <c r="CH128" s="0" t="n">
        <v>20</v>
      </c>
      <c r="CI128" s="0" t="n">
        <v>20.1200008392334</v>
      </c>
      <c r="CJ128" s="0" t="n">
        <v>20.0100002288818</v>
      </c>
      <c r="CK128" s="0" t="n">
        <v>19.9899997711182</v>
      </c>
      <c r="CL128" s="0" t="n">
        <v>20.1000003814697</v>
      </c>
      <c r="CM128" s="0" t="n">
        <v>19.8899993896484</v>
      </c>
      <c r="CN128" s="0" t="n">
        <v>19.8600006103516</v>
      </c>
      <c r="CO128" s="0" t="n">
        <v>19.8999996185303</v>
      </c>
      <c r="CP128" s="0" t="n">
        <v>20.0499992370605</v>
      </c>
      <c r="CQ128" s="0" t="n">
        <v>20.4799995422363</v>
      </c>
      <c r="CR128" s="0" t="n">
        <v>20.5</v>
      </c>
      <c r="CS128" s="0" t="n">
        <v>20.9500007629395</v>
      </c>
      <c r="CT128" s="0" t="n">
        <v>20.9099998474121</v>
      </c>
      <c r="CU128" s="0" t="n">
        <v>20.9099998474121</v>
      </c>
      <c r="CV128" s="0" t="n">
        <v>21</v>
      </c>
      <c r="CW128" s="0" t="n">
        <v>20.7900009155273</v>
      </c>
      <c r="CX128" s="0" t="n">
        <v>21.2800006866455</v>
      </c>
    </row>
    <row r="129" customFormat="false" ht="12.75" hidden="false" customHeight="false" outlineLevel="0" collapsed="false">
      <c r="B129" s="0" t="s">
        <v>127</v>
      </c>
      <c r="C129" s="0" t="s">
        <v>128</v>
      </c>
      <c r="D129" s="0" t="s">
        <v>129</v>
      </c>
      <c r="E129" s="0" t="s">
        <v>130</v>
      </c>
      <c r="F129" s="0" t="s">
        <v>131</v>
      </c>
      <c r="G129" s="0" t="s">
        <v>132</v>
      </c>
      <c r="H129" s="0" t="s">
        <v>133</v>
      </c>
      <c r="I129" s="0" t="s">
        <v>134</v>
      </c>
      <c r="J129" s="0" t="s">
        <v>135</v>
      </c>
      <c r="K129" s="0" t="s">
        <v>136</v>
      </c>
      <c r="L129" s="0" t="s">
        <v>137</v>
      </c>
      <c r="M129" s="0" t="s">
        <v>138</v>
      </c>
      <c r="N129" s="0" t="s">
        <v>139</v>
      </c>
      <c r="O129" s="0" t="s">
        <v>140</v>
      </c>
      <c r="P129" s="0" t="s">
        <v>141</v>
      </c>
      <c r="Q129" s="0" t="s">
        <v>142</v>
      </c>
      <c r="R129" s="0" t="s">
        <v>143</v>
      </c>
      <c r="S129" s="0" t="s">
        <v>144</v>
      </c>
      <c r="T129" s="0" t="s">
        <v>145</v>
      </c>
      <c r="U129" s="0" t="s">
        <v>146</v>
      </c>
      <c r="V129" s="0" t="s">
        <v>147</v>
      </c>
      <c r="W129" s="0" t="s">
        <v>148</v>
      </c>
      <c r="X129" s="0" t="s">
        <v>149</v>
      </c>
      <c r="Y129" s="0" t="s">
        <v>150</v>
      </c>
      <c r="Z129" s="0" t="s">
        <v>151</v>
      </c>
      <c r="AA129" s="0" t="s">
        <v>152</v>
      </c>
      <c r="AB129" s="0" t="s">
        <v>153</v>
      </c>
      <c r="AC129" s="0" t="s">
        <v>154</v>
      </c>
      <c r="AD129" s="0" t="s">
        <v>155</v>
      </c>
      <c r="AE129" s="0" t="s">
        <v>156</v>
      </c>
      <c r="AF129" s="0" t="s">
        <v>157</v>
      </c>
      <c r="AG129" s="0" t="s">
        <v>158</v>
      </c>
      <c r="AH129" s="0" t="s">
        <v>159</v>
      </c>
      <c r="AI129" s="0" t="s">
        <v>160</v>
      </c>
      <c r="AJ129" s="0" t="s">
        <v>161</v>
      </c>
      <c r="AK129" s="0" t="s">
        <v>162</v>
      </c>
      <c r="AL129" s="0" t="s">
        <v>163</v>
      </c>
      <c r="AM129" s="0" t="s">
        <v>164</v>
      </c>
      <c r="AN129" s="0" t="s">
        <v>165</v>
      </c>
      <c r="AO129" s="0" t="s">
        <v>166</v>
      </c>
      <c r="AP129" s="0" t="s">
        <v>167</v>
      </c>
      <c r="AQ129" s="0" t="s">
        <v>228</v>
      </c>
      <c r="AR129" s="0" t="s">
        <v>168</v>
      </c>
      <c r="AS129" s="0" t="s">
        <v>169</v>
      </c>
      <c r="AT129" s="0" t="s">
        <v>170</v>
      </c>
      <c r="AU129" s="0" t="s">
        <v>171</v>
      </c>
      <c r="AV129" s="0" t="s">
        <v>172</v>
      </c>
      <c r="AW129" s="0" t="s">
        <v>173</v>
      </c>
      <c r="AX129" s="0" t="s">
        <v>174</v>
      </c>
      <c r="AY129" s="0" t="s">
        <v>175</v>
      </c>
      <c r="AZ129" s="0" t="s">
        <v>176</v>
      </c>
      <c r="BA129" s="0" t="s">
        <v>177</v>
      </c>
      <c r="BB129" s="0" t="s">
        <v>178</v>
      </c>
      <c r="BC129" s="0" t="s">
        <v>179</v>
      </c>
      <c r="BD129" s="0" t="s">
        <v>180</v>
      </c>
      <c r="BE129" s="0" t="s">
        <v>181</v>
      </c>
      <c r="BF129" s="0" t="s">
        <v>182</v>
      </c>
      <c r="BG129" s="0" t="s">
        <v>183</v>
      </c>
      <c r="BH129" s="0" t="s">
        <v>184</v>
      </c>
      <c r="BI129" s="0" t="s">
        <v>185</v>
      </c>
      <c r="BJ129" s="0" t="s">
        <v>186</v>
      </c>
      <c r="BK129" s="0" t="s">
        <v>187</v>
      </c>
      <c r="BL129" s="0" t="s">
        <v>188</v>
      </c>
      <c r="BM129" s="0" t="s">
        <v>190</v>
      </c>
      <c r="BN129" s="0" t="s">
        <v>191</v>
      </c>
      <c r="BO129" s="0" t="s">
        <v>192</v>
      </c>
      <c r="BP129" s="0" t="s">
        <v>193</v>
      </c>
      <c r="BQ129" s="0" t="s">
        <v>194</v>
      </c>
      <c r="BR129" s="0" t="s">
        <v>195</v>
      </c>
      <c r="BS129" s="0" t="s">
        <v>196</v>
      </c>
      <c r="BT129" s="0" t="s">
        <v>197</v>
      </c>
      <c r="BU129" s="0" t="s">
        <v>198</v>
      </c>
      <c r="BV129" s="0" t="s">
        <v>199</v>
      </c>
      <c r="BW129" s="0" t="s">
        <v>200</v>
      </c>
      <c r="BX129" s="0" t="s">
        <v>201</v>
      </c>
      <c r="BY129" s="0" t="s">
        <v>229</v>
      </c>
      <c r="BZ129" s="0" t="s">
        <v>202</v>
      </c>
      <c r="CA129" s="0" t="s">
        <v>203</v>
      </c>
      <c r="CB129" s="0" t="s">
        <v>204</v>
      </c>
      <c r="CC129" s="0" t="s">
        <v>205</v>
      </c>
      <c r="CD129" s="0" t="s">
        <v>206</v>
      </c>
      <c r="CE129" s="0" t="s">
        <v>207</v>
      </c>
      <c r="CF129" s="0" t="s">
        <v>208</v>
      </c>
      <c r="CG129" s="0" t="s">
        <v>209</v>
      </c>
      <c r="CH129" s="0" t="s">
        <v>211</v>
      </c>
      <c r="CI129" s="0" t="s">
        <v>212</v>
      </c>
      <c r="CJ129" s="0" t="s">
        <v>213</v>
      </c>
      <c r="CK129" s="0" t="s">
        <v>214</v>
      </c>
      <c r="CL129" s="0" t="s">
        <v>215</v>
      </c>
      <c r="CM129" s="0" t="s">
        <v>216</v>
      </c>
      <c r="CN129" s="0" t="s">
        <v>217</v>
      </c>
      <c r="CO129" s="0" t="s">
        <v>218</v>
      </c>
      <c r="CP129" s="0" t="s">
        <v>219</v>
      </c>
      <c r="CQ129" s="0" t="s">
        <v>220</v>
      </c>
      <c r="CR129" s="0" t="s">
        <v>221</v>
      </c>
      <c r="CS129" s="0" t="s">
        <v>222</v>
      </c>
      <c r="CT129" s="0" t="s">
        <v>223</v>
      </c>
      <c r="CU129" s="0" t="s">
        <v>224</v>
      </c>
      <c r="CV129" s="0" t="s">
        <v>225</v>
      </c>
      <c r="CW129" s="0" t="s">
        <v>230</v>
      </c>
      <c r="CX129" s="0" t="s">
        <v>231</v>
      </c>
    </row>
    <row r="130" customFormat="false" ht="12.75" hidden="false" customHeight="false" outlineLevel="0" collapsed="false">
      <c r="A130" s="0" t="s">
        <v>288</v>
      </c>
      <c r="B130" s="0" t="n">
        <v>13.5500001907349</v>
      </c>
      <c r="C130" s="0" t="n">
        <v>13.6450004577637</v>
      </c>
      <c r="D130" s="0" t="n">
        <v>13.6949996948242</v>
      </c>
      <c r="E130" s="0" t="n">
        <v>13.6400003433228</v>
      </c>
      <c r="F130" s="0" t="n">
        <v>13.7349996566772</v>
      </c>
      <c r="G130" s="0" t="n">
        <v>13.6999998092651</v>
      </c>
      <c r="H130" s="0" t="n">
        <v>13.75</v>
      </c>
      <c r="I130" s="0" t="n">
        <v>13.8500003814697</v>
      </c>
      <c r="J130" s="0" t="n">
        <v>13.6499996185303</v>
      </c>
      <c r="K130" s="0" t="n">
        <v>13.6000003814697</v>
      </c>
      <c r="L130" s="0" t="n">
        <v>13.539999961853</v>
      </c>
      <c r="M130" s="0" t="n">
        <v>13.8299999237061</v>
      </c>
      <c r="N130" s="0" t="n">
        <v>13.9040002822876</v>
      </c>
      <c r="O130" s="0" t="n">
        <v>13.9499998092651</v>
      </c>
      <c r="P130" s="0" t="n">
        <v>13.8800001144409</v>
      </c>
      <c r="Q130" s="0" t="n">
        <v>13.8500003814697</v>
      </c>
      <c r="R130" s="0" t="n">
        <v>13.6499996185303</v>
      </c>
      <c r="S130" s="0" t="n">
        <v>13.7700004577637</v>
      </c>
      <c r="T130" s="0" t="n">
        <v>14.0200004577637</v>
      </c>
      <c r="U130" s="0" t="n">
        <v>13.8999996185303</v>
      </c>
      <c r="V130" s="0" t="n">
        <v>13.9700002670288</v>
      </c>
      <c r="W130" s="0" t="n">
        <v>13.8999996185303</v>
      </c>
      <c r="X130" s="0" t="n">
        <v>13.8859996795654</v>
      </c>
      <c r="Y130" s="0" t="n">
        <v>13.8669996261597</v>
      </c>
      <c r="Z130" s="0" t="n">
        <v>14.1000003814697</v>
      </c>
      <c r="AA130" s="0" t="n">
        <v>14.003999710083</v>
      </c>
      <c r="AB130" s="0" t="n">
        <v>13.8999996185303</v>
      </c>
      <c r="AC130" s="0" t="n">
        <v>13.8199996948242</v>
      </c>
      <c r="AD130" s="0" t="n">
        <v>13.6899995803833</v>
      </c>
      <c r="AE130" s="0" t="n">
        <v>13.6599998474121</v>
      </c>
      <c r="AF130" s="0" t="n">
        <v>13.6800003051758</v>
      </c>
      <c r="AG130" s="0" t="n">
        <v>13.6099996566772</v>
      </c>
      <c r="AH130" s="0" t="n">
        <v>13.6000003814697</v>
      </c>
      <c r="AI130" s="0" t="n">
        <v>13.5500001907349</v>
      </c>
      <c r="AJ130" s="0" t="n">
        <v>13.6000003814697</v>
      </c>
      <c r="AK130" s="0" t="n">
        <v>13.5699996948242</v>
      </c>
      <c r="AL130" s="0" t="n">
        <v>13.539999961853</v>
      </c>
      <c r="AM130" s="0" t="n">
        <v>13.9010000228882</v>
      </c>
      <c r="AN130" s="0" t="n">
        <v>14.0629997253418</v>
      </c>
      <c r="AO130" s="0" t="n">
        <v>14.1300001144409</v>
      </c>
      <c r="AP130" s="0" t="n">
        <v>14.0799999237061</v>
      </c>
      <c r="AQ130" s="0" t="n">
        <v>14.5</v>
      </c>
      <c r="AR130" s="0" t="n">
        <v>15.25</v>
      </c>
      <c r="AS130" s="0" t="n">
        <v>15.1000003814697</v>
      </c>
      <c r="AT130" s="0" t="n">
        <v>15</v>
      </c>
      <c r="AU130" s="0" t="n">
        <v>15</v>
      </c>
      <c r="AV130" s="0" t="n">
        <v>14.9300003051758</v>
      </c>
      <c r="AW130" s="0" t="n">
        <v>14.9700002670288</v>
      </c>
      <c r="AX130" s="0" t="n">
        <v>14.9799995422363</v>
      </c>
      <c r="AY130" s="0" t="n">
        <v>14.9899997711182</v>
      </c>
      <c r="AZ130" s="0" t="n">
        <v>14.9499998092651</v>
      </c>
      <c r="BA130" s="0" t="n">
        <v>15</v>
      </c>
      <c r="BB130" s="0" t="n">
        <v>14.9799995422363</v>
      </c>
      <c r="BC130" s="0" t="n">
        <v>14.9300003051758</v>
      </c>
      <c r="BD130" s="0" t="n">
        <v>14.8439998626709</v>
      </c>
      <c r="BE130" s="0" t="n">
        <v>14.7399997711182</v>
      </c>
      <c r="BF130" s="0" t="n">
        <v>14.7600002288818</v>
      </c>
      <c r="BG130" s="0" t="n">
        <v>14.6949996948242</v>
      </c>
      <c r="BH130" s="0" t="n">
        <v>14.6000003814697</v>
      </c>
      <c r="BI130" s="0" t="n">
        <v>14.6000003814697</v>
      </c>
      <c r="BJ130" s="0" t="n">
        <v>14.6400003433228</v>
      </c>
      <c r="BK130" s="0" t="n">
        <v>14.6590003967285</v>
      </c>
      <c r="BL130" s="0" t="n">
        <v>14.6800003051758</v>
      </c>
      <c r="BM130" s="0" t="n">
        <v>14.6999998092651</v>
      </c>
      <c r="BN130" s="0" t="n">
        <v>14.7089996337891</v>
      </c>
      <c r="BO130" s="0" t="n">
        <v>14.7469997406006</v>
      </c>
      <c r="BP130" s="0" t="n">
        <v>14.6899995803833</v>
      </c>
      <c r="BQ130" s="0" t="n">
        <v>14.6999998092651</v>
      </c>
      <c r="BR130" s="0" t="n">
        <v>14.6999998092651</v>
      </c>
      <c r="BS130" s="0" t="n">
        <v>14.7200002670288</v>
      </c>
      <c r="BT130" s="0" t="n">
        <v>14.7700004577637</v>
      </c>
      <c r="BU130" s="0" t="n">
        <v>14.6800003051758</v>
      </c>
      <c r="BV130" s="0" t="n">
        <v>14.5500001907349</v>
      </c>
      <c r="BW130" s="0" t="n">
        <v>14.5</v>
      </c>
      <c r="BX130" s="0" t="n">
        <v>14.5799999237061</v>
      </c>
      <c r="BY130" s="0" t="n">
        <v>14.5600004196167</v>
      </c>
      <c r="BZ130" s="0" t="n">
        <v>14.5989999771118</v>
      </c>
      <c r="CA130" s="0" t="n">
        <v>14.6199998855591</v>
      </c>
      <c r="CB130" s="0" t="n">
        <v>14.5900001525879</v>
      </c>
      <c r="CC130" s="0" t="n">
        <v>14.5500001907349</v>
      </c>
      <c r="CD130" s="0" t="n">
        <v>14.5699996948242</v>
      </c>
      <c r="CE130" s="0" t="n">
        <v>14.6300001144409</v>
      </c>
      <c r="CF130" s="0" t="n">
        <v>14.6499996185303</v>
      </c>
      <c r="CG130" s="0" t="n">
        <v>14.6700000762939</v>
      </c>
      <c r="CH130" s="0" t="n">
        <v>14.710000038147</v>
      </c>
      <c r="CI130" s="0" t="n">
        <v>14.6999998092651</v>
      </c>
      <c r="CJ130" s="0" t="n">
        <v>14.6700000762939</v>
      </c>
      <c r="CK130" s="0" t="n">
        <v>14.6700000762939</v>
      </c>
      <c r="CL130" s="0" t="n">
        <v>14.6499996185303</v>
      </c>
      <c r="CM130" s="0" t="n">
        <v>14.6300001144409</v>
      </c>
      <c r="CN130" s="0" t="n">
        <v>14.5819997787476</v>
      </c>
      <c r="CO130" s="0" t="n">
        <v>14.5480003356934</v>
      </c>
      <c r="CP130" s="0" t="n">
        <v>14.5299997329712</v>
      </c>
      <c r="CQ130" s="0" t="n">
        <v>14.5</v>
      </c>
      <c r="CR130" s="0" t="n">
        <v>13.9069995880127</v>
      </c>
      <c r="CS130" s="0" t="n">
        <v>13.8000001907349</v>
      </c>
      <c r="CT130" s="0" t="n">
        <v>13.9300003051758</v>
      </c>
      <c r="CU130" s="0" t="n">
        <v>13.8000001907349</v>
      </c>
      <c r="CV130" s="0" t="n">
        <v>14.0299997329712</v>
      </c>
      <c r="CW130" s="0" t="n">
        <v>13.9899997711182</v>
      </c>
      <c r="CX130" s="0" t="n">
        <v>14.0500001907349</v>
      </c>
    </row>
    <row r="131" customFormat="false" ht="12.75" hidden="false" customHeight="false" outlineLevel="0" collapsed="false">
      <c r="B131" s="0" t="s">
        <v>125</v>
      </c>
      <c r="C131" s="0" t="s">
        <v>126</v>
      </c>
      <c r="D131" s="0" t="s">
        <v>127</v>
      </c>
      <c r="E131" s="0" t="s">
        <v>128</v>
      </c>
      <c r="F131" s="0" t="s">
        <v>129</v>
      </c>
      <c r="G131" s="0" t="s">
        <v>130</v>
      </c>
      <c r="H131" s="0" t="s">
        <v>131</v>
      </c>
      <c r="I131" s="0" t="s">
        <v>132</v>
      </c>
      <c r="J131" s="0" t="s">
        <v>133</v>
      </c>
      <c r="K131" s="0" t="s">
        <v>134</v>
      </c>
      <c r="L131" s="0" t="s">
        <v>135</v>
      </c>
      <c r="M131" s="0" t="s">
        <v>136</v>
      </c>
      <c r="N131" s="0" t="s">
        <v>137</v>
      </c>
      <c r="O131" s="0" t="s">
        <v>138</v>
      </c>
      <c r="P131" s="0" t="s">
        <v>139</v>
      </c>
      <c r="Q131" s="0" t="s">
        <v>140</v>
      </c>
      <c r="R131" s="0" t="s">
        <v>141</v>
      </c>
      <c r="S131" s="0" t="s">
        <v>142</v>
      </c>
      <c r="T131" s="0" t="s">
        <v>143</v>
      </c>
      <c r="U131" s="0" t="s">
        <v>144</v>
      </c>
      <c r="V131" s="0" t="s">
        <v>145</v>
      </c>
      <c r="W131" s="0" t="s">
        <v>146</v>
      </c>
      <c r="X131" s="0" t="s">
        <v>147</v>
      </c>
      <c r="Y131" s="0" t="s">
        <v>148</v>
      </c>
      <c r="Z131" s="0" t="s">
        <v>149</v>
      </c>
      <c r="AA131" s="0" t="s">
        <v>150</v>
      </c>
      <c r="AB131" s="0" t="s">
        <v>151</v>
      </c>
      <c r="AC131" s="0" t="s">
        <v>152</v>
      </c>
      <c r="AD131" s="0" t="s">
        <v>153</v>
      </c>
      <c r="AE131" s="0" t="s">
        <v>154</v>
      </c>
      <c r="AF131" s="0" t="s">
        <v>155</v>
      </c>
      <c r="AG131" s="0" t="s">
        <v>156</v>
      </c>
      <c r="AH131" s="0" t="s">
        <v>157</v>
      </c>
      <c r="AI131" s="0" t="s">
        <v>158</v>
      </c>
      <c r="AJ131" s="0" t="s">
        <v>159</v>
      </c>
      <c r="AK131" s="0" t="s">
        <v>160</v>
      </c>
      <c r="AL131" s="0" t="s">
        <v>161</v>
      </c>
      <c r="AM131" s="0" t="s">
        <v>162</v>
      </c>
      <c r="AN131" s="0" t="s">
        <v>163</v>
      </c>
      <c r="AO131" s="0" t="s">
        <v>164</v>
      </c>
      <c r="AP131" s="0" t="s">
        <v>165</v>
      </c>
      <c r="AQ131" s="0" t="s">
        <v>166</v>
      </c>
      <c r="AR131" s="0" t="s">
        <v>167</v>
      </c>
      <c r="AS131" s="0" t="s">
        <v>168</v>
      </c>
      <c r="AT131" s="0" t="s">
        <v>169</v>
      </c>
      <c r="AU131" s="0" t="s">
        <v>170</v>
      </c>
      <c r="AV131" s="0" t="s">
        <v>171</v>
      </c>
      <c r="AW131" s="0" t="s">
        <v>172</v>
      </c>
      <c r="AX131" s="0" t="s">
        <v>173</v>
      </c>
      <c r="AY131" s="0" t="s">
        <v>174</v>
      </c>
      <c r="AZ131" s="0" t="s">
        <v>175</v>
      </c>
      <c r="BA131" s="0" t="s">
        <v>176</v>
      </c>
      <c r="BB131" s="0" t="s">
        <v>177</v>
      </c>
      <c r="BC131" s="0" t="s">
        <v>178</v>
      </c>
      <c r="BD131" s="0" t="s">
        <v>179</v>
      </c>
      <c r="BE131" s="0" t="s">
        <v>180</v>
      </c>
      <c r="BF131" s="0" t="s">
        <v>181</v>
      </c>
      <c r="BG131" s="0" t="s">
        <v>182</v>
      </c>
      <c r="BH131" s="0" t="s">
        <v>183</v>
      </c>
      <c r="BI131" s="0" t="s">
        <v>184</v>
      </c>
      <c r="BJ131" s="0" t="s">
        <v>185</v>
      </c>
      <c r="BK131" s="0" t="s">
        <v>186</v>
      </c>
      <c r="BL131" s="0" t="s">
        <v>187</v>
      </c>
      <c r="BM131" s="0" t="s">
        <v>188</v>
      </c>
      <c r="BN131" s="0" t="s">
        <v>189</v>
      </c>
      <c r="BO131" s="0" t="s">
        <v>190</v>
      </c>
      <c r="BP131" s="0" t="s">
        <v>191</v>
      </c>
      <c r="BQ131" s="0" t="s">
        <v>192</v>
      </c>
      <c r="BR131" s="0" t="s">
        <v>193</v>
      </c>
      <c r="BS131" s="0" t="s">
        <v>194</v>
      </c>
      <c r="BT131" s="0" t="s">
        <v>195</v>
      </c>
      <c r="BU131" s="0" t="s">
        <v>196</v>
      </c>
      <c r="BV131" s="0" t="s">
        <v>197</v>
      </c>
      <c r="BW131" s="0" t="s">
        <v>198</v>
      </c>
      <c r="BX131" s="0" t="s">
        <v>199</v>
      </c>
      <c r="BY131" s="0" t="s">
        <v>200</v>
      </c>
      <c r="BZ131" s="0" t="s">
        <v>201</v>
      </c>
      <c r="CA131" s="0" t="s">
        <v>202</v>
      </c>
      <c r="CB131" s="0" t="s">
        <v>203</v>
      </c>
      <c r="CC131" s="0" t="s">
        <v>204</v>
      </c>
      <c r="CD131" s="0" t="s">
        <v>205</v>
      </c>
      <c r="CE131" s="0" t="s">
        <v>206</v>
      </c>
      <c r="CF131" s="0" t="s">
        <v>207</v>
      </c>
      <c r="CG131" s="0" t="s">
        <v>208</v>
      </c>
      <c r="CH131" s="0" t="s">
        <v>209</v>
      </c>
      <c r="CI131" s="0" t="s">
        <v>210</v>
      </c>
      <c r="CJ131" s="0" t="s">
        <v>211</v>
      </c>
      <c r="CK131" s="0" t="s">
        <v>212</v>
      </c>
      <c r="CL131" s="0" t="s">
        <v>213</v>
      </c>
      <c r="CM131" s="0" t="s">
        <v>214</v>
      </c>
      <c r="CN131" s="0" t="s">
        <v>215</v>
      </c>
      <c r="CO131" s="0" t="s">
        <v>216</v>
      </c>
      <c r="CP131" s="0" t="s">
        <v>217</v>
      </c>
      <c r="CQ131" s="0" t="s">
        <v>218</v>
      </c>
      <c r="CR131" s="0" t="s">
        <v>219</v>
      </c>
      <c r="CS131" s="0" t="s">
        <v>220</v>
      </c>
      <c r="CT131" s="0" t="s">
        <v>221</v>
      </c>
      <c r="CU131" s="0" t="s">
        <v>222</v>
      </c>
      <c r="CV131" s="0" t="s">
        <v>223</v>
      </c>
      <c r="CW131" s="0" t="s">
        <v>224</v>
      </c>
      <c r="CX131" s="0" t="s">
        <v>225</v>
      </c>
    </row>
    <row r="132" customFormat="false" ht="12.75" hidden="false" customHeight="false" outlineLevel="0" collapsed="false">
      <c r="A132" s="0" t="s">
        <v>289</v>
      </c>
      <c r="B132" s="0" t="n">
        <v>214.910003662109</v>
      </c>
      <c r="C132" s="0" t="n">
        <v>221.289993286133</v>
      </c>
      <c r="D132" s="0" t="n">
        <v>223.820007324219</v>
      </c>
      <c r="E132" s="0" t="n">
        <v>222.429992675781</v>
      </c>
      <c r="F132" s="0" t="n">
        <v>224.960006713867</v>
      </c>
      <c r="G132" s="0" t="n">
        <v>227.369995117188</v>
      </c>
      <c r="H132" s="0" t="n">
        <v>226.529998779297</v>
      </c>
      <c r="I132" s="0" t="n">
        <v>221.479995727539</v>
      </c>
      <c r="J132" s="0" t="n">
        <v>218.110000610352</v>
      </c>
      <c r="K132" s="0" t="n">
        <v>218.179992675781</v>
      </c>
      <c r="L132" s="0" t="n">
        <v>222.300003051758</v>
      </c>
      <c r="M132" s="0" t="n">
        <v>230.889999389648</v>
      </c>
      <c r="N132" s="0" t="n">
        <v>235.25</v>
      </c>
      <c r="O132" s="0" t="n">
        <v>238.949996948242</v>
      </c>
      <c r="P132" s="0" t="n">
        <v>235.399993896484</v>
      </c>
      <c r="Q132" s="0" t="n">
        <v>232.929992675781</v>
      </c>
      <c r="R132" s="0" t="n">
        <v>232.619995117188</v>
      </c>
      <c r="S132" s="0" t="n">
        <v>230.119995117188</v>
      </c>
      <c r="T132" s="0" t="n">
        <v>229.360000610352</v>
      </c>
      <c r="U132" s="0" t="n">
        <v>233.880004882813</v>
      </c>
      <c r="V132" s="0" t="n">
        <v>232.100006103516</v>
      </c>
      <c r="W132" s="0" t="n">
        <v>223.970001220703</v>
      </c>
      <c r="X132" s="0" t="n">
        <v>213.860000610352</v>
      </c>
      <c r="Y132" s="0" t="n">
        <v>216.610000610352</v>
      </c>
      <c r="Z132" s="0" t="n">
        <v>214.880004882813</v>
      </c>
      <c r="AA132" s="0" t="n">
        <v>216.679992675781</v>
      </c>
      <c r="AB132" s="0" t="n">
        <v>218.619995117188</v>
      </c>
      <c r="AC132" s="0" t="n">
        <v>225.119995117188</v>
      </c>
      <c r="AD132" s="0" t="n">
        <v>220.270004272461</v>
      </c>
      <c r="AE132" s="0" t="n">
        <v>216</v>
      </c>
      <c r="AF132" s="0" t="n">
        <v>216.580001831055</v>
      </c>
      <c r="AG132" s="0" t="n">
        <v>218.300003051758</v>
      </c>
      <c r="AH132" s="0" t="n">
        <v>219.639999389648</v>
      </c>
      <c r="AI132" s="0" t="n">
        <v>217.630004882813</v>
      </c>
      <c r="AJ132" s="0" t="n">
        <v>217.610000610352</v>
      </c>
      <c r="AK132" s="0" t="n">
        <v>213.850006103516</v>
      </c>
      <c r="AL132" s="0" t="n">
        <v>217.240005493164</v>
      </c>
      <c r="AM132" s="0" t="n">
        <v>226.270004272461</v>
      </c>
      <c r="AN132" s="0" t="n">
        <v>229.509994506836</v>
      </c>
      <c r="AO132" s="0" t="n">
        <v>230.039993286133</v>
      </c>
      <c r="AP132" s="0" t="n">
        <v>229.089996337891</v>
      </c>
      <c r="AQ132" s="0" t="n">
        <v>233.570007324219</v>
      </c>
      <c r="AR132" s="0" t="n">
        <v>231.339996337891</v>
      </c>
      <c r="AS132" s="0" t="n">
        <v>234.25</v>
      </c>
      <c r="AT132" s="0" t="n">
        <v>234.740005493164</v>
      </c>
      <c r="AU132" s="0" t="n">
        <v>232.779998779297</v>
      </c>
      <c r="AV132" s="0" t="n">
        <v>221.179992675781</v>
      </c>
      <c r="AW132" s="0" t="n">
        <v>210.720001220703</v>
      </c>
      <c r="AX132" s="0" t="n">
        <v>218.139999389648</v>
      </c>
      <c r="AY132" s="0" t="n">
        <v>223.270004272461</v>
      </c>
      <c r="AZ132" s="0" t="n">
        <v>223.160003662109</v>
      </c>
      <c r="BA132" s="0" t="n">
        <v>226.029998779297</v>
      </c>
      <c r="BB132" s="0" t="n">
        <v>227.669998168945</v>
      </c>
      <c r="BC132" s="0" t="n">
        <v>230.520004272461</v>
      </c>
      <c r="BD132" s="0" t="n">
        <v>236.860000610352</v>
      </c>
      <c r="BE132" s="0" t="n">
        <v>236.839996337891</v>
      </c>
      <c r="BF132" s="0" t="n">
        <v>236.320007324219</v>
      </c>
      <c r="BG132" s="0" t="n">
        <v>229.440002441406</v>
      </c>
      <c r="BH132" s="0" t="n">
        <v>235.110000610352</v>
      </c>
      <c r="BI132" s="0" t="n">
        <v>243.130004882813</v>
      </c>
      <c r="BJ132" s="0" t="n">
        <v>242.580001831055</v>
      </c>
      <c r="BK132" s="0" t="n">
        <v>237.800003051758</v>
      </c>
      <c r="BL132" s="0" t="n">
        <v>238.050003051758</v>
      </c>
      <c r="BM132" s="0" t="n">
        <v>242.729995727539</v>
      </c>
      <c r="BN132" s="0" t="n">
        <v>264.440002441406</v>
      </c>
      <c r="BO132" s="0" t="n">
        <v>265.489990234375</v>
      </c>
      <c r="BP132" s="0" t="n">
        <v>272.390014648438</v>
      </c>
      <c r="BQ132" s="0" t="n">
        <v>264.929992675781</v>
      </c>
      <c r="BR132" s="0" t="n">
        <v>255.910003662109</v>
      </c>
      <c r="BS132" s="0" t="n">
        <v>244.759994506836</v>
      </c>
      <c r="BT132" s="0" t="n">
        <v>234.669998168945</v>
      </c>
      <c r="BU132" s="0" t="n">
        <v>240.789993286133</v>
      </c>
      <c r="BV132" s="0" t="n">
        <v>245.240005493164</v>
      </c>
      <c r="BW132" s="0" t="n">
        <v>240.550003051758</v>
      </c>
      <c r="BX132" s="0" t="n">
        <v>242.589996337891</v>
      </c>
      <c r="BY132" s="0" t="n">
        <v>241.589996337891</v>
      </c>
      <c r="BZ132" s="0" t="n">
        <v>240.179992675781</v>
      </c>
      <c r="CA132" s="0" t="n">
        <v>242.910003662109</v>
      </c>
      <c r="CB132" s="0" t="n">
        <v>236.559997558594</v>
      </c>
      <c r="CC132" s="0" t="n">
        <v>228.619995117188</v>
      </c>
      <c r="CD132" s="0" t="n">
        <v>230</v>
      </c>
      <c r="CE132" s="0" t="n">
        <v>233.389999389648</v>
      </c>
      <c r="CF132" s="0" t="n">
        <v>239.970001220703</v>
      </c>
      <c r="CG132" s="0" t="n">
        <v>240.029998779297</v>
      </c>
      <c r="CH132" s="0" t="n">
        <v>247.259994506836</v>
      </c>
      <c r="CI132" s="0" t="n">
        <v>242.210006713867</v>
      </c>
      <c r="CJ132" s="0" t="n">
        <v>238.75</v>
      </c>
      <c r="CK132" s="0" t="n">
        <v>235.410003662109</v>
      </c>
      <c r="CL132" s="0" t="n">
        <v>234.850006103516</v>
      </c>
      <c r="CM132" s="0" t="n">
        <v>231.610000610352</v>
      </c>
      <c r="CN132" s="0" t="n">
        <v>237.979995727539</v>
      </c>
      <c r="CO132" s="0" t="n">
        <v>242.539993286133</v>
      </c>
      <c r="CP132" s="0" t="n">
        <v>246.399993896484</v>
      </c>
      <c r="CQ132" s="0" t="n">
        <v>250.220001220703</v>
      </c>
      <c r="CR132" s="0" t="n">
        <v>248.639999389648</v>
      </c>
      <c r="CS132" s="0" t="n">
        <v>252.960006713867</v>
      </c>
      <c r="CT132" s="0" t="n">
        <v>253.179992675781</v>
      </c>
      <c r="CU132" s="0" t="n">
        <v>256.730010986328</v>
      </c>
      <c r="CV132" s="0" t="n">
        <v>255.360000610352</v>
      </c>
      <c r="CW132" s="0" t="n">
        <v>250.119995117188</v>
      </c>
      <c r="CX132" s="0" t="n">
        <v>250.419998168945</v>
      </c>
    </row>
    <row r="133" customFormat="false" ht="12.75" hidden="false" customHeight="false" outlineLevel="0" collapsed="false">
      <c r="B133" s="0" t="s">
        <v>125</v>
      </c>
      <c r="C133" s="0" t="s">
        <v>126</v>
      </c>
      <c r="D133" s="0" t="s">
        <v>127</v>
      </c>
      <c r="E133" s="0" t="s">
        <v>128</v>
      </c>
      <c r="F133" s="0" t="s">
        <v>129</v>
      </c>
      <c r="G133" s="0" t="s">
        <v>130</v>
      </c>
      <c r="H133" s="0" t="s">
        <v>131</v>
      </c>
      <c r="I133" s="0" t="s">
        <v>132</v>
      </c>
      <c r="J133" s="0" t="s">
        <v>133</v>
      </c>
      <c r="K133" s="0" t="s">
        <v>134</v>
      </c>
      <c r="L133" s="0" t="s">
        <v>135</v>
      </c>
      <c r="M133" s="0" t="s">
        <v>136</v>
      </c>
      <c r="N133" s="0" t="s">
        <v>137</v>
      </c>
      <c r="O133" s="0" t="s">
        <v>138</v>
      </c>
      <c r="P133" s="0" t="s">
        <v>139</v>
      </c>
      <c r="Q133" s="0" t="s">
        <v>140</v>
      </c>
      <c r="R133" s="0" t="s">
        <v>141</v>
      </c>
      <c r="S133" s="0" t="s">
        <v>142</v>
      </c>
      <c r="T133" s="0" t="s">
        <v>143</v>
      </c>
      <c r="U133" s="0" t="s">
        <v>144</v>
      </c>
      <c r="V133" s="0" t="s">
        <v>145</v>
      </c>
      <c r="W133" s="0" t="s">
        <v>146</v>
      </c>
      <c r="X133" s="0" t="s">
        <v>147</v>
      </c>
      <c r="Y133" s="0" t="s">
        <v>148</v>
      </c>
      <c r="Z133" s="0" t="s">
        <v>149</v>
      </c>
      <c r="AA133" s="0" t="s">
        <v>150</v>
      </c>
      <c r="AB133" s="0" t="s">
        <v>151</v>
      </c>
      <c r="AC133" s="0" t="s">
        <v>152</v>
      </c>
      <c r="AD133" s="0" t="s">
        <v>153</v>
      </c>
      <c r="AE133" s="0" t="s">
        <v>154</v>
      </c>
      <c r="AF133" s="0" t="s">
        <v>155</v>
      </c>
      <c r="AG133" s="0" t="s">
        <v>156</v>
      </c>
      <c r="AH133" s="0" t="s">
        <v>157</v>
      </c>
      <c r="AI133" s="0" t="s">
        <v>158</v>
      </c>
      <c r="AJ133" s="0" t="s">
        <v>159</v>
      </c>
      <c r="AK133" s="0" t="s">
        <v>160</v>
      </c>
      <c r="AL133" s="0" t="s">
        <v>161</v>
      </c>
      <c r="AM133" s="0" t="s">
        <v>162</v>
      </c>
      <c r="AN133" s="0" t="s">
        <v>163</v>
      </c>
      <c r="AO133" s="0" t="s">
        <v>164</v>
      </c>
      <c r="AP133" s="0" t="s">
        <v>165</v>
      </c>
      <c r="AQ133" s="0" t="s">
        <v>166</v>
      </c>
      <c r="AR133" s="0" t="s">
        <v>167</v>
      </c>
      <c r="AS133" s="0" t="s">
        <v>168</v>
      </c>
      <c r="AT133" s="0" t="s">
        <v>169</v>
      </c>
      <c r="AU133" s="0" t="s">
        <v>170</v>
      </c>
      <c r="AV133" s="0" t="s">
        <v>171</v>
      </c>
      <c r="AW133" s="0" t="s">
        <v>172</v>
      </c>
      <c r="AX133" s="0" t="s">
        <v>173</v>
      </c>
      <c r="AY133" s="0" t="s">
        <v>174</v>
      </c>
      <c r="AZ133" s="0" t="s">
        <v>175</v>
      </c>
      <c r="BA133" s="0" t="s">
        <v>176</v>
      </c>
      <c r="BB133" s="0" t="s">
        <v>177</v>
      </c>
      <c r="BC133" s="0" t="s">
        <v>178</v>
      </c>
      <c r="BD133" s="0" t="s">
        <v>179</v>
      </c>
      <c r="BE133" s="0" t="s">
        <v>180</v>
      </c>
      <c r="BF133" s="0" t="s">
        <v>181</v>
      </c>
      <c r="BG133" s="0" t="s">
        <v>182</v>
      </c>
      <c r="BH133" s="0" t="s">
        <v>183</v>
      </c>
      <c r="BI133" s="0" t="s">
        <v>184</v>
      </c>
      <c r="BJ133" s="0" t="s">
        <v>185</v>
      </c>
      <c r="BK133" s="0" t="s">
        <v>186</v>
      </c>
      <c r="BL133" s="0" t="s">
        <v>187</v>
      </c>
      <c r="BM133" s="0" t="s">
        <v>188</v>
      </c>
      <c r="BN133" s="0" t="s">
        <v>189</v>
      </c>
      <c r="BO133" s="0" t="s">
        <v>190</v>
      </c>
      <c r="BP133" s="0" t="s">
        <v>191</v>
      </c>
      <c r="BQ133" s="0" t="s">
        <v>192</v>
      </c>
      <c r="BR133" s="0" t="s">
        <v>193</v>
      </c>
      <c r="BS133" s="0" t="s">
        <v>194</v>
      </c>
      <c r="BT133" s="0" t="s">
        <v>195</v>
      </c>
      <c r="BU133" s="0" t="s">
        <v>196</v>
      </c>
      <c r="BV133" s="0" t="s">
        <v>197</v>
      </c>
      <c r="BW133" s="0" t="s">
        <v>198</v>
      </c>
      <c r="BX133" s="0" t="s">
        <v>199</v>
      </c>
      <c r="BY133" s="0" t="s">
        <v>200</v>
      </c>
      <c r="BZ133" s="0" t="s">
        <v>201</v>
      </c>
      <c r="CA133" s="0" t="s">
        <v>202</v>
      </c>
      <c r="CB133" s="0" t="s">
        <v>203</v>
      </c>
      <c r="CC133" s="0" t="s">
        <v>204</v>
      </c>
      <c r="CD133" s="0" t="s">
        <v>205</v>
      </c>
      <c r="CE133" s="0" t="s">
        <v>206</v>
      </c>
      <c r="CF133" s="0" t="s">
        <v>207</v>
      </c>
      <c r="CG133" s="0" t="s">
        <v>208</v>
      </c>
      <c r="CH133" s="0" t="s">
        <v>209</v>
      </c>
      <c r="CI133" s="0" t="s">
        <v>210</v>
      </c>
      <c r="CJ133" s="0" t="s">
        <v>211</v>
      </c>
      <c r="CK133" s="0" t="s">
        <v>212</v>
      </c>
      <c r="CL133" s="0" t="s">
        <v>213</v>
      </c>
      <c r="CM133" s="0" t="s">
        <v>214</v>
      </c>
      <c r="CN133" s="0" t="s">
        <v>215</v>
      </c>
      <c r="CO133" s="0" t="s">
        <v>216</v>
      </c>
      <c r="CP133" s="0" t="s">
        <v>217</v>
      </c>
      <c r="CQ133" s="0" t="s">
        <v>218</v>
      </c>
      <c r="CR133" s="0" t="s">
        <v>219</v>
      </c>
      <c r="CS133" s="0" t="s">
        <v>220</v>
      </c>
      <c r="CT133" s="0" t="s">
        <v>221</v>
      </c>
      <c r="CU133" s="0" t="s">
        <v>222</v>
      </c>
      <c r="CV133" s="0" t="s">
        <v>223</v>
      </c>
      <c r="CW133" s="0" t="s">
        <v>224</v>
      </c>
      <c r="CX133" s="0" t="s">
        <v>225</v>
      </c>
    </row>
    <row r="134" customFormat="false" ht="12.75" hidden="false" customHeight="false" outlineLevel="0" collapsed="false">
      <c r="A134" s="0" t="s">
        <v>289</v>
      </c>
      <c r="B134" s="0" t="n">
        <v>214.910003662109</v>
      </c>
      <c r="C134" s="0" t="n">
        <v>221.289993286133</v>
      </c>
      <c r="D134" s="0" t="n">
        <v>223.820007324219</v>
      </c>
      <c r="E134" s="0" t="n">
        <v>222.429992675781</v>
      </c>
      <c r="F134" s="0" t="n">
        <v>224.960006713867</v>
      </c>
      <c r="G134" s="0" t="n">
        <v>227.369995117188</v>
      </c>
      <c r="H134" s="0" t="n">
        <v>226.529998779297</v>
      </c>
      <c r="I134" s="0" t="n">
        <v>221.479995727539</v>
      </c>
      <c r="J134" s="0" t="n">
        <v>218.110000610352</v>
      </c>
      <c r="K134" s="0" t="n">
        <v>218.179992675781</v>
      </c>
      <c r="L134" s="0" t="n">
        <v>222.300003051758</v>
      </c>
      <c r="M134" s="0" t="n">
        <v>230.889999389648</v>
      </c>
      <c r="N134" s="0" t="n">
        <v>235.25</v>
      </c>
      <c r="O134" s="0" t="n">
        <v>238.949996948242</v>
      </c>
      <c r="P134" s="0" t="n">
        <v>235.399993896484</v>
      </c>
      <c r="Q134" s="0" t="n">
        <v>232.929992675781</v>
      </c>
      <c r="R134" s="0" t="n">
        <v>232.619995117188</v>
      </c>
      <c r="S134" s="0" t="n">
        <v>230.119995117188</v>
      </c>
      <c r="T134" s="0" t="n">
        <v>229.360000610352</v>
      </c>
      <c r="U134" s="0" t="n">
        <v>233.880004882813</v>
      </c>
      <c r="V134" s="0" t="n">
        <v>232.100006103516</v>
      </c>
      <c r="W134" s="0" t="n">
        <v>223.970001220703</v>
      </c>
      <c r="X134" s="0" t="n">
        <v>213.860000610352</v>
      </c>
      <c r="Y134" s="0" t="n">
        <v>216.610000610352</v>
      </c>
      <c r="Z134" s="0" t="n">
        <v>214.880004882813</v>
      </c>
      <c r="AA134" s="0" t="n">
        <v>216.679992675781</v>
      </c>
      <c r="AB134" s="0" t="n">
        <v>218.619995117188</v>
      </c>
      <c r="AC134" s="0" t="n">
        <v>225.119995117188</v>
      </c>
      <c r="AD134" s="0" t="n">
        <v>220.270004272461</v>
      </c>
      <c r="AE134" s="0" t="n">
        <v>216</v>
      </c>
      <c r="AF134" s="0" t="n">
        <v>216.580001831055</v>
      </c>
      <c r="AG134" s="0" t="n">
        <v>218.300003051758</v>
      </c>
      <c r="AH134" s="0" t="n">
        <v>219.639999389648</v>
      </c>
      <c r="AI134" s="0" t="n">
        <v>217.630004882813</v>
      </c>
      <c r="AJ134" s="0" t="n">
        <v>217.610000610352</v>
      </c>
      <c r="AK134" s="0" t="n">
        <v>213.850006103516</v>
      </c>
      <c r="AL134" s="0" t="n">
        <v>217.240005493164</v>
      </c>
      <c r="AM134" s="0" t="n">
        <v>226.270004272461</v>
      </c>
      <c r="AN134" s="0" t="n">
        <v>229.509994506836</v>
      </c>
      <c r="AO134" s="0" t="n">
        <v>230.039993286133</v>
      </c>
      <c r="AP134" s="0" t="n">
        <v>229.089996337891</v>
      </c>
      <c r="AQ134" s="0" t="n">
        <v>233.570007324219</v>
      </c>
      <c r="AR134" s="0" t="n">
        <v>231.339996337891</v>
      </c>
      <c r="AS134" s="0" t="n">
        <v>234.25</v>
      </c>
      <c r="AT134" s="0" t="n">
        <v>234.740005493164</v>
      </c>
      <c r="AU134" s="0" t="n">
        <v>232.779998779297</v>
      </c>
      <c r="AV134" s="0" t="n">
        <v>221.179992675781</v>
      </c>
      <c r="AW134" s="0" t="n">
        <v>210.720001220703</v>
      </c>
      <c r="AX134" s="0" t="n">
        <v>218.139999389648</v>
      </c>
      <c r="AY134" s="0" t="n">
        <v>223.270004272461</v>
      </c>
      <c r="AZ134" s="0" t="n">
        <v>223.160003662109</v>
      </c>
      <c r="BA134" s="0" t="n">
        <v>226.029998779297</v>
      </c>
      <c r="BB134" s="0" t="n">
        <v>227.669998168945</v>
      </c>
      <c r="BC134" s="0" t="n">
        <v>230.520004272461</v>
      </c>
      <c r="BD134" s="0" t="n">
        <v>236.860000610352</v>
      </c>
      <c r="BE134" s="0" t="n">
        <v>236.839996337891</v>
      </c>
      <c r="BF134" s="0" t="n">
        <v>236.320007324219</v>
      </c>
      <c r="BG134" s="0" t="n">
        <v>229.440002441406</v>
      </c>
      <c r="BH134" s="0" t="n">
        <v>235.110000610352</v>
      </c>
      <c r="BI134" s="0" t="n">
        <v>243.130004882813</v>
      </c>
      <c r="BJ134" s="0" t="n">
        <v>242.580001831055</v>
      </c>
      <c r="BK134" s="0" t="n">
        <v>237.800003051758</v>
      </c>
      <c r="BL134" s="0" t="n">
        <v>238.050003051758</v>
      </c>
      <c r="BM134" s="0" t="n">
        <v>242.729995727539</v>
      </c>
      <c r="BN134" s="0" t="n">
        <v>264.440002441406</v>
      </c>
      <c r="BO134" s="0" t="n">
        <v>265.489990234375</v>
      </c>
      <c r="BP134" s="0" t="n">
        <v>272.390014648438</v>
      </c>
      <c r="BQ134" s="0" t="n">
        <v>264.929992675781</v>
      </c>
      <c r="BR134" s="0" t="n">
        <v>255.910003662109</v>
      </c>
      <c r="BS134" s="0" t="n">
        <v>244.759994506836</v>
      </c>
      <c r="BT134" s="0" t="n">
        <v>234.669998168945</v>
      </c>
      <c r="BU134" s="0" t="n">
        <v>240.789993286133</v>
      </c>
      <c r="BV134" s="0" t="n">
        <v>245.240005493164</v>
      </c>
      <c r="BW134" s="0" t="n">
        <v>240.550003051758</v>
      </c>
      <c r="BX134" s="0" t="n">
        <v>242.589996337891</v>
      </c>
      <c r="BY134" s="0" t="n">
        <v>241.589996337891</v>
      </c>
      <c r="BZ134" s="0" t="n">
        <v>240.179992675781</v>
      </c>
      <c r="CA134" s="0" t="n">
        <v>242.910003662109</v>
      </c>
      <c r="CB134" s="0" t="n">
        <v>236.559997558594</v>
      </c>
      <c r="CC134" s="0" t="n">
        <v>228.619995117188</v>
      </c>
      <c r="CD134" s="0" t="n">
        <v>230</v>
      </c>
      <c r="CE134" s="0" t="n">
        <v>233.389999389648</v>
      </c>
      <c r="CF134" s="0" t="n">
        <v>239.970001220703</v>
      </c>
      <c r="CG134" s="0" t="n">
        <v>240.029998779297</v>
      </c>
      <c r="CH134" s="0" t="n">
        <v>247.259994506836</v>
      </c>
      <c r="CI134" s="0" t="n">
        <v>242.210006713867</v>
      </c>
      <c r="CJ134" s="0" t="n">
        <v>238.75</v>
      </c>
      <c r="CK134" s="0" t="n">
        <v>235.410003662109</v>
      </c>
      <c r="CL134" s="0" t="n">
        <v>234.850006103516</v>
      </c>
      <c r="CM134" s="0" t="n">
        <v>231.610000610352</v>
      </c>
      <c r="CN134" s="0" t="n">
        <v>237.979995727539</v>
      </c>
      <c r="CO134" s="0" t="n">
        <v>242.539993286133</v>
      </c>
      <c r="CP134" s="0" t="n">
        <v>246.399993896484</v>
      </c>
      <c r="CQ134" s="0" t="n">
        <v>250.220001220703</v>
      </c>
      <c r="CR134" s="0" t="n">
        <v>248.639999389648</v>
      </c>
      <c r="CS134" s="0" t="n">
        <v>252.960006713867</v>
      </c>
      <c r="CT134" s="0" t="n">
        <v>253.179992675781</v>
      </c>
      <c r="CU134" s="0" t="n">
        <v>256.730010986328</v>
      </c>
      <c r="CV134" s="0" t="n">
        <v>255.360000610352</v>
      </c>
      <c r="CW134" s="0" t="n">
        <v>250.119995117188</v>
      </c>
      <c r="CX134" s="0" t="n">
        <v>250.419998168945</v>
      </c>
    </row>
    <row r="135" customFormat="false" ht="12.75" hidden="false" customHeight="false" outlineLevel="0" collapsed="false">
      <c r="B135" s="0" t="s">
        <v>125</v>
      </c>
      <c r="C135" s="0" t="s">
        <v>126</v>
      </c>
      <c r="D135" s="0" t="s">
        <v>127</v>
      </c>
      <c r="E135" s="0" t="s">
        <v>128</v>
      </c>
      <c r="F135" s="0" t="s">
        <v>129</v>
      </c>
      <c r="G135" s="0" t="s">
        <v>130</v>
      </c>
      <c r="H135" s="0" t="s">
        <v>131</v>
      </c>
      <c r="I135" s="0" t="s">
        <v>132</v>
      </c>
      <c r="J135" s="0" t="s">
        <v>133</v>
      </c>
      <c r="K135" s="0" t="s">
        <v>134</v>
      </c>
      <c r="L135" s="0" t="s">
        <v>135</v>
      </c>
      <c r="M135" s="0" t="s">
        <v>136</v>
      </c>
      <c r="N135" s="0" t="s">
        <v>137</v>
      </c>
      <c r="O135" s="0" t="s">
        <v>138</v>
      </c>
      <c r="P135" s="0" t="s">
        <v>139</v>
      </c>
      <c r="Q135" s="0" t="s">
        <v>140</v>
      </c>
      <c r="R135" s="0" t="s">
        <v>141</v>
      </c>
      <c r="S135" s="0" t="s">
        <v>142</v>
      </c>
      <c r="T135" s="0" t="s">
        <v>143</v>
      </c>
      <c r="U135" s="0" t="s">
        <v>144</v>
      </c>
      <c r="V135" s="0" t="s">
        <v>145</v>
      </c>
      <c r="W135" s="0" t="s">
        <v>146</v>
      </c>
      <c r="X135" s="0" t="s">
        <v>147</v>
      </c>
      <c r="Y135" s="0" t="s">
        <v>148</v>
      </c>
      <c r="Z135" s="0" t="s">
        <v>149</v>
      </c>
      <c r="AA135" s="0" t="s">
        <v>150</v>
      </c>
      <c r="AB135" s="0" t="s">
        <v>151</v>
      </c>
      <c r="AC135" s="0" t="s">
        <v>152</v>
      </c>
      <c r="AD135" s="0" t="s">
        <v>153</v>
      </c>
      <c r="AE135" s="0" t="s">
        <v>154</v>
      </c>
      <c r="AF135" s="0" t="s">
        <v>155</v>
      </c>
      <c r="AG135" s="0" t="s">
        <v>156</v>
      </c>
      <c r="AH135" s="0" t="s">
        <v>157</v>
      </c>
      <c r="AI135" s="0" t="s">
        <v>158</v>
      </c>
      <c r="AJ135" s="0" t="s">
        <v>159</v>
      </c>
      <c r="AK135" s="0" t="s">
        <v>160</v>
      </c>
      <c r="AL135" s="0" t="s">
        <v>161</v>
      </c>
      <c r="AM135" s="0" t="s">
        <v>162</v>
      </c>
      <c r="AN135" s="0" t="s">
        <v>163</v>
      </c>
      <c r="AO135" s="0" t="s">
        <v>164</v>
      </c>
      <c r="AP135" s="0" t="s">
        <v>165</v>
      </c>
      <c r="AQ135" s="0" t="s">
        <v>166</v>
      </c>
      <c r="AR135" s="0" t="s">
        <v>167</v>
      </c>
      <c r="AS135" s="0" t="s">
        <v>168</v>
      </c>
      <c r="AT135" s="0" t="s">
        <v>169</v>
      </c>
      <c r="AU135" s="0" t="s">
        <v>170</v>
      </c>
      <c r="AV135" s="0" t="s">
        <v>171</v>
      </c>
      <c r="AW135" s="0" t="s">
        <v>172</v>
      </c>
      <c r="AX135" s="0" t="s">
        <v>173</v>
      </c>
      <c r="AY135" s="0" t="s">
        <v>174</v>
      </c>
      <c r="AZ135" s="0" t="s">
        <v>175</v>
      </c>
      <c r="BA135" s="0" t="s">
        <v>176</v>
      </c>
      <c r="BB135" s="0" t="s">
        <v>177</v>
      </c>
      <c r="BC135" s="0" t="s">
        <v>178</v>
      </c>
      <c r="BD135" s="0" t="s">
        <v>179</v>
      </c>
      <c r="BE135" s="0" t="s">
        <v>180</v>
      </c>
      <c r="BF135" s="0" t="s">
        <v>181</v>
      </c>
      <c r="BG135" s="0" t="s">
        <v>182</v>
      </c>
      <c r="BH135" s="0" t="s">
        <v>183</v>
      </c>
      <c r="BI135" s="0" t="s">
        <v>184</v>
      </c>
      <c r="BJ135" s="0" t="s">
        <v>185</v>
      </c>
      <c r="BK135" s="0" t="s">
        <v>186</v>
      </c>
      <c r="BL135" s="0" t="s">
        <v>187</v>
      </c>
      <c r="BM135" s="0" t="s">
        <v>188</v>
      </c>
      <c r="BN135" s="0" t="s">
        <v>189</v>
      </c>
      <c r="BO135" s="0" t="s">
        <v>190</v>
      </c>
      <c r="BP135" s="0" t="s">
        <v>191</v>
      </c>
      <c r="BQ135" s="0" t="s">
        <v>192</v>
      </c>
      <c r="BR135" s="0" t="s">
        <v>193</v>
      </c>
      <c r="BS135" s="0" t="s">
        <v>194</v>
      </c>
      <c r="BT135" s="0" t="s">
        <v>195</v>
      </c>
      <c r="BU135" s="0" t="s">
        <v>196</v>
      </c>
      <c r="BV135" s="0" t="s">
        <v>197</v>
      </c>
      <c r="BW135" s="0" t="s">
        <v>198</v>
      </c>
      <c r="BX135" s="0" t="s">
        <v>199</v>
      </c>
      <c r="BY135" s="0" t="s">
        <v>200</v>
      </c>
      <c r="BZ135" s="0" t="s">
        <v>201</v>
      </c>
      <c r="CA135" s="0" t="s">
        <v>202</v>
      </c>
      <c r="CB135" s="0" t="s">
        <v>203</v>
      </c>
      <c r="CC135" s="0" t="s">
        <v>204</v>
      </c>
      <c r="CD135" s="0" t="s">
        <v>205</v>
      </c>
      <c r="CE135" s="0" t="s">
        <v>206</v>
      </c>
      <c r="CF135" s="0" t="s">
        <v>207</v>
      </c>
      <c r="CG135" s="0" t="s">
        <v>208</v>
      </c>
      <c r="CH135" s="0" t="s">
        <v>209</v>
      </c>
      <c r="CI135" s="0" t="s">
        <v>210</v>
      </c>
      <c r="CJ135" s="0" t="s">
        <v>211</v>
      </c>
      <c r="CK135" s="0" t="s">
        <v>212</v>
      </c>
      <c r="CL135" s="0" t="s">
        <v>213</v>
      </c>
      <c r="CM135" s="0" t="s">
        <v>214</v>
      </c>
      <c r="CN135" s="0" t="s">
        <v>215</v>
      </c>
      <c r="CO135" s="0" t="s">
        <v>216</v>
      </c>
      <c r="CP135" s="0" t="s">
        <v>217</v>
      </c>
      <c r="CQ135" s="0" t="s">
        <v>218</v>
      </c>
      <c r="CR135" s="0" t="s">
        <v>219</v>
      </c>
      <c r="CS135" s="0" t="s">
        <v>220</v>
      </c>
      <c r="CT135" s="0" t="s">
        <v>221</v>
      </c>
      <c r="CU135" s="0" t="s">
        <v>222</v>
      </c>
      <c r="CV135" s="0" t="s">
        <v>223</v>
      </c>
      <c r="CW135" s="0" t="s">
        <v>224</v>
      </c>
      <c r="CX135" s="0" t="s">
        <v>225</v>
      </c>
    </row>
    <row r="136" customFormat="false" ht="12.75" hidden="false" customHeight="false" outlineLevel="0" collapsed="false">
      <c r="A136" s="0" t="s">
        <v>290</v>
      </c>
      <c r="B136" s="0" t="n">
        <v>508.399993896484</v>
      </c>
      <c r="C136" s="0" t="n">
        <v>516.599975585938</v>
      </c>
      <c r="D136" s="0" t="n">
        <v>528.400024414063</v>
      </c>
      <c r="E136" s="0" t="n">
        <v>522.780029296875</v>
      </c>
      <c r="F136" s="0" t="n">
        <v>526.679992675781</v>
      </c>
      <c r="G136" s="0" t="n">
        <v>534.969970703125</v>
      </c>
      <c r="H136" s="0" t="n">
        <v>536.080017089844</v>
      </c>
      <c r="I136" s="0" t="n">
        <v>525.440002441406</v>
      </c>
      <c r="J136" s="0" t="n">
        <v>524.150024414063</v>
      </c>
      <c r="K136" s="0" t="n">
        <v>519.640014648438</v>
      </c>
      <c r="L136" s="0" t="n">
        <v>530.929992675781</v>
      </c>
      <c r="M136" s="0" t="n">
        <v>543.679992675781</v>
      </c>
      <c r="N136" s="0" t="n">
        <v>546.119995117188</v>
      </c>
      <c r="O136" s="0" t="n">
        <v>555.440002441406</v>
      </c>
      <c r="P136" s="0" t="n">
        <v>535.909973144531</v>
      </c>
      <c r="Q136" s="0" t="n">
        <v>531.530029296875</v>
      </c>
      <c r="R136" s="0" t="n">
        <v>531.359985351563</v>
      </c>
      <c r="S136" s="0" t="n">
        <v>524.619995117188</v>
      </c>
      <c r="T136" s="0" t="n">
        <v>525.47998046875</v>
      </c>
      <c r="U136" s="0" t="n">
        <v>534.280029296875</v>
      </c>
      <c r="V136" s="0" t="n">
        <v>530.760009765625</v>
      </c>
      <c r="W136" s="0" t="n">
        <v>520.799987792969</v>
      </c>
      <c r="X136" s="0" t="n">
        <v>513.340026855469</v>
      </c>
      <c r="Y136" s="0" t="n">
        <v>514.880004882813</v>
      </c>
      <c r="Z136" s="0" t="n">
        <v>507.670013427734</v>
      </c>
      <c r="AA136" s="0" t="n">
        <v>516.169982910156</v>
      </c>
      <c r="AB136" s="0" t="n">
        <v>518.869995117188</v>
      </c>
      <c r="AC136" s="0" t="n">
        <v>530.200012207031</v>
      </c>
      <c r="AD136" s="0" t="n">
        <v>513.760009765625</v>
      </c>
      <c r="AE136" s="0" t="n">
        <v>512.72998046875</v>
      </c>
      <c r="AF136" s="0" t="n">
        <v>514.190002441406</v>
      </c>
      <c r="AG136" s="0" t="n">
        <v>515.179992675781</v>
      </c>
      <c r="AH136" s="0" t="n">
        <v>517.239990234375</v>
      </c>
      <c r="AI136" s="0" t="n">
        <v>516.340026855469</v>
      </c>
      <c r="AJ136" s="0" t="n">
        <v>516.77001953125</v>
      </c>
      <c r="AK136" s="0" t="n">
        <v>515.099975585938</v>
      </c>
      <c r="AL136" s="0" t="n">
        <v>522.429992675781</v>
      </c>
      <c r="AM136" s="0" t="n">
        <v>527.409973144531</v>
      </c>
      <c r="AN136" s="0" t="n">
        <v>527.200012207031</v>
      </c>
      <c r="AO136" s="0" t="n">
        <v>524.450012207031</v>
      </c>
      <c r="AP136" s="0" t="n">
        <v>521.830017089844</v>
      </c>
      <c r="AQ136" s="0" t="n">
        <v>530.969970703125</v>
      </c>
      <c r="AR136" s="0" t="n">
        <v>529.039978027344</v>
      </c>
      <c r="AS136" s="0" t="n">
        <v>529.559997558594</v>
      </c>
      <c r="AT136" s="0" t="n">
        <v>532.950012207031</v>
      </c>
      <c r="AU136" s="0" t="n">
        <v>531.659973144531</v>
      </c>
      <c r="AV136" s="0" t="n">
        <v>514.880004882813</v>
      </c>
      <c r="AW136" s="0" t="n">
        <v>505.100006103516</v>
      </c>
      <c r="AX136" s="0" t="n">
        <v>510.980010986328</v>
      </c>
      <c r="AY136" s="0" t="n">
        <v>515.909973144531</v>
      </c>
      <c r="AZ136" s="0" t="n">
        <v>505.049987792969</v>
      </c>
      <c r="BA136" s="0" t="n">
        <v>497.200012207031</v>
      </c>
      <c r="BB136" s="0" t="n">
        <v>500.329986572266</v>
      </c>
      <c r="BC136" s="0" t="n">
        <v>501.399993896484</v>
      </c>
      <c r="BD136" s="0" t="n">
        <v>496.769989013672</v>
      </c>
      <c r="BE136" s="0" t="n">
        <v>502.519989013672</v>
      </c>
      <c r="BF136" s="0" t="n">
        <v>507.279998779297</v>
      </c>
      <c r="BG136" s="0" t="n">
        <v>490.200012207031</v>
      </c>
      <c r="BH136" s="0" t="n">
        <v>490.329986572266</v>
      </c>
      <c r="BI136" s="0" t="n">
        <v>506.25</v>
      </c>
      <c r="BJ136" s="0" t="n">
        <v>510.850006103516</v>
      </c>
      <c r="BK136" s="0" t="n">
        <v>498.959991455078</v>
      </c>
      <c r="BL136" s="0" t="n">
        <v>504.970001220703</v>
      </c>
      <c r="BM136" s="0" t="n">
        <v>514.880004882813</v>
      </c>
      <c r="BN136" s="0" t="n">
        <v>531.960021972656</v>
      </c>
      <c r="BO136" s="0" t="n">
        <v>539.169982910156</v>
      </c>
      <c r="BP136" s="0" t="n">
        <v>545.609985351563</v>
      </c>
      <c r="BQ136" s="0" t="n">
        <v>536.25</v>
      </c>
      <c r="BR136" s="0" t="n">
        <v>543.25</v>
      </c>
      <c r="BS136" s="0" t="n">
        <v>525.049987792969</v>
      </c>
      <c r="BT136" s="0" t="n">
        <v>517.5</v>
      </c>
      <c r="BU136" s="0" t="n">
        <v>525.909973144531</v>
      </c>
      <c r="BV136" s="0" t="n">
        <v>524.320007324219</v>
      </c>
      <c r="BW136" s="0" t="n">
        <v>514.409973144531</v>
      </c>
      <c r="BX136" s="0" t="n">
        <v>513.159973144531</v>
      </c>
      <c r="BY136" s="0" t="n">
        <v>520.929992675781</v>
      </c>
      <c r="BZ136" s="0" t="n">
        <v>520.969970703125</v>
      </c>
      <c r="CA136" s="0" t="n">
        <v>522.349975585938</v>
      </c>
      <c r="CB136" s="0" t="n">
        <v>513.25</v>
      </c>
      <c r="CC136" s="0" t="n">
        <v>509.600006103516</v>
      </c>
      <c r="CD136" s="0" t="n">
        <v>507.200012207031</v>
      </c>
      <c r="CE136" s="0" t="n">
        <v>511.880004882813</v>
      </c>
      <c r="CF136" s="0" t="n">
        <v>515.570007324219</v>
      </c>
      <c r="CG136" s="0" t="n">
        <v>513.97998046875</v>
      </c>
      <c r="CH136" s="0" t="n">
        <v>528.309997558594</v>
      </c>
      <c r="CI136" s="0" t="n">
        <v>522.390014648438</v>
      </c>
      <c r="CJ136" s="0" t="n">
        <v>519.760009765625</v>
      </c>
      <c r="CK136" s="0" t="n">
        <v>521.570007324219</v>
      </c>
      <c r="CL136" s="0" t="n">
        <v>527.97998046875</v>
      </c>
      <c r="CM136" s="0" t="n">
        <v>525.099975585938</v>
      </c>
      <c r="CN136" s="0" t="n">
        <v>527.530029296875</v>
      </c>
      <c r="CO136" s="0" t="n">
        <v>534.109985351563</v>
      </c>
      <c r="CP136" s="0" t="n">
        <v>536.309997558594</v>
      </c>
      <c r="CQ136" s="0" t="n">
        <v>534.159973144531</v>
      </c>
      <c r="CR136" s="0" t="n">
        <v>535.22998046875</v>
      </c>
      <c r="CS136" s="0" t="n">
        <v>546.22998046875</v>
      </c>
      <c r="CT136" s="0" t="n">
        <v>546.989990234375</v>
      </c>
      <c r="CU136" s="0" t="n">
        <v>541.140014648438</v>
      </c>
      <c r="CV136" s="0" t="n">
        <v>539.299987792969</v>
      </c>
      <c r="CW136" s="0" t="n">
        <v>532.760009765625</v>
      </c>
      <c r="CX136" s="0" t="n">
        <v>534.400024414063</v>
      </c>
    </row>
    <row r="137" customFormat="false" ht="12.75" hidden="false" customHeight="false" outlineLevel="0" collapsed="false">
      <c r="B137" s="0" t="s">
        <v>125</v>
      </c>
      <c r="C137" s="0" t="s">
        <v>126</v>
      </c>
      <c r="D137" s="0" t="s">
        <v>127</v>
      </c>
      <c r="E137" s="0" t="s">
        <v>128</v>
      </c>
      <c r="F137" s="0" t="s">
        <v>129</v>
      </c>
      <c r="G137" s="0" t="s">
        <v>130</v>
      </c>
      <c r="H137" s="0" t="s">
        <v>131</v>
      </c>
      <c r="I137" s="0" t="s">
        <v>132</v>
      </c>
      <c r="J137" s="0" t="s">
        <v>133</v>
      </c>
      <c r="K137" s="0" t="s">
        <v>134</v>
      </c>
      <c r="L137" s="0" t="s">
        <v>135</v>
      </c>
      <c r="M137" s="0" t="s">
        <v>136</v>
      </c>
      <c r="N137" s="0" t="s">
        <v>137</v>
      </c>
      <c r="O137" s="0" t="s">
        <v>138</v>
      </c>
      <c r="P137" s="0" t="s">
        <v>139</v>
      </c>
      <c r="Q137" s="0" t="s">
        <v>140</v>
      </c>
      <c r="R137" s="0" t="s">
        <v>141</v>
      </c>
      <c r="S137" s="0" t="s">
        <v>142</v>
      </c>
      <c r="T137" s="0" t="s">
        <v>143</v>
      </c>
      <c r="U137" s="0" t="s">
        <v>144</v>
      </c>
      <c r="V137" s="0" t="s">
        <v>145</v>
      </c>
      <c r="W137" s="0" t="s">
        <v>146</v>
      </c>
      <c r="X137" s="0" t="s">
        <v>147</v>
      </c>
      <c r="Y137" s="0" t="s">
        <v>148</v>
      </c>
      <c r="Z137" s="0" t="s">
        <v>149</v>
      </c>
      <c r="AA137" s="0" t="s">
        <v>150</v>
      </c>
      <c r="AB137" s="0" t="s">
        <v>151</v>
      </c>
      <c r="AC137" s="0" t="s">
        <v>152</v>
      </c>
      <c r="AD137" s="0" t="s">
        <v>153</v>
      </c>
      <c r="AE137" s="0" t="s">
        <v>154</v>
      </c>
      <c r="AF137" s="0" t="s">
        <v>155</v>
      </c>
      <c r="AG137" s="0" t="s">
        <v>156</v>
      </c>
      <c r="AH137" s="0" t="s">
        <v>157</v>
      </c>
      <c r="AI137" s="0" t="s">
        <v>158</v>
      </c>
      <c r="AJ137" s="0" t="s">
        <v>159</v>
      </c>
      <c r="AK137" s="0" t="s">
        <v>160</v>
      </c>
      <c r="AL137" s="0" t="s">
        <v>161</v>
      </c>
      <c r="AM137" s="0" t="s">
        <v>162</v>
      </c>
      <c r="AN137" s="0" t="s">
        <v>163</v>
      </c>
      <c r="AO137" s="0" t="s">
        <v>164</v>
      </c>
      <c r="AP137" s="0" t="s">
        <v>165</v>
      </c>
      <c r="AQ137" s="0" t="s">
        <v>166</v>
      </c>
      <c r="AR137" s="0" t="s">
        <v>167</v>
      </c>
      <c r="AS137" s="0" t="s">
        <v>168</v>
      </c>
      <c r="AT137" s="0" t="s">
        <v>169</v>
      </c>
      <c r="AU137" s="0" t="s">
        <v>170</v>
      </c>
      <c r="AV137" s="0" t="s">
        <v>171</v>
      </c>
      <c r="AW137" s="0" t="s">
        <v>172</v>
      </c>
      <c r="AX137" s="0" t="s">
        <v>173</v>
      </c>
      <c r="AY137" s="0" t="s">
        <v>174</v>
      </c>
      <c r="AZ137" s="0" t="s">
        <v>175</v>
      </c>
      <c r="BA137" s="0" t="s">
        <v>176</v>
      </c>
      <c r="BB137" s="0" t="s">
        <v>177</v>
      </c>
      <c r="BC137" s="0" t="s">
        <v>178</v>
      </c>
      <c r="BD137" s="0" t="s">
        <v>179</v>
      </c>
      <c r="BE137" s="0" t="s">
        <v>180</v>
      </c>
      <c r="BF137" s="0" t="s">
        <v>181</v>
      </c>
      <c r="BG137" s="0" t="s">
        <v>182</v>
      </c>
      <c r="BH137" s="0" t="s">
        <v>183</v>
      </c>
      <c r="BI137" s="0" t="s">
        <v>184</v>
      </c>
      <c r="BJ137" s="0" t="s">
        <v>185</v>
      </c>
      <c r="BK137" s="0" t="s">
        <v>186</v>
      </c>
      <c r="BL137" s="0" t="s">
        <v>187</v>
      </c>
      <c r="BM137" s="0" t="s">
        <v>188</v>
      </c>
      <c r="BN137" s="0" t="s">
        <v>189</v>
      </c>
      <c r="BO137" s="0" t="s">
        <v>190</v>
      </c>
      <c r="BP137" s="0" t="s">
        <v>191</v>
      </c>
      <c r="BQ137" s="0" t="s">
        <v>192</v>
      </c>
      <c r="BR137" s="0" t="s">
        <v>193</v>
      </c>
      <c r="BS137" s="0" t="s">
        <v>194</v>
      </c>
      <c r="BT137" s="0" t="s">
        <v>195</v>
      </c>
      <c r="BU137" s="0" t="s">
        <v>196</v>
      </c>
      <c r="BV137" s="0" t="s">
        <v>197</v>
      </c>
      <c r="BW137" s="0" t="s">
        <v>198</v>
      </c>
      <c r="BX137" s="0" t="s">
        <v>199</v>
      </c>
      <c r="BY137" s="0" t="s">
        <v>200</v>
      </c>
      <c r="BZ137" s="0" t="s">
        <v>201</v>
      </c>
      <c r="CA137" s="0" t="s">
        <v>202</v>
      </c>
      <c r="CB137" s="0" t="s">
        <v>203</v>
      </c>
      <c r="CC137" s="0" t="s">
        <v>204</v>
      </c>
      <c r="CD137" s="0" t="s">
        <v>205</v>
      </c>
      <c r="CE137" s="0" t="s">
        <v>206</v>
      </c>
      <c r="CF137" s="0" t="s">
        <v>207</v>
      </c>
      <c r="CG137" s="0" t="s">
        <v>208</v>
      </c>
      <c r="CH137" s="0" t="s">
        <v>209</v>
      </c>
      <c r="CI137" s="0" t="s">
        <v>210</v>
      </c>
      <c r="CJ137" s="0" t="s">
        <v>211</v>
      </c>
      <c r="CK137" s="0" t="s">
        <v>212</v>
      </c>
      <c r="CL137" s="0" t="s">
        <v>213</v>
      </c>
      <c r="CM137" s="0" t="s">
        <v>214</v>
      </c>
      <c r="CN137" s="0" t="s">
        <v>215</v>
      </c>
      <c r="CO137" s="0" t="s">
        <v>216</v>
      </c>
      <c r="CP137" s="0" t="s">
        <v>217</v>
      </c>
      <c r="CQ137" s="0" t="s">
        <v>218</v>
      </c>
      <c r="CR137" s="0" t="s">
        <v>219</v>
      </c>
      <c r="CS137" s="0" t="s">
        <v>220</v>
      </c>
      <c r="CT137" s="0" t="s">
        <v>221</v>
      </c>
      <c r="CU137" s="0" t="s">
        <v>222</v>
      </c>
      <c r="CV137" s="0" t="s">
        <v>223</v>
      </c>
      <c r="CW137" s="0" t="s">
        <v>224</v>
      </c>
      <c r="CX137" s="0" t="s">
        <v>225</v>
      </c>
    </row>
    <row r="138" customFormat="false" ht="12.75" hidden="false" customHeight="false" outlineLevel="0" collapsed="false">
      <c r="A138" s="0" t="s">
        <v>290</v>
      </c>
      <c r="B138" s="0" t="n">
        <v>508.399993896484</v>
      </c>
      <c r="C138" s="0" t="n">
        <v>516.599975585938</v>
      </c>
      <c r="D138" s="0" t="n">
        <v>528.400024414063</v>
      </c>
      <c r="E138" s="0" t="n">
        <v>522.780029296875</v>
      </c>
      <c r="F138" s="0" t="n">
        <v>526.679992675781</v>
      </c>
      <c r="G138" s="0" t="n">
        <v>534.969970703125</v>
      </c>
      <c r="H138" s="0" t="n">
        <v>536.080017089844</v>
      </c>
      <c r="I138" s="0" t="n">
        <v>525.440002441406</v>
      </c>
      <c r="J138" s="0" t="n">
        <v>524.150024414063</v>
      </c>
      <c r="K138" s="0" t="n">
        <v>519.640014648438</v>
      </c>
      <c r="L138" s="0" t="n">
        <v>530.929992675781</v>
      </c>
      <c r="M138" s="0" t="n">
        <v>543.679992675781</v>
      </c>
      <c r="N138" s="0" t="n">
        <v>546.119995117188</v>
      </c>
      <c r="O138" s="0" t="n">
        <v>555.440002441406</v>
      </c>
      <c r="P138" s="0" t="n">
        <v>535.909973144531</v>
      </c>
      <c r="Q138" s="0" t="n">
        <v>531.530029296875</v>
      </c>
      <c r="R138" s="0" t="n">
        <v>531.359985351563</v>
      </c>
      <c r="S138" s="0" t="n">
        <v>524.619995117188</v>
      </c>
      <c r="T138" s="0" t="n">
        <v>525.47998046875</v>
      </c>
      <c r="U138" s="0" t="n">
        <v>534.280029296875</v>
      </c>
      <c r="V138" s="0" t="n">
        <v>530.760009765625</v>
      </c>
      <c r="W138" s="0" t="n">
        <v>520.799987792969</v>
      </c>
      <c r="X138" s="0" t="n">
        <v>513.340026855469</v>
      </c>
      <c r="Y138" s="0" t="n">
        <v>514.880004882813</v>
      </c>
      <c r="Z138" s="0" t="n">
        <v>507.670013427734</v>
      </c>
      <c r="AA138" s="0" t="n">
        <v>516.169982910156</v>
      </c>
      <c r="AB138" s="0" t="n">
        <v>518.869995117188</v>
      </c>
      <c r="AC138" s="0" t="n">
        <v>530.200012207031</v>
      </c>
      <c r="AD138" s="0" t="n">
        <v>513.760009765625</v>
      </c>
      <c r="AE138" s="0" t="n">
        <v>512.72998046875</v>
      </c>
      <c r="AF138" s="0" t="n">
        <v>514.190002441406</v>
      </c>
      <c r="AG138" s="0" t="n">
        <v>515.179992675781</v>
      </c>
      <c r="AH138" s="0" t="n">
        <v>517.239990234375</v>
      </c>
      <c r="AI138" s="0" t="n">
        <v>516.340026855469</v>
      </c>
      <c r="AJ138" s="0" t="n">
        <v>516.77001953125</v>
      </c>
      <c r="AK138" s="0" t="n">
        <v>515.099975585938</v>
      </c>
      <c r="AL138" s="0" t="n">
        <v>522.429992675781</v>
      </c>
      <c r="AM138" s="0" t="n">
        <v>527.409973144531</v>
      </c>
      <c r="AN138" s="0" t="n">
        <v>527.200012207031</v>
      </c>
      <c r="AO138" s="0" t="n">
        <v>524.450012207031</v>
      </c>
      <c r="AP138" s="0" t="n">
        <v>521.830017089844</v>
      </c>
      <c r="AQ138" s="0" t="n">
        <v>530.969970703125</v>
      </c>
      <c r="AR138" s="0" t="n">
        <v>529.039978027344</v>
      </c>
      <c r="AS138" s="0" t="n">
        <v>529.559997558594</v>
      </c>
      <c r="AT138" s="0" t="n">
        <v>532.950012207031</v>
      </c>
      <c r="AU138" s="0" t="n">
        <v>531.659973144531</v>
      </c>
      <c r="AV138" s="0" t="n">
        <v>514.880004882813</v>
      </c>
      <c r="AW138" s="0" t="n">
        <v>505.100006103516</v>
      </c>
      <c r="AX138" s="0" t="n">
        <v>510.980010986328</v>
      </c>
      <c r="AY138" s="0" t="n">
        <v>515.909973144531</v>
      </c>
      <c r="AZ138" s="0" t="n">
        <v>505.049987792969</v>
      </c>
      <c r="BA138" s="0" t="n">
        <v>497.200012207031</v>
      </c>
      <c r="BB138" s="0" t="n">
        <v>500.329986572266</v>
      </c>
      <c r="BC138" s="0" t="n">
        <v>501.399993896484</v>
      </c>
      <c r="BD138" s="0" t="n">
        <v>496.769989013672</v>
      </c>
      <c r="BE138" s="0" t="n">
        <v>502.519989013672</v>
      </c>
      <c r="BF138" s="0" t="n">
        <v>507.279998779297</v>
      </c>
      <c r="BG138" s="0" t="n">
        <v>490.200012207031</v>
      </c>
      <c r="BH138" s="0" t="n">
        <v>490.329986572266</v>
      </c>
      <c r="BI138" s="0" t="n">
        <v>506.25</v>
      </c>
      <c r="BJ138" s="0" t="n">
        <v>510.850006103516</v>
      </c>
      <c r="BK138" s="0" t="n">
        <v>498.959991455078</v>
      </c>
      <c r="BL138" s="0" t="n">
        <v>504.970001220703</v>
      </c>
      <c r="BM138" s="0" t="n">
        <v>514.880004882813</v>
      </c>
      <c r="BN138" s="0" t="n">
        <v>531.960021972656</v>
      </c>
      <c r="BO138" s="0" t="n">
        <v>539.169982910156</v>
      </c>
      <c r="BP138" s="0" t="n">
        <v>545.609985351563</v>
      </c>
      <c r="BQ138" s="0" t="n">
        <v>536.25</v>
      </c>
      <c r="BR138" s="0" t="n">
        <v>543.25</v>
      </c>
      <c r="BS138" s="0" t="n">
        <v>525.049987792969</v>
      </c>
      <c r="BT138" s="0" t="n">
        <v>517.5</v>
      </c>
      <c r="BU138" s="0" t="n">
        <v>525.909973144531</v>
      </c>
      <c r="BV138" s="0" t="n">
        <v>524.320007324219</v>
      </c>
      <c r="BW138" s="0" t="n">
        <v>514.409973144531</v>
      </c>
      <c r="BX138" s="0" t="n">
        <v>513.159973144531</v>
      </c>
      <c r="BY138" s="0" t="n">
        <v>520.929992675781</v>
      </c>
      <c r="BZ138" s="0" t="n">
        <v>520.969970703125</v>
      </c>
      <c r="CA138" s="0" t="n">
        <v>522.349975585938</v>
      </c>
      <c r="CB138" s="0" t="n">
        <v>513.25</v>
      </c>
      <c r="CC138" s="0" t="n">
        <v>509.600006103516</v>
      </c>
      <c r="CD138" s="0" t="n">
        <v>507.200012207031</v>
      </c>
      <c r="CE138" s="0" t="n">
        <v>511.880004882813</v>
      </c>
      <c r="CF138" s="0" t="n">
        <v>515.570007324219</v>
      </c>
      <c r="CG138" s="0" t="n">
        <v>513.97998046875</v>
      </c>
      <c r="CH138" s="0" t="n">
        <v>528.309997558594</v>
      </c>
      <c r="CI138" s="0" t="n">
        <v>522.390014648438</v>
      </c>
      <c r="CJ138" s="0" t="n">
        <v>519.760009765625</v>
      </c>
      <c r="CK138" s="0" t="n">
        <v>521.570007324219</v>
      </c>
      <c r="CL138" s="0" t="n">
        <v>527.97998046875</v>
      </c>
      <c r="CM138" s="0" t="n">
        <v>525.099975585938</v>
      </c>
      <c r="CN138" s="0" t="n">
        <v>527.530029296875</v>
      </c>
      <c r="CO138" s="0" t="n">
        <v>534.109985351563</v>
      </c>
      <c r="CP138" s="0" t="n">
        <v>536.309997558594</v>
      </c>
      <c r="CQ138" s="0" t="n">
        <v>534.159973144531</v>
      </c>
      <c r="CR138" s="0" t="n">
        <v>535.22998046875</v>
      </c>
      <c r="CS138" s="0" t="n">
        <v>546.22998046875</v>
      </c>
      <c r="CT138" s="0" t="n">
        <v>546.989990234375</v>
      </c>
      <c r="CU138" s="0" t="n">
        <v>541.140014648438</v>
      </c>
      <c r="CV138" s="0" t="n">
        <v>539.299987792969</v>
      </c>
      <c r="CW138" s="0" t="n">
        <v>532.760009765625</v>
      </c>
      <c r="CX138" s="0" t="n">
        <v>534.400024414063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X138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66" min="66" style="0" width="10.99"/>
  </cols>
  <sheetData>
    <row r="1" customFormat="false" ht="12.75" hidden="false" customHeight="false" outlineLevel="0" collapsed="false">
      <c r="A1" s="51"/>
      <c r="B1" s="51" t="s">
        <v>159</v>
      </c>
      <c r="C1" s="51" t="s">
        <v>160</v>
      </c>
      <c r="D1" s="51" t="s">
        <v>161</v>
      </c>
      <c r="E1" s="51" t="s">
        <v>162</v>
      </c>
      <c r="F1" s="51" t="s">
        <v>163</v>
      </c>
      <c r="G1" s="51" t="s">
        <v>164</v>
      </c>
      <c r="H1" s="51" t="s">
        <v>165</v>
      </c>
      <c r="I1" s="51" t="s">
        <v>166</v>
      </c>
      <c r="J1" s="51" t="s">
        <v>167</v>
      </c>
      <c r="K1" s="51" t="s">
        <v>228</v>
      </c>
      <c r="L1" s="51" t="s">
        <v>168</v>
      </c>
      <c r="M1" s="51" t="s">
        <v>169</v>
      </c>
      <c r="N1" s="51" t="s">
        <v>170</v>
      </c>
      <c r="O1" s="51" t="s">
        <v>171</v>
      </c>
      <c r="P1" s="51" t="s">
        <v>172</v>
      </c>
      <c r="Q1" s="51" t="s">
        <v>173</v>
      </c>
      <c r="R1" s="51" t="s">
        <v>174</v>
      </c>
      <c r="S1" s="51" t="s">
        <v>175</v>
      </c>
      <c r="T1" s="51" t="s">
        <v>176</v>
      </c>
      <c r="U1" s="51" t="s">
        <v>177</v>
      </c>
      <c r="V1" s="51" t="s">
        <v>178</v>
      </c>
      <c r="W1" s="51" t="s">
        <v>179</v>
      </c>
      <c r="X1" s="51" t="s">
        <v>180</v>
      </c>
      <c r="Y1" s="51" t="s">
        <v>181</v>
      </c>
      <c r="Z1" s="51" t="s">
        <v>182</v>
      </c>
      <c r="AA1" s="51" t="s">
        <v>183</v>
      </c>
      <c r="AB1" s="51" t="s">
        <v>184</v>
      </c>
      <c r="AC1" s="51" t="s">
        <v>185</v>
      </c>
      <c r="AD1" s="51" t="s">
        <v>186</v>
      </c>
      <c r="AE1" s="51" t="s">
        <v>187</v>
      </c>
      <c r="AF1" s="51" t="s">
        <v>188</v>
      </c>
      <c r="AG1" s="51" t="s">
        <v>291</v>
      </c>
      <c r="AH1" s="51" t="s">
        <v>189</v>
      </c>
      <c r="AI1" s="51" t="s">
        <v>190</v>
      </c>
      <c r="AJ1" s="51" t="s">
        <v>191</v>
      </c>
      <c r="AK1" s="51" t="s">
        <v>192</v>
      </c>
      <c r="AL1" s="51" t="s">
        <v>234</v>
      </c>
      <c r="AM1" s="51" t="s">
        <v>193</v>
      </c>
      <c r="AN1" s="51" t="s">
        <v>194</v>
      </c>
      <c r="AO1" s="51" t="s">
        <v>195</v>
      </c>
      <c r="AP1" s="51" t="s">
        <v>196</v>
      </c>
      <c r="AQ1" s="51" t="s">
        <v>197</v>
      </c>
      <c r="AR1" s="51" t="s">
        <v>198</v>
      </c>
      <c r="AS1" s="51" t="s">
        <v>199</v>
      </c>
      <c r="AT1" s="51" t="s">
        <v>200</v>
      </c>
      <c r="AU1" s="51" t="s">
        <v>201</v>
      </c>
      <c r="AV1" s="51" t="s">
        <v>229</v>
      </c>
      <c r="AW1" s="51" t="s">
        <v>202</v>
      </c>
      <c r="AX1" s="51" t="s">
        <v>203</v>
      </c>
      <c r="AY1" s="51" t="s">
        <v>204</v>
      </c>
      <c r="AZ1" s="51" t="s">
        <v>205</v>
      </c>
      <c r="BA1" s="51" t="s">
        <v>206</v>
      </c>
      <c r="BB1" s="51" t="s">
        <v>207</v>
      </c>
      <c r="BC1" s="51" t="s">
        <v>208</v>
      </c>
      <c r="BD1" s="51" t="s">
        <v>209</v>
      </c>
      <c r="BE1" s="51" t="s">
        <v>210</v>
      </c>
      <c r="BF1" s="51" t="s">
        <v>211</v>
      </c>
      <c r="BG1" s="51" t="s">
        <v>212</v>
      </c>
      <c r="BH1" s="51" t="s">
        <v>213</v>
      </c>
      <c r="BI1" s="51" t="s">
        <v>214</v>
      </c>
      <c r="BJ1" s="51" t="s">
        <v>215</v>
      </c>
      <c r="BK1" s="51" t="s">
        <v>216</v>
      </c>
      <c r="BL1" s="51" t="s">
        <v>217</v>
      </c>
      <c r="BM1" s="51" t="s">
        <v>218</v>
      </c>
      <c r="BN1" s="51" t="s">
        <v>219</v>
      </c>
      <c r="BO1" s="51" t="s">
        <v>220</v>
      </c>
      <c r="BP1" s="51" t="s">
        <v>221</v>
      </c>
      <c r="BQ1" s="51" t="s">
        <v>222</v>
      </c>
      <c r="BR1" s="51" t="s">
        <v>223</v>
      </c>
      <c r="BS1" s="51" t="s">
        <v>224</v>
      </c>
      <c r="BT1" s="51" t="s">
        <v>225</v>
      </c>
      <c r="BU1" s="51" t="s">
        <v>230</v>
      </c>
      <c r="BV1" s="51" t="e">
        <f aca="false">NA()</f>
        <v>#N/A</v>
      </c>
      <c r="BW1" s="51" t="e">
        <f aca="false">NA()</f>
        <v>#N/A</v>
      </c>
      <c r="BX1" s="51" t="e">
        <f aca="false">NA()</f>
        <v>#N/A</v>
      </c>
      <c r="BY1" s="51" t="e">
        <f aca="false">NA()</f>
        <v>#N/A</v>
      </c>
      <c r="BZ1" s="51" t="e">
        <f aca="false">NA()</f>
        <v>#N/A</v>
      </c>
      <c r="CA1" s="51" t="e">
        <f aca="false">NA()</f>
        <v>#N/A</v>
      </c>
      <c r="CB1" s="51" t="e">
        <f aca="false">NA()</f>
        <v>#N/A</v>
      </c>
      <c r="CC1" s="51" t="e">
        <f aca="false">NA()</f>
        <v>#N/A</v>
      </c>
      <c r="CD1" s="51" t="e">
        <f aca="false">NA()</f>
        <v>#N/A</v>
      </c>
      <c r="CE1" s="51" t="e">
        <f aca="false">NA()</f>
        <v>#N/A</v>
      </c>
      <c r="CF1" s="51" t="e">
        <f aca="false">NA()</f>
        <v>#N/A</v>
      </c>
      <c r="CG1" s="51" t="e">
        <f aca="false">NA()</f>
        <v>#N/A</v>
      </c>
      <c r="CH1" s="51" t="e">
        <f aca="false">NA()</f>
        <v>#N/A</v>
      </c>
      <c r="CI1" s="51" t="e">
        <f aca="false">NA()</f>
        <v>#N/A</v>
      </c>
      <c r="CJ1" s="51" t="e">
        <f aca="false">NA()</f>
        <v>#N/A</v>
      </c>
      <c r="CK1" s="51" t="e">
        <f aca="false">NA()</f>
        <v>#N/A</v>
      </c>
      <c r="CL1" s="51" t="e">
        <f aca="false">NA()</f>
        <v>#N/A</v>
      </c>
      <c r="CM1" s="51" t="e">
        <f aca="false">NA()</f>
        <v>#N/A</v>
      </c>
      <c r="CN1" s="51" t="e">
        <f aca="false">NA()</f>
        <v>#N/A</v>
      </c>
      <c r="CO1" s="51" t="e">
        <f aca="false">NA()</f>
        <v>#N/A</v>
      </c>
      <c r="CP1" s="51" t="e">
        <f aca="false">NA()</f>
        <v>#N/A</v>
      </c>
      <c r="CQ1" s="51" t="e">
        <f aca="false">NA()</f>
        <v>#N/A</v>
      </c>
      <c r="CR1" s="51" t="e">
        <f aca="false">NA()</f>
        <v>#N/A</v>
      </c>
      <c r="CS1" s="51" t="e">
        <f aca="false">NA()</f>
        <v>#N/A</v>
      </c>
      <c r="CT1" s="51" t="e">
        <f aca="false">NA()</f>
        <v>#N/A</v>
      </c>
      <c r="CU1" s="51" t="e">
        <f aca="false">NA()</f>
        <v>#N/A</v>
      </c>
      <c r="CV1" s="51" t="e">
        <f aca="false">NA()</f>
        <v>#N/A</v>
      </c>
      <c r="CW1" s="0" t="e">
        <f aca="false">NA()</f>
        <v>#N/A</v>
      </c>
      <c r="CX1" s="0" t="e">
        <f aca="false">NA()</f>
        <v>#N/A</v>
      </c>
    </row>
    <row r="2" customFormat="false" ht="12.75" hidden="false" customHeight="false" outlineLevel="0" collapsed="false">
      <c r="A2" s="51" t="s">
        <v>226</v>
      </c>
      <c r="B2" s="51" t="n">
        <v>1</v>
      </c>
      <c r="C2" s="51" t="n">
        <v>1</v>
      </c>
      <c r="D2" s="51" t="n">
        <v>1</v>
      </c>
      <c r="E2" s="51" t="n">
        <v>1</v>
      </c>
      <c r="F2" s="51" t="n">
        <v>1</v>
      </c>
      <c r="G2" s="51" t="n">
        <v>1</v>
      </c>
      <c r="H2" s="51" t="n">
        <v>1</v>
      </c>
      <c r="I2" s="51" t="n">
        <v>1</v>
      </c>
      <c r="J2" s="51" t="n">
        <v>1</v>
      </c>
      <c r="K2" s="51" t="n">
        <v>1</v>
      </c>
      <c r="L2" s="51" t="n">
        <v>1</v>
      </c>
      <c r="M2" s="51" t="n">
        <v>1</v>
      </c>
      <c r="N2" s="51" t="n">
        <v>1</v>
      </c>
      <c r="O2" s="51" t="n">
        <v>1</v>
      </c>
      <c r="P2" s="51" t="n">
        <v>1</v>
      </c>
      <c r="Q2" s="51" t="n">
        <v>1</v>
      </c>
      <c r="R2" s="51" t="n">
        <v>1</v>
      </c>
      <c r="S2" s="51" t="n">
        <v>1</v>
      </c>
      <c r="T2" s="51" t="n">
        <v>1</v>
      </c>
      <c r="U2" s="51" t="n">
        <v>1</v>
      </c>
      <c r="V2" s="51" t="n">
        <v>1</v>
      </c>
      <c r="W2" s="51" t="n">
        <v>1</v>
      </c>
      <c r="X2" s="51" t="n">
        <v>1</v>
      </c>
      <c r="Y2" s="51" t="n">
        <v>1</v>
      </c>
      <c r="Z2" s="51" t="n">
        <v>1</v>
      </c>
      <c r="AA2" s="51" t="n">
        <v>1</v>
      </c>
      <c r="AB2" s="51" t="n">
        <v>1</v>
      </c>
      <c r="AC2" s="51" t="n">
        <v>1</v>
      </c>
      <c r="AD2" s="51" t="n">
        <v>1</v>
      </c>
      <c r="AE2" s="51" t="n">
        <v>1</v>
      </c>
      <c r="AF2" s="51" t="n">
        <v>1</v>
      </c>
      <c r="AG2" s="51" t="n">
        <v>1</v>
      </c>
      <c r="AH2" s="51" t="n">
        <v>1</v>
      </c>
      <c r="AI2" s="51" t="n">
        <v>1</v>
      </c>
      <c r="AJ2" s="51" t="n">
        <v>1</v>
      </c>
      <c r="AK2" s="51" t="n">
        <v>1</v>
      </c>
      <c r="AL2" s="51" t="n">
        <v>1</v>
      </c>
      <c r="AM2" s="51" t="n">
        <v>1</v>
      </c>
      <c r="AN2" s="51" t="n">
        <v>1</v>
      </c>
      <c r="AO2" s="51" t="n">
        <v>1</v>
      </c>
      <c r="AP2" s="51" t="n">
        <v>1</v>
      </c>
      <c r="AQ2" s="51" t="n">
        <v>1</v>
      </c>
      <c r="AR2" s="51" t="n">
        <v>1</v>
      </c>
      <c r="AS2" s="51" t="n">
        <v>1</v>
      </c>
      <c r="AT2" s="51" t="n">
        <v>1</v>
      </c>
      <c r="AU2" s="51" t="n">
        <v>1</v>
      </c>
      <c r="AV2" s="51" t="n">
        <v>1</v>
      </c>
      <c r="AW2" s="51" t="n">
        <v>1</v>
      </c>
      <c r="AX2" s="51" t="n">
        <v>1</v>
      </c>
      <c r="AY2" s="51" t="n">
        <v>1</v>
      </c>
      <c r="AZ2" s="51" t="n">
        <v>1</v>
      </c>
      <c r="BA2" s="51" t="n">
        <v>1</v>
      </c>
      <c r="BB2" s="51" t="n">
        <v>1</v>
      </c>
      <c r="BC2" s="51" t="n">
        <v>1</v>
      </c>
      <c r="BD2" s="51" t="n">
        <v>1</v>
      </c>
      <c r="BE2" s="51" t="n">
        <v>1</v>
      </c>
      <c r="BF2" s="51" t="n">
        <v>1</v>
      </c>
      <c r="BG2" s="51" t="n">
        <v>1</v>
      </c>
      <c r="BH2" s="51" t="n">
        <v>1</v>
      </c>
      <c r="BI2" s="51" t="n">
        <v>1</v>
      </c>
      <c r="BJ2" s="51" t="n">
        <v>1</v>
      </c>
      <c r="BK2" s="51" t="n">
        <v>1</v>
      </c>
      <c r="BL2" s="51" t="n">
        <v>1</v>
      </c>
      <c r="BM2" s="51" t="n">
        <v>1</v>
      </c>
      <c r="BN2" s="51" t="n">
        <v>1</v>
      </c>
      <c r="BO2" s="51" t="n">
        <v>1</v>
      </c>
      <c r="BP2" s="51" t="n">
        <v>1</v>
      </c>
      <c r="BQ2" s="51" t="n">
        <v>1</v>
      </c>
      <c r="BR2" s="51" t="n">
        <v>1</v>
      </c>
      <c r="BS2" s="51" t="n">
        <v>1</v>
      </c>
      <c r="BT2" s="51" t="n">
        <v>1</v>
      </c>
      <c r="BU2" s="51" t="n">
        <v>1</v>
      </c>
      <c r="BV2" s="51" t="n">
        <v>1</v>
      </c>
      <c r="BW2" s="51" t="n">
        <v>1</v>
      </c>
      <c r="BX2" s="51" t="n">
        <v>1</v>
      </c>
      <c r="BY2" s="51" t="n">
        <v>1</v>
      </c>
      <c r="BZ2" s="51" t="n">
        <v>1</v>
      </c>
      <c r="CA2" s="51" t="n">
        <v>1</v>
      </c>
      <c r="CB2" s="51" t="n">
        <v>1</v>
      </c>
      <c r="CC2" s="51" t="n">
        <v>1</v>
      </c>
      <c r="CD2" s="51" t="n">
        <v>1</v>
      </c>
      <c r="CE2" s="51" t="n">
        <v>1</v>
      </c>
      <c r="CF2" s="51" t="n">
        <v>1</v>
      </c>
      <c r="CG2" s="51" t="n">
        <v>1</v>
      </c>
      <c r="CH2" s="51" t="n">
        <v>1</v>
      </c>
      <c r="CI2" s="51" t="n">
        <v>1</v>
      </c>
      <c r="CJ2" s="51" t="n">
        <v>1</v>
      </c>
      <c r="CK2" s="51" t="n">
        <v>1</v>
      </c>
      <c r="CL2" s="51" t="n">
        <v>1</v>
      </c>
      <c r="CM2" s="51" t="n">
        <v>1</v>
      </c>
      <c r="CN2" s="51" t="n">
        <v>1</v>
      </c>
      <c r="CO2" s="51" t="n">
        <v>1</v>
      </c>
      <c r="CP2" s="51" t="n">
        <v>1</v>
      </c>
      <c r="CQ2" s="51" t="n">
        <v>1</v>
      </c>
      <c r="CR2" s="51" t="n">
        <v>1</v>
      </c>
      <c r="CS2" s="51" t="n">
        <v>1</v>
      </c>
      <c r="CT2" s="51" t="n">
        <v>1</v>
      </c>
      <c r="CU2" s="51" t="n">
        <v>1</v>
      </c>
      <c r="CV2" s="51" t="n">
        <v>1</v>
      </c>
      <c r="CW2" s="0" t="n">
        <v>1</v>
      </c>
      <c r="CX2" s="0" t="n">
        <v>1</v>
      </c>
    </row>
    <row r="3" customFormat="false" ht="12.75" hidden="false" customHeight="false" outlineLevel="0" collapsed="false">
      <c r="A3" s="51"/>
      <c r="B3" s="51" t="s">
        <v>159</v>
      </c>
      <c r="C3" s="51" t="s">
        <v>160</v>
      </c>
      <c r="D3" s="51" t="s">
        <v>161</v>
      </c>
      <c r="E3" s="51" t="s">
        <v>162</v>
      </c>
      <c r="F3" s="51" t="s">
        <v>163</v>
      </c>
      <c r="G3" s="51" t="s">
        <v>164</v>
      </c>
      <c r="H3" s="51" t="s">
        <v>165</v>
      </c>
      <c r="I3" s="51" t="s">
        <v>166</v>
      </c>
      <c r="J3" s="51" t="s">
        <v>167</v>
      </c>
      <c r="K3" s="51" t="s">
        <v>228</v>
      </c>
      <c r="L3" s="51" t="s">
        <v>168</v>
      </c>
      <c r="M3" s="51" t="s">
        <v>169</v>
      </c>
      <c r="N3" s="51" t="s">
        <v>170</v>
      </c>
      <c r="O3" s="51" t="s">
        <v>171</v>
      </c>
      <c r="P3" s="51" t="s">
        <v>172</v>
      </c>
      <c r="Q3" s="51" t="s">
        <v>173</v>
      </c>
      <c r="R3" s="51" t="s">
        <v>174</v>
      </c>
      <c r="S3" s="51" t="s">
        <v>175</v>
      </c>
      <c r="T3" s="51" t="s">
        <v>176</v>
      </c>
      <c r="U3" s="51" t="s">
        <v>177</v>
      </c>
      <c r="V3" s="51" t="s">
        <v>178</v>
      </c>
      <c r="W3" s="51" t="s">
        <v>179</v>
      </c>
      <c r="X3" s="51" t="s">
        <v>180</v>
      </c>
      <c r="Y3" s="51" t="s">
        <v>181</v>
      </c>
      <c r="Z3" s="51" t="s">
        <v>182</v>
      </c>
      <c r="AA3" s="51" t="s">
        <v>183</v>
      </c>
      <c r="AB3" s="51" t="s">
        <v>184</v>
      </c>
      <c r="AC3" s="51" t="s">
        <v>185</v>
      </c>
      <c r="AD3" s="51" t="s">
        <v>186</v>
      </c>
      <c r="AE3" s="51" t="s">
        <v>187</v>
      </c>
      <c r="AF3" s="51" t="s">
        <v>188</v>
      </c>
      <c r="AG3" s="51" t="s">
        <v>291</v>
      </c>
      <c r="AH3" s="51" t="s">
        <v>189</v>
      </c>
      <c r="AI3" s="51" t="s">
        <v>190</v>
      </c>
      <c r="AJ3" s="51" t="s">
        <v>191</v>
      </c>
      <c r="AK3" s="51" t="s">
        <v>192</v>
      </c>
      <c r="AL3" s="51" t="s">
        <v>234</v>
      </c>
      <c r="AM3" s="51" t="s">
        <v>193</v>
      </c>
      <c r="AN3" s="51" t="s">
        <v>194</v>
      </c>
      <c r="AO3" s="51" t="s">
        <v>195</v>
      </c>
      <c r="AP3" s="51" t="s">
        <v>196</v>
      </c>
      <c r="AQ3" s="51" t="s">
        <v>197</v>
      </c>
      <c r="AR3" s="51" t="s">
        <v>198</v>
      </c>
      <c r="AS3" s="51" t="s">
        <v>199</v>
      </c>
      <c r="AT3" s="51" t="s">
        <v>200</v>
      </c>
      <c r="AU3" s="51" t="s">
        <v>201</v>
      </c>
      <c r="AV3" s="51" t="s">
        <v>229</v>
      </c>
      <c r="AW3" s="51" t="s">
        <v>202</v>
      </c>
      <c r="AX3" s="51" t="s">
        <v>203</v>
      </c>
      <c r="AY3" s="51" t="s">
        <v>204</v>
      </c>
      <c r="AZ3" s="51" t="s">
        <v>205</v>
      </c>
      <c r="BA3" s="51" t="s">
        <v>206</v>
      </c>
      <c r="BB3" s="51" t="s">
        <v>207</v>
      </c>
      <c r="BC3" s="51" t="s">
        <v>208</v>
      </c>
      <c r="BD3" s="51" t="s">
        <v>209</v>
      </c>
      <c r="BE3" s="51" t="s">
        <v>210</v>
      </c>
      <c r="BF3" s="51" t="s">
        <v>211</v>
      </c>
      <c r="BG3" s="51" t="s">
        <v>212</v>
      </c>
      <c r="BH3" s="51" t="s">
        <v>213</v>
      </c>
      <c r="BI3" s="51" t="s">
        <v>214</v>
      </c>
      <c r="BJ3" s="51" t="s">
        <v>215</v>
      </c>
      <c r="BK3" s="51" t="s">
        <v>216</v>
      </c>
      <c r="BL3" s="51" t="s">
        <v>217</v>
      </c>
      <c r="BM3" s="51" t="s">
        <v>218</v>
      </c>
      <c r="BN3" s="51" t="s">
        <v>219</v>
      </c>
      <c r="BO3" s="51" t="s">
        <v>220</v>
      </c>
      <c r="BP3" s="51" t="s">
        <v>221</v>
      </c>
      <c r="BQ3" s="51" t="s">
        <v>222</v>
      </c>
      <c r="BR3" s="51" t="s">
        <v>223</v>
      </c>
      <c r="BS3" s="51" t="s">
        <v>224</v>
      </c>
      <c r="BT3" s="51" t="s">
        <v>225</v>
      </c>
      <c r="BU3" s="51" t="s">
        <v>230</v>
      </c>
      <c r="BV3" s="51" t="e">
        <f aca="false">NA()</f>
        <v>#N/A</v>
      </c>
      <c r="BW3" s="51" t="e">
        <f aca="false">NA()</f>
        <v>#N/A</v>
      </c>
      <c r="BX3" s="51" t="e">
        <f aca="false">NA()</f>
        <v>#N/A</v>
      </c>
      <c r="BY3" s="51" t="e">
        <f aca="false">NA()</f>
        <v>#N/A</v>
      </c>
      <c r="BZ3" s="51" t="e">
        <f aca="false">NA()</f>
        <v>#N/A</v>
      </c>
      <c r="CA3" s="51" t="e">
        <f aca="false">NA()</f>
        <v>#N/A</v>
      </c>
      <c r="CB3" s="51" t="e">
        <f aca="false">NA()</f>
        <v>#N/A</v>
      </c>
      <c r="CC3" s="51" t="e">
        <f aca="false">NA()</f>
        <v>#N/A</v>
      </c>
      <c r="CD3" s="51" t="e">
        <f aca="false">NA()</f>
        <v>#N/A</v>
      </c>
      <c r="CE3" s="51" t="e">
        <f aca="false">NA()</f>
        <v>#N/A</v>
      </c>
      <c r="CF3" s="51" t="e">
        <f aca="false">NA()</f>
        <v>#N/A</v>
      </c>
      <c r="CG3" s="51" t="e">
        <f aca="false">NA()</f>
        <v>#N/A</v>
      </c>
      <c r="CH3" s="51" t="e">
        <f aca="false">NA()</f>
        <v>#N/A</v>
      </c>
      <c r="CI3" s="51" t="e">
        <f aca="false">NA()</f>
        <v>#N/A</v>
      </c>
      <c r="CJ3" s="51" t="e">
        <f aca="false">NA()</f>
        <v>#N/A</v>
      </c>
      <c r="CK3" s="51" t="e">
        <f aca="false">NA()</f>
        <v>#N/A</v>
      </c>
      <c r="CL3" s="51" t="e">
        <f aca="false">NA()</f>
        <v>#N/A</v>
      </c>
      <c r="CM3" s="51" t="e">
        <f aca="false">NA()</f>
        <v>#N/A</v>
      </c>
      <c r="CN3" s="51" t="e">
        <f aca="false">NA()</f>
        <v>#N/A</v>
      </c>
      <c r="CO3" s="51" t="e">
        <f aca="false">NA()</f>
        <v>#N/A</v>
      </c>
      <c r="CP3" s="51" t="e">
        <f aca="false">NA()</f>
        <v>#N/A</v>
      </c>
      <c r="CQ3" s="51" t="e">
        <f aca="false">NA()</f>
        <v>#N/A</v>
      </c>
      <c r="CR3" s="51" t="e">
        <f aca="false">NA()</f>
        <v>#N/A</v>
      </c>
      <c r="CS3" s="51" t="e">
        <f aca="false">NA()</f>
        <v>#N/A</v>
      </c>
      <c r="CT3" s="51" t="e">
        <f aca="false">NA()</f>
        <v>#N/A</v>
      </c>
      <c r="CU3" s="51" t="e">
        <f aca="false">NA()</f>
        <v>#N/A</v>
      </c>
      <c r="CV3" s="51" t="e">
        <f aca="false">NA()</f>
        <v>#N/A</v>
      </c>
      <c r="CW3" s="0" t="e">
        <f aca="false">NA()</f>
        <v>#N/A</v>
      </c>
      <c r="CX3" s="0" t="e">
        <f aca="false">NA()</f>
        <v>#N/A</v>
      </c>
    </row>
    <row r="4" customFormat="false" ht="12.75" hidden="false" customHeight="false" outlineLevel="0" collapsed="false">
      <c r="A4" s="51" t="s">
        <v>227</v>
      </c>
      <c r="B4" s="51" t="n">
        <v>1</v>
      </c>
      <c r="C4" s="51" t="n">
        <v>1</v>
      </c>
      <c r="D4" s="51" t="n">
        <v>1</v>
      </c>
      <c r="E4" s="51" t="n">
        <v>1</v>
      </c>
      <c r="F4" s="51" t="n">
        <v>1</v>
      </c>
      <c r="G4" s="51" t="n">
        <v>1</v>
      </c>
      <c r="H4" s="51" t="n">
        <v>1</v>
      </c>
      <c r="I4" s="51" t="n">
        <v>1</v>
      </c>
      <c r="J4" s="51" t="n">
        <v>1</v>
      </c>
      <c r="K4" s="51" t="n">
        <v>1</v>
      </c>
      <c r="L4" s="51" t="n">
        <v>1</v>
      </c>
      <c r="M4" s="51" t="n">
        <v>1</v>
      </c>
      <c r="N4" s="51" t="n">
        <v>1</v>
      </c>
      <c r="O4" s="51" t="n">
        <v>1</v>
      </c>
      <c r="P4" s="51" t="n">
        <v>1</v>
      </c>
      <c r="Q4" s="51" t="n">
        <v>1</v>
      </c>
      <c r="R4" s="51" t="n">
        <v>1</v>
      </c>
      <c r="S4" s="51" t="n">
        <v>1</v>
      </c>
      <c r="T4" s="51" t="n">
        <v>1</v>
      </c>
      <c r="U4" s="51" t="n">
        <v>1</v>
      </c>
      <c r="V4" s="51" t="n">
        <v>1</v>
      </c>
      <c r="W4" s="51" t="n">
        <v>1</v>
      </c>
      <c r="X4" s="51" t="n">
        <v>1</v>
      </c>
      <c r="Y4" s="51" t="n">
        <v>1</v>
      </c>
      <c r="Z4" s="51" t="n">
        <v>1</v>
      </c>
      <c r="AA4" s="51" t="n">
        <v>1</v>
      </c>
      <c r="AB4" s="51" t="n">
        <v>1</v>
      </c>
      <c r="AC4" s="51" t="n">
        <v>1</v>
      </c>
      <c r="AD4" s="51" t="n">
        <v>1</v>
      </c>
      <c r="AE4" s="51" t="n">
        <v>1</v>
      </c>
      <c r="AF4" s="51" t="n">
        <v>1</v>
      </c>
      <c r="AG4" s="51" t="n">
        <v>1</v>
      </c>
      <c r="AH4" s="51" t="n">
        <v>1</v>
      </c>
      <c r="AI4" s="51" t="n">
        <v>1</v>
      </c>
      <c r="AJ4" s="51" t="n">
        <v>1</v>
      </c>
      <c r="AK4" s="51" t="n">
        <v>1</v>
      </c>
      <c r="AL4" s="51" t="n">
        <v>1</v>
      </c>
      <c r="AM4" s="51" t="n">
        <v>1</v>
      </c>
      <c r="AN4" s="51" t="n">
        <v>1</v>
      </c>
      <c r="AO4" s="51" t="n">
        <v>1</v>
      </c>
      <c r="AP4" s="51" t="n">
        <v>1</v>
      </c>
      <c r="AQ4" s="51" t="n">
        <v>1</v>
      </c>
      <c r="AR4" s="51" t="n">
        <v>1</v>
      </c>
      <c r="AS4" s="51" t="n">
        <v>1</v>
      </c>
      <c r="AT4" s="51" t="n">
        <v>1</v>
      </c>
      <c r="AU4" s="51" t="n">
        <v>1</v>
      </c>
      <c r="AV4" s="51" t="n">
        <v>1</v>
      </c>
      <c r="AW4" s="51" t="n">
        <v>1</v>
      </c>
      <c r="AX4" s="51" t="n">
        <v>1</v>
      </c>
      <c r="AY4" s="51" t="n">
        <v>1</v>
      </c>
      <c r="AZ4" s="51" t="n">
        <v>1</v>
      </c>
      <c r="BA4" s="51" t="n">
        <v>1</v>
      </c>
      <c r="BB4" s="51" t="n">
        <v>1</v>
      </c>
      <c r="BC4" s="51" t="n">
        <v>1</v>
      </c>
      <c r="BD4" s="51" t="n">
        <v>1</v>
      </c>
      <c r="BE4" s="51" t="n">
        <v>1</v>
      </c>
      <c r="BF4" s="51" t="n">
        <v>1</v>
      </c>
      <c r="BG4" s="51" t="n">
        <v>1</v>
      </c>
      <c r="BH4" s="51" t="n">
        <v>1</v>
      </c>
      <c r="BI4" s="51" t="n">
        <v>1</v>
      </c>
      <c r="BJ4" s="51" t="n">
        <v>1</v>
      </c>
      <c r="BK4" s="51" t="n">
        <v>1</v>
      </c>
      <c r="BL4" s="51" t="n">
        <v>1</v>
      </c>
      <c r="BM4" s="51" t="n">
        <v>1</v>
      </c>
      <c r="BN4" s="51" t="n">
        <v>1</v>
      </c>
      <c r="BO4" s="51" t="n">
        <v>1</v>
      </c>
      <c r="BP4" s="51" t="n">
        <v>1</v>
      </c>
      <c r="BQ4" s="51" t="n">
        <v>1</v>
      </c>
      <c r="BR4" s="51" t="n">
        <v>1</v>
      </c>
      <c r="BS4" s="51" t="n">
        <v>1</v>
      </c>
      <c r="BT4" s="51" t="n">
        <v>1</v>
      </c>
      <c r="BU4" s="51" t="n">
        <v>1</v>
      </c>
      <c r="BV4" s="51" t="n">
        <v>1</v>
      </c>
      <c r="BW4" s="51" t="n">
        <v>1</v>
      </c>
      <c r="BX4" s="51" t="n">
        <v>1</v>
      </c>
      <c r="BY4" s="51" t="n">
        <v>1</v>
      </c>
      <c r="BZ4" s="51" t="n">
        <v>1</v>
      </c>
      <c r="CA4" s="51" t="n">
        <v>1</v>
      </c>
      <c r="CB4" s="51" t="n">
        <v>1</v>
      </c>
      <c r="CC4" s="51" t="n">
        <v>1</v>
      </c>
      <c r="CD4" s="51" t="n">
        <v>1</v>
      </c>
      <c r="CE4" s="51" t="n">
        <v>1</v>
      </c>
      <c r="CF4" s="51" t="n">
        <v>1</v>
      </c>
      <c r="CG4" s="51" t="n">
        <v>1</v>
      </c>
      <c r="CH4" s="51" t="n">
        <v>1</v>
      </c>
      <c r="CI4" s="51" t="n">
        <v>1</v>
      </c>
      <c r="CJ4" s="51" t="n">
        <v>1</v>
      </c>
      <c r="CK4" s="51" t="n">
        <v>1</v>
      </c>
      <c r="CL4" s="51" t="n">
        <v>1</v>
      </c>
      <c r="CM4" s="51" t="n">
        <v>1</v>
      </c>
      <c r="CN4" s="51" t="n">
        <v>1</v>
      </c>
      <c r="CO4" s="51" t="n">
        <v>1</v>
      </c>
      <c r="CP4" s="51" t="n">
        <v>1</v>
      </c>
      <c r="CQ4" s="51" t="n">
        <v>1</v>
      </c>
      <c r="CR4" s="51" t="n">
        <v>1</v>
      </c>
      <c r="CS4" s="51" t="n">
        <v>1</v>
      </c>
      <c r="CT4" s="51" t="n">
        <v>1</v>
      </c>
      <c r="CU4" s="51" t="n">
        <v>1</v>
      </c>
      <c r="CV4" s="51" t="n">
        <v>1</v>
      </c>
      <c r="CW4" s="0" t="n">
        <v>1</v>
      </c>
      <c r="CX4" s="0" t="n">
        <v>1</v>
      </c>
    </row>
    <row r="5" customFormat="false" ht="12.75" hidden="false" customHeight="false" outlineLevel="0" collapsed="false">
      <c r="A5" s="51"/>
      <c r="B5" s="51" t="s">
        <v>159</v>
      </c>
      <c r="C5" s="51" t="s">
        <v>160</v>
      </c>
      <c r="D5" s="51" t="s">
        <v>161</v>
      </c>
      <c r="E5" s="51" t="s">
        <v>162</v>
      </c>
      <c r="F5" s="51" t="s">
        <v>163</v>
      </c>
      <c r="G5" s="51" t="s">
        <v>164</v>
      </c>
      <c r="H5" s="51" t="s">
        <v>165</v>
      </c>
      <c r="I5" s="51" t="s">
        <v>166</v>
      </c>
      <c r="J5" s="51" t="s">
        <v>167</v>
      </c>
      <c r="K5" s="51" t="s">
        <v>228</v>
      </c>
      <c r="L5" s="51" t="s">
        <v>168</v>
      </c>
      <c r="M5" s="51" t="s">
        <v>169</v>
      </c>
      <c r="N5" s="51" t="s">
        <v>170</v>
      </c>
      <c r="O5" s="51" t="s">
        <v>171</v>
      </c>
      <c r="P5" s="51" t="s">
        <v>172</v>
      </c>
      <c r="Q5" s="51" t="s">
        <v>173</v>
      </c>
      <c r="R5" s="51" t="s">
        <v>174</v>
      </c>
      <c r="S5" s="51" t="s">
        <v>175</v>
      </c>
      <c r="T5" s="51" t="s">
        <v>176</v>
      </c>
      <c r="U5" s="51" t="s">
        <v>177</v>
      </c>
      <c r="V5" s="51" t="s">
        <v>178</v>
      </c>
      <c r="W5" s="51" t="s">
        <v>179</v>
      </c>
      <c r="X5" s="51" t="s">
        <v>180</v>
      </c>
      <c r="Y5" s="51" t="s">
        <v>181</v>
      </c>
      <c r="Z5" s="51" t="s">
        <v>182</v>
      </c>
      <c r="AA5" s="51" t="s">
        <v>183</v>
      </c>
      <c r="AB5" s="51" t="s">
        <v>184</v>
      </c>
      <c r="AC5" s="51" t="s">
        <v>185</v>
      </c>
      <c r="AD5" s="51" t="s">
        <v>186</v>
      </c>
      <c r="AE5" s="51" t="s">
        <v>187</v>
      </c>
      <c r="AF5" s="51" t="s">
        <v>188</v>
      </c>
      <c r="AG5" s="51" t="s">
        <v>291</v>
      </c>
      <c r="AH5" s="51" t="s">
        <v>189</v>
      </c>
      <c r="AI5" s="51" t="s">
        <v>190</v>
      </c>
      <c r="AJ5" s="51" t="s">
        <v>191</v>
      </c>
      <c r="AK5" s="51" t="s">
        <v>192</v>
      </c>
      <c r="AL5" s="51" t="s">
        <v>234</v>
      </c>
      <c r="AM5" s="51" t="s">
        <v>193</v>
      </c>
      <c r="AN5" s="51" t="s">
        <v>194</v>
      </c>
      <c r="AO5" s="51" t="s">
        <v>195</v>
      </c>
      <c r="AP5" s="51" t="s">
        <v>196</v>
      </c>
      <c r="AQ5" s="51" t="s">
        <v>197</v>
      </c>
      <c r="AR5" s="51" t="s">
        <v>198</v>
      </c>
      <c r="AS5" s="51" t="s">
        <v>199</v>
      </c>
      <c r="AT5" s="51" t="s">
        <v>200</v>
      </c>
      <c r="AU5" s="51" t="s">
        <v>201</v>
      </c>
      <c r="AV5" s="51" t="s">
        <v>229</v>
      </c>
      <c r="AW5" s="51" t="s">
        <v>202</v>
      </c>
      <c r="AX5" s="51" t="s">
        <v>203</v>
      </c>
      <c r="AY5" s="51" t="s">
        <v>204</v>
      </c>
      <c r="AZ5" s="51" t="s">
        <v>205</v>
      </c>
      <c r="BA5" s="51" t="s">
        <v>206</v>
      </c>
      <c r="BB5" s="51" t="s">
        <v>207</v>
      </c>
      <c r="BC5" s="51" t="s">
        <v>208</v>
      </c>
      <c r="BD5" s="51" t="s">
        <v>209</v>
      </c>
      <c r="BE5" s="51" t="s">
        <v>210</v>
      </c>
      <c r="BF5" s="51" t="s">
        <v>211</v>
      </c>
      <c r="BG5" s="51" t="s">
        <v>212</v>
      </c>
      <c r="BH5" s="51" t="s">
        <v>213</v>
      </c>
      <c r="BI5" s="51" t="s">
        <v>214</v>
      </c>
      <c r="BJ5" s="51" t="s">
        <v>215</v>
      </c>
      <c r="BK5" s="51" t="s">
        <v>216</v>
      </c>
      <c r="BL5" s="51" t="s">
        <v>217</v>
      </c>
      <c r="BM5" s="51" t="s">
        <v>218</v>
      </c>
      <c r="BN5" s="51" t="s">
        <v>219</v>
      </c>
      <c r="BO5" s="51" t="s">
        <v>220</v>
      </c>
      <c r="BP5" s="51" t="s">
        <v>221</v>
      </c>
      <c r="BQ5" s="51" t="s">
        <v>222</v>
      </c>
      <c r="BR5" s="51" t="s">
        <v>223</v>
      </c>
      <c r="BS5" s="51" t="s">
        <v>224</v>
      </c>
      <c r="BT5" s="51" t="s">
        <v>225</v>
      </c>
      <c r="BU5" s="51" t="s">
        <v>230</v>
      </c>
      <c r="BV5" s="51" t="e">
        <f aca="false">NA()</f>
        <v>#N/A</v>
      </c>
      <c r="BW5" s="51" t="e">
        <f aca="false">NA()</f>
        <v>#N/A</v>
      </c>
      <c r="BX5" s="51" t="e">
        <f aca="false">NA()</f>
        <v>#N/A</v>
      </c>
      <c r="BY5" s="51" t="e">
        <f aca="false">NA()</f>
        <v>#N/A</v>
      </c>
      <c r="BZ5" s="51" t="e">
        <f aca="false">NA()</f>
        <v>#N/A</v>
      </c>
      <c r="CA5" s="51" t="e">
        <f aca="false">NA()</f>
        <v>#N/A</v>
      </c>
      <c r="CB5" s="51" t="e">
        <f aca="false">NA()</f>
        <v>#N/A</v>
      </c>
      <c r="CC5" s="51" t="e">
        <f aca="false">NA()</f>
        <v>#N/A</v>
      </c>
      <c r="CD5" s="51" t="e">
        <f aca="false">NA()</f>
        <v>#N/A</v>
      </c>
      <c r="CE5" s="51" t="e">
        <f aca="false">NA()</f>
        <v>#N/A</v>
      </c>
      <c r="CF5" s="51" t="e">
        <f aca="false">NA()</f>
        <v>#N/A</v>
      </c>
      <c r="CG5" s="51" t="e">
        <f aca="false">NA()</f>
        <v>#N/A</v>
      </c>
      <c r="CH5" s="51" t="e">
        <f aca="false">NA()</f>
        <v>#N/A</v>
      </c>
      <c r="CI5" s="51" t="e">
        <f aca="false">NA()</f>
        <v>#N/A</v>
      </c>
      <c r="CJ5" s="51" t="e">
        <f aca="false">NA()</f>
        <v>#N/A</v>
      </c>
      <c r="CK5" s="51" t="e">
        <f aca="false">NA()</f>
        <v>#N/A</v>
      </c>
      <c r="CL5" s="51" t="e">
        <f aca="false">NA()</f>
        <v>#N/A</v>
      </c>
      <c r="CM5" s="51" t="e">
        <f aca="false">NA()</f>
        <v>#N/A</v>
      </c>
      <c r="CN5" s="51" t="e">
        <f aca="false">NA()</f>
        <v>#N/A</v>
      </c>
      <c r="CO5" s="51" t="e">
        <f aca="false">NA()</f>
        <v>#N/A</v>
      </c>
      <c r="CP5" s="51" t="e">
        <f aca="false">NA()</f>
        <v>#N/A</v>
      </c>
      <c r="CQ5" s="51" t="e">
        <f aca="false">NA()</f>
        <v>#N/A</v>
      </c>
      <c r="CR5" s="51" t="e">
        <f aca="false">NA()</f>
        <v>#N/A</v>
      </c>
      <c r="CS5" s="51" t="e">
        <f aca="false">NA()</f>
        <v>#N/A</v>
      </c>
      <c r="CT5" s="51" t="e">
        <f aca="false">NA()</f>
        <v>#N/A</v>
      </c>
      <c r="CU5" s="51" t="e">
        <f aca="false">NA()</f>
        <v>#N/A</v>
      </c>
      <c r="CV5" s="51" t="e">
        <f aca="false">NA()</f>
        <v>#N/A</v>
      </c>
      <c r="CW5" s="0" t="e">
        <f aca="false">NA()</f>
        <v>#N/A</v>
      </c>
      <c r="CX5" s="0" t="e">
        <f aca="false">NA()</f>
        <v>#N/A</v>
      </c>
    </row>
    <row r="6" customFormat="false" ht="12.75" hidden="false" customHeight="false" outlineLevel="0" collapsed="false">
      <c r="A6" s="51" t="s">
        <v>232</v>
      </c>
      <c r="B6" s="51" t="n">
        <v>1.92460000514984</v>
      </c>
      <c r="C6" s="51" t="n">
        <v>1.92349994182587</v>
      </c>
      <c r="D6" s="51" t="n">
        <v>1.92540001869202</v>
      </c>
      <c r="E6" s="51" t="n">
        <v>1.91939997673035</v>
      </c>
      <c r="F6" s="51" t="n">
        <v>1.91980004310608</v>
      </c>
      <c r="G6" s="51" t="n">
        <v>1.92719995975494</v>
      </c>
      <c r="H6" s="51" t="n">
        <v>1.94260001182556</v>
      </c>
      <c r="I6" s="51" t="n">
        <v>1.95969998836517</v>
      </c>
      <c r="J6" s="51" t="n">
        <v>1.90190005302429</v>
      </c>
      <c r="K6" s="51" t="n">
        <v>1.91429996490479</v>
      </c>
      <c r="L6" s="51" t="n">
        <v>1.90989995002747</v>
      </c>
      <c r="M6" s="51" t="n">
        <v>1.89760005474091</v>
      </c>
      <c r="N6" s="51" t="n">
        <v>1.91410005092621</v>
      </c>
      <c r="O6" s="51" t="n">
        <v>1.916100025177</v>
      </c>
      <c r="P6" s="51" t="n">
        <v>1.89110004901886</v>
      </c>
      <c r="Q6" s="51" t="n">
        <v>1.855299949646</v>
      </c>
      <c r="R6" s="51" t="n">
        <v>1.84029996395111</v>
      </c>
      <c r="S6" s="51" t="n">
        <v>1.85189998149872</v>
      </c>
      <c r="T6" s="51" t="n">
        <v>1.82280004024506</v>
      </c>
      <c r="U6" s="51" t="n">
        <v>1.82679998874664</v>
      </c>
      <c r="V6" s="51" t="n">
        <v>1.8313000202179</v>
      </c>
      <c r="W6" s="51" t="n">
        <v>1.85049998760223</v>
      </c>
      <c r="X6" s="51" t="n">
        <v>1.84539997577667</v>
      </c>
      <c r="Y6" s="51" t="n">
        <v>1.85049998760223</v>
      </c>
      <c r="Z6" s="51" t="n">
        <v>1.83759999275208</v>
      </c>
      <c r="AA6" s="51" t="n">
        <v>1.83280003070831</v>
      </c>
      <c r="AB6" s="51" t="n">
        <v>1.84329998493195</v>
      </c>
      <c r="AC6" s="51" t="n">
        <v>1.833899974823</v>
      </c>
      <c r="AD6" s="51" t="n">
        <v>1.807000041008</v>
      </c>
      <c r="AE6" s="51" t="n">
        <v>1.80239999294281</v>
      </c>
      <c r="AF6" s="51" t="n">
        <v>1.79659998416901</v>
      </c>
      <c r="AG6" s="51" t="n">
        <v>1.79499995708466</v>
      </c>
      <c r="AH6" s="51" t="n">
        <v>1.79050004482269</v>
      </c>
      <c r="AI6" s="51" t="n">
        <v>1.78949999809265</v>
      </c>
      <c r="AJ6" s="51" t="n">
        <v>1.80540001392365</v>
      </c>
      <c r="AK6" s="51" t="n">
        <v>1.78919994831085</v>
      </c>
      <c r="AL6" s="51" t="n">
        <v>1.7878999710083</v>
      </c>
      <c r="AM6" s="51" t="n">
        <v>1.78439998626709</v>
      </c>
      <c r="AN6" s="51" t="n">
        <v>1.79729998111725</v>
      </c>
      <c r="AO6" s="51" t="n">
        <v>1.76429998874664</v>
      </c>
      <c r="AP6" s="51" t="n">
        <v>1.74730002880096</v>
      </c>
      <c r="AQ6" s="51" t="n">
        <v>1.76110005378723</v>
      </c>
      <c r="AR6" s="51" t="n">
        <v>1.77079999446869</v>
      </c>
      <c r="AS6" s="51" t="n">
        <v>1.80050003528595</v>
      </c>
      <c r="AT6" s="51" t="n">
        <v>1.78279995918274</v>
      </c>
      <c r="AU6" s="51" t="n">
        <v>1.79530000686646</v>
      </c>
      <c r="AV6" s="51" t="n">
        <v>1.8092999458313</v>
      </c>
      <c r="AW6" s="51" t="n">
        <v>1.80079996585846</v>
      </c>
      <c r="AX6" s="51" t="n">
        <v>1.80599999427795</v>
      </c>
      <c r="AY6" s="51" t="n">
        <v>1.7907999753952</v>
      </c>
      <c r="AZ6" s="51" t="n">
        <v>1.79729998111725</v>
      </c>
      <c r="BA6" s="51" t="n">
        <v>1.79340004920959</v>
      </c>
      <c r="BB6" s="51" t="n">
        <v>1.80980002880096</v>
      </c>
      <c r="BC6" s="51" t="n">
        <v>1.84200000762939</v>
      </c>
      <c r="BD6" s="51" t="n">
        <v>1.82969999313355</v>
      </c>
      <c r="BE6" s="51" t="n">
        <v>1.83689999580383</v>
      </c>
      <c r="BF6" s="51" t="n">
        <v>1.84159994125366</v>
      </c>
      <c r="BG6" s="51" t="n">
        <v>1.82420003414154</v>
      </c>
      <c r="BH6" s="51" t="n">
        <v>1.81519997119904</v>
      </c>
      <c r="BI6" s="51" t="n">
        <v>1.80799996852875</v>
      </c>
      <c r="BJ6" s="51" t="n">
        <v>1.80799996852875</v>
      </c>
      <c r="BK6" s="51" t="n">
        <v>1.81719994544983</v>
      </c>
      <c r="BL6" s="51" t="n">
        <v>1.82249999046326</v>
      </c>
      <c r="BM6" s="51" t="n">
        <v>1.83050000667572</v>
      </c>
      <c r="BN6" s="51" t="n">
        <v>1.86570000648499</v>
      </c>
      <c r="BO6" s="51" t="n">
        <v>1.86360001564026</v>
      </c>
      <c r="BP6" s="51" t="n">
        <v>1.8555999994278</v>
      </c>
      <c r="BQ6" s="51" t="n">
        <v>1.87230002880096</v>
      </c>
      <c r="BR6" s="51" t="n">
        <v>1.89079999923706</v>
      </c>
      <c r="BS6" s="51" t="n">
        <v>1.90950000286102</v>
      </c>
      <c r="BT6" s="51" t="n">
        <v>1.89359998703003</v>
      </c>
      <c r="BU6" s="51" t="n">
        <v>1.88429999351501</v>
      </c>
      <c r="BV6" s="51" t="e">
        <f aca="false">NA()</f>
        <v>#N/A</v>
      </c>
      <c r="BW6" s="51" t="e">
        <f aca="false">NA()</f>
        <v>#N/A</v>
      </c>
      <c r="BX6" s="51" t="e">
        <f aca="false">NA()</f>
        <v>#N/A</v>
      </c>
      <c r="BY6" s="51" t="e">
        <f aca="false">NA()</f>
        <v>#N/A</v>
      </c>
      <c r="BZ6" s="51" t="e">
        <f aca="false">NA()</f>
        <v>#N/A</v>
      </c>
      <c r="CA6" s="51" t="e">
        <f aca="false">NA()</f>
        <v>#N/A</v>
      </c>
      <c r="CB6" s="51" t="e">
        <f aca="false">NA()</f>
        <v>#N/A</v>
      </c>
      <c r="CC6" s="51" t="e">
        <f aca="false">NA()</f>
        <v>#N/A</v>
      </c>
      <c r="CD6" s="51" t="e">
        <f aca="false">NA()</f>
        <v>#N/A</v>
      </c>
      <c r="CE6" s="51" t="e">
        <f aca="false">NA()</f>
        <v>#N/A</v>
      </c>
      <c r="CF6" s="51" t="e">
        <f aca="false">NA()</f>
        <v>#N/A</v>
      </c>
      <c r="CG6" s="51" t="e">
        <f aca="false">NA()</f>
        <v>#N/A</v>
      </c>
      <c r="CH6" s="51" t="e">
        <f aca="false">NA()</f>
        <v>#N/A</v>
      </c>
      <c r="CI6" s="51" t="e">
        <f aca="false">NA()</f>
        <v>#N/A</v>
      </c>
      <c r="CJ6" s="51" t="e">
        <f aca="false">NA()</f>
        <v>#N/A</v>
      </c>
      <c r="CK6" s="51" t="e">
        <f aca="false">NA()</f>
        <v>#N/A</v>
      </c>
      <c r="CL6" s="51" t="e">
        <f aca="false">NA()</f>
        <v>#N/A</v>
      </c>
      <c r="CM6" s="51" t="e">
        <f aca="false">NA()</f>
        <v>#N/A</v>
      </c>
      <c r="CN6" s="51" t="e">
        <f aca="false">NA()</f>
        <v>#N/A</v>
      </c>
      <c r="CO6" s="51" t="e">
        <f aca="false">NA()</f>
        <v>#N/A</v>
      </c>
      <c r="CP6" s="51" t="e">
        <f aca="false">NA()</f>
        <v>#N/A</v>
      </c>
      <c r="CQ6" s="51" t="e">
        <f aca="false">NA()</f>
        <v>#N/A</v>
      </c>
      <c r="CR6" s="51" t="e">
        <f aca="false">NA()</f>
        <v>#N/A</v>
      </c>
      <c r="CS6" s="51" t="e">
        <f aca="false">NA()</f>
        <v>#N/A</v>
      </c>
      <c r="CT6" s="51" t="e">
        <f aca="false">NA()</f>
        <v>#N/A</v>
      </c>
      <c r="CU6" s="51" t="e">
        <f aca="false">NA()</f>
        <v>#N/A</v>
      </c>
      <c r="CV6" s="51" t="e">
        <f aca="false">NA()</f>
        <v>#N/A</v>
      </c>
      <c r="CW6" s="0" t="e">
        <f aca="false">NA()</f>
        <v>#N/A</v>
      </c>
      <c r="CX6" s="0" t="e">
        <f aca="false">NA()</f>
        <v>#N/A</v>
      </c>
    </row>
    <row r="7" customFormat="false" ht="12.75" hidden="false" customHeight="false" outlineLevel="0" collapsed="false">
      <c r="A7" s="51"/>
      <c r="B7" s="51" t="s">
        <v>159</v>
      </c>
      <c r="C7" s="51" t="s">
        <v>160</v>
      </c>
      <c r="D7" s="51" t="s">
        <v>161</v>
      </c>
      <c r="E7" s="51" t="s">
        <v>162</v>
      </c>
      <c r="F7" s="51" t="s">
        <v>163</v>
      </c>
      <c r="G7" s="51" t="s">
        <v>164</v>
      </c>
      <c r="H7" s="51" t="s">
        <v>165</v>
      </c>
      <c r="I7" s="51" t="s">
        <v>166</v>
      </c>
      <c r="J7" s="51" t="s">
        <v>167</v>
      </c>
      <c r="K7" s="51" t="s">
        <v>228</v>
      </c>
      <c r="L7" s="51" t="s">
        <v>168</v>
      </c>
      <c r="M7" s="51" t="s">
        <v>169</v>
      </c>
      <c r="N7" s="51" t="s">
        <v>170</v>
      </c>
      <c r="O7" s="51" t="s">
        <v>171</v>
      </c>
      <c r="P7" s="51" t="s">
        <v>172</v>
      </c>
      <c r="Q7" s="51" t="s">
        <v>173</v>
      </c>
      <c r="R7" s="51" t="s">
        <v>174</v>
      </c>
      <c r="S7" s="51" t="s">
        <v>175</v>
      </c>
      <c r="T7" s="51" t="s">
        <v>176</v>
      </c>
      <c r="U7" s="51" t="s">
        <v>177</v>
      </c>
      <c r="V7" s="51" t="s">
        <v>178</v>
      </c>
      <c r="W7" s="51" t="s">
        <v>179</v>
      </c>
      <c r="X7" s="51" t="s">
        <v>180</v>
      </c>
      <c r="Y7" s="51" t="s">
        <v>181</v>
      </c>
      <c r="Z7" s="51" t="s">
        <v>182</v>
      </c>
      <c r="AA7" s="51" t="s">
        <v>183</v>
      </c>
      <c r="AB7" s="51" t="s">
        <v>184</v>
      </c>
      <c r="AC7" s="51" t="s">
        <v>185</v>
      </c>
      <c r="AD7" s="51" t="s">
        <v>186</v>
      </c>
      <c r="AE7" s="51" t="s">
        <v>187</v>
      </c>
      <c r="AF7" s="51" t="s">
        <v>188</v>
      </c>
      <c r="AG7" s="51" t="s">
        <v>291</v>
      </c>
      <c r="AH7" s="51" t="s">
        <v>189</v>
      </c>
      <c r="AI7" s="51" t="s">
        <v>190</v>
      </c>
      <c r="AJ7" s="51" t="s">
        <v>191</v>
      </c>
      <c r="AK7" s="51" t="s">
        <v>192</v>
      </c>
      <c r="AL7" s="51" t="s">
        <v>234</v>
      </c>
      <c r="AM7" s="51" t="s">
        <v>193</v>
      </c>
      <c r="AN7" s="51" t="s">
        <v>194</v>
      </c>
      <c r="AO7" s="51" t="s">
        <v>195</v>
      </c>
      <c r="AP7" s="51" t="s">
        <v>196</v>
      </c>
      <c r="AQ7" s="51" t="s">
        <v>197</v>
      </c>
      <c r="AR7" s="51" t="s">
        <v>198</v>
      </c>
      <c r="AS7" s="51" t="s">
        <v>199</v>
      </c>
      <c r="AT7" s="51" t="s">
        <v>200</v>
      </c>
      <c r="AU7" s="51" t="s">
        <v>201</v>
      </c>
      <c r="AV7" s="51" t="s">
        <v>229</v>
      </c>
      <c r="AW7" s="51" t="s">
        <v>202</v>
      </c>
      <c r="AX7" s="51" t="s">
        <v>203</v>
      </c>
      <c r="AY7" s="51" t="s">
        <v>204</v>
      </c>
      <c r="AZ7" s="51" t="s">
        <v>205</v>
      </c>
      <c r="BA7" s="51" t="s">
        <v>206</v>
      </c>
      <c r="BB7" s="51" t="s">
        <v>207</v>
      </c>
      <c r="BC7" s="51" t="s">
        <v>208</v>
      </c>
      <c r="BD7" s="51" t="s">
        <v>209</v>
      </c>
      <c r="BE7" s="51" t="s">
        <v>210</v>
      </c>
      <c r="BF7" s="51" t="s">
        <v>211</v>
      </c>
      <c r="BG7" s="51" t="s">
        <v>212</v>
      </c>
      <c r="BH7" s="51" t="s">
        <v>213</v>
      </c>
      <c r="BI7" s="51" t="s">
        <v>214</v>
      </c>
      <c r="BJ7" s="51" t="s">
        <v>215</v>
      </c>
      <c r="BK7" s="51" t="s">
        <v>216</v>
      </c>
      <c r="BL7" s="51" t="s">
        <v>217</v>
      </c>
      <c r="BM7" s="51" t="s">
        <v>218</v>
      </c>
      <c r="BN7" s="51" t="s">
        <v>219</v>
      </c>
      <c r="BO7" s="51" t="s">
        <v>220</v>
      </c>
      <c r="BP7" s="51" t="s">
        <v>221</v>
      </c>
      <c r="BQ7" s="51" t="s">
        <v>222</v>
      </c>
      <c r="BR7" s="51" t="s">
        <v>223</v>
      </c>
      <c r="BS7" s="51" t="s">
        <v>224</v>
      </c>
      <c r="BT7" s="51" t="s">
        <v>225</v>
      </c>
      <c r="BU7" s="51" t="s">
        <v>230</v>
      </c>
      <c r="BV7" s="51" t="e">
        <f aca="false">NA()</f>
        <v>#N/A</v>
      </c>
      <c r="BW7" s="51" t="e">
        <f aca="false">NA()</f>
        <v>#N/A</v>
      </c>
      <c r="BX7" s="51" t="e">
        <f aca="false">NA()</f>
        <v>#N/A</v>
      </c>
      <c r="BY7" s="51" t="e">
        <f aca="false">NA()</f>
        <v>#N/A</v>
      </c>
      <c r="BZ7" s="51" t="e">
        <f aca="false">NA()</f>
        <v>#N/A</v>
      </c>
      <c r="CA7" s="51" t="e">
        <f aca="false">NA()</f>
        <v>#N/A</v>
      </c>
      <c r="CB7" s="51" t="e">
        <f aca="false">NA()</f>
        <v>#N/A</v>
      </c>
      <c r="CC7" s="51" t="e">
        <f aca="false">NA()</f>
        <v>#N/A</v>
      </c>
      <c r="CD7" s="51" t="e">
        <f aca="false">NA()</f>
        <v>#N/A</v>
      </c>
      <c r="CE7" s="51" t="e">
        <f aca="false">NA()</f>
        <v>#N/A</v>
      </c>
      <c r="CF7" s="51" t="e">
        <f aca="false">NA()</f>
        <v>#N/A</v>
      </c>
      <c r="CG7" s="51" t="e">
        <f aca="false">NA()</f>
        <v>#N/A</v>
      </c>
      <c r="CH7" s="51" t="e">
        <f aca="false">NA()</f>
        <v>#N/A</v>
      </c>
      <c r="CI7" s="51" t="e">
        <f aca="false">NA()</f>
        <v>#N/A</v>
      </c>
      <c r="CJ7" s="51" t="e">
        <f aca="false">NA()</f>
        <v>#N/A</v>
      </c>
      <c r="CK7" s="51" t="e">
        <f aca="false">NA()</f>
        <v>#N/A</v>
      </c>
      <c r="CL7" s="51" t="e">
        <f aca="false">NA()</f>
        <v>#N/A</v>
      </c>
      <c r="CM7" s="51" t="e">
        <f aca="false">NA()</f>
        <v>#N/A</v>
      </c>
      <c r="CN7" s="51" t="e">
        <f aca="false">NA()</f>
        <v>#N/A</v>
      </c>
      <c r="CO7" s="51" t="e">
        <f aca="false">NA()</f>
        <v>#N/A</v>
      </c>
      <c r="CP7" s="51" t="e">
        <f aca="false">NA()</f>
        <v>#N/A</v>
      </c>
      <c r="CQ7" s="51" t="e">
        <f aca="false">NA()</f>
        <v>#N/A</v>
      </c>
      <c r="CR7" s="51" t="e">
        <f aca="false">NA()</f>
        <v>#N/A</v>
      </c>
      <c r="CS7" s="51" t="e">
        <f aca="false">NA()</f>
        <v>#N/A</v>
      </c>
      <c r="CT7" s="51" t="e">
        <f aca="false">NA()</f>
        <v>#N/A</v>
      </c>
      <c r="CU7" s="51" t="e">
        <f aca="false">NA()</f>
        <v>#N/A</v>
      </c>
      <c r="CV7" s="51" t="e">
        <f aca="false">NA()</f>
        <v>#N/A</v>
      </c>
      <c r="CW7" s="0" t="e">
        <f aca="false">NA()</f>
        <v>#N/A</v>
      </c>
      <c r="CX7" s="0" t="e">
        <f aca="false">NA()</f>
        <v>#N/A</v>
      </c>
    </row>
    <row r="8" customFormat="false" ht="12.75" hidden="false" customHeight="false" outlineLevel="0" collapsed="false">
      <c r="A8" s="51" t="s">
        <v>233</v>
      </c>
      <c r="B8" s="51" t="n">
        <v>1</v>
      </c>
      <c r="C8" s="51" t="n">
        <v>1</v>
      </c>
      <c r="D8" s="51" t="n">
        <v>1</v>
      </c>
      <c r="E8" s="51" t="n">
        <v>1</v>
      </c>
      <c r="F8" s="51" t="n">
        <v>1</v>
      </c>
      <c r="G8" s="51" t="n">
        <v>1</v>
      </c>
      <c r="H8" s="51" t="n">
        <v>1</v>
      </c>
      <c r="I8" s="51" t="n">
        <v>1</v>
      </c>
      <c r="J8" s="51" t="n">
        <v>1</v>
      </c>
      <c r="K8" s="51" t="n">
        <v>1</v>
      </c>
      <c r="L8" s="51" t="n">
        <v>1</v>
      </c>
      <c r="M8" s="51" t="n">
        <v>1</v>
      </c>
      <c r="N8" s="51" t="n">
        <v>1</v>
      </c>
      <c r="O8" s="51" t="n">
        <v>1</v>
      </c>
      <c r="P8" s="51" t="n">
        <v>1</v>
      </c>
      <c r="Q8" s="51" t="n">
        <v>1</v>
      </c>
      <c r="R8" s="51" t="n">
        <v>1</v>
      </c>
      <c r="S8" s="51" t="n">
        <v>1</v>
      </c>
      <c r="T8" s="51" t="n">
        <v>1</v>
      </c>
      <c r="U8" s="51" t="n">
        <v>1</v>
      </c>
      <c r="V8" s="51" t="n">
        <v>1</v>
      </c>
      <c r="W8" s="51" t="n">
        <v>1</v>
      </c>
      <c r="X8" s="51" t="n">
        <v>1</v>
      </c>
      <c r="Y8" s="51" t="n">
        <v>1</v>
      </c>
      <c r="Z8" s="51" t="n">
        <v>1</v>
      </c>
      <c r="AA8" s="51" t="n">
        <v>1</v>
      </c>
      <c r="AB8" s="51" t="n">
        <v>1</v>
      </c>
      <c r="AC8" s="51" t="n">
        <v>1</v>
      </c>
      <c r="AD8" s="51" t="n">
        <v>1</v>
      </c>
      <c r="AE8" s="51" t="n">
        <v>1</v>
      </c>
      <c r="AF8" s="51" t="n">
        <v>1</v>
      </c>
      <c r="AG8" s="51" t="n">
        <v>1</v>
      </c>
      <c r="AH8" s="51" t="n">
        <v>1</v>
      </c>
      <c r="AI8" s="51" t="n">
        <v>1</v>
      </c>
      <c r="AJ8" s="51" t="n">
        <v>1</v>
      </c>
      <c r="AK8" s="51" t="n">
        <v>1</v>
      </c>
      <c r="AL8" s="51" t="n">
        <v>1</v>
      </c>
      <c r="AM8" s="51" t="n">
        <v>1</v>
      </c>
      <c r="AN8" s="51" t="n">
        <v>1</v>
      </c>
      <c r="AO8" s="51" t="n">
        <v>1</v>
      </c>
      <c r="AP8" s="51" t="n">
        <v>1</v>
      </c>
      <c r="AQ8" s="51" t="n">
        <v>1</v>
      </c>
      <c r="AR8" s="51" t="n">
        <v>1</v>
      </c>
      <c r="AS8" s="51" t="n">
        <v>1</v>
      </c>
      <c r="AT8" s="51" t="n">
        <v>1</v>
      </c>
      <c r="AU8" s="51" t="n">
        <v>1</v>
      </c>
      <c r="AV8" s="51" t="n">
        <v>1</v>
      </c>
      <c r="AW8" s="51" t="n">
        <v>1</v>
      </c>
      <c r="AX8" s="51" t="n">
        <v>1</v>
      </c>
      <c r="AY8" s="51" t="n">
        <v>1</v>
      </c>
      <c r="AZ8" s="51" t="n">
        <v>1</v>
      </c>
      <c r="BA8" s="51" t="n">
        <v>1</v>
      </c>
      <c r="BB8" s="51" t="n">
        <v>1</v>
      </c>
      <c r="BC8" s="51" t="n">
        <v>1</v>
      </c>
      <c r="BD8" s="51" t="n">
        <v>1</v>
      </c>
      <c r="BE8" s="51" t="n">
        <v>1</v>
      </c>
      <c r="BF8" s="51" t="n">
        <v>1</v>
      </c>
      <c r="BG8" s="51" t="n">
        <v>1</v>
      </c>
      <c r="BH8" s="51" t="n">
        <v>1</v>
      </c>
      <c r="BI8" s="51" t="n">
        <v>1</v>
      </c>
      <c r="BJ8" s="51" t="n">
        <v>1</v>
      </c>
      <c r="BK8" s="51" t="n">
        <v>1</v>
      </c>
      <c r="BL8" s="51" t="n">
        <v>1</v>
      </c>
      <c r="BM8" s="51" t="n">
        <v>1</v>
      </c>
      <c r="BN8" s="51" t="n">
        <v>1</v>
      </c>
      <c r="BO8" s="51" t="n">
        <v>1</v>
      </c>
      <c r="BP8" s="51" t="n">
        <v>1</v>
      </c>
      <c r="BQ8" s="51" t="n">
        <v>1</v>
      </c>
      <c r="BR8" s="51" t="n">
        <v>1</v>
      </c>
      <c r="BS8" s="51" t="n">
        <v>1</v>
      </c>
      <c r="BT8" s="51" t="n">
        <v>1</v>
      </c>
      <c r="BU8" s="51" t="n">
        <v>1</v>
      </c>
      <c r="BV8" s="51" t="n">
        <v>1</v>
      </c>
      <c r="BW8" s="51" t="n">
        <v>1</v>
      </c>
      <c r="BX8" s="51" t="n">
        <v>1</v>
      </c>
      <c r="BY8" s="51" t="n">
        <v>1</v>
      </c>
      <c r="BZ8" s="51" t="n">
        <v>1</v>
      </c>
      <c r="CA8" s="51" t="n">
        <v>1</v>
      </c>
      <c r="CB8" s="51" t="n">
        <v>1</v>
      </c>
      <c r="CC8" s="51" t="n">
        <v>1</v>
      </c>
      <c r="CD8" s="51" t="n">
        <v>1</v>
      </c>
      <c r="CE8" s="51" t="n">
        <v>1</v>
      </c>
      <c r="CF8" s="51" t="n">
        <v>1</v>
      </c>
      <c r="CG8" s="51" t="n">
        <v>1</v>
      </c>
      <c r="CH8" s="51" t="n">
        <v>1</v>
      </c>
      <c r="CI8" s="51" t="n">
        <v>1</v>
      </c>
      <c r="CJ8" s="51" t="n">
        <v>1</v>
      </c>
      <c r="CK8" s="51" t="n">
        <v>1</v>
      </c>
      <c r="CL8" s="51" t="n">
        <v>1</v>
      </c>
      <c r="CM8" s="51" t="n">
        <v>1</v>
      </c>
      <c r="CN8" s="51" t="n">
        <v>1</v>
      </c>
      <c r="CO8" s="51" t="n">
        <v>1</v>
      </c>
      <c r="CP8" s="51" t="n">
        <v>1</v>
      </c>
      <c r="CQ8" s="51" t="n">
        <v>1</v>
      </c>
      <c r="CR8" s="51" t="n">
        <v>1</v>
      </c>
      <c r="CS8" s="51" t="n">
        <v>1</v>
      </c>
      <c r="CT8" s="51" t="n">
        <v>1</v>
      </c>
      <c r="CU8" s="51" t="n">
        <v>1</v>
      </c>
      <c r="CV8" s="51" t="n">
        <v>1</v>
      </c>
      <c r="CW8" s="0" t="n">
        <v>1</v>
      </c>
      <c r="CX8" s="0" t="n">
        <v>1</v>
      </c>
    </row>
    <row r="9" customFormat="false" ht="12.75" hidden="false" customHeight="false" outlineLevel="0" collapsed="false">
      <c r="A9" s="51"/>
      <c r="B9" s="51" t="s">
        <v>159</v>
      </c>
      <c r="C9" s="51" t="s">
        <v>160</v>
      </c>
      <c r="D9" s="51" t="s">
        <v>161</v>
      </c>
      <c r="E9" s="51" t="s">
        <v>162</v>
      </c>
      <c r="F9" s="51" t="s">
        <v>163</v>
      </c>
      <c r="G9" s="51" t="s">
        <v>164</v>
      </c>
      <c r="H9" s="51" t="s">
        <v>165</v>
      </c>
      <c r="I9" s="51" t="s">
        <v>166</v>
      </c>
      <c r="J9" s="51" t="s">
        <v>167</v>
      </c>
      <c r="K9" s="51" t="s">
        <v>228</v>
      </c>
      <c r="L9" s="51" t="s">
        <v>168</v>
      </c>
      <c r="M9" s="51" t="s">
        <v>169</v>
      </c>
      <c r="N9" s="51" t="s">
        <v>170</v>
      </c>
      <c r="O9" s="51" t="s">
        <v>171</v>
      </c>
      <c r="P9" s="51" t="s">
        <v>172</v>
      </c>
      <c r="Q9" s="51" t="s">
        <v>173</v>
      </c>
      <c r="R9" s="51" t="s">
        <v>174</v>
      </c>
      <c r="S9" s="51" t="s">
        <v>175</v>
      </c>
      <c r="T9" s="51" t="s">
        <v>176</v>
      </c>
      <c r="U9" s="51" t="s">
        <v>177</v>
      </c>
      <c r="V9" s="51" t="s">
        <v>178</v>
      </c>
      <c r="W9" s="51" t="s">
        <v>179</v>
      </c>
      <c r="X9" s="51" t="s">
        <v>180</v>
      </c>
      <c r="Y9" s="51" t="s">
        <v>181</v>
      </c>
      <c r="Z9" s="51" t="s">
        <v>182</v>
      </c>
      <c r="AA9" s="51" t="s">
        <v>183</v>
      </c>
      <c r="AB9" s="51" t="s">
        <v>184</v>
      </c>
      <c r="AC9" s="51" t="s">
        <v>185</v>
      </c>
      <c r="AD9" s="51" t="s">
        <v>186</v>
      </c>
      <c r="AE9" s="51" t="s">
        <v>187</v>
      </c>
      <c r="AF9" s="51" t="s">
        <v>188</v>
      </c>
      <c r="AG9" s="51" t="s">
        <v>291</v>
      </c>
      <c r="AH9" s="51" t="s">
        <v>189</v>
      </c>
      <c r="AI9" s="51" t="s">
        <v>190</v>
      </c>
      <c r="AJ9" s="51" t="s">
        <v>191</v>
      </c>
      <c r="AK9" s="51" t="s">
        <v>192</v>
      </c>
      <c r="AL9" s="51" t="s">
        <v>234</v>
      </c>
      <c r="AM9" s="51" t="s">
        <v>193</v>
      </c>
      <c r="AN9" s="51" t="s">
        <v>194</v>
      </c>
      <c r="AO9" s="51" t="s">
        <v>195</v>
      </c>
      <c r="AP9" s="51" t="s">
        <v>196</v>
      </c>
      <c r="AQ9" s="51" t="s">
        <v>197</v>
      </c>
      <c r="AR9" s="51" t="s">
        <v>198</v>
      </c>
      <c r="AS9" s="51" t="s">
        <v>199</v>
      </c>
      <c r="AT9" s="51" t="s">
        <v>200</v>
      </c>
      <c r="AU9" s="51" t="s">
        <v>201</v>
      </c>
      <c r="AV9" s="51" t="s">
        <v>229</v>
      </c>
      <c r="AW9" s="51" t="s">
        <v>202</v>
      </c>
      <c r="AX9" s="51" t="s">
        <v>203</v>
      </c>
      <c r="AY9" s="51" t="s">
        <v>204</v>
      </c>
      <c r="AZ9" s="51" t="s">
        <v>205</v>
      </c>
      <c r="BA9" s="51" t="s">
        <v>206</v>
      </c>
      <c r="BB9" s="51" t="s">
        <v>207</v>
      </c>
      <c r="BC9" s="51" t="s">
        <v>208</v>
      </c>
      <c r="BD9" s="51" t="s">
        <v>209</v>
      </c>
      <c r="BE9" s="51" t="s">
        <v>210</v>
      </c>
      <c r="BF9" s="51" t="s">
        <v>211</v>
      </c>
      <c r="BG9" s="51" t="s">
        <v>212</v>
      </c>
      <c r="BH9" s="51" t="s">
        <v>213</v>
      </c>
      <c r="BI9" s="51" t="s">
        <v>214</v>
      </c>
      <c r="BJ9" s="51" t="s">
        <v>215</v>
      </c>
      <c r="BK9" s="51" t="s">
        <v>216</v>
      </c>
      <c r="BL9" s="51" t="s">
        <v>217</v>
      </c>
      <c r="BM9" s="51" t="s">
        <v>218</v>
      </c>
      <c r="BN9" s="51" t="s">
        <v>219</v>
      </c>
      <c r="BO9" s="51" t="s">
        <v>220</v>
      </c>
      <c r="BP9" s="51" t="s">
        <v>221</v>
      </c>
      <c r="BQ9" s="51" t="s">
        <v>222</v>
      </c>
      <c r="BR9" s="51" t="s">
        <v>223</v>
      </c>
      <c r="BS9" s="51" t="s">
        <v>224</v>
      </c>
      <c r="BT9" s="51" t="s">
        <v>225</v>
      </c>
      <c r="BU9" s="51" t="s">
        <v>230</v>
      </c>
      <c r="BV9" s="51" t="e">
        <f aca="false">NA()</f>
        <v>#N/A</v>
      </c>
      <c r="BW9" s="51" t="e">
        <f aca="false">NA()</f>
        <v>#N/A</v>
      </c>
      <c r="BX9" s="51" t="e">
        <f aca="false">NA()</f>
        <v>#N/A</v>
      </c>
      <c r="BY9" s="51" t="e">
        <f aca="false">NA()</f>
        <v>#N/A</v>
      </c>
      <c r="BZ9" s="51" t="e">
        <f aca="false">NA()</f>
        <v>#N/A</v>
      </c>
      <c r="CA9" s="51" t="e">
        <f aca="false">NA()</f>
        <v>#N/A</v>
      </c>
      <c r="CB9" s="51" t="e">
        <f aca="false">NA()</f>
        <v>#N/A</v>
      </c>
      <c r="CC9" s="51" t="e">
        <f aca="false">NA()</f>
        <v>#N/A</v>
      </c>
      <c r="CD9" s="51" t="e">
        <f aca="false">NA()</f>
        <v>#N/A</v>
      </c>
      <c r="CE9" s="51" t="e">
        <f aca="false">NA()</f>
        <v>#N/A</v>
      </c>
      <c r="CF9" s="51" t="e">
        <f aca="false">NA()</f>
        <v>#N/A</v>
      </c>
      <c r="CG9" s="51" t="e">
        <f aca="false">NA()</f>
        <v>#N/A</v>
      </c>
      <c r="CH9" s="51" t="e">
        <f aca="false">NA()</f>
        <v>#N/A</v>
      </c>
      <c r="CI9" s="51" t="e">
        <f aca="false">NA()</f>
        <v>#N/A</v>
      </c>
      <c r="CJ9" s="51" t="e">
        <f aca="false">NA()</f>
        <v>#N/A</v>
      </c>
      <c r="CK9" s="51" t="e">
        <f aca="false">NA()</f>
        <v>#N/A</v>
      </c>
      <c r="CL9" s="51" t="e">
        <f aca="false">NA()</f>
        <v>#N/A</v>
      </c>
      <c r="CM9" s="51" t="e">
        <f aca="false">NA()</f>
        <v>#N/A</v>
      </c>
      <c r="CN9" s="51" t="e">
        <f aca="false">NA()</f>
        <v>#N/A</v>
      </c>
      <c r="CO9" s="51" t="e">
        <f aca="false">NA()</f>
        <v>#N/A</v>
      </c>
      <c r="CP9" s="51" t="e">
        <f aca="false">NA()</f>
        <v>#N/A</v>
      </c>
      <c r="CQ9" s="51" t="e">
        <f aca="false">NA()</f>
        <v>#N/A</v>
      </c>
      <c r="CR9" s="51" t="e">
        <f aca="false">NA()</f>
        <v>#N/A</v>
      </c>
      <c r="CS9" s="51" t="e">
        <f aca="false">NA()</f>
        <v>#N/A</v>
      </c>
      <c r="CT9" s="51" t="e">
        <f aca="false">NA()</f>
        <v>#N/A</v>
      </c>
      <c r="CU9" s="51" t="e">
        <f aca="false">NA()</f>
        <v>#N/A</v>
      </c>
      <c r="CV9" s="51" t="e">
        <f aca="false">NA()</f>
        <v>#N/A</v>
      </c>
      <c r="CW9" s="0" t="e">
        <f aca="false">NA()</f>
        <v>#N/A</v>
      </c>
      <c r="CX9" s="0" t="e">
        <f aca="false">NA()</f>
        <v>#N/A</v>
      </c>
    </row>
    <row r="10" customFormat="false" ht="12.75" hidden="false" customHeight="false" outlineLevel="0" collapsed="false">
      <c r="A10" s="51" t="s">
        <v>235</v>
      </c>
      <c r="B10" s="51" t="n">
        <v>1.92460000514984</v>
      </c>
      <c r="C10" s="51" t="n">
        <v>1.92349994182587</v>
      </c>
      <c r="D10" s="51" t="n">
        <v>1.92540001869202</v>
      </c>
      <c r="E10" s="51" t="n">
        <v>1.91939997673035</v>
      </c>
      <c r="F10" s="51" t="n">
        <v>1.91980004310608</v>
      </c>
      <c r="G10" s="51" t="n">
        <v>1.92719995975494</v>
      </c>
      <c r="H10" s="51" t="n">
        <v>1.94260001182556</v>
      </c>
      <c r="I10" s="51" t="n">
        <v>1.95969998836517</v>
      </c>
      <c r="J10" s="51" t="n">
        <v>1.90190005302429</v>
      </c>
      <c r="K10" s="51" t="n">
        <v>1.91429996490479</v>
      </c>
      <c r="L10" s="51" t="n">
        <v>1.90989995002747</v>
      </c>
      <c r="M10" s="51" t="n">
        <v>1.89760005474091</v>
      </c>
      <c r="N10" s="51" t="n">
        <v>1.91410005092621</v>
      </c>
      <c r="O10" s="51" t="n">
        <v>1.916100025177</v>
      </c>
      <c r="P10" s="51" t="n">
        <v>1.89110004901886</v>
      </c>
      <c r="Q10" s="51" t="n">
        <v>1.855299949646</v>
      </c>
      <c r="R10" s="51" t="n">
        <v>1.84029996395111</v>
      </c>
      <c r="S10" s="51" t="n">
        <v>1.85189998149872</v>
      </c>
      <c r="T10" s="51" t="n">
        <v>1.82280004024506</v>
      </c>
      <c r="U10" s="51" t="n">
        <v>1.82679998874664</v>
      </c>
      <c r="V10" s="51" t="n">
        <v>1.8313000202179</v>
      </c>
      <c r="W10" s="51" t="n">
        <v>1.85049998760223</v>
      </c>
      <c r="X10" s="51" t="n">
        <v>1.84539997577667</v>
      </c>
      <c r="Y10" s="51" t="n">
        <v>1.85049998760223</v>
      </c>
      <c r="Z10" s="51" t="n">
        <v>1.83759999275208</v>
      </c>
      <c r="AA10" s="51" t="n">
        <v>1.83280003070831</v>
      </c>
      <c r="AB10" s="51" t="n">
        <v>1.84329998493195</v>
      </c>
      <c r="AC10" s="51" t="n">
        <v>1.833899974823</v>
      </c>
      <c r="AD10" s="51" t="n">
        <v>1.807000041008</v>
      </c>
      <c r="AE10" s="51" t="n">
        <v>1.80239999294281</v>
      </c>
      <c r="AF10" s="51" t="n">
        <v>1.79659998416901</v>
      </c>
      <c r="AG10" s="51" t="n">
        <v>1.79499995708466</v>
      </c>
      <c r="AH10" s="51" t="n">
        <v>1.79050004482269</v>
      </c>
      <c r="AI10" s="51" t="n">
        <v>1.78949999809265</v>
      </c>
      <c r="AJ10" s="51" t="n">
        <v>1.80540001392365</v>
      </c>
      <c r="AK10" s="51" t="n">
        <v>1.78919994831085</v>
      </c>
      <c r="AL10" s="51" t="n">
        <v>1.7878999710083</v>
      </c>
      <c r="AM10" s="51" t="n">
        <v>1.78439998626709</v>
      </c>
      <c r="AN10" s="51" t="n">
        <v>1.79729998111725</v>
      </c>
      <c r="AO10" s="51" t="n">
        <v>1.76429998874664</v>
      </c>
      <c r="AP10" s="51" t="n">
        <v>1.74730002880096</v>
      </c>
      <c r="AQ10" s="51" t="n">
        <v>1.76110005378723</v>
      </c>
      <c r="AR10" s="51" t="n">
        <v>1.77079999446869</v>
      </c>
      <c r="AS10" s="51" t="n">
        <v>1.80050003528595</v>
      </c>
      <c r="AT10" s="51" t="n">
        <v>1.78279995918274</v>
      </c>
      <c r="AU10" s="51" t="n">
        <v>1.79530000686646</v>
      </c>
      <c r="AV10" s="51" t="n">
        <v>1.8092999458313</v>
      </c>
      <c r="AW10" s="51" t="n">
        <v>1.80079996585846</v>
      </c>
      <c r="AX10" s="51" t="n">
        <v>1.80599999427795</v>
      </c>
      <c r="AY10" s="51" t="n">
        <v>1.7907999753952</v>
      </c>
      <c r="AZ10" s="51" t="n">
        <v>1.79729998111725</v>
      </c>
      <c r="BA10" s="51" t="n">
        <v>1.79340004920959</v>
      </c>
      <c r="BB10" s="51" t="n">
        <v>1.80980002880096</v>
      </c>
      <c r="BC10" s="51" t="n">
        <v>1.84200000762939</v>
      </c>
      <c r="BD10" s="51" t="n">
        <v>1.82969999313355</v>
      </c>
      <c r="BE10" s="51" t="n">
        <v>1.83689999580383</v>
      </c>
      <c r="BF10" s="51" t="n">
        <v>1.84159994125366</v>
      </c>
      <c r="BG10" s="51" t="n">
        <v>1.82420003414154</v>
      </c>
      <c r="BH10" s="51" t="n">
        <v>1.81519997119904</v>
      </c>
      <c r="BI10" s="51" t="n">
        <v>1.80799996852875</v>
      </c>
      <c r="BJ10" s="51" t="n">
        <v>1.80799996852875</v>
      </c>
      <c r="BK10" s="51" t="n">
        <v>1.81719994544983</v>
      </c>
      <c r="BL10" s="51" t="n">
        <v>1.82249999046326</v>
      </c>
      <c r="BM10" s="51" t="n">
        <v>1.83050000667572</v>
      </c>
      <c r="BN10" s="51" t="n">
        <v>1.86570000648499</v>
      </c>
      <c r="BO10" s="51" t="n">
        <v>1.86360001564026</v>
      </c>
      <c r="BP10" s="51" t="n">
        <v>1.8555999994278</v>
      </c>
      <c r="BQ10" s="51" t="n">
        <v>1.87230002880096</v>
      </c>
      <c r="BR10" s="51" t="n">
        <v>1.89079999923706</v>
      </c>
      <c r="BS10" s="51" t="n">
        <v>1.90950000286102</v>
      </c>
      <c r="BT10" s="51" t="n">
        <v>1.89359998703003</v>
      </c>
      <c r="BU10" s="51" t="n">
        <v>1.88429999351501</v>
      </c>
      <c r="BV10" s="51" t="e">
        <f aca="false">NA()</f>
        <v>#N/A</v>
      </c>
      <c r="BW10" s="51" t="e">
        <f aca="false">NA()</f>
        <v>#N/A</v>
      </c>
      <c r="BX10" s="51" t="e">
        <f aca="false">NA()</f>
        <v>#N/A</v>
      </c>
      <c r="BY10" s="51" t="e">
        <f aca="false">NA()</f>
        <v>#N/A</v>
      </c>
      <c r="BZ10" s="51" t="e">
        <f aca="false">NA()</f>
        <v>#N/A</v>
      </c>
      <c r="CA10" s="51" t="e">
        <f aca="false">NA()</f>
        <v>#N/A</v>
      </c>
      <c r="CB10" s="51" t="e">
        <f aca="false">NA()</f>
        <v>#N/A</v>
      </c>
      <c r="CC10" s="51" t="e">
        <f aca="false">NA()</f>
        <v>#N/A</v>
      </c>
      <c r="CD10" s="51" t="e">
        <f aca="false">NA()</f>
        <v>#N/A</v>
      </c>
      <c r="CE10" s="51" t="e">
        <f aca="false">NA()</f>
        <v>#N/A</v>
      </c>
      <c r="CF10" s="51" t="e">
        <f aca="false">NA()</f>
        <v>#N/A</v>
      </c>
      <c r="CG10" s="51" t="e">
        <f aca="false">NA()</f>
        <v>#N/A</v>
      </c>
      <c r="CH10" s="51" t="e">
        <f aca="false">NA()</f>
        <v>#N/A</v>
      </c>
      <c r="CI10" s="51" t="e">
        <f aca="false">NA()</f>
        <v>#N/A</v>
      </c>
      <c r="CJ10" s="51" t="e">
        <f aca="false">NA()</f>
        <v>#N/A</v>
      </c>
      <c r="CK10" s="51" t="e">
        <f aca="false">NA()</f>
        <v>#N/A</v>
      </c>
      <c r="CL10" s="51" t="e">
        <f aca="false">NA()</f>
        <v>#N/A</v>
      </c>
      <c r="CM10" s="51" t="e">
        <f aca="false">NA()</f>
        <v>#N/A</v>
      </c>
      <c r="CN10" s="51" t="e">
        <f aca="false">NA()</f>
        <v>#N/A</v>
      </c>
      <c r="CO10" s="51" t="e">
        <f aca="false">NA()</f>
        <v>#N/A</v>
      </c>
      <c r="CP10" s="51" t="e">
        <f aca="false">NA()</f>
        <v>#N/A</v>
      </c>
      <c r="CQ10" s="51" t="e">
        <f aca="false">NA()</f>
        <v>#N/A</v>
      </c>
      <c r="CR10" s="51" t="e">
        <f aca="false">NA()</f>
        <v>#N/A</v>
      </c>
      <c r="CS10" s="51" t="e">
        <f aca="false">NA()</f>
        <v>#N/A</v>
      </c>
      <c r="CT10" s="51" t="e">
        <f aca="false">NA()</f>
        <v>#N/A</v>
      </c>
      <c r="CU10" s="51" t="e">
        <f aca="false">NA()</f>
        <v>#N/A</v>
      </c>
      <c r="CV10" s="51" t="e">
        <f aca="false">NA()</f>
        <v>#N/A</v>
      </c>
      <c r="CW10" s="0" t="e">
        <f aca="false">NA()</f>
        <v>#N/A</v>
      </c>
      <c r="CX10" s="0" t="e">
        <f aca="false">NA()</f>
        <v>#N/A</v>
      </c>
    </row>
    <row r="11" customFormat="false" ht="12.75" hidden="false" customHeight="false" outlineLevel="0" collapsed="false">
      <c r="A11" s="51"/>
      <c r="B11" s="51" t="s">
        <v>159</v>
      </c>
      <c r="C11" s="51" t="s">
        <v>160</v>
      </c>
      <c r="D11" s="51" t="s">
        <v>161</v>
      </c>
      <c r="E11" s="51" t="s">
        <v>162</v>
      </c>
      <c r="F11" s="51" t="s">
        <v>163</v>
      </c>
      <c r="G11" s="51" t="s">
        <v>164</v>
      </c>
      <c r="H11" s="51" t="s">
        <v>165</v>
      </c>
      <c r="I11" s="51" t="s">
        <v>166</v>
      </c>
      <c r="J11" s="51" t="s">
        <v>167</v>
      </c>
      <c r="K11" s="51" t="s">
        <v>228</v>
      </c>
      <c r="L11" s="51" t="s">
        <v>168</v>
      </c>
      <c r="M11" s="51" t="s">
        <v>169</v>
      </c>
      <c r="N11" s="51" t="s">
        <v>170</v>
      </c>
      <c r="O11" s="51" t="s">
        <v>171</v>
      </c>
      <c r="P11" s="51" t="s">
        <v>172</v>
      </c>
      <c r="Q11" s="51" t="s">
        <v>173</v>
      </c>
      <c r="R11" s="51" t="s">
        <v>174</v>
      </c>
      <c r="S11" s="51" t="s">
        <v>175</v>
      </c>
      <c r="T11" s="51" t="s">
        <v>176</v>
      </c>
      <c r="U11" s="51" t="s">
        <v>177</v>
      </c>
      <c r="V11" s="51" t="s">
        <v>178</v>
      </c>
      <c r="W11" s="51" t="s">
        <v>179</v>
      </c>
      <c r="X11" s="51" t="s">
        <v>180</v>
      </c>
      <c r="Y11" s="51" t="s">
        <v>181</v>
      </c>
      <c r="Z11" s="51" t="s">
        <v>182</v>
      </c>
      <c r="AA11" s="51" t="s">
        <v>183</v>
      </c>
      <c r="AB11" s="51" t="s">
        <v>184</v>
      </c>
      <c r="AC11" s="51" t="s">
        <v>185</v>
      </c>
      <c r="AD11" s="51" t="s">
        <v>186</v>
      </c>
      <c r="AE11" s="51" t="s">
        <v>187</v>
      </c>
      <c r="AF11" s="51" t="s">
        <v>188</v>
      </c>
      <c r="AG11" s="51" t="s">
        <v>291</v>
      </c>
      <c r="AH11" s="51" t="s">
        <v>189</v>
      </c>
      <c r="AI11" s="51" t="s">
        <v>190</v>
      </c>
      <c r="AJ11" s="51" t="s">
        <v>191</v>
      </c>
      <c r="AK11" s="51" t="s">
        <v>192</v>
      </c>
      <c r="AL11" s="51" t="s">
        <v>234</v>
      </c>
      <c r="AM11" s="51" t="s">
        <v>193</v>
      </c>
      <c r="AN11" s="51" t="s">
        <v>194</v>
      </c>
      <c r="AO11" s="51" t="s">
        <v>195</v>
      </c>
      <c r="AP11" s="51" t="s">
        <v>196</v>
      </c>
      <c r="AQ11" s="51" t="s">
        <v>197</v>
      </c>
      <c r="AR11" s="51" t="s">
        <v>198</v>
      </c>
      <c r="AS11" s="51" t="s">
        <v>199</v>
      </c>
      <c r="AT11" s="51" t="s">
        <v>200</v>
      </c>
      <c r="AU11" s="51" t="s">
        <v>201</v>
      </c>
      <c r="AV11" s="51" t="s">
        <v>229</v>
      </c>
      <c r="AW11" s="51" t="s">
        <v>202</v>
      </c>
      <c r="AX11" s="51" t="s">
        <v>203</v>
      </c>
      <c r="AY11" s="51" t="s">
        <v>204</v>
      </c>
      <c r="AZ11" s="51" t="s">
        <v>205</v>
      </c>
      <c r="BA11" s="51" t="s">
        <v>206</v>
      </c>
      <c r="BB11" s="51" t="s">
        <v>207</v>
      </c>
      <c r="BC11" s="51" t="s">
        <v>208</v>
      </c>
      <c r="BD11" s="51" t="s">
        <v>209</v>
      </c>
      <c r="BE11" s="51" t="s">
        <v>210</v>
      </c>
      <c r="BF11" s="51" t="s">
        <v>211</v>
      </c>
      <c r="BG11" s="51" t="s">
        <v>212</v>
      </c>
      <c r="BH11" s="51" t="s">
        <v>213</v>
      </c>
      <c r="BI11" s="51" t="s">
        <v>214</v>
      </c>
      <c r="BJ11" s="51" t="s">
        <v>215</v>
      </c>
      <c r="BK11" s="51" t="s">
        <v>216</v>
      </c>
      <c r="BL11" s="51" t="s">
        <v>217</v>
      </c>
      <c r="BM11" s="51" t="s">
        <v>218</v>
      </c>
      <c r="BN11" s="51" t="s">
        <v>219</v>
      </c>
      <c r="BO11" s="51" t="s">
        <v>220</v>
      </c>
      <c r="BP11" s="51" t="s">
        <v>221</v>
      </c>
      <c r="BQ11" s="51" t="s">
        <v>222</v>
      </c>
      <c r="BR11" s="51" t="s">
        <v>223</v>
      </c>
      <c r="BS11" s="51" t="s">
        <v>224</v>
      </c>
      <c r="BT11" s="51" t="s">
        <v>225</v>
      </c>
      <c r="BU11" s="51" t="s">
        <v>230</v>
      </c>
      <c r="BV11" s="51" t="e">
        <f aca="false">NA()</f>
        <v>#N/A</v>
      </c>
      <c r="BW11" s="51" t="e">
        <f aca="false">NA()</f>
        <v>#N/A</v>
      </c>
      <c r="BX11" s="51" t="e">
        <f aca="false">NA()</f>
        <v>#N/A</v>
      </c>
      <c r="BY11" s="51" t="e">
        <f aca="false">NA()</f>
        <v>#N/A</v>
      </c>
      <c r="BZ11" s="51" t="e">
        <f aca="false">NA()</f>
        <v>#N/A</v>
      </c>
      <c r="CA11" s="51" t="e">
        <f aca="false">NA()</f>
        <v>#N/A</v>
      </c>
      <c r="CB11" s="51" t="e">
        <f aca="false">NA()</f>
        <v>#N/A</v>
      </c>
      <c r="CC11" s="51" t="e">
        <f aca="false">NA()</f>
        <v>#N/A</v>
      </c>
      <c r="CD11" s="51" t="e">
        <f aca="false">NA()</f>
        <v>#N/A</v>
      </c>
      <c r="CE11" s="51" t="e">
        <f aca="false">NA()</f>
        <v>#N/A</v>
      </c>
      <c r="CF11" s="51" t="e">
        <f aca="false">NA()</f>
        <v>#N/A</v>
      </c>
      <c r="CG11" s="51" t="e">
        <f aca="false">NA()</f>
        <v>#N/A</v>
      </c>
      <c r="CH11" s="51" t="e">
        <f aca="false">NA()</f>
        <v>#N/A</v>
      </c>
      <c r="CI11" s="51" t="e">
        <f aca="false">NA()</f>
        <v>#N/A</v>
      </c>
      <c r="CJ11" s="51" t="e">
        <f aca="false">NA()</f>
        <v>#N/A</v>
      </c>
      <c r="CK11" s="51" t="e">
        <f aca="false">NA()</f>
        <v>#N/A</v>
      </c>
      <c r="CL11" s="51" t="e">
        <f aca="false">NA()</f>
        <v>#N/A</v>
      </c>
      <c r="CM11" s="51" t="e">
        <f aca="false">NA()</f>
        <v>#N/A</v>
      </c>
      <c r="CN11" s="51" t="e">
        <f aca="false">NA()</f>
        <v>#N/A</v>
      </c>
      <c r="CO11" s="51" t="e">
        <f aca="false">NA()</f>
        <v>#N/A</v>
      </c>
      <c r="CP11" s="51" t="e">
        <f aca="false">NA()</f>
        <v>#N/A</v>
      </c>
      <c r="CQ11" s="51" t="e">
        <f aca="false">NA()</f>
        <v>#N/A</v>
      </c>
      <c r="CR11" s="51" t="e">
        <f aca="false">NA()</f>
        <v>#N/A</v>
      </c>
      <c r="CS11" s="51" t="e">
        <f aca="false">NA()</f>
        <v>#N/A</v>
      </c>
      <c r="CT11" s="51" t="e">
        <f aca="false">NA()</f>
        <v>#N/A</v>
      </c>
      <c r="CU11" s="51" t="e">
        <f aca="false">NA()</f>
        <v>#N/A</v>
      </c>
      <c r="CV11" s="51" t="e">
        <f aca="false">NA()</f>
        <v>#N/A</v>
      </c>
      <c r="CW11" s="0" t="e">
        <f aca="false">NA()</f>
        <v>#N/A</v>
      </c>
      <c r="CX11" s="0" t="e">
        <f aca="false">NA()</f>
        <v>#N/A</v>
      </c>
    </row>
    <row r="12" customFormat="false" ht="12.75" hidden="false" customHeight="false" outlineLevel="0" collapsed="false">
      <c r="A12" s="51" t="s">
        <v>236</v>
      </c>
      <c r="B12" s="51" t="n">
        <v>1</v>
      </c>
      <c r="C12" s="51" t="n">
        <v>1</v>
      </c>
      <c r="D12" s="51" t="n">
        <v>1</v>
      </c>
      <c r="E12" s="51" t="n">
        <v>1</v>
      </c>
      <c r="F12" s="51" t="n">
        <v>1</v>
      </c>
      <c r="G12" s="51" t="n">
        <v>1</v>
      </c>
      <c r="H12" s="51" t="n">
        <v>1</v>
      </c>
      <c r="I12" s="51" t="n">
        <v>1</v>
      </c>
      <c r="J12" s="51" t="n">
        <v>1</v>
      </c>
      <c r="K12" s="51" t="n">
        <v>1</v>
      </c>
      <c r="L12" s="51" t="n">
        <v>1</v>
      </c>
      <c r="M12" s="51" t="n">
        <v>1</v>
      </c>
      <c r="N12" s="51" t="n">
        <v>1</v>
      </c>
      <c r="O12" s="51" t="n">
        <v>1</v>
      </c>
      <c r="P12" s="51" t="n">
        <v>1</v>
      </c>
      <c r="Q12" s="51" t="n">
        <v>1</v>
      </c>
      <c r="R12" s="51" t="n">
        <v>1</v>
      </c>
      <c r="S12" s="51" t="n">
        <v>1</v>
      </c>
      <c r="T12" s="51" t="n">
        <v>1</v>
      </c>
      <c r="U12" s="51" t="n">
        <v>1</v>
      </c>
      <c r="V12" s="51" t="n">
        <v>1</v>
      </c>
      <c r="W12" s="51" t="n">
        <v>1</v>
      </c>
      <c r="X12" s="51" t="n">
        <v>1</v>
      </c>
      <c r="Y12" s="51" t="n">
        <v>1</v>
      </c>
      <c r="Z12" s="51" t="n">
        <v>1</v>
      </c>
      <c r="AA12" s="51" t="n">
        <v>1</v>
      </c>
      <c r="AB12" s="51" t="n">
        <v>1</v>
      </c>
      <c r="AC12" s="51" t="n">
        <v>1</v>
      </c>
      <c r="AD12" s="51" t="n">
        <v>1</v>
      </c>
      <c r="AE12" s="51" t="n">
        <v>1</v>
      </c>
      <c r="AF12" s="51" t="n">
        <v>1</v>
      </c>
      <c r="AG12" s="51" t="n">
        <v>1</v>
      </c>
      <c r="AH12" s="51" t="n">
        <v>1</v>
      </c>
      <c r="AI12" s="51" t="n">
        <v>1</v>
      </c>
      <c r="AJ12" s="51" t="n">
        <v>1</v>
      </c>
      <c r="AK12" s="51" t="n">
        <v>1</v>
      </c>
      <c r="AL12" s="51" t="n">
        <v>1</v>
      </c>
      <c r="AM12" s="51" t="n">
        <v>1</v>
      </c>
      <c r="AN12" s="51" t="n">
        <v>1</v>
      </c>
      <c r="AO12" s="51" t="n">
        <v>1</v>
      </c>
      <c r="AP12" s="51" t="n">
        <v>1</v>
      </c>
      <c r="AQ12" s="51" t="n">
        <v>1</v>
      </c>
      <c r="AR12" s="51" t="n">
        <v>1</v>
      </c>
      <c r="AS12" s="51" t="n">
        <v>1</v>
      </c>
      <c r="AT12" s="51" t="n">
        <v>1</v>
      </c>
      <c r="AU12" s="51" t="n">
        <v>1</v>
      </c>
      <c r="AV12" s="51" t="n">
        <v>1</v>
      </c>
      <c r="AW12" s="51" t="n">
        <v>1</v>
      </c>
      <c r="AX12" s="51" t="n">
        <v>1</v>
      </c>
      <c r="AY12" s="51" t="n">
        <v>1</v>
      </c>
      <c r="AZ12" s="51" t="n">
        <v>1</v>
      </c>
      <c r="BA12" s="51" t="n">
        <v>1</v>
      </c>
      <c r="BB12" s="51" t="n">
        <v>1</v>
      </c>
      <c r="BC12" s="51" t="n">
        <v>1</v>
      </c>
      <c r="BD12" s="51" t="n">
        <v>1</v>
      </c>
      <c r="BE12" s="51" t="n">
        <v>1</v>
      </c>
      <c r="BF12" s="51" t="n">
        <v>1</v>
      </c>
      <c r="BG12" s="51" t="n">
        <v>1</v>
      </c>
      <c r="BH12" s="51" t="n">
        <v>1</v>
      </c>
      <c r="BI12" s="51" t="n">
        <v>1</v>
      </c>
      <c r="BJ12" s="51" t="n">
        <v>1</v>
      </c>
      <c r="BK12" s="51" t="n">
        <v>1</v>
      </c>
      <c r="BL12" s="51" t="n">
        <v>1</v>
      </c>
      <c r="BM12" s="51" t="n">
        <v>1</v>
      </c>
      <c r="BN12" s="51" t="n">
        <v>1</v>
      </c>
      <c r="BO12" s="51" t="n">
        <v>1</v>
      </c>
      <c r="BP12" s="51" t="n">
        <v>1</v>
      </c>
      <c r="BQ12" s="51" t="n">
        <v>1</v>
      </c>
      <c r="BR12" s="51" t="n">
        <v>1</v>
      </c>
      <c r="BS12" s="51" t="n">
        <v>1</v>
      </c>
      <c r="BT12" s="51" t="n">
        <v>1</v>
      </c>
      <c r="BU12" s="51" t="n">
        <v>1</v>
      </c>
      <c r="BV12" s="51" t="n">
        <v>1</v>
      </c>
      <c r="BW12" s="51" t="n">
        <v>1</v>
      </c>
      <c r="BX12" s="51" t="n">
        <v>1</v>
      </c>
      <c r="BY12" s="51" t="n">
        <v>1</v>
      </c>
      <c r="BZ12" s="51" t="n">
        <v>1</v>
      </c>
      <c r="CA12" s="51" t="n">
        <v>1</v>
      </c>
      <c r="CB12" s="51" t="n">
        <v>1</v>
      </c>
      <c r="CC12" s="51" t="n">
        <v>1</v>
      </c>
      <c r="CD12" s="51" t="n">
        <v>1</v>
      </c>
      <c r="CE12" s="51" t="n">
        <v>1</v>
      </c>
      <c r="CF12" s="51" t="n">
        <v>1</v>
      </c>
      <c r="CG12" s="51" t="n">
        <v>1</v>
      </c>
      <c r="CH12" s="51" t="n">
        <v>1</v>
      </c>
      <c r="CI12" s="51" t="n">
        <v>1</v>
      </c>
      <c r="CJ12" s="51" t="n">
        <v>1</v>
      </c>
      <c r="CK12" s="51" t="n">
        <v>1</v>
      </c>
      <c r="CL12" s="51" t="n">
        <v>1</v>
      </c>
      <c r="CM12" s="51" t="n">
        <v>1</v>
      </c>
      <c r="CN12" s="51" t="n">
        <v>1</v>
      </c>
      <c r="CO12" s="51" t="n">
        <v>1</v>
      </c>
      <c r="CP12" s="51" t="n">
        <v>1</v>
      </c>
      <c r="CQ12" s="51" t="n">
        <v>1</v>
      </c>
      <c r="CR12" s="51" t="n">
        <v>1</v>
      </c>
      <c r="CS12" s="51" t="n">
        <v>1</v>
      </c>
      <c r="CT12" s="51" t="n">
        <v>1</v>
      </c>
      <c r="CU12" s="51" t="n">
        <v>1</v>
      </c>
      <c r="CV12" s="51" t="n">
        <v>1</v>
      </c>
      <c r="CW12" s="0" t="n">
        <v>1</v>
      </c>
      <c r="CX12" s="0" t="n">
        <v>1</v>
      </c>
    </row>
    <row r="13" customFormat="false" ht="12.75" hidden="false" customHeight="false" outlineLevel="0" collapsed="false">
      <c r="A13" s="51"/>
      <c r="B13" s="51" t="s">
        <v>159</v>
      </c>
      <c r="C13" s="51" t="s">
        <v>160</v>
      </c>
      <c r="D13" s="51" t="s">
        <v>161</v>
      </c>
      <c r="E13" s="51" t="s">
        <v>162</v>
      </c>
      <c r="F13" s="51" t="s">
        <v>163</v>
      </c>
      <c r="G13" s="51" t="s">
        <v>164</v>
      </c>
      <c r="H13" s="51" t="s">
        <v>165</v>
      </c>
      <c r="I13" s="51" t="s">
        <v>166</v>
      </c>
      <c r="J13" s="51" t="s">
        <v>167</v>
      </c>
      <c r="K13" s="51" t="s">
        <v>228</v>
      </c>
      <c r="L13" s="51" t="s">
        <v>168</v>
      </c>
      <c r="M13" s="51" t="s">
        <v>169</v>
      </c>
      <c r="N13" s="51" t="s">
        <v>170</v>
      </c>
      <c r="O13" s="51" t="s">
        <v>171</v>
      </c>
      <c r="P13" s="51" t="s">
        <v>172</v>
      </c>
      <c r="Q13" s="51" t="s">
        <v>173</v>
      </c>
      <c r="R13" s="51" t="s">
        <v>174</v>
      </c>
      <c r="S13" s="51" t="s">
        <v>175</v>
      </c>
      <c r="T13" s="51" t="s">
        <v>176</v>
      </c>
      <c r="U13" s="51" t="s">
        <v>177</v>
      </c>
      <c r="V13" s="51" t="s">
        <v>178</v>
      </c>
      <c r="W13" s="51" t="s">
        <v>179</v>
      </c>
      <c r="X13" s="51" t="s">
        <v>180</v>
      </c>
      <c r="Y13" s="51" t="s">
        <v>181</v>
      </c>
      <c r="Z13" s="51" t="s">
        <v>182</v>
      </c>
      <c r="AA13" s="51" t="s">
        <v>183</v>
      </c>
      <c r="AB13" s="51" t="s">
        <v>184</v>
      </c>
      <c r="AC13" s="51" t="s">
        <v>185</v>
      </c>
      <c r="AD13" s="51" t="s">
        <v>186</v>
      </c>
      <c r="AE13" s="51" t="s">
        <v>187</v>
      </c>
      <c r="AF13" s="51" t="s">
        <v>188</v>
      </c>
      <c r="AG13" s="51" t="s">
        <v>291</v>
      </c>
      <c r="AH13" s="51" t="s">
        <v>189</v>
      </c>
      <c r="AI13" s="51" t="s">
        <v>190</v>
      </c>
      <c r="AJ13" s="51" t="s">
        <v>191</v>
      </c>
      <c r="AK13" s="51" t="s">
        <v>192</v>
      </c>
      <c r="AL13" s="51" t="s">
        <v>234</v>
      </c>
      <c r="AM13" s="51" t="s">
        <v>193</v>
      </c>
      <c r="AN13" s="51" t="s">
        <v>194</v>
      </c>
      <c r="AO13" s="51" t="s">
        <v>195</v>
      </c>
      <c r="AP13" s="51" t="s">
        <v>196</v>
      </c>
      <c r="AQ13" s="51" t="s">
        <v>197</v>
      </c>
      <c r="AR13" s="51" t="s">
        <v>198</v>
      </c>
      <c r="AS13" s="51" t="s">
        <v>199</v>
      </c>
      <c r="AT13" s="51" t="s">
        <v>200</v>
      </c>
      <c r="AU13" s="51" t="s">
        <v>201</v>
      </c>
      <c r="AV13" s="51" t="s">
        <v>229</v>
      </c>
      <c r="AW13" s="51" t="s">
        <v>202</v>
      </c>
      <c r="AX13" s="51" t="s">
        <v>203</v>
      </c>
      <c r="AY13" s="51" t="s">
        <v>204</v>
      </c>
      <c r="AZ13" s="51" t="s">
        <v>205</v>
      </c>
      <c r="BA13" s="51" t="s">
        <v>206</v>
      </c>
      <c r="BB13" s="51" t="s">
        <v>207</v>
      </c>
      <c r="BC13" s="51" t="s">
        <v>208</v>
      </c>
      <c r="BD13" s="51" t="s">
        <v>209</v>
      </c>
      <c r="BE13" s="51" t="s">
        <v>210</v>
      </c>
      <c r="BF13" s="51" t="s">
        <v>211</v>
      </c>
      <c r="BG13" s="51" t="s">
        <v>212</v>
      </c>
      <c r="BH13" s="51" t="s">
        <v>213</v>
      </c>
      <c r="BI13" s="51" t="s">
        <v>214</v>
      </c>
      <c r="BJ13" s="51" t="s">
        <v>215</v>
      </c>
      <c r="BK13" s="51" t="s">
        <v>216</v>
      </c>
      <c r="BL13" s="51" t="s">
        <v>217</v>
      </c>
      <c r="BM13" s="51" t="s">
        <v>218</v>
      </c>
      <c r="BN13" s="51" t="s">
        <v>219</v>
      </c>
      <c r="BO13" s="51" t="s">
        <v>220</v>
      </c>
      <c r="BP13" s="51" t="s">
        <v>221</v>
      </c>
      <c r="BQ13" s="51" t="s">
        <v>222</v>
      </c>
      <c r="BR13" s="51" t="s">
        <v>223</v>
      </c>
      <c r="BS13" s="51" t="s">
        <v>224</v>
      </c>
      <c r="BT13" s="51" t="s">
        <v>225</v>
      </c>
      <c r="BU13" s="51" t="s">
        <v>230</v>
      </c>
      <c r="BV13" s="51" t="e">
        <f aca="false">NA()</f>
        <v>#N/A</v>
      </c>
      <c r="BW13" s="51" t="e">
        <f aca="false">NA()</f>
        <v>#N/A</v>
      </c>
      <c r="BX13" s="51" t="e">
        <f aca="false">NA()</f>
        <v>#N/A</v>
      </c>
      <c r="BY13" s="51" t="e">
        <f aca="false">NA()</f>
        <v>#N/A</v>
      </c>
      <c r="BZ13" s="51" t="e">
        <f aca="false">NA()</f>
        <v>#N/A</v>
      </c>
      <c r="CA13" s="51" t="e">
        <f aca="false">NA()</f>
        <v>#N/A</v>
      </c>
      <c r="CB13" s="51" t="e">
        <f aca="false">NA()</f>
        <v>#N/A</v>
      </c>
      <c r="CC13" s="51" t="e">
        <f aca="false">NA()</f>
        <v>#N/A</v>
      </c>
      <c r="CD13" s="51" t="e">
        <f aca="false">NA()</f>
        <v>#N/A</v>
      </c>
      <c r="CE13" s="51" t="e">
        <f aca="false">NA()</f>
        <v>#N/A</v>
      </c>
      <c r="CF13" s="51" t="e">
        <f aca="false">NA()</f>
        <v>#N/A</v>
      </c>
      <c r="CG13" s="51" t="e">
        <f aca="false">NA()</f>
        <v>#N/A</v>
      </c>
      <c r="CH13" s="51" t="e">
        <f aca="false">NA()</f>
        <v>#N/A</v>
      </c>
      <c r="CI13" s="51" t="e">
        <f aca="false">NA()</f>
        <v>#N/A</v>
      </c>
      <c r="CJ13" s="51" t="e">
        <f aca="false">NA()</f>
        <v>#N/A</v>
      </c>
      <c r="CK13" s="51" t="e">
        <f aca="false">NA()</f>
        <v>#N/A</v>
      </c>
      <c r="CL13" s="51" t="e">
        <f aca="false">NA()</f>
        <v>#N/A</v>
      </c>
      <c r="CM13" s="51" t="e">
        <f aca="false">NA()</f>
        <v>#N/A</v>
      </c>
      <c r="CN13" s="51" t="e">
        <f aca="false">NA()</f>
        <v>#N/A</v>
      </c>
      <c r="CO13" s="51" t="e">
        <f aca="false">NA()</f>
        <v>#N/A</v>
      </c>
      <c r="CP13" s="51" t="e">
        <f aca="false">NA()</f>
        <v>#N/A</v>
      </c>
      <c r="CQ13" s="51" t="e">
        <f aca="false">NA()</f>
        <v>#N/A</v>
      </c>
      <c r="CR13" s="51" t="e">
        <f aca="false">NA()</f>
        <v>#N/A</v>
      </c>
      <c r="CS13" s="51" t="e">
        <f aca="false">NA()</f>
        <v>#N/A</v>
      </c>
      <c r="CT13" s="51" t="e">
        <f aca="false">NA()</f>
        <v>#N/A</v>
      </c>
      <c r="CU13" s="51" t="e">
        <f aca="false">NA()</f>
        <v>#N/A</v>
      </c>
      <c r="CV13" s="51" t="e">
        <f aca="false">NA()</f>
        <v>#N/A</v>
      </c>
      <c r="CW13" s="0" t="e">
        <f aca="false">NA()</f>
        <v>#N/A</v>
      </c>
      <c r="CX13" s="0" t="e">
        <f aca="false">NA()</f>
        <v>#N/A</v>
      </c>
    </row>
    <row r="14" customFormat="false" ht="12.75" hidden="false" customHeight="false" outlineLevel="0" collapsed="false">
      <c r="A14" s="51" t="s">
        <v>237</v>
      </c>
      <c r="B14" s="51" t="n">
        <v>1</v>
      </c>
      <c r="C14" s="51" t="n">
        <v>1</v>
      </c>
      <c r="D14" s="51" t="n">
        <v>1</v>
      </c>
      <c r="E14" s="51" t="n">
        <v>1</v>
      </c>
      <c r="F14" s="51" t="n">
        <v>1</v>
      </c>
      <c r="G14" s="51" t="n">
        <v>1</v>
      </c>
      <c r="H14" s="51" t="n">
        <v>1</v>
      </c>
      <c r="I14" s="51" t="n">
        <v>1</v>
      </c>
      <c r="J14" s="51" t="n">
        <v>1</v>
      </c>
      <c r="K14" s="51" t="n">
        <v>1</v>
      </c>
      <c r="L14" s="51" t="n">
        <v>1</v>
      </c>
      <c r="M14" s="51" t="n">
        <v>1</v>
      </c>
      <c r="N14" s="51" t="n">
        <v>1</v>
      </c>
      <c r="O14" s="51" t="n">
        <v>1</v>
      </c>
      <c r="P14" s="51" t="n">
        <v>1</v>
      </c>
      <c r="Q14" s="51" t="n">
        <v>1</v>
      </c>
      <c r="R14" s="51" t="n">
        <v>1</v>
      </c>
      <c r="S14" s="51" t="n">
        <v>1</v>
      </c>
      <c r="T14" s="51" t="n">
        <v>1</v>
      </c>
      <c r="U14" s="51" t="n">
        <v>1</v>
      </c>
      <c r="V14" s="51" t="n">
        <v>1</v>
      </c>
      <c r="W14" s="51" t="n">
        <v>1</v>
      </c>
      <c r="X14" s="51" t="n">
        <v>1</v>
      </c>
      <c r="Y14" s="51" t="n">
        <v>1</v>
      </c>
      <c r="Z14" s="51" t="n">
        <v>1</v>
      </c>
      <c r="AA14" s="51" t="n">
        <v>1</v>
      </c>
      <c r="AB14" s="51" t="n">
        <v>1</v>
      </c>
      <c r="AC14" s="51" t="n">
        <v>1</v>
      </c>
      <c r="AD14" s="51" t="n">
        <v>1</v>
      </c>
      <c r="AE14" s="51" t="n">
        <v>1</v>
      </c>
      <c r="AF14" s="51" t="n">
        <v>1</v>
      </c>
      <c r="AG14" s="51" t="n">
        <v>1</v>
      </c>
      <c r="AH14" s="51" t="n">
        <v>1</v>
      </c>
      <c r="AI14" s="51" t="n">
        <v>1</v>
      </c>
      <c r="AJ14" s="51" t="n">
        <v>1</v>
      </c>
      <c r="AK14" s="51" t="n">
        <v>1</v>
      </c>
      <c r="AL14" s="51" t="n">
        <v>1</v>
      </c>
      <c r="AM14" s="51" t="n">
        <v>1</v>
      </c>
      <c r="AN14" s="51" t="n">
        <v>1</v>
      </c>
      <c r="AO14" s="51" t="n">
        <v>1</v>
      </c>
      <c r="AP14" s="51" t="n">
        <v>1</v>
      </c>
      <c r="AQ14" s="51" t="n">
        <v>1</v>
      </c>
      <c r="AR14" s="51" t="n">
        <v>1</v>
      </c>
      <c r="AS14" s="51" t="n">
        <v>1</v>
      </c>
      <c r="AT14" s="51" t="n">
        <v>1</v>
      </c>
      <c r="AU14" s="51" t="n">
        <v>1</v>
      </c>
      <c r="AV14" s="51" t="n">
        <v>1</v>
      </c>
      <c r="AW14" s="51" t="n">
        <v>1</v>
      </c>
      <c r="AX14" s="51" t="n">
        <v>1</v>
      </c>
      <c r="AY14" s="51" t="n">
        <v>1</v>
      </c>
      <c r="AZ14" s="51" t="n">
        <v>1</v>
      </c>
      <c r="BA14" s="51" t="n">
        <v>1</v>
      </c>
      <c r="BB14" s="51" t="n">
        <v>1</v>
      </c>
      <c r="BC14" s="51" t="n">
        <v>1</v>
      </c>
      <c r="BD14" s="51" t="n">
        <v>1</v>
      </c>
      <c r="BE14" s="51" t="n">
        <v>1</v>
      </c>
      <c r="BF14" s="51" t="n">
        <v>1</v>
      </c>
      <c r="BG14" s="51" t="n">
        <v>1</v>
      </c>
      <c r="BH14" s="51" t="n">
        <v>1</v>
      </c>
      <c r="BI14" s="51" t="n">
        <v>1</v>
      </c>
      <c r="BJ14" s="51" t="n">
        <v>1</v>
      </c>
      <c r="BK14" s="51" t="n">
        <v>1</v>
      </c>
      <c r="BL14" s="51" t="n">
        <v>1</v>
      </c>
      <c r="BM14" s="51" t="n">
        <v>1</v>
      </c>
      <c r="BN14" s="51" t="n">
        <v>1</v>
      </c>
      <c r="BO14" s="51" t="n">
        <v>1</v>
      </c>
      <c r="BP14" s="51" t="n">
        <v>1</v>
      </c>
      <c r="BQ14" s="51" t="n">
        <v>1</v>
      </c>
      <c r="BR14" s="51" t="n">
        <v>1</v>
      </c>
      <c r="BS14" s="51" t="n">
        <v>1</v>
      </c>
      <c r="BT14" s="51" t="n">
        <v>1</v>
      </c>
      <c r="BU14" s="51" t="n">
        <v>1</v>
      </c>
      <c r="BV14" s="51" t="n">
        <v>1</v>
      </c>
      <c r="BW14" s="51" t="n">
        <v>1</v>
      </c>
      <c r="BX14" s="51" t="n">
        <v>1</v>
      </c>
      <c r="BY14" s="51" t="n">
        <v>1</v>
      </c>
      <c r="BZ14" s="51" t="n">
        <v>1</v>
      </c>
      <c r="CA14" s="51" t="n">
        <v>1</v>
      </c>
      <c r="CB14" s="51" t="n">
        <v>1</v>
      </c>
      <c r="CC14" s="51" t="n">
        <v>1</v>
      </c>
      <c r="CD14" s="51" t="n">
        <v>1</v>
      </c>
      <c r="CE14" s="51" t="n">
        <v>1</v>
      </c>
      <c r="CF14" s="51" t="n">
        <v>1</v>
      </c>
      <c r="CG14" s="51" t="n">
        <v>1</v>
      </c>
      <c r="CH14" s="51" t="n">
        <v>1</v>
      </c>
      <c r="CI14" s="51" t="n">
        <v>1</v>
      </c>
      <c r="CJ14" s="51" t="n">
        <v>1</v>
      </c>
      <c r="CK14" s="51" t="n">
        <v>1</v>
      </c>
      <c r="CL14" s="51" t="n">
        <v>1</v>
      </c>
      <c r="CM14" s="51" t="n">
        <v>1</v>
      </c>
      <c r="CN14" s="51" t="n">
        <v>1</v>
      </c>
      <c r="CO14" s="51" t="n">
        <v>1</v>
      </c>
      <c r="CP14" s="51" t="n">
        <v>1</v>
      </c>
      <c r="CQ14" s="51" t="n">
        <v>1</v>
      </c>
      <c r="CR14" s="51" t="n">
        <v>1</v>
      </c>
      <c r="CS14" s="51" t="n">
        <v>1</v>
      </c>
      <c r="CT14" s="51" t="n">
        <v>1</v>
      </c>
      <c r="CU14" s="51" t="n">
        <v>1</v>
      </c>
      <c r="CV14" s="51" t="n">
        <v>1</v>
      </c>
      <c r="CW14" s="0" t="n">
        <v>1</v>
      </c>
      <c r="CX14" s="0" t="n">
        <v>1</v>
      </c>
    </row>
    <row r="15" customFormat="false" ht="12.75" hidden="false" customHeight="false" outlineLevel="0" collapsed="false">
      <c r="A15" s="51"/>
      <c r="B15" s="51" t="s">
        <v>159</v>
      </c>
      <c r="C15" s="51" t="s">
        <v>160</v>
      </c>
      <c r="D15" s="51" t="s">
        <v>161</v>
      </c>
      <c r="E15" s="51" t="s">
        <v>162</v>
      </c>
      <c r="F15" s="51" t="s">
        <v>163</v>
      </c>
      <c r="G15" s="51" t="s">
        <v>164</v>
      </c>
      <c r="H15" s="51" t="s">
        <v>165</v>
      </c>
      <c r="I15" s="51" t="s">
        <v>166</v>
      </c>
      <c r="J15" s="51" t="s">
        <v>167</v>
      </c>
      <c r="K15" s="51" t="s">
        <v>228</v>
      </c>
      <c r="L15" s="51" t="s">
        <v>168</v>
      </c>
      <c r="M15" s="51" t="s">
        <v>169</v>
      </c>
      <c r="N15" s="51" t="s">
        <v>170</v>
      </c>
      <c r="O15" s="51" t="s">
        <v>171</v>
      </c>
      <c r="P15" s="51" t="s">
        <v>172</v>
      </c>
      <c r="Q15" s="51" t="s">
        <v>173</v>
      </c>
      <c r="R15" s="51" t="s">
        <v>174</v>
      </c>
      <c r="S15" s="51" t="s">
        <v>175</v>
      </c>
      <c r="T15" s="51" t="s">
        <v>176</v>
      </c>
      <c r="U15" s="51" t="s">
        <v>177</v>
      </c>
      <c r="V15" s="51" t="s">
        <v>178</v>
      </c>
      <c r="W15" s="51" t="s">
        <v>179</v>
      </c>
      <c r="X15" s="51" t="s">
        <v>180</v>
      </c>
      <c r="Y15" s="51" t="s">
        <v>181</v>
      </c>
      <c r="Z15" s="51" t="s">
        <v>182</v>
      </c>
      <c r="AA15" s="51" t="s">
        <v>183</v>
      </c>
      <c r="AB15" s="51" t="s">
        <v>184</v>
      </c>
      <c r="AC15" s="51" t="s">
        <v>185</v>
      </c>
      <c r="AD15" s="51" t="s">
        <v>186</v>
      </c>
      <c r="AE15" s="51" t="s">
        <v>187</v>
      </c>
      <c r="AF15" s="51" t="s">
        <v>188</v>
      </c>
      <c r="AG15" s="51" t="s">
        <v>291</v>
      </c>
      <c r="AH15" s="51" t="s">
        <v>189</v>
      </c>
      <c r="AI15" s="51" t="s">
        <v>190</v>
      </c>
      <c r="AJ15" s="51" t="s">
        <v>191</v>
      </c>
      <c r="AK15" s="51" t="s">
        <v>192</v>
      </c>
      <c r="AL15" s="51" t="s">
        <v>234</v>
      </c>
      <c r="AM15" s="51" t="s">
        <v>193</v>
      </c>
      <c r="AN15" s="51" t="s">
        <v>194</v>
      </c>
      <c r="AO15" s="51" t="s">
        <v>195</v>
      </c>
      <c r="AP15" s="51" t="s">
        <v>196</v>
      </c>
      <c r="AQ15" s="51" t="s">
        <v>197</v>
      </c>
      <c r="AR15" s="51" t="s">
        <v>198</v>
      </c>
      <c r="AS15" s="51" t="s">
        <v>199</v>
      </c>
      <c r="AT15" s="51" t="s">
        <v>200</v>
      </c>
      <c r="AU15" s="51" t="s">
        <v>201</v>
      </c>
      <c r="AV15" s="51" t="s">
        <v>229</v>
      </c>
      <c r="AW15" s="51" t="s">
        <v>202</v>
      </c>
      <c r="AX15" s="51" t="s">
        <v>203</v>
      </c>
      <c r="AY15" s="51" t="s">
        <v>204</v>
      </c>
      <c r="AZ15" s="51" t="s">
        <v>205</v>
      </c>
      <c r="BA15" s="51" t="s">
        <v>206</v>
      </c>
      <c r="BB15" s="51" t="s">
        <v>207</v>
      </c>
      <c r="BC15" s="51" t="s">
        <v>208</v>
      </c>
      <c r="BD15" s="51" t="s">
        <v>209</v>
      </c>
      <c r="BE15" s="51" t="s">
        <v>210</v>
      </c>
      <c r="BF15" s="51" t="s">
        <v>211</v>
      </c>
      <c r="BG15" s="51" t="s">
        <v>212</v>
      </c>
      <c r="BH15" s="51" t="s">
        <v>213</v>
      </c>
      <c r="BI15" s="51" t="s">
        <v>214</v>
      </c>
      <c r="BJ15" s="51" t="s">
        <v>215</v>
      </c>
      <c r="BK15" s="51" t="s">
        <v>216</v>
      </c>
      <c r="BL15" s="51" t="s">
        <v>217</v>
      </c>
      <c r="BM15" s="51" t="s">
        <v>218</v>
      </c>
      <c r="BN15" s="51" t="s">
        <v>219</v>
      </c>
      <c r="BO15" s="51" t="s">
        <v>220</v>
      </c>
      <c r="BP15" s="51" t="s">
        <v>221</v>
      </c>
      <c r="BQ15" s="51" t="s">
        <v>222</v>
      </c>
      <c r="BR15" s="51" t="s">
        <v>223</v>
      </c>
      <c r="BS15" s="51" t="s">
        <v>224</v>
      </c>
      <c r="BT15" s="51" t="s">
        <v>225</v>
      </c>
      <c r="BU15" s="51" t="s">
        <v>230</v>
      </c>
      <c r="BV15" s="51" t="e">
        <f aca="false">NA()</f>
        <v>#N/A</v>
      </c>
      <c r="BW15" s="51" t="e">
        <f aca="false">NA()</f>
        <v>#N/A</v>
      </c>
      <c r="BX15" s="51" t="e">
        <f aca="false">NA()</f>
        <v>#N/A</v>
      </c>
      <c r="BY15" s="51" t="e">
        <f aca="false">NA()</f>
        <v>#N/A</v>
      </c>
      <c r="BZ15" s="51" t="e">
        <f aca="false">NA()</f>
        <v>#N/A</v>
      </c>
      <c r="CA15" s="51" t="e">
        <f aca="false">NA()</f>
        <v>#N/A</v>
      </c>
      <c r="CB15" s="51" t="e">
        <f aca="false">NA()</f>
        <v>#N/A</v>
      </c>
      <c r="CC15" s="51" t="e">
        <f aca="false">NA()</f>
        <v>#N/A</v>
      </c>
      <c r="CD15" s="51" t="e">
        <f aca="false">NA()</f>
        <v>#N/A</v>
      </c>
      <c r="CE15" s="51" t="e">
        <f aca="false">NA()</f>
        <v>#N/A</v>
      </c>
      <c r="CF15" s="51" t="e">
        <f aca="false">NA()</f>
        <v>#N/A</v>
      </c>
      <c r="CG15" s="51" t="e">
        <f aca="false">NA()</f>
        <v>#N/A</v>
      </c>
      <c r="CH15" s="51" t="e">
        <f aca="false">NA()</f>
        <v>#N/A</v>
      </c>
      <c r="CI15" s="51" t="e">
        <f aca="false">NA()</f>
        <v>#N/A</v>
      </c>
      <c r="CJ15" s="51" t="e">
        <f aca="false">NA()</f>
        <v>#N/A</v>
      </c>
      <c r="CK15" s="51" t="e">
        <f aca="false">NA()</f>
        <v>#N/A</v>
      </c>
      <c r="CL15" s="51" t="e">
        <f aca="false">NA()</f>
        <v>#N/A</v>
      </c>
      <c r="CM15" s="51" t="e">
        <f aca="false">NA()</f>
        <v>#N/A</v>
      </c>
      <c r="CN15" s="51" t="e">
        <f aca="false">NA()</f>
        <v>#N/A</v>
      </c>
      <c r="CO15" s="51" t="e">
        <f aca="false">NA()</f>
        <v>#N/A</v>
      </c>
      <c r="CP15" s="51" t="e">
        <f aca="false">NA()</f>
        <v>#N/A</v>
      </c>
      <c r="CQ15" s="51" t="e">
        <f aca="false">NA()</f>
        <v>#N/A</v>
      </c>
      <c r="CR15" s="51" t="e">
        <f aca="false">NA()</f>
        <v>#N/A</v>
      </c>
      <c r="CS15" s="51" t="e">
        <f aca="false">NA()</f>
        <v>#N/A</v>
      </c>
      <c r="CT15" s="51" t="e">
        <f aca="false">NA()</f>
        <v>#N/A</v>
      </c>
      <c r="CU15" s="51" t="e">
        <f aca="false">NA()</f>
        <v>#N/A</v>
      </c>
      <c r="CV15" s="51" t="e">
        <f aca="false">NA()</f>
        <v>#N/A</v>
      </c>
      <c r="CW15" s="0" t="e">
        <f aca="false">NA()</f>
        <v>#N/A</v>
      </c>
      <c r="CX15" s="0" t="e">
        <f aca="false">NA()</f>
        <v>#N/A</v>
      </c>
    </row>
    <row r="16" customFormat="false" ht="12.75" hidden="false" customHeight="false" outlineLevel="0" collapsed="false">
      <c r="A16" s="51" t="s">
        <v>238</v>
      </c>
      <c r="B16" s="51" t="n">
        <v>1</v>
      </c>
      <c r="C16" s="51" t="n">
        <v>1</v>
      </c>
      <c r="D16" s="51" t="n">
        <v>1</v>
      </c>
      <c r="E16" s="51" t="n">
        <v>1</v>
      </c>
      <c r="F16" s="51" t="n">
        <v>1</v>
      </c>
      <c r="G16" s="51" t="n">
        <v>1</v>
      </c>
      <c r="H16" s="51" t="n">
        <v>1</v>
      </c>
      <c r="I16" s="51" t="n">
        <v>1</v>
      </c>
      <c r="J16" s="51" t="n">
        <v>1</v>
      </c>
      <c r="K16" s="51" t="n">
        <v>1</v>
      </c>
      <c r="L16" s="51" t="n">
        <v>1</v>
      </c>
      <c r="M16" s="51" t="n">
        <v>1</v>
      </c>
      <c r="N16" s="51" t="n">
        <v>1</v>
      </c>
      <c r="O16" s="51" t="n">
        <v>1</v>
      </c>
      <c r="P16" s="51" t="n">
        <v>1</v>
      </c>
      <c r="Q16" s="51" t="n">
        <v>1</v>
      </c>
      <c r="R16" s="51" t="n">
        <v>1</v>
      </c>
      <c r="S16" s="51" t="n">
        <v>1</v>
      </c>
      <c r="T16" s="51" t="n">
        <v>1</v>
      </c>
      <c r="U16" s="51" t="n">
        <v>1</v>
      </c>
      <c r="V16" s="51" t="n">
        <v>1</v>
      </c>
      <c r="W16" s="51" t="n">
        <v>1</v>
      </c>
      <c r="X16" s="51" t="n">
        <v>1</v>
      </c>
      <c r="Y16" s="51" t="n">
        <v>1</v>
      </c>
      <c r="Z16" s="51" t="n">
        <v>1</v>
      </c>
      <c r="AA16" s="51" t="n">
        <v>1</v>
      </c>
      <c r="AB16" s="51" t="n">
        <v>1</v>
      </c>
      <c r="AC16" s="51" t="n">
        <v>1</v>
      </c>
      <c r="AD16" s="51" t="n">
        <v>1</v>
      </c>
      <c r="AE16" s="51" t="n">
        <v>1</v>
      </c>
      <c r="AF16" s="51" t="n">
        <v>1</v>
      </c>
      <c r="AG16" s="51" t="n">
        <v>1</v>
      </c>
      <c r="AH16" s="51" t="n">
        <v>1</v>
      </c>
      <c r="AI16" s="51" t="n">
        <v>1</v>
      </c>
      <c r="AJ16" s="51" t="n">
        <v>1</v>
      </c>
      <c r="AK16" s="51" t="n">
        <v>1</v>
      </c>
      <c r="AL16" s="51" t="n">
        <v>1</v>
      </c>
      <c r="AM16" s="51" t="n">
        <v>1</v>
      </c>
      <c r="AN16" s="51" t="n">
        <v>1</v>
      </c>
      <c r="AO16" s="51" t="n">
        <v>1</v>
      </c>
      <c r="AP16" s="51" t="n">
        <v>1</v>
      </c>
      <c r="AQ16" s="51" t="n">
        <v>1</v>
      </c>
      <c r="AR16" s="51" t="n">
        <v>1</v>
      </c>
      <c r="AS16" s="51" t="n">
        <v>1</v>
      </c>
      <c r="AT16" s="51" t="n">
        <v>1</v>
      </c>
      <c r="AU16" s="51" t="n">
        <v>1</v>
      </c>
      <c r="AV16" s="51" t="n">
        <v>1</v>
      </c>
      <c r="AW16" s="51" t="n">
        <v>1</v>
      </c>
      <c r="AX16" s="51" t="n">
        <v>1</v>
      </c>
      <c r="AY16" s="51" t="n">
        <v>1</v>
      </c>
      <c r="AZ16" s="51" t="n">
        <v>1</v>
      </c>
      <c r="BA16" s="51" t="n">
        <v>1</v>
      </c>
      <c r="BB16" s="51" t="n">
        <v>1</v>
      </c>
      <c r="BC16" s="51" t="n">
        <v>1</v>
      </c>
      <c r="BD16" s="51" t="n">
        <v>1</v>
      </c>
      <c r="BE16" s="51" t="n">
        <v>1</v>
      </c>
      <c r="BF16" s="51" t="n">
        <v>1</v>
      </c>
      <c r="BG16" s="51" t="n">
        <v>1</v>
      </c>
      <c r="BH16" s="51" t="n">
        <v>1</v>
      </c>
      <c r="BI16" s="51" t="n">
        <v>1</v>
      </c>
      <c r="BJ16" s="51" t="n">
        <v>1</v>
      </c>
      <c r="BK16" s="51" t="n">
        <v>1</v>
      </c>
      <c r="BL16" s="51" t="n">
        <v>1</v>
      </c>
      <c r="BM16" s="51" t="n">
        <v>1</v>
      </c>
      <c r="BN16" s="51" t="n">
        <v>1</v>
      </c>
      <c r="BO16" s="51" t="n">
        <v>1</v>
      </c>
      <c r="BP16" s="51" t="n">
        <v>1</v>
      </c>
      <c r="BQ16" s="51" t="n">
        <v>1</v>
      </c>
      <c r="BR16" s="51" t="n">
        <v>1</v>
      </c>
      <c r="BS16" s="51" t="n">
        <v>1</v>
      </c>
      <c r="BT16" s="51" t="n">
        <v>1</v>
      </c>
      <c r="BU16" s="51" t="n">
        <v>1</v>
      </c>
      <c r="BV16" s="51" t="n">
        <v>1</v>
      </c>
      <c r="BW16" s="51" t="n">
        <v>1</v>
      </c>
      <c r="BX16" s="51" t="n">
        <v>1</v>
      </c>
      <c r="BY16" s="51" t="n">
        <v>1</v>
      </c>
      <c r="BZ16" s="51" t="n">
        <v>1</v>
      </c>
      <c r="CA16" s="51" t="n">
        <v>1</v>
      </c>
      <c r="CB16" s="51" t="n">
        <v>1</v>
      </c>
      <c r="CC16" s="51" t="n">
        <v>1</v>
      </c>
      <c r="CD16" s="51" t="n">
        <v>1</v>
      </c>
      <c r="CE16" s="51" t="n">
        <v>1</v>
      </c>
      <c r="CF16" s="51" t="n">
        <v>1</v>
      </c>
      <c r="CG16" s="51" t="n">
        <v>1</v>
      </c>
      <c r="CH16" s="51" t="n">
        <v>1</v>
      </c>
      <c r="CI16" s="51" t="n">
        <v>1</v>
      </c>
      <c r="CJ16" s="51" t="n">
        <v>1</v>
      </c>
      <c r="CK16" s="51" t="n">
        <v>1</v>
      </c>
      <c r="CL16" s="51" t="n">
        <v>1</v>
      </c>
      <c r="CM16" s="51" t="n">
        <v>1</v>
      </c>
      <c r="CN16" s="51" t="n">
        <v>1</v>
      </c>
      <c r="CO16" s="51" t="n">
        <v>1</v>
      </c>
      <c r="CP16" s="51" t="n">
        <v>1</v>
      </c>
      <c r="CQ16" s="51" t="n">
        <v>1</v>
      </c>
      <c r="CR16" s="51" t="n">
        <v>1</v>
      </c>
      <c r="CS16" s="51" t="n">
        <v>1</v>
      </c>
      <c r="CT16" s="51" t="n">
        <v>1</v>
      </c>
      <c r="CU16" s="51" t="n">
        <v>1</v>
      </c>
      <c r="CV16" s="51" t="n">
        <v>1</v>
      </c>
      <c r="CW16" s="0" t="n">
        <v>1</v>
      </c>
      <c r="CX16" s="0" t="n">
        <v>1</v>
      </c>
    </row>
    <row r="17" customFormat="false" ht="12.75" hidden="false" customHeight="false" outlineLevel="0" collapsed="false">
      <c r="A17" s="51"/>
      <c r="B17" s="51" t="s">
        <v>159</v>
      </c>
      <c r="C17" s="51" t="s">
        <v>160</v>
      </c>
      <c r="D17" s="51" t="s">
        <v>161</v>
      </c>
      <c r="E17" s="51" t="s">
        <v>162</v>
      </c>
      <c r="F17" s="51" t="s">
        <v>163</v>
      </c>
      <c r="G17" s="51" t="s">
        <v>164</v>
      </c>
      <c r="H17" s="51" t="s">
        <v>165</v>
      </c>
      <c r="I17" s="51" t="s">
        <v>166</v>
      </c>
      <c r="J17" s="51" t="s">
        <v>167</v>
      </c>
      <c r="K17" s="51" t="s">
        <v>228</v>
      </c>
      <c r="L17" s="51" t="s">
        <v>168</v>
      </c>
      <c r="M17" s="51" t="s">
        <v>169</v>
      </c>
      <c r="N17" s="51" t="s">
        <v>170</v>
      </c>
      <c r="O17" s="51" t="s">
        <v>171</v>
      </c>
      <c r="P17" s="51" t="s">
        <v>172</v>
      </c>
      <c r="Q17" s="51" t="s">
        <v>173</v>
      </c>
      <c r="R17" s="51" t="s">
        <v>174</v>
      </c>
      <c r="S17" s="51" t="s">
        <v>175</v>
      </c>
      <c r="T17" s="51" t="s">
        <v>176</v>
      </c>
      <c r="U17" s="51" t="s">
        <v>177</v>
      </c>
      <c r="V17" s="51" t="s">
        <v>178</v>
      </c>
      <c r="W17" s="51" t="s">
        <v>179</v>
      </c>
      <c r="X17" s="51" t="s">
        <v>180</v>
      </c>
      <c r="Y17" s="51" t="s">
        <v>181</v>
      </c>
      <c r="Z17" s="51" t="s">
        <v>182</v>
      </c>
      <c r="AA17" s="51" t="s">
        <v>183</v>
      </c>
      <c r="AB17" s="51" t="s">
        <v>184</v>
      </c>
      <c r="AC17" s="51" t="s">
        <v>185</v>
      </c>
      <c r="AD17" s="51" t="s">
        <v>186</v>
      </c>
      <c r="AE17" s="51" t="s">
        <v>187</v>
      </c>
      <c r="AF17" s="51" t="s">
        <v>188</v>
      </c>
      <c r="AG17" s="51" t="s">
        <v>291</v>
      </c>
      <c r="AH17" s="51" t="s">
        <v>189</v>
      </c>
      <c r="AI17" s="51" t="s">
        <v>190</v>
      </c>
      <c r="AJ17" s="51" t="s">
        <v>191</v>
      </c>
      <c r="AK17" s="51" t="s">
        <v>192</v>
      </c>
      <c r="AL17" s="51" t="s">
        <v>234</v>
      </c>
      <c r="AM17" s="51" t="s">
        <v>193</v>
      </c>
      <c r="AN17" s="51" t="s">
        <v>194</v>
      </c>
      <c r="AO17" s="51" t="s">
        <v>195</v>
      </c>
      <c r="AP17" s="51" t="s">
        <v>196</v>
      </c>
      <c r="AQ17" s="51" t="s">
        <v>197</v>
      </c>
      <c r="AR17" s="51" t="s">
        <v>198</v>
      </c>
      <c r="AS17" s="51" t="s">
        <v>199</v>
      </c>
      <c r="AT17" s="51" t="s">
        <v>200</v>
      </c>
      <c r="AU17" s="51" t="s">
        <v>201</v>
      </c>
      <c r="AV17" s="51" t="s">
        <v>229</v>
      </c>
      <c r="AW17" s="51" t="s">
        <v>202</v>
      </c>
      <c r="AX17" s="51" t="s">
        <v>203</v>
      </c>
      <c r="AY17" s="51" t="s">
        <v>204</v>
      </c>
      <c r="AZ17" s="51" t="s">
        <v>205</v>
      </c>
      <c r="BA17" s="51" t="s">
        <v>206</v>
      </c>
      <c r="BB17" s="51" t="s">
        <v>207</v>
      </c>
      <c r="BC17" s="51" t="s">
        <v>208</v>
      </c>
      <c r="BD17" s="51" t="s">
        <v>209</v>
      </c>
      <c r="BE17" s="51" t="s">
        <v>210</v>
      </c>
      <c r="BF17" s="51" t="s">
        <v>211</v>
      </c>
      <c r="BG17" s="51" t="s">
        <v>212</v>
      </c>
      <c r="BH17" s="51" t="s">
        <v>213</v>
      </c>
      <c r="BI17" s="51" t="s">
        <v>214</v>
      </c>
      <c r="BJ17" s="51" t="s">
        <v>215</v>
      </c>
      <c r="BK17" s="51" t="s">
        <v>216</v>
      </c>
      <c r="BL17" s="51" t="s">
        <v>217</v>
      </c>
      <c r="BM17" s="51" t="s">
        <v>218</v>
      </c>
      <c r="BN17" s="51" t="s">
        <v>219</v>
      </c>
      <c r="BO17" s="51" t="s">
        <v>220</v>
      </c>
      <c r="BP17" s="51" t="s">
        <v>221</v>
      </c>
      <c r="BQ17" s="51" t="s">
        <v>222</v>
      </c>
      <c r="BR17" s="51" t="s">
        <v>223</v>
      </c>
      <c r="BS17" s="51" t="s">
        <v>224</v>
      </c>
      <c r="BT17" s="51" t="s">
        <v>225</v>
      </c>
      <c r="BU17" s="51" t="s">
        <v>230</v>
      </c>
      <c r="BV17" s="51" t="e">
        <f aca="false">NA()</f>
        <v>#N/A</v>
      </c>
      <c r="BW17" s="51" t="e">
        <f aca="false">NA()</f>
        <v>#N/A</v>
      </c>
      <c r="BX17" s="51" t="e">
        <f aca="false">NA()</f>
        <v>#N/A</v>
      </c>
      <c r="BY17" s="51" t="e">
        <f aca="false">NA()</f>
        <v>#N/A</v>
      </c>
      <c r="BZ17" s="51" t="e">
        <f aca="false">NA()</f>
        <v>#N/A</v>
      </c>
      <c r="CA17" s="51" t="e">
        <f aca="false">NA()</f>
        <v>#N/A</v>
      </c>
      <c r="CB17" s="51" t="e">
        <f aca="false">NA()</f>
        <v>#N/A</v>
      </c>
      <c r="CC17" s="51" t="e">
        <f aca="false">NA()</f>
        <v>#N/A</v>
      </c>
      <c r="CD17" s="51" t="e">
        <f aca="false">NA()</f>
        <v>#N/A</v>
      </c>
      <c r="CE17" s="51" t="e">
        <f aca="false">NA()</f>
        <v>#N/A</v>
      </c>
      <c r="CF17" s="51" t="e">
        <f aca="false">NA()</f>
        <v>#N/A</v>
      </c>
      <c r="CG17" s="51" t="e">
        <f aca="false">NA()</f>
        <v>#N/A</v>
      </c>
      <c r="CH17" s="51" t="e">
        <f aca="false">NA()</f>
        <v>#N/A</v>
      </c>
      <c r="CI17" s="51" t="e">
        <f aca="false">NA()</f>
        <v>#N/A</v>
      </c>
      <c r="CJ17" s="51" t="e">
        <f aca="false">NA()</f>
        <v>#N/A</v>
      </c>
      <c r="CK17" s="51" t="e">
        <f aca="false">NA()</f>
        <v>#N/A</v>
      </c>
      <c r="CL17" s="51" t="e">
        <f aca="false">NA()</f>
        <v>#N/A</v>
      </c>
      <c r="CM17" s="51" t="e">
        <f aca="false">NA()</f>
        <v>#N/A</v>
      </c>
      <c r="CN17" s="51" t="e">
        <f aca="false">NA()</f>
        <v>#N/A</v>
      </c>
      <c r="CO17" s="51" t="e">
        <f aca="false">NA()</f>
        <v>#N/A</v>
      </c>
      <c r="CP17" s="51" t="e">
        <f aca="false">NA()</f>
        <v>#N/A</v>
      </c>
      <c r="CQ17" s="51" t="e">
        <f aca="false">NA()</f>
        <v>#N/A</v>
      </c>
      <c r="CR17" s="51" t="e">
        <f aca="false">NA()</f>
        <v>#N/A</v>
      </c>
      <c r="CS17" s="51" t="e">
        <f aca="false">NA()</f>
        <v>#N/A</v>
      </c>
      <c r="CT17" s="51" t="e">
        <f aca="false">NA()</f>
        <v>#N/A</v>
      </c>
      <c r="CU17" s="51" t="e">
        <f aca="false">NA()</f>
        <v>#N/A</v>
      </c>
      <c r="CV17" s="51" t="e">
        <f aca="false">NA()</f>
        <v>#N/A</v>
      </c>
      <c r="CW17" s="0" t="e">
        <f aca="false">NA()</f>
        <v>#N/A</v>
      </c>
      <c r="CX17" s="0" t="e">
        <f aca="false">NA()</f>
        <v>#N/A</v>
      </c>
    </row>
    <row r="18" customFormat="false" ht="12.75" hidden="false" customHeight="false" outlineLevel="0" collapsed="false">
      <c r="A18" s="51" t="s">
        <v>239</v>
      </c>
      <c r="B18" s="51" t="n">
        <v>1</v>
      </c>
      <c r="C18" s="51" t="n">
        <v>1</v>
      </c>
      <c r="D18" s="51" t="n">
        <v>1</v>
      </c>
      <c r="E18" s="51" t="n">
        <v>1</v>
      </c>
      <c r="F18" s="51" t="n">
        <v>1</v>
      </c>
      <c r="G18" s="51" t="n">
        <v>1</v>
      </c>
      <c r="H18" s="51" t="n">
        <v>1</v>
      </c>
      <c r="I18" s="51" t="n">
        <v>1</v>
      </c>
      <c r="J18" s="51" t="n">
        <v>1</v>
      </c>
      <c r="K18" s="51" t="n">
        <v>1</v>
      </c>
      <c r="L18" s="51" t="n">
        <v>1</v>
      </c>
      <c r="M18" s="51" t="n">
        <v>1</v>
      </c>
      <c r="N18" s="51" t="n">
        <v>1</v>
      </c>
      <c r="O18" s="51" t="n">
        <v>1</v>
      </c>
      <c r="P18" s="51" t="n">
        <v>1</v>
      </c>
      <c r="Q18" s="51" t="n">
        <v>1</v>
      </c>
      <c r="R18" s="51" t="n">
        <v>1</v>
      </c>
      <c r="S18" s="51" t="n">
        <v>1</v>
      </c>
      <c r="T18" s="51" t="n">
        <v>1</v>
      </c>
      <c r="U18" s="51" t="n">
        <v>1</v>
      </c>
      <c r="V18" s="51" t="n">
        <v>1</v>
      </c>
      <c r="W18" s="51" t="n">
        <v>1</v>
      </c>
      <c r="X18" s="51" t="n">
        <v>1</v>
      </c>
      <c r="Y18" s="51" t="n">
        <v>1</v>
      </c>
      <c r="Z18" s="51" t="n">
        <v>1</v>
      </c>
      <c r="AA18" s="51" t="n">
        <v>1</v>
      </c>
      <c r="AB18" s="51" t="n">
        <v>1</v>
      </c>
      <c r="AC18" s="51" t="n">
        <v>1</v>
      </c>
      <c r="AD18" s="51" t="n">
        <v>1</v>
      </c>
      <c r="AE18" s="51" t="n">
        <v>1</v>
      </c>
      <c r="AF18" s="51" t="n">
        <v>1</v>
      </c>
      <c r="AG18" s="51" t="n">
        <v>1</v>
      </c>
      <c r="AH18" s="51" t="n">
        <v>1</v>
      </c>
      <c r="AI18" s="51" t="n">
        <v>1</v>
      </c>
      <c r="AJ18" s="51" t="n">
        <v>1</v>
      </c>
      <c r="AK18" s="51" t="n">
        <v>1</v>
      </c>
      <c r="AL18" s="51" t="n">
        <v>1</v>
      </c>
      <c r="AM18" s="51" t="n">
        <v>1</v>
      </c>
      <c r="AN18" s="51" t="n">
        <v>1</v>
      </c>
      <c r="AO18" s="51" t="n">
        <v>1</v>
      </c>
      <c r="AP18" s="51" t="n">
        <v>1</v>
      </c>
      <c r="AQ18" s="51" t="n">
        <v>1</v>
      </c>
      <c r="AR18" s="51" t="n">
        <v>1</v>
      </c>
      <c r="AS18" s="51" t="n">
        <v>1</v>
      </c>
      <c r="AT18" s="51" t="n">
        <v>1</v>
      </c>
      <c r="AU18" s="51" t="n">
        <v>1</v>
      </c>
      <c r="AV18" s="51" t="n">
        <v>1</v>
      </c>
      <c r="AW18" s="51" t="n">
        <v>1</v>
      </c>
      <c r="AX18" s="51" t="n">
        <v>1</v>
      </c>
      <c r="AY18" s="51" t="n">
        <v>1</v>
      </c>
      <c r="AZ18" s="51" t="n">
        <v>1</v>
      </c>
      <c r="BA18" s="51" t="n">
        <v>1</v>
      </c>
      <c r="BB18" s="51" t="n">
        <v>1</v>
      </c>
      <c r="BC18" s="51" t="n">
        <v>1</v>
      </c>
      <c r="BD18" s="51" t="n">
        <v>1</v>
      </c>
      <c r="BE18" s="51" t="n">
        <v>1</v>
      </c>
      <c r="BF18" s="51" t="n">
        <v>1</v>
      </c>
      <c r="BG18" s="51" t="n">
        <v>1</v>
      </c>
      <c r="BH18" s="51" t="n">
        <v>1</v>
      </c>
      <c r="BI18" s="51" t="n">
        <v>1</v>
      </c>
      <c r="BJ18" s="51" t="n">
        <v>1</v>
      </c>
      <c r="BK18" s="51" t="n">
        <v>1</v>
      </c>
      <c r="BL18" s="51" t="n">
        <v>1</v>
      </c>
      <c r="BM18" s="51" t="n">
        <v>1</v>
      </c>
      <c r="BN18" s="51" t="n">
        <v>1</v>
      </c>
      <c r="BO18" s="51" t="n">
        <v>1</v>
      </c>
      <c r="BP18" s="51" t="n">
        <v>1</v>
      </c>
      <c r="BQ18" s="51" t="n">
        <v>1</v>
      </c>
      <c r="BR18" s="51" t="n">
        <v>1</v>
      </c>
      <c r="BS18" s="51" t="n">
        <v>1</v>
      </c>
      <c r="BT18" s="51" t="n">
        <v>1</v>
      </c>
      <c r="BU18" s="51" t="n">
        <v>1</v>
      </c>
      <c r="BV18" s="51" t="n">
        <v>1</v>
      </c>
      <c r="BW18" s="51" t="n">
        <v>1</v>
      </c>
      <c r="BX18" s="51" t="n">
        <v>1</v>
      </c>
      <c r="BY18" s="51" t="n">
        <v>1</v>
      </c>
      <c r="BZ18" s="51" t="n">
        <v>1</v>
      </c>
      <c r="CA18" s="51" t="n">
        <v>1</v>
      </c>
      <c r="CB18" s="51" t="n">
        <v>1</v>
      </c>
      <c r="CC18" s="51" t="n">
        <v>1</v>
      </c>
      <c r="CD18" s="51" t="n">
        <v>1</v>
      </c>
      <c r="CE18" s="51" t="n">
        <v>1</v>
      </c>
      <c r="CF18" s="51" t="n">
        <v>1</v>
      </c>
      <c r="CG18" s="51" t="n">
        <v>1</v>
      </c>
      <c r="CH18" s="51" t="n">
        <v>1</v>
      </c>
      <c r="CI18" s="51" t="n">
        <v>1</v>
      </c>
      <c r="CJ18" s="51" t="n">
        <v>1</v>
      </c>
      <c r="CK18" s="51" t="n">
        <v>1</v>
      </c>
      <c r="CL18" s="51" t="n">
        <v>1</v>
      </c>
      <c r="CM18" s="51" t="n">
        <v>1</v>
      </c>
      <c r="CN18" s="51" t="n">
        <v>1</v>
      </c>
      <c r="CO18" s="51" t="n">
        <v>1</v>
      </c>
      <c r="CP18" s="51" t="n">
        <v>1</v>
      </c>
      <c r="CQ18" s="51" t="n">
        <v>1</v>
      </c>
      <c r="CR18" s="51" t="n">
        <v>1</v>
      </c>
      <c r="CS18" s="51" t="n">
        <v>1</v>
      </c>
      <c r="CT18" s="51" t="n">
        <v>1</v>
      </c>
      <c r="CU18" s="51" t="n">
        <v>1</v>
      </c>
      <c r="CV18" s="51" t="n">
        <v>1</v>
      </c>
      <c r="CW18" s="0" t="n">
        <v>1</v>
      </c>
      <c r="CX18" s="0" t="n">
        <v>1</v>
      </c>
    </row>
    <row r="19" customFormat="false" ht="12.75" hidden="false" customHeight="false" outlineLevel="0" collapsed="false">
      <c r="A19" s="51"/>
      <c r="B19" s="51" t="s">
        <v>159</v>
      </c>
      <c r="C19" s="51" t="s">
        <v>160</v>
      </c>
      <c r="D19" s="51" t="s">
        <v>161</v>
      </c>
      <c r="E19" s="51" t="s">
        <v>162</v>
      </c>
      <c r="F19" s="51" t="s">
        <v>163</v>
      </c>
      <c r="G19" s="51" t="s">
        <v>164</v>
      </c>
      <c r="H19" s="51" t="s">
        <v>165</v>
      </c>
      <c r="I19" s="51" t="s">
        <v>166</v>
      </c>
      <c r="J19" s="51" t="s">
        <v>167</v>
      </c>
      <c r="K19" s="51" t="s">
        <v>228</v>
      </c>
      <c r="L19" s="51" t="s">
        <v>168</v>
      </c>
      <c r="M19" s="51" t="s">
        <v>169</v>
      </c>
      <c r="N19" s="51" t="s">
        <v>170</v>
      </c>
      <c r="O19" s="51" t="s">
        <v>171</v>
      </c>
      <c r="P19" s="51" t="s">
        <v>172</v>
      </c>
      <c r="Q19" s="51" t="s">
        <v>173</v>
      </c>
      <c r="R19" s="51" t="s">
        <v>174</v>
      </c>
      <c r="S19" s="51" t="s">
        <v>175</v>
      </c>
      <c r="T19" s="51" t="s">
        <v>176</v>
      </c>
      <c r="U19" s="51" t="s">
        <v>177</v>
      </c>
      <c r="V19" s="51" t="s">
        <v>178</v>
      </c>
      <c r="W19" s="51" t="s">
        <v>179</v>
      </c>
      <c r="X19" s="51" t="s">
        <v>180</v>
      </c>
      <c r="Y19" s="51" t="s">
        <v>181</v>
      </c>
      <c r="Z19" s="51" t="s">
        <v>182</v>
      </c>
      <c r="AA19" s="51" t="s">
        <v>183</v>
      </c>
      <c r="AB19" s="51" t="s">
        <v>184</v>
      </c>
      <c r="AC19" s="51" t="s">
        <v>185</v>
      </c>
      <c r="AD19" s="51" t="s">
        <v>186</v>
      </c>
      <c r="AE19" s="51" t="s">
        <v>187</v>
      </c>
      <c r="AF19" s="51" t="s">
        <v>188</v>
      </c>
      <c r="AG19" s="51" t="s">
        <v>291</v>
      </c>
      <c r="AH19" s="51" t="s">
        <v>189</v>
      </c>
      <c r="AI19" s="51" t="s">
        <v>190</v>
      </c>
      <c r="AJ19" s="51" t="s">
        <v>191</v>
      </c>
      <c r="AK19" s="51" t="s">
        <v>192</v>
      </c>
      <c r="AL19" s="51" t="s">
        <v>234</v>
      </c>
      <c r="AM19" s="51" t="s">
        <v>193</v>
      </c>
      <c r="AN19" s="51" t="s">
        <v>194</v>
      </c>
      <c r="AO19" s="51" t="s">
        <v>195</v>
      </c>
      <c r="AP19" s="51" t="s">
        <v>196</v>
      </c>
      <c r="AQ19" s="51" t="s">
        <v>197</v>
      </c>
      <c r="AR19" s="51" t="s">
        <v>198</v>
      </c>
      <c r="AS19" s="51" t="s">
        <v>199</v>
      </c>
      <c r="AT19" s="51" t="s">
        <v>200</v>
      </c>
      <c r="AU19" s="51" t="s">
        <v>201</v>
      </c>
      <c r="AV19" s="51" t="s">
        <v>229</v>
      </c>
      <c r="AW19" s="51" t="s">
        <v>202</v>
      </c>
      <c r="AX19" s="51" t="s">
        <v>203</v>
      </c>
      <c r="AY19" s="51" t="s">
        <v>204</v>
      </c>
      <c r="AZ19" s="51" t="s">
        <v>205</v>
      </c>
      <c r="BA19" s="51" t="s">
        <v>206</v>
      </c>
      <c r="BB19" s="51" t="s">
        <v>207</v>
      </c>
      <c r="BC19" s="51" t="s">
        <v>208</v>
      </c>
      <c r="BD19" s="51" t="s">
        <v>209</v>
      </c>
      <c r="BE19" s="51" t="s">
        <v>210</v>
      </c>
      <c r="BF19" s="51" t="s">
        <v>211</v>
      </c>
      <c r="BG19" s="51" t="s">
        <v>212</v>
      </c>
      <c r="BH19" s="51" t="s">
        <v>213</v>
      </c>
      <c r="BI19" s="51" t="s">
        <v>214</v>
      </c>
      <c r="BJ19" s="51" t="s">
        <v>215</v>
      </c>
      <c r="BK19" s="51" t="s">
        <v>216</v>
      </c>
      <c r="BL19" s="51" t="s">
        <v>217</v>
      </c>
      <c r="BM19" s="51" t="s">
        <v>218</v>
      </c>
      <c r="BN19" s="51" t="s">
        <v>219</v>
      </c>
      <c r="BO19" s="51" t="s">
        <v>220</v>
      </c>
      <c r="BP19" s="51" t="s">
        <v>221</v>
      </c>
      <c r="BQ19" s="51" t="s">
        <v>222</v>
      </c>
      <c r="BR19" s="51" t="s">
        <v>223</v>
      </c>
      <c r="BS19" s="51" t="s">
        <v>224</v>
      </c>
      <c r="BT19" s="51" t="s">
        <v>225</v>
      </c>
      <c r="BU19" s="51" t="s">
        <v>230</v>
      </c>
      <c r="BV19" s="51" t="e">
        <f aca="false">NA()</f>
        <v>#N/A</v>
      </c>
      <c r="BW19" s="51" t="e">
        <f aca="false">NA()</f>
        <v>#N/A</v>
      </c>
      <c r="BX19" s="51" t="e">
        <f aca="false">NA()</f>
        <v>#N/A</v>
      </c>
      <c r="BY19" s="51" t="e">
        <f aca="false">NA()</f>
        <v>#N/A</v>
      </c>
      <c r="BZ19" s="51" t="e">
        <f aca="false">NA()</f>
        <v>#N/A</v>
      </c>
      <c r="CA19" s="51" t="e">
        <f aca="false">NA()</f>
        <v>#N/A</v>
      </c>
      <c r="CB19" s="51" t="e">
        <f aca="false">NA()</f>
        <v>#N/A</v>
      </c>
      <c r="CC19" s="51" t="e">
        <f aca="false">NA()</f>
        <v>#N/A</v>
      </c>
      <c r="CD19" s="51" t="e">
        <f aca="false">NA()</f>
        <v>#N/A</v>
      </c>
      <c r="CE19" s="51" t="e">
        <f aca="false">NA()</f>
        <v>#N/A</v>
      </c>
      <c r="CF19" s="51" t="e">
        <f aca="false">NA()</f>
        <v>#N/A</v>
      </c>
      <c r="CG19" s="51" t="e">
        <f aca="false">NA()</f>
        <v>#N/A</v>
      </c>
      <c r="CH19" s="51" t="e">
        <f aca="false">NA()</f>
        <v>#N/A</v>
      </c>
      <c r="CI19" s="51" t="e">
        <f aca="false">NA()</f>
        <v>#N/A</v>
      </c>
      <c r="CJ19" s="51" t="e">
        <f aca="false">NA()</f>
        <v>#N/A</v>
      </c>
      <c r="CK19" s="51" t="e">
        <f aca="false">NA()</f>
        <v>#N/A</v>
      </c>
      <c r="CL19" s="51" t="e">
        <f aca="false">NA()</f>
        <v>#N/A</v>
      </c>
      <c r="CM19" s="51" t="e">
        <f aca="false">NA()</f>
        <v>#N/A</v>
      </c>
      <c r="CN19" s="51" t="e">
        <f aca="false">NA()</f>
        <v>#N/A</v>
      </c>
      <c r="CO19" s="51" t="e">
        <f aca="false">NA()</f>
        <v>#N/A</v>
      </c>
      <c r="CP19" s="51" t="e">
        <f aca="false">NA()</f>
        <v>#N/A</v>
      </c>
      <c r="CQ19" s="51" t="e">
        <f aca="false">NA()</f>
        <v>#N/A</v>
      </c>
      <c r="CR19" s="51" t="e">
        <f aca="false">NA()</f>
        <v>#N/A</v>
      </c>
      <c r="CS19" s="51" t="e">
        <f aca="false">NA()</f>
        <v>#N/A</v>
      </c>
      <c r="CT19" s="51" t="e">
        <f aca="false">NA()</f>
        <v>#N/A</v>
      </c>
      <c r="CU19" s="51" t="e">
        <f aca="false">NA()</f>
        <v>#N/A</v>
      </c>
      <c r="CV19" s="51" t="e">
        <f aca="false">NA()</f>
        <v>#N/A</v>
      </c>
      <c r="CW19" s="0" t="e">
        <f aca="false">NA()</f>
        <v>#N/A</v>
      </c>
      <c r="CX19" s="0" t="e">
        <f aca="false">NA()</f>
        <v>#N/A</v>
      </c>
    </row>
    <row r="20" customFormat="false" ht="12.75" hidden="false" customHeight="false" outlineLevel="0" collapsed="false">
      <c r="A20" s="51" t="s">
        <v>240</v>
      </c>
      <c r="B20" s="51" t="n">
        <v>1</v>
      </c>
      <c r="C20" s="51" t="n">
        <v>1</v>
      </c>
      <c r="D20" s="51" t="n">
        <v>1</v>
      </c>
      <c r="E20" s="51" t="n">
        <v>1</v>
      </c>
      <c r="F20" s="51" t="n">
        <v>1</v>
      </c>
      <c r="G20" s="51" t="n">
        <v>1</v>
      </c>
      <c r="H20" s="51" t="n">
        <v>1</v>
      </c>
      <c r="I20" s="51" t="n">
        <v>1</v>
      </c>
      <c r="J20" s="51" t="n">
        <v>1</v>
      </c>
      <c r="K20" s="51" t="n">
        <v>1</v>
      </c>
      <c r="L20" s="51" t="n">
        <v>1</v>
      </c>
      <c r="M20" s="51" t="n">
        <v>1</v>
      </c>
      <c r="N20" s="51" t="n">
        <v>1</v>
      </c>
      <c r="O20" s="51" t="n">
        <v>1</v>
      </c>
      <c r="P20" s="51" t="n">
        <v>1</v>
      </c>
      <c r="Q20" s="51" t="n">
        <v>1</v>
      </c>
      <c r="R20" s="51" t="n">
        <v>1</v>
      </c>
      <c r="S20" s="51" t="n">
        <v>1</v>
      </c>
      <c r="T20" s="51" t="n">
        <v>1</v>
      </c>
      <c r="U20" s="51" t="n">
        <v>1</v>
      </c>
      <c r="V20" s="51" t="n">
        <v>1</v>
      </c>
      <c r="W20" s="51" t="n">
        <v>1</v>
      </c>
      <c r="X20" s="51" t="n">
        <v>1</v>
      </c>
      <c r="Y20" s="51" t="n">
        <v>1</v>
      </c>
      <c r="Z20" s="51" t="n">
        <v>1</v>
      </c>
      <c r="AA20" s="51" t="n">
        <v>1</v>
      </c>
      <c r="AB20" s="51" t="n">
        <v>1</v>
      </c>
      <c r="AC20" s="51" t="n">
        <v>1</v>
      </c>
      <c r="AD20" s="51" t="n">
        <v>1</v>
      </c>
      <c r="AE20" s="51" t="n">
        <v>1</v>
      </c>
      <c r="AF20" s="51" t="n">
        <v>1</v>
      </c>
      <c r="AG20" s="51" t="n">
        <v>1</v>
      </c>
      <c r="AH20" s="51" t="n">
        <v>1</v>
      </c>
      <c r="AI20" s="51" t="n">
        <v>1</v>
      </c>
      <c r="AJ20" s="51" t="n">
        <v>1</v>
      </c>
      <c r="AK20" s="51" t="n">
        <v>1</v>
      </c>
      <c r="AL20" s="51" t="n">
        <v>1</v>
      </c>
      <c r="AM20" s="51" t="n">
        <v>1</v>
      </c>
      <c r="AN20" s="51" t="n">
        <v>1</v>
      </c>
      <c r="AO20" s="51" t="n">
        <v>1</v>
      </c>
      <c r="AP20" s="51" t="n">
        <v>1</v>
      </c>
      <c r="AQ20" s="51" t="n">
        <v>1</v>
      </c>
      <c r="AR20" s="51" t="n">
        <v>1</v>
      </c>
      <c r="AS20" s="51" t="n">
        <v>1</v>
      </c>
      <c r="AT20" s="51" t="n">
        <v>1</v>
      </c>
      <c r="AU20" s="51" t="n">
        <v>1</v>
      </c>
      <c r="AV20" s="51" t="n">
        <v>1</v>
      </c>
      <c r="AW20" s="51" t="n">
        <v>1</v>
      </c>
      <c r="AX20" s="51" t="n">
        <v>1</v>
      </c>
      <c r="AY20" s="51" t="n">
        <v>1</v>
      </c>
      <c r="AZ20" s="51" t="n">
        <v>1</v>
      </c>
      <c r="BA20" s="51" t="n">
        <v>1</v>
      </c>
      <c r="BB20" s="51" t="n">
        <v>1</v>
      </c>
      <c r="BC20" s="51" t="n">
        <v>1</v>
      </c>
      <c r="BD20" s="51" t="n">
        <v>1</v>
      </c>
      <c r="BE20" s="51" t="n">
        <v>1</v>
      </c>
      <c r="BF20" s="51" t="n">
        <v>1</v>
      </c>
      <c r="BG20" s="51" t="n">
        <v>1</v>
      </c>
      <c r="BH20" s="51" t="n">
        <v>1</v>
      </c>
      <c r="BI20" s="51" t="n">
        <v>1</v>
      </c>
      <c r="BJ20" s="51" t="n">
        <v>1</v>
      </c>
      <c r="BK20" s="51" t="n">
        <v>1</v>
      </c>
      <c r="BL20" s="51" t="n">
        <v>1</v>
      </c>
      <c r="BM20" s="51" t="n">
        <v>1</v>
      </c>
      <c r="BN20" s="51" t="n">
        <v>1</v>
      </c>
      <c r="BO20" s="51" t="n">
        <v>1</v>
      </c>
      <c r="BP20" s="51" t="n">
        <v>1</v>
      </c>
      <c r="BQ20" s="51" t="n">
        <v>1</v>
      </c>
      <c r="BR20" s="51" t="n">
        <v>1</v>
      </c>
      <c r="BS20" s="51" t="n">
        <v>1</v>
      </c>
      <c r="BT20" s="51" t="n">
        <v>1</v>
      </c>
      <c r="BU20" s="51" t="n">
        <v>1</v>
      </c>
      <c r="BV20" s="51" t="n">
        <v>1</v>
      </c>
      <c r="BW20" s="51" t="n">
        <v>1</v>
      </c>
      <c r="BX20" s="51" t="n">
        <v>1</v>
      </c>
      <c r="BY20" s="51" t="n">
        <v>1</v>
      </c>
      <c r="BZ20" s="51" t="n">
        <v>1</v>
      </c>
      <c r="CA20" s="51" t="n">
        <v>1</v>
      </c>
      <c r="CB20" s="51" t="n">
        <v>1</v>
      </c>
      <c r="CC20" s="51" t="n">
        <v>1</v>
      </c>
      <c r="CD20" s="51" t="n">
        <v>1</v>
      </c>
      <c r="CE20" s="51" t="n">
        <v>1</v>
      </c>
      <c r="CF20" s="51" t="n">
        <v>1</v>
      </c>
      <c r="CG20" s="51" t="n">
        <v>1</v>
      </c>
      <c r="CH20" s="51" t="n">
        <v>1</v>
      </c>
      <c r="CI20" s="51" t="n">
        <v>1</v>
      </c>
      <c r="CJ20" s="51" t="n">
        <v>1</v>
      </c>
      <c r="CK20" s="51" t="n">
        <v>1</v>
      </c>
      <c r="CL20" s="51" t="n">
        <v>1</v>
      </c>
      <c r="CM20" s="51" t="n">
        <v>1</v>
      </c>
      <c r="CN20" s="51" t="n">
        <v>1</v>
      </c>
      <c r="CO20" s="51" t="n">
        <v>1</v>
      </c>
      <c r="CP20" s="51" t="n">
        <v>1</v>
      </c>
      <c r="CQ20" s="51" t="n">
        <v>1</v>
      </c>
      <c r="CR20" s="51" t="n">
        <v>1</v>
      </c>
      <c r="CS20" s="51" t="n">
        <v>1</v>
      </c>
      <c r="CT20" s="51" t="n">
        <v>1</v>
      </c>
      <c r="CU20" s="51" t="n">
        <v>1</v>
      </c>
      <c r="CV20" s="51" t="n">
        <v>1</v>
      </c>
      <c r="CW20" s="0" t="n">
        <v>1</v>
      </c>
      <c r="CX20" s="0" t="n">
        <v>1</v>
      </c>
    </row>
    <row r="21" customFormat="false" ht="12.75" hidden="false" customHeight="false" outlineLevel="0" collapsed="false">
      <c r="A21" s="51"/>
      <c r="B21" s="51" t="s">
        <v>159</v>
      </c>
      <c r="C21" s="51" t="s">
        <v>160</v>
      </c>
      <c r="D21" s="51" t="s">
        <v>161</v>
      </c>
      <c r="E21" s="51" t="s">
        <v>162</v>
      </c>
      <c r="F21" s="51" t="s">
        <v>163</v>
      </c>
      <c r="G21" s="51" t="s">
        <v>164</v>
      </c>
      <c r="H21" s="51" t="s">
        <v>165</v>
      </c>
      <c r="I21" s="51" t="s">
        <v>166</v>
      </c>
      <c r="J21" s="51" t="s">
        <v>167</v>
      </c>
      <c r="K21" s="51" t="s">
        <v>228</v>
      </c>
      <c r="L21" s="51" t="s">
        <v>168</v>
      </c>
      <c r="M21" s="51" t="s">
        <v>169</v>
      </c>
      <c r="N21" s="51" t="s">
        <v>170</v>
      </c>
      <c r="O21" s="51" t="s">
        <v>171</v>
      </c>
      <c r="P21" s="51" t="s">
        <v>172</v>
      </c>
      <c r="Q21" s="51" t="s">
        <v>173</v>
      </c>
      <c r="R21" s="51" t="s">
        <v>174</v>
      </c>
      <c r="S21" s="51" t="s">
        <v>175</v>
      </c>
      <c r="T21" s="51" t="s">
        <v>176</v>
      </c>
      <c r="U21" s="51" t="s">
        <v>177</v>
      </c>
      <c r="V21" s="51" t="s">
        <v>178</v>
      </c>
      <c r="W21" s="51" t="s">
        <v>179</v>
      </c>
      <c r="X21" s="51" t="s">
        <v>180</v>
      </c>
      <c r="Y21" s="51" t="s">
        <v>181</v>
      </c>
      <c r="Z21" s="51" t="s">
        <v>182</v>
      </c>
      <c r="AA21" s="51" t="s">
        <v>183</v>
      </c>
      <c r="AB21" s="51" t="s">
        <v>184</v>
      </c>
      <c r="AC21" s="51" t="s">
        <v>185</v>
      </c>
      <c r="AD21" s="51" t="s">
        <v>186</v>
      </c>
      <c r="AE21" s="51" t="s">
        <v>187</v>
      </c>
      <c r="AF21" s="51" t="s">
        <v>188</v>
      </c>
      <c r="AG21" s="51" t="s">
        <v>291</v>
      </c>
      <c r="AH21" s="51" t="s">
        <v>189</v>
      </c>
      <c r="AI21" s="51" t="s">
        <v>190</v>
      </c>
      <c r="AJ21" s="51" t="s">
        <v>191</v>
      </c>
      <c r="AK21" s="51" t="s">
        <v>192</v>
      </c>
      <c r="AL21" s="51" t="s">
        <v>234</v>
      </c>
      <c r="AM21" s="51" t="s">
        <v>193</v>
      </c>
      <c r="AN21" s="51" t="s">
        <v>194</v>
      </c>
      <c r="AO21" s="51" t="s">
        <v>195</v>
      </c>
      <c r="AP21" s="51" t="s">
        <v>196</v>
      </c>
      <c r="AQ21" s="51" t="s">
        <v>197</v>
      </c>
      <c r="AR21" s="51" t="s">
        <v>198</v>
      </c>
      <c r="AS21" s="51" t="s">
        <v>199</v>
      </c>
      <c r="AT21" s="51" t="s">
        <v>200</v>
      </c>
      <c r="AU21" s="51" t="s">
        <v>201</v>
      </c>
      <c r="AV21" s="51" t="s">
        <v>229</v>
      </c>
      <c r="AW21" s="51" t="s">
        <v>202</v>
      </c>
      <c r="AX21" s="51" t="s">
        <v>203</v>
      </c>
      <c r="AY21" s="51" t="s">
        <v>204</v>
      </c>
      <c r="AZ21" s="51" t="s">
        <v>205</v>
      </c>
      <c r="BA21" s="51" t="s">
        <v>206</v>
      </c>
      <c r="BB21" s="51" t="s">
        <v>207</v>
      </c>
      <c r="BC21" s="51" t="s">
        <v>208</v>
      </c>
      <c r="BD21" s="51" t="s">
        <v>209</v>
      </c>
      <c r="BE21" s="51" t="s">
        <v>210</v>
      </c>
      <c r="BF21" s="51" t="s">
        <v>211</v>
      </c>
      <c r="BG21" s="51" t="s">
        <v>212</v>
      </c>
      <c r="BH21" s="51" t="s">
        <v>213</v>
      </c>
      <c r="BI21" s="51" t="s">
        <v>214</v>
      </c>
      <c r="BJ21" s="51" t="s">
        <v>215</v>
      </c>
      <c r="BK21" s="51" t="s">
        <v>216</v>
      </c>
      <c r="BL21" s="51" t="s">
        <v>217</v>
      </c>
      <c r="BM21" s="51" t="s">
        <v>218</v>
      </c>
      <c r="BN21" s="51" t="s">
        <v>219</v>
      </c>
      <c r="BO21" s="51" t="s">
        <v>220</v>
      </c>
      <c r="BP21" s="51" t="s">
        <v>221</v>
      </c>
      <c r="BQ21" s="51" t="s">
        <v>222</v>
      </c>
      <c r="BR21" s="51" t="s">
        <v>223</v>
      </c>
      <c r="BS21" s="51" t="s">
        <v>224</v>
      </c>
      <c r="BT21" s="51" t="s">
        <v>225</v>
      </c>
      <c r="BU21" s="51" t="s">
        <v>230</v>
      </c>
      <c r="BV21" s="51" t="e">
        <f aca="false">NA()</f>
        <v>#N/A</v>
      </c>
      <c r="BW21" s="51" t="e">
        <f aca="false">NA()</f>
        <v>#N/A</v>
      </c>
      <c r="BX21" s="51" t="e">
        <f aca="false">NA()</f>
        <v>#N/A</v>
      </c>
      <c r="BY21" s="51" t="e">
        <f aca="false">NA()</f>
        <v>#N/A</v>
      </c>
      <c r="BZ21" s="51" t="e">
        <f aca="false">NA()</f>
        <v>#N/A</v>
      </c>
      <c r="CA21" s="51" t="e">
        <f aca="false">NA()</f>
        <v>#N/A</v>
      </c>
      <c r="CB21" s="51" t="e">
        <f aca="false">NA()</f>
        <v>#N/A</v>
      </c>
      <c r="CC21" s="51" t="e">
        <f aca="false">NA()</f>
        <v>#N/A</v>
      </c>
      <c r="CD21" s="51" t="e">
        <f aca="false">NA()</f>
        <v>#N/A</v>
      </c>
      <c r="CE21" s="51" t="e">
        <f aca="false">NA()</f>
        <v>#N/A</v>
      </c>
      <c r="CF21" s="51" t="e">
        <f aca="false">NA()</f>
        <v>#N/A</v>
      </c>
      <c r="CG21" s="51" t="e">
        <f aca="false">NA()</f>
        <v>#N/A</v>
      </c>
      <c r="CH21" s="51" t="e">
        <f aca="false">NA()</f>
        <v>#N/A</v>
      </c>
      <c r="CI21" s="51" t="e">
        <f aca="false">NA()</f>
        <v>#N/A</v>
      </c>
      <c r="CJ21" s="51" t="e">
        <f aca="false">NA()</f>
        <v>#N/A</v>
      </c>
      <c r="CK21" s="51" t="e">
        <f aca="false">NA()</f>
        <v>#N/A</v>
      </c>
      <c r="CL21" s="51" t="e">
        <f aca="false">NA()</f>
        <v>#N/A</v>
      </c>
      <c r="CM21" s="51" t="e">
        <f aca="false">NA()</f>
        <v>#N/A</v>
      </c>
      <c r="CN21" s="51" t="e">
        <f aca="false">NA()</f>
        <v>#N/A</v>
      </c>
      <c r="CO21" s="51" t="e">
        <f aca="false">NA()</f>
        <v>#N/A</v>
      </c>
      <c r="CP21" s="51" t="e">
        <f aca="false">NA()</f>
        <v>#N/A</v>
      </c>
      <c r="CQ21" s="51" t="e">
        <f aca="false">NA()</f>
        <v>#N/A</v>
      </c>
      <c r="CR21" s="51" t="e">
        <f aca="false">NA()</f>
        <v>#N/A</v>
      </c>
      <c r="CS21" s="51" t="e">
        <f aca="false">NA()</f>
        <v>#N/A</v>
      </c>
      <c r="CT21" s="51" t="e">
        <f aca="false">NA()</f>
        <v>#N/A</v>
      </c>
      <c r="CU21" s="51" t="e">
        <f aca="false">NA()</f>
        <v>#N/A</v>
      </c>
      <c r="CV21" s="51" t="e">
        <f aca="false">NA()</f>
        <v>#N/A</v>
      </c>
      <c r="CW21" s="0" t="e">
        <f aca="false">NA()</f>
        <v>#N/A</v>
      </c>
      <c r="CX21" s="0" t="e">
        <f aca="false">NA()</f>
        <v>#N/A</v>
      </c>
    </row>
    <row r="22" customFormat="false" ht="12.75" hidden="false" customHeight="false" outlineLevel="0" collapsed="false">
      <c r="A22" s="51" t="s">
        <v>241</v>
      </c>
      <c r="B22" s="51" t="n">
        <v>1</v>
      </c>
      <c r="C22" s="51" t="n">
        <v>1</v>
      </c>
      <c r="D22" s="51" t="n">
        <v>1</v>
      </c>
      <c r="E22" s="51" t="n">
        <v>1</v>
      </c>
      <c r="F22" s="51" t="n">
        <v>1</v>
      </c>
      <c r="G22" s="51" t="n">
        <v>1</v>
      </c>
      <c r="H22" s="51" t="n">
        <v>1</v>
      </c>
      <c r="I22" s="51" t="n">
        <v>1</v>
      </c>
      <c r="J22" s="51" t="n">
        <v>1</v>
      </c>
      <c r="K22" s="51" t="n">
        <v>1</v>
      </c>
      <c r="L22" s="51" t="n">
        <v>1</v>
      </c>
      <c r="M22" s="51" t="n">
        <v>1</v>
      </c>
      <c r="N22" s="51" t="n">
        <v>1</v>
      </c>
      <c r="O22" s="51" t="n">
        <v>1</v>
      </c>
      <c r="P22" s="51" t="n">
        <v>1</v>
      </c>
      <c r="Q22" s="51" t="n">
        <v>1</v>
      </c>
      <c r="R22" s="51" t="n">
        <v>1</v>
      </c>
      <c r="S22" s="51" t="n">
        <v>1</v>
      </c>
      <c r="T22" s="51" t="n">
        <v>1</v>
      </c>
      <c r="U22" s="51" t="n">
        <v>1</v>
      </c>
      <c r="V22" s="51" t="n">
        <v>1</v>
      </c>
      <c r="W22" s="51" t="n">
        <v>1</v>
      </c>
      <c r="X22" s="51" t="n">
        <v>1</v>
      </c>
      <c r="Y22" s="51" t="n">
        <v>1</v>
      </c>
      <c r="Z22" s="51" t="n">
        <v>1</v>
      </c>
      <c r="AA22" s="51" t="n">
        <v>1</v>
      </c>
      <c r="AB22" s="51" t="n">
        <v>1</v>
      </c>
      <c r="AC22" s="51" t="n">
        <v>1</v>
      </c>
      <c r="AD22" s="51" t="n">
        <v>1</v>
      </c>
      <c r="AE22" s="51" t="n">
        <v>1</v>
      </c>
      <c r="AF22" s="51" t="n">
        <v>1</v>
      </c>
      <c r="AG22" s="51" t="n">
        <v>1</v>
      </c>
      <c r="AH22" s="51" t="n">
        <v>1</v>
      </c>
      <c r="AI22" s="51" t="n">
        <v>1</v>
      </c>
      <c r="AJ22" s="51" t="n">
        <v>1</v>
      </c>
      <c r="AK22" s="51" t="n">
        <v>1</v>
      </c>
      <c r="AL22" s="51" t="n">
        <v>1</v>
      </c>
      <c r="AM22" s="51" t="n">
        <v>1</v>
      </c>
      <c r="AN22" s="51" t="n">
        <v>1</v>
      </c>
      <c r="AO22" s="51" t="n">
        <v>1</v>
      </c>
      <c r="AP22" s="51" t="n">
        <v>1</v>
      </c>
      <c r="AQ22" s="51" t="n">
        <v>1</v>
      </c>
      <c r="AR22" s="51" t="n">
        <v>1</v>
      </c>
      <c r="AS22" s="51" t="n">
        <v>1</v>
      </c>
      <c r="AT22" s="51" t="n">
        <v>1</v>
      </c>
      <c r="AU22" s="51" t="n">
        <v>1</v>
      </c>
      <c r="AV22" s="51" t="n">
        <v>1</v>
      </c>
      <c r="AW22" s="51" t="n">
        <v>1</v>
      </c>
      <c r="AX22" s="51" t="n">
        <v>1</v>
      </c>
      <c r="AY22" s="51" t="n">
        <v>1</v>
      </c>
      <c r="AZ22" s="51" t="n">
        <v>1</v>
      </c>
      <c r="BA22" s="51" t="n">
        <v>1</v>
      </c>
      <c r="BB22" s="51" t="n">
        <v>1</v>
      </c>
      <c r="BC22" s="51" t="n">
        <v>1</v>
      </c>
      <c r="BD22" s="51" t="n">
        <v>1</v>
      </c>
      <c r="BE22" s="51" t="n">
        <v>1</v>
      </c>
      <c r="BF22" s="51" t="n">
        <v>1</v>
      </c>
      <c r="BG22" s="51" t="n">
        <v>1</v>
      </c>
      <c r="BH22" s="51" t="n">
        <v>1</v>
      </c>
      <c r="BI22" s="51" t="n">
        <v>1</v>
      </c>
      <c r="BJ22" s="51" t="n">
        <v>1</v>
      </c>
      <c r="BK22" s="51" t="n">
        <v>1</v>
      </c>
      <c r="BL22" s="51" t="n">
        <v>1</v>
      </c>
      <c r="BM22" s="51" t="n">
        <v>1</v>
      </c>
      <c r="BN22" s="51" t="n">
        <v>1</v>
      </c>
      <c r="BO22" s="51" t="n">
        <v>1</v>
      </c>
      <c r="BP22" s="51" t="n">
        <v>1</v>
      </c>
      <c r="BQ22" s="51" t="n">
        <v>1</v>
      </c>
      <c r="BR22" s="51" t="n">
        <v>1</v>
      </c>
      <c r="BS22" s="51" t="n">
        <v>1</v>
      </c>
      <c r="BT22" s="51" t="n">
        <v>1</v>
      </c>
      <c r="BU22" s="51" t="n">
        <v>1</v>
      </c>
      <c r="BV22" s="51" t="n">
        <v>1</v>
      </c>
      <c r="BW22" s="51" t="n">
        <v>1</v>
      </c>
      <c r="BX22" s="51" t="n">
        <v>1</v>
      </c>
      <c r="BY22" s="51" t="n">
        <v>1</v>
      </c>
      <c r="BZ22" s="51" t="n">
        <v>1</v>
      </c>
      <c r="CA22" s="51" t="n">
        <v>1</v>
      </c>
      <c r="CB22" s="51" t="n">
        <v>1</v>
      </c>
      <c r="CC22" s="51" t="n">
        <v>1</v>
      </c>
      <c r="CD22" s="51" t="n">
        <v>1</v>
      </c>
      <c r="CE22" s="51" t="n">
        <v>1</v>
      </c>
      <c r="CF22" s="51" t="n">
        <v>1</v>
      </c>
      <c r="CG22" s="51" t="n">
        <v>1</v>
      </c>
      <c r="CH22" s="51" t="n">
        <v>1</v>
      </c>
      <c r="CI22" s="51" t="n">
        <v>1</v>
      </c>
      <c r="CJ22" s="51" t="n">
        <v>1</v>
      </c>
      <c r="CK22" s="51" t="n">
        <v>1</v>
      </c>
      <c r="CL22" s="51" t="n">
        <v>1</v>
      </c>
      <c r="CM22" s="51" t="n">
        <v>1</v>
      </c>
      <c r="CN22" s="51" t="n">
        <v>1</v>
      </c>
      <c r="CO22" s="51" t="n">
        <v>1</v>
      </c>
      <c r="CP22" s="51" t="n">
        <v>1</v>
      </c>
      <c r="CQ22" s="51" t="n">
        <v>1</v>
      </c>
      <c r="CR22" s="51" t="n">
        <v>1</v>
      </c>
      <c r="CS22" s="51" t="n">
        <v>1</v>
      </c>
      <c r="CT22" s="51" t="n">
        <v>1</v>
      </c>
      <c r="CU22" s="51" t="n">
        <v>1</v>
      </c>
      <c r="CV22" s="51" t="n">
        <v>1</v>
      </c>
      <c r="CW22" s="0" t="n">
        <v>1</v>
      </c>
      <c r="CX22" s="0" t="n">
        <v>1</v>
      </c>
    </row>
    <row r="23" customFormat="false" ht="12.75" hidden="false" customHeight="false" outlineLevel="0" collapsed="false">
      <c r="A23" s="51"/>
      <c r="B23" s="51" t="s">
        <v>159</v>
      </c>
      <c r="C23" s="51" t="s">
        <v>160</v>
      </c>
      <c r="D23" s="51" t="s">
        <v>161</v>
      </c>
      <c r="E23" s="51" t="s">
        <v>162</v>
      </c>
      <c r="F23" s="51" t="s">
        <v>163</v>
      </c>
      <c r="G23" s="51" t="s">
        <v>164</v>
      </c>
      <c r="H23" s="51" t="s">
        <v>165</v>
      </c>
      <c r="I23" s="51" t="s">
        <v>166</v>
      </c>
      <c r="J23" s="51" t="s">
        <v>167</v>
      </c>
      <c r="K23" s="51" t="s">
        <v>228</v>
      </c>
      <c r="L23" s="51" t="s">
        <v>168</v>
      </c>
      <c r="M23" s="51" t="s">
        <v>169</v>
      </c>
      <c r="N23" s="51" t="s">
        <v>170</v>
      </c>
      <c r="O23" s="51" t="s">
        <v>171</v>
      </c>
      <c r="P23" s="51" t="s">
        <v>172</v>
      </c>
      <c r="Q23" s="51" t="s">
        <v>173</v>
      </c>
      <c r="R23" s="51" t="s">
        <v>174</v>
      </c>
      <c r="S23" s="51" t="s">
        <v>175</v>
      </c>
      <c r="T23" s="51" t="s">
        <v>176</v>
      </c>
      <c r="U23" s="51" t="s">
        <v>177</v>
      </c>
      <c r="V23" s="51" t="s">
        <v>178</v>
      </c>
      <c r="W23" s="51" t="s">
        <v>179</v>
      </c>
      <c r="X23" s="51" t="s">
        <v>180</v>
      </c>
      <c r="Y23" s="51" t="s">
        <v>181</v>
      </c>
      <c r="Z23" s="51" t="s">
        <v>182</v>
      </c>
      <c r="AA23" s="51" t="s">
        <v>183</v>
      </c>
      <c r="AB23" s="51" t="s">
        <v>184</v>
      </c>
      <c r="AC23" s="51" t="s">
        <v>185</v>
      </c>
      <c r="AD23" s="51" t="s">
        <v>186</v>
      </c>
      <c r="AE23" s="51" t="s">
        <v>187</v>
      </c>
      <c r="AF23" s="51" t="s">
        <v>188</v>
      </c>
      <c r="AG23" s="51" t="s">
        <v>291</v>
      </c>
      <c r="AH23" s="51" t="s">
        <v>189</v>
      </c>
      <c r="AI23" s="51" t="s">
        <v>190</v>
      </c>
      <c r="AJ23" s="51" t="s">
        <v>191</v>
      </c>
      <c r="AK23" s="51" t="s">
        <v>192</v>
      </c>
      <c r="AL23" s="51" t="s">
        <v>234</v>
      </c>
      <c r="AM23" s="51" t="s">
        <v>193</v>
      </c>
      <c r="AN23" s="51" t="s">
        <v>194</v>
      </c>
      <c r="AO23" s="51" t="s">
        <v>195</v>
      </c>
      <c r="AP23" s="51" t="s">
        <v>196</v>
      </c>
      <c r="AQ23" s="51" t="s">
        <v>197</v>
      </c>
      <c r="AR23" s="51" t="s">
        <v>198</v>
      </c>
      <c r="AS23" s="51" t="s">
        <v>199</v>
      </c>
      <c r="AT23" s="51" t="s">
        <v>200</v>
      </c>
      <c r="AU23" s="51" t="s">
        <v>201</v>
      </c>
      <c r="AV23" s="51" t="s">
        <v>229</v>
      </c>
      <c r="AW23" s="51" t="s">
        <v>202</v>
      </c>
      <c r="AX23" s="51" t="s">
        <v>203</v>
      </c>
      <c r="AY23" s="51" t="s">
        <v>204</v>
      </c>
      <c r="AZ23" s="51" t="s">
        <v>205</v>
      </c>
      <c r="BA23" s="51" t="s">
        <v>206</v>
      </c>
      <c r="BB23" s="51" t="s">
        <v>207</v>
      </c>
      <c r="BC23" s="51" t="s">
        <v>208</v>
      </c>
      <c r="BD23" s="51" t="s">
        <v>209</v>
      </c>
      <c r="BE23" s="51" t="s">
        <v>210</v>
      </c>
      <c r="BF23" s="51" t="s">
        <v>211</v>
      </c>
      <c r="BG23" s="51" t="s">
        <v>212</v>
      </c>
      <c r="BH23" s="51" t="s">
        <v>213</v>
      </c>
      <c r="BI23" s="51" t="s">
        <v>214</v>
      </c>
      <c r="BJ23" s="51" t="s">
        <v>215</v>
      </c>
      <c r="BK23" s="51" t="s">
        <v>216</v>
      </c>
      <c r="BL23" s="51" t="s">
        <v>217</v>
      </c>
      <c r="BM23" s="51" t="s">
        <v>218</v>
      </c>
      <c r="BN23" s="51" t="s">
        <v>219</v>
      </c>
      <c r="BO23" s="51" t="s">
        <v>220</v>
      </c>
      <c r="BP23" s="51" t="s">
        <v>221</v>
      </c>
      <c r="BQ23" s="51" t="s">
        <v>222</v>
      </c>
      <c r="BR23" s="51" t="s">
        <v>223</v>
      </c>
      <c r="BS23" s="51" t="s">
        <v>224</v>
      </c>
      <c r="BT23" s="51" t="s">
        <v>225</v>
      </c>
      <c r="BU23" s="51" t="s">
        <v>230</v>
      </c>
      <c r="BV23" s="51" t="e">
        <f aca="false">NA()</f>
        <v>#N/A</v>
      </c>
      <c r="BW23" s="51" t="e">
        <f aca="false">NA()</f>
        <v>#N/A</v>
      </c>
      <c r="BX23" s="51" t="e">
        <f aca="false">NA()</f>
        <v>#N/A</v>
      </c>
      <c r="BY23" s="51" t="e">
        <f aca="false">NA()</f>
        <v>#N/A</v>
      </c>
      <c r="BZ23" s="51" t="e">
        <f aca="false">NA()</f>
        <v>#N/A</v>
      </c>
      <c r="CA23" s="51" t="e">
        <f aca="false">NA()</f>
        <v>#N/A</v>
      </c>
      <c r="CB23" s="51" t="e">
        <f aca="false">NA()</f>
        <v>#N/A</v>
      </c>
      <c r="CC23" s="51" t="e">
        <f aca="false">NA()</f>
        <v>#N/A</v>
      </c>
      <c r="CD23" s="51" t="e">
        <f aca="false">NA()</f>
        <v>#N/A</v>
      </c>
      <c r="CE23" s="51" t="e">
        <f aca="false">NA()</f>
        <v>#N/A</v>
      </c>
      <c r="CF23" s="51" t="e">
        <f aca="false">NA()</f>
        <v>#N/A</v>
      </c>
      <c r="CG23" s="51" t="e">
        <f aca="false">NA()</f>
        <v>#N/A</v>
      </c>
      <c r="CH23" s="51" t="e">
        <f aca="false">NA()</f>
        <v>#N/A</v>
      </c>
      <c r="CI23" s="51" t="e">
        <f aca="false">NA()</f>
        <v>#N/A</v>
      </c>
      <c r="CJ23" s="51" t="e">
        <f aca="false">NA()</f>
        <v>#N/A</v>
      </c>
      <c r="CK23" s="51" t="e">
        <f aca="false">NA()</f>
        <v>#N/A</v>
      </c>
      <c r="CL23" s="51" t="e">
        <f aca="false">NA()</f>
        <v>#N/A</v>
      </c>
      <c r="CM23" s="51" t="e">
        <f aca="false">NA()</f>
        <v>#N/A</v>
      </c>
      <c r="CN23" s="51" t="e">
        <f aca="false">NA()</f>
        <v>#N/A</v>
      </c>
      <c r="CO23" s="51" t="e">
        <f aca="false">NA()</f>
        <v>#N/A</v>
      </c>
      <c r="CP23" s="51" t="e">
        <f aca="false">NA()</f>
        <v>#N/A</v>
      </c>
      <c r="CQ23" s="51" t="e">
        <f aca="false">NA()</f>
        <v>#N/A</v>
      </c>
      <c r="CR23" s="51" t="e">
        <f aca="false">NA()</f>
        <v>#N/A</v>
      </c>
      <c r="CS23" s="51" t="e">
        <f aca="false">NA()</f>
        <v>#N/A</v>
      </c>
      <c r="CT23" s="51" t="e">
        <f aca="false">NA()</f>
        <v>#N/A</v>
      </c>
      <c r="CU23" s="51" t="e">
        <f aca="false">NA()</f>
        <v>#N/A</v>
      </c>
      <c r="CV23" s="51" t="e">
        <f aca="false">NA()</f>
        <v>#N/A</v>
      </c>
      <c r="CW23" s="0" t="e">
        <f aca="false">NA()</f>
        <v>#N/A</v>
      </c>
      <c r="CX23" s="0" t="e">
        <f aca="false">NA()</f>
        <v>#N/A</v>
      </c>
    </row>
    <row r="24" customFormat="false" ht="12.75" hidden="false" customHeight="false" outlineLevel="0" collapsed="false">
      <c r="A24" s="51" t="s">
        <v>241</v>
      </c>
      <c r="B24" s="51" t="n">
        <v>1</v>
      </c>
      <c r="C24" s="51" t="n">
        <v>1</v>
      </c>
      <c r="D24" s="51" t="n">
        <v>1</v>
      </c>
      <c r="E24" s="51" t="n">
        <v>1</v>
      </c>
      <c r="F24" s="51" t="n">
        <v>1</v>
      </c>
      <c r="G24" s="51" t="n">
        <v>1</v>
      </c>
      <c r="H24" s="51" t="n">
        <v>1</v>
      </c>
      <c r="I24" s="51" t="n">
        <v>1</v>
      </c>
      <c r="J24" s="51" t="n">
        <v>1</v>
      </c>
      <c r="K24" s="51" t="n">
        <v>1</v>
      </c>
      <c r="L24" s="51" t="n">
        <v>1</v>
      </c>
      <c r="M24" s="51" t="n">
        <v>1</v>
      </c>
      <c r="N24" s="51" t="n">
        <v>1</v>
      </c>
      <c r="O24" s="51" t="n">
        <v>1</v>
      </c>
      <c r="P24" s="51" t="n">
        <v>1</v>
      </c>
      <c r="Q24" s="51" t="n">
        <v>1</v>
      </c>
      <c r="R24" s="51" t="n">
        <v>1</v>
      </c>
      <c r="S24" s="51" t="n">
        <v>1</v>
      </c>
      <c r="T24" s="51" t="n">
        <v>1</v>
      </c>
      <c r="U24" s="51" t="n">
        <v>1</v>
      </c>
      <c r="V24" s="51" t="n">
        <v>1</v>
      </c>
      <c r="W24" s="51" t="n">
        <v>1</v>
      </c>
      <c r="X24" s="51" t="n">
        <v>1</v>
      </c>
      <c r="Y24" s="51" t="n">
        <v>1</v>
      </c>
      <c r="Z24" s="51" t="n">
        <v>1</v>
      </c>
      <c r="AA24" s="51" t="n">
        <v>1</v>
      </c>
      <c r="AB24" s="51" t="n">
        <v>1</v>
      </c>
      <c r="AC24" s="51" t="n">
        <v>1</v>
      </c>
      <c r="AD24" s="51" t="n">
        <v>1</v>
      </c>
      <c r="AE24" s="51" t="n">
        <v>1</v>
      </c>
      <c r="AF24" s="51" t="n">
        <v>1</v>
      </c>
      <c r="AG24" s="51" t="n">
        <v>1</v>
      </c>
      <c r="AH24" s="51" t="n">
        <v>1</v>
      </c>
      <c r="AI24" s="51" t="n">
        <v>1</v>
      </c>
      <c r="AJ24" s="51" t="n">
        <v>1</v>
      </c>
      <c r="AK24" s="51" t="n">
        <v>1</v>
      </c>
      <c r="AL24" s="51" t="n">
        <v>1</v>
      </c>
      <c r="AM24" s="51" t="n">
        <v>1</v>
      </c>
      <c r="AN24" s="51" t="n">
        <v>1</v>
      </c>
      <c r="AO24" s="51" t="n">
        <v>1</v>
      </c>
      <c r="AP24" s="51" t="n">
        <v>1</v>
      </c>
      <c r="AQ24" s="51" t="n">
        <v>1</v>
      </c>
      <c r="AR24" s="51" t="n">
        <v>1</v>
      </c>
      <c r="AS24" s="51" t="n">
        <v>1</v>
      </c>
      <c r="AT24" s="51" t="n">
        <v>1</v>
      </c>
      <c r="AU24" s="51" t="n">
        <v>1</v>
      </c>
      <c r="AV24" s="51" t="n">
        <v>1</v>
      </c>
      <c r="AW24" s="51" t="n">
        <v>1</v>
      </c>
      <c r="AX24" s="51" t="n">
        <v>1</v>
      </c>
      <c r="AY24" s="51" t="n">
        <v>1</v>
      </c>
      <c r="AZ24" s="51" t="n">
        <v>1</v>
      </c>
      <c r="BA24" s="51" t="n">
        <v>1</v>
      </c>
      <c r="BB24" s="51" t="n">
        <v>1</v>
      </c>
      <c r="BC24" s="51" t="n">
        <v>1</v>
      </c>
      <c r="BD24" s="51" t="n">
        <v>1</v>
      </c>
      <c r="BE24" s="51" t="n">
        <v>1</v>
      </c>
      <c r="BF24" s="51" t="n">
        <v>1</v>
      </c>
      <c r="BG24" s="51" t="n">
        <v>1</v>
      </c>
      <c r="BH24" s="51" t="n">
        <v>1</v>
      </c>
      <c r="BI24" s="51" t="n">
        <v>1</v>
      </c>
      <c r="BJ24" s="51" t="n">
        <v>1</v>
      </c>
      <c r="BK24" s="51" t="n">
        <v>1</v>
      </c>
      <c r="BL24" s="51" t="n">
        <v>1</v>
      </c>
      <c r="BM24" s="51" t="n">
        <v>1</v>
      </c>
      <c r="BN24" s="51" t="n">
        <v>1</v>
      </c>
      <c r="BO24" s="51" t="n">
        <v>1</v>
      </c>
      <c r="BP24" s="51" t="n">
        <v>1</v>
      </c>
      <c r="BQ24" s="51" t="n">
        <v>1</v>
      </c>
      <c r="BR24" s="51" t="n">
        <v>1</v>
      </c>
      <c r="BS24" s="51" t="n">
        <v>1</v>
      </c>
      <c r="BT24" s="51" t="n">
        <v>1</v>
      </c>
      <c r="BU24" s="51" t="n">
        <v>1</v>
      </c>
      <c r="BV24" s="51" t="n">
        <v>1</v>
      </c>
      <c r="BW24" s="51" t="n">
        <v>1</v>
      </c>
      <c r="BX24" s="51" t="n">
        <v>1</v>
      </c>
      <c r="BY24" s="51" t="n">
        <v>1</v>
      </c>
      <c r="BZ24" s="51" t="n">
        <v>1</v>
      </c>
      <c r="CA24" s="51" t="n">
        <v>1</v>
      </c>
      <c r="CB24" s="51" t="n">
        <v>1</v>
      </c>
      <c r="CC24" s="51" t="n">
        <v>1</v>
      </c>
      <c r="CD24" s="51" t="n">
        <v>1</v>
      </c>
      <c r="CE24" s="51" t="n">
        <v>1</v>
      </c>
      <c r="CF24" s="51" t="n">
        <v>1</v>
      </c>
      <c r="CG24" s="51" t="n">
        <v>1</v>
      </c>
      <c r="CH24" s="51" t="n">
        <v>1</v>
      </c>
      <c r="CI24" s="51" t="n">
        <v>1</v>
      </c>
      <c r="CJ24" s="51" t="n">
        <v>1</v>
      </c>
      <c r="CK24" s="51" t="n">
        <v>1</v>
      </c>
      <c r="CL24" s="51" t="n">
        <v>1</v>
      </c>
      <c r="CM24" s="51" t="n">
        <v>1</v>
      </c>
      <c r="CN24" s="51" t="n">
        <v>1</v>
      </c>
      <c r="CO24" s="51" t="n">
        <v>1</v>
      </c>
      <c r="CP24" s="51" t="n">
        <v>1</v>
      </c>
      <c r="CQ24" s="51" t="n">
        <v>1</v>
      </c>
      <c r="CR24" s="51" t="n">
        <v>1</v>
      </c>
      <c r="CS24" s="51" t="n">
        <v>1</v>
      </c>
      <c r="CT24" s="51" t="n">
        <v>1</v>
      </c>
      <c r="CU24" s="51" t="n">
        <v>1</v>
      </c>
      <c r="CV24" s="51" t="n">
        <v>1</v>
      </c>
      <c r="CW24" s="0" t="n">
        <v>1</v>
      </c>
      <c r="CX24" s="0" t="n">
        <v>1</v>
      </c>
    </row>
    <row r="25" customFormat="false" ht="12.75" hidden="false" customHeight="false" outlineLevel="0" collapsed="false">
      <c r="A25" s="51"/>
      <c r="B25" s="51" t="s">
        <v>159</v>
      </c>
      <c r="C25" s="51" t="s">
        <v>160</v>
      </c>
      <c r="D25" s="51" t="s">
        <v>161</v>
      </c>
      <c r="E25" s="51" t="s">
        <v>162</v>
      </c>
      <c r="F25" s="51" t="s">
        <v>163</v>
      </c>
      <c r="G25" s="51" t="s">
        <v>164</v>
      </c>
      <c r="H25" s="51" t="s">
        <v>165</v>
      </c>
      <c r="I25" s="51" t="s">
        <v>166</v>
      </c>
      <c r="J25" s="51" t="s">
        <v>167</v>
      </c>
      <c r="K25" s="51" t="s">
        <v>228</v>
      </c>
      <c r="L25" s="51" t="s">
        <v>168</v>
      </c>
      <c r="M25" s="51" t="s">
        <v>169</v>
      </c>
      <c r="N25" s="51" t="s">
        <v>170</v>
      </c>
      <c r="O25" s="51" t="s">
        <v>171</v>
      </c>
      <c r="P25" s="51" t="s">
        <v>172</v>
      </c>
      <c r="Q25" s="51" t="s">
        <v>173</v>
      </c>
      <c r="R25" s="51" t="s">
        <v>174</v>
      </c>
      <c r="S25" s="51" t="s">
        <v>175</v>
      </c>
      <c r="T25" s="51" t="s">
        <v>176</v>
      </c>
      <c r="U25" s="51" t="s">
        <v>177</v>
      </c>
      <c r="V25" s="51" t="s">
        <v>178</v>
      </c>
      <c r="W25" s="51" t="s">
        <v>179</v>
      </c>
      <c r="X25" s="51" t="s">
        <v>180</v>
      </c>
      <c r="Y25" s="51" t="s">
        <v>181</v>
      </c>
      <c r="Z25" s="51" t="s">
        <v>182</v>
      </c>
      <c r="AA25" s="51" t="s">
        <v>183</v>
      </c>
      <c r="AB25" s="51" t="s">
        <v>184</v>
      </c>
      <c r="AC25" s="51" t="s">
        <v>185</v>
      </c>
      <c r="AD25" s="51" t="s">
        <v>186</v>
      </c>
      <c r="AE25" s="51" t="s">
        <v>187</v>
      </c>
      <c r="AF25" s="51" t="s">
        <v>188</v>
      </c>
      <c r="AG25" s="51" t="s">
        <v>291</v>
      </c>
      <c r="AH25" s="51" t="s">
        <v>189</v>
      </c>
      <c r="AI25" s="51" t="s">
        <v>190</v>
      </c>
      <c r="AJ25" s="51" t="s">
        <v>191</v>
      </c>
      <c r="AK25" s="51" t="s">
        <v>192</v>
      </c>
      <c r="AL25" s="51" t="s">
        <v>234</v>
      </c>
      <c r="AM25" s="51" t="s">
        <v>193</v>
      </c>
      <c r="AN25" s="51" t="s">
        <v>194</v>
      </c>
      <c r="AO25" s="51" t="s">
        <v>195</v>
      </c>
      <c r="AP25" s="51" t="s">
        <v>196</v>
      </c>
      <c r="AQ25" s="51" t="s">
        <v>197</v>
      </c>
      <c r="AR25" s="51" t="s">
        <v>198</v>
      </c>
      <c r="AS25" s="51" t="s">
        <v>199</v>
      </c>
      <c r="AT25" s="51" t="s">
        <v>200</v>
      </c>
      <c r="AU25" s="51" t="s">
        <v>201</v>
      </c>
      <c r="AV25" s="51" t="s">
        <v>229</v>
      </c>
      <c r="AW25" s="51" t="s">
        <v>202</v>
      </c>
      <c r="AX25" s="51" t="s">
        <v>203</v>
      </c>
      <c r="AY25" s="51" t="s">
        <v>204</v>
      </c>
      <c r="AZ25" s="51" t="s">
        <v>205</v>
      </c>
      <c r="BA25" s="51" t="s">
        <v>206</v>
      </c>
      <c r="BB25" s="51" t="s">
        <v>207</v>
      </c>
      <c r="BC25" s="51" t="s">
        <v>208</v>
      </c>
      <c r="BD25" s="51" t="s">
        <v>209</v>
      </c>
      <c r="BE25" s="51" t="s">
        <v>210</v>
      </c>
      <c r="BF25" s="51" t="s">
        <v>211</v>
      </c>
      <c r="BG25" s="51" t="s">
        <v>212</v>
      </c>
      <c r="BH25" s="51" t="s">
        <v>213</v>
      </c>
      <c r="BI25" s="51" t="s">
        <v>214</v>
      </c>
      <c r="BJ25" s="51" t="s">
        <v>215</v>
      </c>
      <c r="BK25" s="51" t="s">
        <v>216</v>
      </c>
      <c r="BL25" s="51" t="s">
        <v>217</v>
      </c>
      <c r="BM25" s="51" t="s">
        <v>218</v>
      </c>
      <c r="BN25" s="51" t="s">
        <v>219</v>
      </c>
      <c r="BO25" s="51" t="s">
        <v>220</v>
      </c>
      <c r="BP25" s="51" t="s">
        <v>221</v>
      </c>
      <c r="BQ25" s="51" t="s">
        <v>222</v>
      </c>
      <c r="BR25" s="51" t="s">
        <v>223</v>
      </c>
      <c r="BS25" s="51" t="s">
        <v>224</v>
      </c>
      <c r="BT25" s="51" t="s">
        <v>225</v>
      </c>
      <c r="BU25" s="51" t="s">
        <v>230</v>
      </c>
      <c r="BV25" s="51" t="e">
        <f aca="false">NA()</f>
        <v>#N/A</v>
      </c>
      <c r="BW25" s="51" t="e">
        <f aca="false">NA()</f>
        <v>#N/A</v>
      </c>
      <c r="BX25" s="51" t="e">
        <f aca="false">NA()</f>
        <v>#N/A</v>
      </c>
      <c r="BY25" s="51" t="e">
        <f aca="false">NA()</f>
        <v>#N/A</v>
      </c>
      <c r="BZ25" s="51" t="e">
        <f aca="false">NA()</f>
        <v>#N/A</v>
      </c>
      <c r="CA25" s="51" t="e">
        <f aca="false">NA()</f>
        <v>#N/A</v>
      </c>
      <c r="CB25" s="51" t="e">
        <f aca="false">NA()</f>
        <v>#N/A</v>
      </c>
      <c r="CC25" s="51" t="e">
        <f aca="false">NA()</f>
        <v>#N/A</v>
      </c>
      <c r="CD25" s="51" t="e">
        <f aca="false">NA()</f>
        <v>#N/A</v>
      </c>
      <c r="CE25" s="51" t="e">
        <f aca="false">NA()</f>
        <v>#N/A</v>
      </c>
      <c r="CF25" s="51" t="e">
        <f aca="false">NA()</f>
        <v>#N/A</v>
      </c>
      <c r="CG25" s="51" t="e">
        <f aca="false">NA()</f>
        <v>#N/A</v>
      </c>
      <c r="CH25" s="51" t="e">
        <f aca="false">NA()</f>
        <v>#N/A</v>
      </c>
      <c r="CI25" s="51" t="e">
        <f aca="false">NA()</f>
        <v>#N/A</v>
      </c>
      <c r="CJ25" s="51" t="e">
        <f aca="false">NA()</f>
        <v>#N/A</v>
      </c>
      <c r="CK25" s="51" t="e">
        <f aca="false">NA()</f>
        <v>#N/A</v>
      </c>
      <c r="CL25" s="51" t="e">
        <f aca="false">NA()</f>
        <v>#N/A</v>
      </c>
      <c r="CM25" s="51" t="e">
        <f aca="false">NA()</f>
        <v>#N/A</v>
      </c>
      <c r="CN25" s="51" t="e">
        <f aca="false">NA()</f>
        <v>#N/A</v>
      </c>
      <c r="CO25" s="51" t="e">
        <f aca="false">NA()</f>
        <v>#N/A</v>
      </c>
      <c r="CP25" s="51" t="e">
        <f aca="false">NA()</f>
        <v>#N/A</v>
      </c>
      <c r="CQ25" s="51" t="e">
        <f aca="false">NA()</f>
        <v>#N/A</v>
      </c>
      <c r="CR25" s="51" t="e">
        <f aca="false">NA()</f>
        <v>#N/A</v>
      </c>
      <c r="CS25" s="51" t="e">
        <f aca="false">NA()</f>
        <v>#N/A</v>
      </c>
      <c r="CT25" s="51" t="e">
        <f aca="false">NA()</f>
        <v>#N/A</v>
      </c>
      <c r="CU25" s="51" t="e">
        <f aca="false">NA()</f>
        <v>#N/A</v>
      </c>
      <c r="CV25" s="51" t="e">
        <f aca="false">NA()</f>
        <v>#N/A</v>
      </c>
      <c r="CW25" s="0" t="e">
        <f aca="false">NA()</f>
        <v>#N/A</v>
      </c>
      <c r="CX25" s="0" t="e">
        <f aca="false">NA()</f>
        <v>#N/A</v>
      </c>
    </row>
    <row r="26" customFormat="false" ht="12.75" hidden="false" customHeight="false" outlineLevel="0" collapsed="false">
      <c r="A26" s="51" t="s">
        <v>242</v>
      </c>
      <c r="B26" s="51" t="n">
        <v>1</v>
      </c>
      <c r="C26" s="51" t="n">
        <v>1</v>
      </c>
      <c r="D26" s="51" t="n">
        <v>1</v>
      </c>
      <c r="E26" s="51" t="n">
        <v>1</v>
      </c>
      <c r="F26" s="51" t="n">
        <v>1</v>
      </c>
      <c r="G26" s="51" t="n">
        <v>1</v>
      </c>
      <c r="H26" s="51" t="n">
        <v>1</v>
      </c>
      <c r="I26" s="51" t="n">
        <v>1</v>
      </c>
      <c r="J26" s="51" t="n">
        <v>1</v>
      </c>
      <c r="K26" s="51" t="n">
        <v>1</v>
      </c>
      <c r="L26" s="51" t="n">
        <v>1</v>
      </c>
      <c r="M26" s="51" t="n">
        <v>1</v>
      </c>
      <c r="N26" s="51" t="n">
        <v>1</v>
      </c>
      <c r="O26" s="51" t="n">
        <v>1</v>
      </c>
      <c r="P26" s="51" t="n">
        <v>1</v>
      </c>
      <c r="Q26" s="51" t="n">
        <v>1</v>
      </c>
      <c r="R26" s="51" t="n">
        <v>1</v>
      </c>
      <c r="S26" s="51" t="n">
        <v>1</v>
      </c>
      <c r="T26" s="51" t="n">
        <v>1</v>
      </c>
      <c r="U26" s="51" t="n">
        <v>1</v>
      </c>
      <c r="V26" s="51" t="n">
        <v>1</v>
      </c>
      <c r="W26" s="51" t="n">
        <v>1</v>
      </c>
      <c r="X26" s="51" t="n">
        <v>1</v>
      </c>
      <c r="Y26" s="51" t="n">
        <v>1</v>
      </c>
      <c r="Z26" s="51" t="n">
        <v>1</v>
      </c>
      <c r="AA26" s="51" t="n">
        <v>1</v>
      </c>
      <c r="AB26" s="51" t="n">
        <v>1</v>
      </c>
      <c r="AC26" s="51" t="n">
        <v>1</v>
      </c>
      <c r="AD26" s="51" t="n">
        <v>1</v>
      </c>
      <c r="AE26" s="51" t="n">
        <v>1</v>
      </c>
      <c r="AF26" s="51" t="n">
        <v>1</v>
      </c>
      <c r="AG26" s="51" t="n">
        <v>1</v>
      </c>
      <c r="AH26" s="51" t="n">
        <v>1</v>
      </c>
      <c r="AI26" s="51" t="n">
        <v>1</v>
      </c>
      <c r="AJ26" s="51" t="n">
        <v>1</v>
      </c>
      <c r="AK26" s="51" t="n">
        <v>1</v>
      </c>
      <c r="AL26" s="51" t="n">
        <v>1</v>
      </c>
      <c r="AM26" s="51" t="n">
        <v>1</v>
      </c>
      <c r="AN26" s="51" t="n">
        <v>1</v>
      </c>
      <c r="AO26" s="51" t="n">
        <v>1</v>
      </c>
      <c r="AP26" s="51" t="n">
        <v>1</v>
      </c>
      <c r="AQ26" s="51" t="n">
        <v>1</v>
      </c>
      <c r="AR26" s="51" t="n">
        <v>1</v>
      </c>
      <c r="AS26" s="51" t="n">
        <v>1</v>
      </c>
      <c r="AT26" s="51" t="n">
        <v>1</v>
      </c>
      <c r="AU26" s="51" t="n">
        <v>1</v>
      </c>
      <c r="AV26" s="51" t="n">
        <v>1</v>
      </c>
      <c r="AW26" s="51" t="n">
        <v>1</v>
      </c>
      <c r="AX26" s="51" t="n">
        <v>1</v>
      </c>
      <c r="AY26" s="51" t="n">
        <v>1</v>
      </c>
      <c r="AZ26" s="51" t="n">
        <v>1</v>
      </c>
      <c r="BA26" s="51" t="n">
        <v>1</v>
      </c>
      <c r="BB26" s="51" t="n">
        <v>1</v>
      </c>
      <c r="BC26" s="51" t="n">
        <v>1</v>
      </c>
      <c r="BD26" s="51" t="n">
        <v>1</v>
      </c>
      <c r="BE26" s="51" t="n">
        <v>1</v>
      </c>
      <c r="BF26" s="51" t="n">
        <v>1</v>
      </c>
      <c r="BG26" s="51" t="n">
        <v>1</v>
      </c>
      <c r="BH26" s="51" t="n">
        <v>1</v>
      </c>
      <c r="BI26" s="51" t="n">
        <v>1</v>
      </c>
      <c r="BJ26" s="51" t="n">
        <v>1</v>
      </c>
      <c r="BK26" s="51" t="n">
        <v>1</v>
      </c>
      <c r="BL26" s="51" t="n">
        <v>1</v>
      </c>
      <c r="BM26" s="51" t="n">
        <v>1</v>
      </c>
      <c r="BN26" s="51" t="n">
        <v>1</v>
      </c>
      <c r="BO26" s="51" t="n">
        <v>1</v>
      </c>
      <c r="BP26" s="51" t="n">
        <v>1</v>
      </c>
      <c r="BQ26" s="51" t="n">
        <v>1</v>
      </c>
      <c r="BR26" s="51" t="n">
        <v>1</v>
      </c>
      <c r="BS26" s="51" t="n">
        <v>1</v>
      </c>
      <c r="BT26" s="51" t="n">
        <v>1</v>
      </c>
      <c r="BU26" s="51" t="n">
        <v>1</v>
      </c>
      <c r="BV26" s="51" t="n">
        <v>1</v>
      </c>
      <c r="BW26" s="51" t="n">
        <v>1</v>
      </c>
      <c r="BX26" s="51" t="n">
        <v>1</v>
      </c>
      <c r="BY26" s="51" t="n">
        <v>1</v>
      </c>
      <c r="BZ26" s="51" t="n">
        <v>1</v>
      </c>
      <c r="CA26" s="51" t="n">
        <v>1</v>
      </c>
      <c r="CB26" s="51" t="n">
        <v>1</v>
      </c>
      <c r="CC26" s="51" t="n">
        <v>1</v>
      </c>
      <c r="CD26" s="51" t="n">
        <v>1</v>
      </c>
      <c r="CE26" s="51" t="n">
        <v>1</v>
      </c>
      <c r="CF26" s="51" t="n">
        <v>1</v>
      </c>
      <c r="CG26" s="51" t="n">
        <v>1</v>
      </c>
      <c r="CH26" s="51" t="n">
        <v>1</v>
      </c>
      <c r="CI26" s="51" t="n">
        <v>1</v>
      </c>
      <c r="CJ26" s="51" t="n">
        <v>1</v>
      </c>
      <c r="CK26" s="51" t="n">
        <v>1</v>
      </c>
      <c r="CL26" s="51" t="n">
        <v>1</v>
      </c>
      <c r="CM26" s="51" t="n">
        <v>1</v>
      </c>
      <c r="CN26" s="51" t="n">
        <v>1</v>
      </c>
      <c r="CO26" s="51" t="n">
        <v>1</v>
      </c>
      <c r="CP26" s="51" t="n">
        <v>1</v>
      </c>
      <c r="CQ26" s="51" t="n">
        <v>1</v>
      </c>
      <c r="CR26" s="51" t="n">
        <v>1</v>
      </c>
      <c r="CS26" s="51" t="n">
        <v>1</v>
      </c>
      <c r="CT26" s="51" t="n">
        <v>1</v>
      </c>
      <c r="CU26" s="51" t="n">
        <v>1</v>
      </c>
      <c r="CV26" s="51" t="n">
        <v>1</v>
      </c>
      <c r="CW26" s="0" t="n">
        <v>1</v>
      </c>
      <c r="CX26" s="0" t="n">
        <v>1</v>
      </c>
    </row>
    <row r="27" customFormat="false" ht="12.75" hidden="false" customHeight="false" outlineLevel="0" collapsed="false">
      <c r="B27" s="0" t="s">
        <v>159</v>
      </c>
      <c r="C27" s="0" t="s">
        <v>160</v>
      </c>
      <c r="D27" s="0" t="s">
        <v>161</v>
      </c>
      <c r="E27" s="0" t="s">
        <v>162</v>
      </c>
      <c r="F27" s="0" t="s">
        <v>163</v>
      </c>
      <c r="G27" s="0" t="s">
        <v>164</v>
      </c>
      <c r="H27" s="0" t="s">
        <v>165</v>
      </c>
      <c r="I27" s="0" t="s">
        <v>166</v>
      </c>
      <c r="J27" s="0" t="s">
        <v>167</v>
      </c>
      <c r="K27" s="0" t="s">
        <v>228</v>
      </c>
      <c r="L27" s="0" t="s">
        <v>168</v>
      </c>
      <c r="M27" s="0" t="s">
        <v>169</v>
      </c>
      <c r="N27" s="0" t="s">
        <v>170</v>
      </c>
      <c r="O27" s="0" t="s">
        <v>171</v>
      </c>
      <c r="P27" s="0" t="s">
        <v>172</v>
      </c>
      <c r="Q27" s="0" t="s">
        <v>173</v>
      </c>
      <c r="R27" s="0" t="s">
        <v>174</v>
      </c>
      <c r="S27" s="0" t="s">
        <v>175</v>
      </c>
      <c r="T27" s="0" t="s">
        <v>176</v>
      </c>
      <c r="U27" s="0" t="s">
        <v>177</v>
      </c>
      <c r="V27" s="0" t="s">
        <v>178</v>
      </c>
      <c r="W27" s="0" t="s">
        <v>179</v>
      </c>
      <c r="X27" s="0" t="s">
        <v>180</v>
      </c>
      <c r="Y27" s="0" t="s">
        <v>181</v>
      </c>
      <c r="Z27" s="0" t="s">
        <v>182</v>
      </c>
      <c r="AA27" s="0" t="s">
        <v>183</v>
      </c>
      <c r="AB27" s="0" t="s">
        <v>184</v>
      </c>
      <c r="AC27" s="0" t="s">
        <v>185</v>
      </c>
      <c r="AD27" s="0" t="s">
        <v>186</v>
      </c>
      <c r="AE27" s="0" t="s">
        <v>187</v>
      </c>
      <c r="AF27" s="0" t="s">
        <v>188</v>
      </c>
      <c r="AG27" s="0" t="s">
        <v>291</v>
      </c>
      <c r="AH27" s="0" t="s">
        <v>189</v>
      </c>
      <c r="AI27" s="0" t="s">
        <v>190</v>
      </c>
      <c r="AJ27" s="0" t="s">
        <v>191</v>
      </c>
      <c r="AK27" s="0" t="s">
        <v>192</v>
      </c>
      <c r="AL27" s="0" t="s">
        <v>234</v>
      </c>
      <c r="AM27" s="0" t="s">
        <v>193</v>
      </c>
      <c r="AN27" s="0" t="s">
        <v>194</v>
      </c>
      <c r="AO27" s="0" t="s">
        <v>195</v>
      </c>
      <c r="AP27" s="0" t="s">
        <v>196</v>
      </c>
      <c r="AQ27" s="0" t="s">
        <v>197</v>
      </c>
      <c r="AR27" s="0" t="s">
        <v>198</v>
      </c>
      <c r="AS27" s="0" t="s">
        <v>199</v>
      </c>
      <c r="AT27" s="0" t="s">
        <v>200</v>
      </c>
      <c r="AU27" s="0" t="s">
        <v>201</v>
      </c>
      <c r="AV27" s="0" t="s">
        <v>229</v>
      </c>
      <c r="AW27" s="0" t="s">
        <v>202</v>
      </c>
      <c r="AX27" s="0" t="s">
        <v>203</v>
      </c>
      <c r="AY27" s="0" t="s">
        <v>204</v>
      </c>
      <c r="AZ27" s="0" t="s">
        <v>205</v>
      </c>
      <c r="BA27" s="0" t="s">
        <v>206</v>
      </c>
      <c r="BB27" s="0" t="s">
        <v>207</v>
      </c>
      <c r="BC27" s="0" t="s">
        <v>208</v>
      </c>
      <c r="BD27" s="0" t="s">
        <v>209</v>
      </c>
      <c r="BE27" s="0" t="s">
        <v>210</v>
      </c>
      <c r="BF27" s="0" t="s">
        <v>211</v>
      </c>
      <c r="BG27" s="0" t="s">
        <v>212</v>
      </c>
      <c r="BH27" s="0" t="s">
        <v>213</v>
      </c>
      <c r="BI27" s="0" t="s">
        <v>214</v>
      </c>
      <c r="BJ27" s="0" t="s">
        <v>215</v>
      </c>
      <c r="BK27" s="0" t="s">
        <v>216</v>
      </c>
      <c r="BL27" s="0" t="s">
        <v>217</v>
      </c>
      <c r="BM27" s="0" t="s">
        <v>218</v>
      </c>
      <c r="BN27" s="0" t="s">
        <v>219</v>
      </c>
      <c r="BO27" s="0" t="s">
        <v>220</v>
      </c>
      <c r="BP27" s="0" t="s">
        <v>221</v>
      </c>
      <c r="BQ27" s="0" t="s">
        <v>222</v>
      </c>
      <c r="BR27" s="0" t="s">
        <v>223</v>
      </c>
      <c r="BS27" s="0" t="s">
        <v>224</v>
      </c>
      <c r="BT27" s="0" t="s">
        <v>225</v>
      </c>
      <c r="BU27" s="0" t="s">
        <v>230</v>
      </c>
      <c r="BV27" s="0" t="e">
        <f aca="false">NA()</f>
        <v>#N/A</v>
      </c>
      <c r="BW27" s="0" t="e">
        <f aca="false">NA()</f>
        <v>#N/A</v>
      </c>
      <c r="BX27" s="0" t="e">
        <f aca="false">NA()</f>
        <v>#N/A</v>
      </c>
      <c r="BY27" s="0" t="e">
        <f aca="false">NA()</f>
        <v>#N/A</v>
      </c>
      <c r="BZ27" s="0" t="e">
        <f aca="false">NA()</f>
        <v>#N/A</v>
      </c>
      <c r="CA27" s="0" t="e">
        <f aca="false">NA()</f>
        <v>#N/A</v>
      </c>
      <c r="CB27" s="0" t="e">
        <f aca="false">NA()</f>
        <v>#N/A</v>
      </c>
      <c r="CC27" s="0" t="e">
        <f aca="false">NA()</f>
        <v>#N/A</v>
      </c>
      <c r="CD27" s="0" t="e">
        <f aca="false">NA()</f>
        <v>#N/A</v>
      </c>
      <c r="CE27" s="0" t="e">
        <f aca="false">NA()</f>
        <v>#N/A</v>
      </c>
      <c r="CF27" s="0" t="e">
        <f aca="false">NA()</f>
        <v>#N/A</v>
      </c>
      <c r="CG27" s="0" t="e">
        <f aca="false">NA()</f>
        <v>#N/A</v>
      </c>
      <c r="CH27" s="0" t="e">
        <f aca="false">NA()</f>
        <v>#N/A</v>
      </c>
      <c r="CI27" s="0" t="e">
        <f aca="false">NA()</f>
        <v>#N/A</v>
      </c>
      <c r="CJ27" s="0" t="e">
        <f aca="false">NA()</f>
        <v>#N/A</v>
      </c>
      <c r="CK27" s="0" t="e">
        <f aca="false">NA()</f>
        <v>#N/A</v>
      </c>
      <c r="CL27" s="0" t="e">
        <f aca="false">NA()</f>
        <v>#N/A</v>
      </c>
      <c r="CM27" s="0" t="e">
        <f aca="false">NA()</f>
        <v>#N/A</v>
      </c>
      <c r="CN27" s="0" t="e">
        <f aca="false">NA()</f>
        <v>#N/A</v>
      </c>
      <c r="CO27" s="0" t="e">
        <f aca="false">NA()</f>
        <v>#N/A</v>
      </c>
      <c r="CP27" s="0" t="e">
        <f aca="false">NA()</f>
        <v>#N/A</v>
      </c>
      <c r="CQ27" s="0" t="e">
        <f aca="false">NA()</f>
        <v>#N/A</v>
      </c>
      <c r="CR27" s="0" t="e">
        <f aca="false">NA()</f>
        <v>#N/A</v>
      </c>
      <c r="CS27" s="0" t="e">
        <f aca="false">NA()</f>
        <v>#N/A</v>
      </c>
      <c r="CT27" s="0" t="e">
        <f aca="false">NA()</f>
        <v>#N/A</v>
      </c>
      <c r="CU27" s="0" t="e">
        <f aca="false">NA()</f>
        <v>#N/A</v>
      </c>
      <c r="CV27" s="0" t="e">
        <f aca="false">NA()</f>
        <v>#N/A</v>
      </c>
      <c r="CW27" s="0" t="e">
        <f aca="false">NA()</f>
        <v>#N/A</v>
      </c>
      <c r="CX27" s="0" t="e">
        <f aca="false">NA()</f>
        <v>#N/A</v>
      </c>
    </row>
    <row r="28" customFormat="false" ht="12.75" hidden="false" customHeight="false" outlineLevel="0" collapsed="false">
      <c r="A28" s="0" t="s">
        <v>243</v>
      </c>
      <c r="B28" s="0" t="n">
        <v>1</v>
      </c>
      <c r="C28" s="0" t="n">
        <v>1</v>
      </c>
      <c r="D28" s="0" t="n">
        <v>1</v>
      </c>
      <c r="E28" s="0" t="n">
        <v>1</v>
      </c>
      <c r="F28" s="0" t="n">
        <v>1</v>
      </c>
      <c r="G28" s="0" t="n">
        <v>1</v>
      </c>
      <c r="H28" s="0" t="n">
        <v>1</v>
      </c>
      <c r="I28" s="0" t="n">
        <v>1</v>
      </c>
      <c r="J28" s="0" t="n">
        <v>1</v>
      </c>
      <c r="K28" s="0" t="n">
        <v>1</v>
      </c>
      <c r="L28" s="0" t="n">
        <v>1</v>
      </c>
      <c r="M28" s="0" t="n">
        <v>1</v>
      </c>
      <c r="N28" s="0" t="n">
        <v>1</v>
      </c>
      <c r="O28" s="0" t="n">
        <v>1</v>
      </c>
      <c r="P28" s="0" t="n">
        <v>1</v>
      </c>
      <c r="Q28" s="0" t="n">
        <v>1</v>
      </c>
      <c r="R28" s="0" t="n">
        <v>1</v>
      </c>
      <c r="S28" s="0" t="n">
        <v>1</v>
      </c>
      <c r="T28" s="0" t="n">
        <v>1</v>
      </c>
      <c r="U28" s="0" t="n">
        <v>1</v>
      </c>
      <c r="V28" s="0" t="n">
        <v>1</v>
      </c>
      <c r="W28" s="0" t="n">
        <v>1</v>
      </c>
      <c r="X28" s="0" t="n">
        <v>1</v>
      </c>
      <c r="Y28" s="0" t="n">
        <v>1</v>
      </c>
      <c r="Z28" s="0" t="n">
        <v>1</v>
      </c>
      <c r="AA28" s="0" t="n">
        <v>1</v>
      </c>
      <c r="AB28" s="0" t="n">
        <v>1</v>
      </c>
      <c r="AC28" s="0" t="n">
        <v>1</v>
      </c>
      <c r="AD28" s="0" t="n">
        <v>1</v>
      </c>
      <c r="AE28" s="0" t="n">
        <v>1</v>
      </c>
      <c r="AF28" s="0" t="n">
        <v>1</v>
      </c>
      <c r="AG28" s="0" t="n">
        <v>1</v>
      </c>
      <c r="AH28" s="0" t="n">
        <v>1</v>
      </c>
      <c r="AI28" s="0" t="n">
        <v>1</v>
      </c>
      <c r="AJ28" s="0" t="n">
        <v>1</v>
      </c>
      <c r="AK28" s="0" t="n">
        <v>1</v>
      </c>
      <c r="AL28" s="0" t="n">
        <v>1</v>
      </c>
      <c r="AM28" s="0" t="n">
        <v>1</v>
      </c>
      <c r="AN28" s="0" t="n">
        <v>1</v>
      </c>
      <c r="AO28" s="0" t="n">
        <v>1</v>
      </c>
      <c r="AP28" s="0" t="n">
        <v>1</v>
      </c>
      <c r="AQ28" s="0" t="n">
        <v>1</v>
      </c>
      <c r="AR28" s="0" t="n">
        <v>1</v>
      </c>
      <c r="AS28" s="0" t="n">
        <v>1</v>
      </c>
      <c r="AT28" s="0" t="n">
        <v>1</v>
      </c>
      <c r="AU28" s="0" t="n">
        <v>1</v>
      </c>
      <c r="AV28" s="0" t="n">
        <v>1</v>
      </c>
      <c r="AW28" s="0" t="n">
        <v>1</v>
      </c>
      <c r="AX28" s="0" t="n">
        <v>1</v>
      </c>
      <c r="AY28" s="0" t="n">
        <v>1</v>
      </c>
      <c r="AZ28" s="0" t="n">
        <v>1</v>
      </c>
      <c r="BA28" s="0" t="n">
        <v>1</v>
      </c>
      <c r="BB28" s="0" t="n">
        <v>1</v>
      </c>
      <c r="BC28" s="0" t="n">
        <v>1</v>
      </c>
      <c r="BD28" s="0" t="n">
        <v>1</v>
      </c>
      <c r="BE28" s="0" t="n">
        <v>1</v>
      </c>
      <c r="BF28" s="0" t="n">
        <v>1</v>
      </c>
      <c r="BG28" s="0" t="n">
        <v>1</v>
      </c>
      <c r="BH28" s="0" t="n">
        <v>1</v>
      </c>
      <c r="BI28" s="0" t="n">
        <v>1</v>
      </c>
      <c r="BJ28" s="0" t="n">
        <v>1</v>
      </c>
      <c r="BK28" s="0" t="n">
        <v>1</v>
      </c>
      <c r="BL28" s="0" t="n">
        <v>1</v>
      </c>
      <c r="BM28" s="0" t="n">
        <v>1</v>
      </c>
      <c r="BN28" s="0" t="n">
        <v>1</v>
      </c>
      <c r="BO28" s="0" t="n">
        <v>1</v>
      </c>
      <c r="BP28" s="0" t="n">
        <v>1</v>
      </c>
      <c r="BQ28" s="0" t="n">
        <v>1</v>
      </c>
      <c r="BR28" s="0" t="n">
        <v>1</v>
      </c>
      <c r="BS28" s="0" t="n">
        <v>1</v>
      </c>
      <c r="BT28" s="0" t="n">
        <v>1</v>
      </c>
      <c r="BU28" s="0" t="n">
        <v>1</v>
      </c>
      <c r="BV28" s="0" t="n">
        <v>1</v>
      </c>
      <c r="BW28" s="0" t="n">
        <v>1</v>
      </c>
      <c r="BX28" s="0" t="n">
        <v>1</v>
      </c>
      <c r="BY28" s="0" t="n">
        <v>1</v>
      </c>
      <c r="BZ28" s="0" t="n">
        <v>1</v>
      </c>
      <c r="CA28" s="0" t="n">
        <v>1</v>
      </c>
      <c r="CB28" s="0" t="n">
        <v>1</v>
      </c>
      <c r="CC28" s="0" t="n">
        <v>1</v>
      </c>
      <c r="CD28" s="0" t="n">
        <v>1</v>
      </c>
      <c r="CE28" s="0" t="n">
        <v>1</v>
      </c>
      <c r="CF28" s="0" t="n">
        <v>1</v>
      </c>
      <c r="CG28" s="0" t="n">
        <v>1</v>
      </c>
      <c r="CH28" s="0" t="n">
        <v>1</v>
      </c>
      <c r="CI28" s="0" t="n">
        <v>1</v>
      </c>
      <c r="CJ28" s="0" t="n">
        <v>1</v>
      </c>
      <c r="CK28" s="0" t="n">
        <v>1</v>
      </c>
      <c r="CL28" s="0" t="n">
        <v>1</v>
      </c>
      <c r="CM28" s="0" t="n">
        <v>1</v>
      </c>
      <c r="CN28" s="0" t="n">
        <v>1</v>
      </c>
      <c r="CO28" s="0" t="n">
        <v>1</v>
      </c>
      <c r="CP28" s="0" t="n">
        <v>1</v>
      </c>
      <c r="CQ28" s="0" t="n">
        <v>1</v>
      </c>
      <c r="CR28" s="0" t="n">
        <v>1</v>
      </c>
      <c r="CS28" s="0" t="n">
        <v>1</v>
      </c>
      <c r="CT28" s="0" t="n">
        <v>1</v>
      </c>
      <c r="CU28" s="0" t="n">
        <v>1</v>
      </c>
      <c r="CV28" s="0" t="n">
        <v>1</v>
      </c>
      <c r="CW28" s="0" t="n">
        <v>1</v>
      </c>
      <c r="CX28" s="0" t="n">
        <v>1</v>
      </c>
    </row>
    <row r="29" customFormat="false" ht="12.75" hidden="false" customHeight="false" outlineLevel="0" collapsed="false">
      <c r="B29" s="0" t="s">
        <v>159</v>
      </c>
      <c r="C29" s="0" t="s">
        <v>160</v>
      </c>
      <c r="D29" s="0" t="s">
        <v>161</v>
      </c>
      <c r="E29" s="0" t="s">
        <v>162</v>
      </c>
      <c r="F29" s="0" t="s">
        <v>163</v>
      </c>
      <c r="G29" s="0" t="s">
        <v>164</v>
      </c>
      <c r="H29" s="0" t="s">
        <v>165</v>
      </c>
      <c r="I29" s="0" t="s">
        <v>166</v>
      </c>
      <c r="J29" s="0" t="s">
        <v>167</v>
      </c>
      <c r="K29" s="0" t="s">
        <v>228</v>
      </c>
      <c r="L29" s="0" t="s">
        <v>168</v>
      </c>
      <c r="M29" s="0" t="s">
        <v>169</v>
      </c>
      <c r="N29" s="0" t="s">
        <v>170</v>
      </c>
      <c r="O29" s="0" t="s">
        <v>171</v>
      </c>
      <c r="P29" s="0" t="s">
        <v>172</v>
      </c>
      <c r="Q29" s="0" t="s">
        <v>173</v>
      </c>
      <c r="R29" s="0" t="s">
        <v>174</v>
      </c>
      <c r="S29" s="0" t="s">
        <v>175</v>
      </c>
      <c r="T29" s="0" t="s">
        <v>176</v>
      </c>
      <c r="U29" s="0" t="s">
        <v>177</v>
      </c>
      <c r="V29" s="0" t="s">
        <v>178</v>
      </c>
      <c r="W29" s="0" t="s">
        <v>179</v>
      </c>
      <c r="X29" s="0" t="s">
        <v>180</v>
      </c>
      <c r="Y29" s="0" t="s">
        <v>181</v>
      </c>
      <c r="Z29" s="0" t="s">
        <v>182</v>
      </c>
      <c r="AA29" s="0" t="s">
        <v>183</v>
      </c>
      <c r="AB29" s="0" t="s">
        <v>184</v>
      </c>
      <c r="AC29" s="0" t="s">
        <v>185</v>
      </c>
      <c r="AD29" s="0" t="s">
        <v>186</v>
      </c>
      <c r="AE29" s="0" t="s">
        <v>187</v>
      </c>
      <c r="AF29" s="0" t="s">
        <v>188</v>
      </c>
      <c r="AG29" s="0" t="s">
        <v>291</v>
      </c>
      <c r="AH29" s="0" t="s">
        <v>189</v>
      </c>
      <c r="AI29" s="0" t="s">
        <v>190</v>
      </c>
      <c r="AJ29" s="0" t="s">
        <v>191</v>
      </c>
      <c r="AK29" s="0" t="s">
        <v>192</v>
      </c>
      <c r="AL29" s="0" t="s">
        <v>234</v>
      </c>
      <c r="AM29" s="0" t="s">
        <v>193</v>
      </c>
      <c r="AN29" s="0" t="s">
        <v>194</v>
      </c>
      <c r="AO29" s="0" t="s">
        <v>195</v>
      </c>
      <c r="AP29" s="0" t="s">
        <v>196</v>
      </c>
      <c r="AQ29" s="0" t="s">
        <v>197</v>
      </c>
      <c r="AR29" s="0" t="s">
        <v>198</v>
      </c>
      <c r="AS29" s="0" t="s">
        <v>199</v>
      </c>
      <c r="AT29" s="0" t="s">
        <v>200</v>
      </c>
      <c r="AU29" s="0" t="s">
        <v>201</v>
      </c>
      <c r="AV29" s="0" t="s">
        <v>229</v>
      </c>
      <c r="AW29" s="0" t="s">
        <v>202</v>
      </c>
      <c r="AX29" s="0" t="s">
        <v>203</v>
      </c>
      <c r="AY29" s="0" t="s">
        <v>204</v>
      </c>
      <c r="AZ29" s="0" t="s">
        <v>205</v>
      </c>
      <c r="BA29" s="0" t="s">
        <v>206</v>
      </c>
      <c r="BB29" s="0" t="s">
        <v>207</v>
      </c>
      <c r="BC29" s="0" t="s">
        <v>208</v>
      </c>
      <c r="BD29" s="0" t="s">
        <v>209</v>
      </c>
      <c r="BE29" s="0" t="s">
        <v>210</v>
      </c>
      <c r="BF29" s="0" t="s">
        <v>211</v>
      </c>
      <c r="BG29" s="0" t="s">
        <v>212</v>
      </c>
      <c r="BH29" s="0" t="s">
        <v>213</v>
      </c>
      <c r="BI29" s="0" t="s">
        <v>214</v>
      </c>
      <c r="BJ29" s="0" t="s">
        <v>215</v>
      </c>
      <c r="BK29" s="0" t="s">
        <v>216</v>
      </c>
      <c r="BL29" s="0" t="s">
        <v>217</v>
      </c>
      <c r="BM29" s="0" t="s">
        <v>218</v>
      </c>
      <c r="BN29" s="0" t="s">
        <v>219</v>
      </c>
      <c r="BO29" s="0" t="s">
        <v>220</v>
      </c>
      <c r="BP29" s="0" t="s">
        <v>221</v>
      </c>
      <c r="BQ29" s="0" t="s">
        <v>222</v>
      </c>
      <c r="BR29" s="0" t="s">
        <v>223</v>
      </c>
      <c r="BS29" s="0" t="s">
        <v>224</v>
      </c>
      <c r="BT29" s="0" t="s">
        <v>225</v>
      </c>
      <c r="BU29" s="0" t="s">
        <v>230</v>
      </c>
      <c r="BV29" s="0" t="e">
        <f aca="false">NA()</f>
        <v>#N/A</v>
      </c>
      <c r="BW29" s="0" t="e">
        <f aca="false">NA()</f>
        <v>#N/A</v>
      </c>
      <c r="BX29" s="0" t="e">
        <f aca="false">NA()</f>
        <v>#N/A</v>
      </c>
      <c r="BY29" s="0" t="e">
        <f aca="false">NA()</f>
        <v>#N/A</v>
      </c>
      <c r="BZ29" s="0" t="e">
        <f aca="false">NA()</f>
        <v>#N/A</v>
      </c>
      <c r="CA29" s="0" t="e">
        <f aca="false">NA()</f>
        <v>#N/A</v>
      </c>
      <c r="CB29" s="0" t="e">
        <f aca="false">NA()</f>
        <v>#N/A</v>
      </c>
      <c r="CC29" s="0" t="e">
        <f aca="false">NA()</f>
        <v>#N/A</v>
      </c>
      <c r="CD29" s="0" t="e">
        <f aca="false">NA()</f>
        <v>#N/A</v>
      </c>
      <c r="CE29" s="0" t="e">
        <f aca="false">NA()</f>
        <v>#N/A</v>
      </c>
      <c r="CF29" s="0" t="e">
        <f aca="false">NA()</f>
        <v>#N/A</v>
      </c>
      <c r="CG29" s="0" t="e">
        <f aca="false">NA()</f>
        <v>#N/A</v>
      </c>
      <c r="CH29" s="0" t="e">
        <f aca="false">NA()</f>
        <v>#N/A</v>
      </c>
      <c r="CI29" s="0" t="e">
        <f aca="false">NA()</f>
        <v>#N/A</v>
      </c>
      <c r="CJ29" s="0" t="e">
        <f aca="false">NA()</f>
        <v>#N/A</v>
      </c>
      <c r="CK29" s="0" t="e">
        <f aca="false">NA()</f>
        <v>#N/A</v>
      </c>
      <c r="CL29" s="0" t="e">
        <f aca="false">NA()</f>
        <v>#N/A</v>
      </c>
      <c r="CM29" s="0" t="e">
        <f aca="false">NA()</f>
        <v>#N/A</v>
      </c>
      <c r="CN29" s="0" t="e">
        <f aca="false">NA()</f>
        <v>#N/A</v>
      </c>
      <c r="CO29" s="0" t="e">
        <f aca="false">NA()</f>
        <v>#N/A</v>
      </c>
      <c r="CP29" s="0" t="e">
        <f aca="false">NA()</f>
        <v>#N/A</v>
      </c>
      <c r="CQ29" s="0" t="e">
        <f aca="false">NA()</f>
        <v>#N/A</v>
      </c>
      <c r="CR29" s="0" t="e">
        <f aca="false">NA()</f>
        <v>#N/A</v>
      </c>
      <c r="CS29" s="0" t="e">
        <f aca="false">NA()</f>
        <v>#N/A</v>
      </c>
      <c r="CT29" s="0" t="e">
        <f aca="false">NA()</f>
        <v>#N/A</v>
      </c>
      <c r="CU29" s="0" t="e">
        <f aca="false">NA()</f>
        <v>#N/A</v>
      </c>
      <c r="CV29" s="0" t="e">
        <f aca="false">NA()</f>
        <v>#N/A</v>
      </c>
      <c r="CW29" s="0" t="e">
        <f aca="false">NA()</f>
        <v>#N/A</v>
      </c>
      <c r="CX29" s="0" t="e">
        <f aca="false">NA()</f>
        <v>#N/A</v>
      </c>
    </row>
    <row r="30" customFormat="false" ht="12.75" hidden="false" customHeight="false" outlineLevel="0" collapsed="false">
      <c r="A30" s="0" t="s">
        <v>244</v>
      </c>
      <c r="B30" s="0" t="n">
        <v>1</v>
      </c>
      <c r="C30" s="0" t="n">
        <v>1</v>
      </c>
      <c r="D30" s="0" t="n">
        <v>1</v>
      </c>
      <c r="E30" s="0" t="n">
        <v>1</v>
      </c>
      <c r="F30" s="0" t="n">
        <v>1</v>
      </c>
      <c r="G30" s="0" t="n">
        <v>1</v>
      </c>
      <c r="H30" s="0" t="n">
        <v>1</v>
      </c>
      <c r="I30" s="0" t="n">
        <v>1</v>
      </c>
      <c r="J30" s="0" t="n">
        <v>1</v>
      </c>
      <c r="K30" s="0" t="n">
        <v>1</v>
      </c>
      <c r="L30" s="0" t="n">
        <v>1</v>
      </c>
      <c r="M30" s="0" t="n">
        <v>1</v>
      </c>
      <c r="N30" s="0" t="n">
        <v>1</v>
      </c>
      <c r="O30" s="0" t="n">
        <v>1</v>
      </c>
      <c r="P30" s="0" t="n">
        <v>1</v>
      </c>
      <c r="Q30" s="0" t="n">
        <v>1</v>
      </c>
      <c r="R30" s="0" t="n">
        <v>1</v>
      </c>
      <c r="S30" s="0" t="n">
        <v>1</v>
      </c>
      <c r="T30" s="0" t="n">
        <v>1</v>
      </c>
      <c r="U30" s="0" t="n">
        <v>1</v>
      </c>
      <c r="V30" s="0" t="n">
        <v>1</v>
      </c>
      <c r="W30" s="0" t="n">
        <v>1</v>
      </c>
      <c r="X30" s="0" t="n">
        <v>1</v>
      </c>
      <c r="Y30" s="0" t="n">
        <v>1</v>
      </c>
      <c r="Z30" s="0" t="n">
        <v>1</v>
      </c>
      <c r="AA30" s="0" t="n">
        <v>1</v>
      </c>
      <c r="AB30" s="0" t="n">
        <v>1</v>
      </c>
      <c r="AC30" s="0" t="n">
        <v>1</v>
      </c>
      <c r="AD30" s="0" t="n">
        <v>1</v>
      </c>
      <c r="AE30" s="0" t="n">
        <v>1</v>
      </c>
      <c r="AF30" s="0" t="n">
        <v>1</v>
      </c>
      <c r="AG30" s="0" t="n">
        <v>1</v>
      </c>
      <c r="AH30" s="0" t="n">
        <v>1</v>
      </c>
      <c r="AI30" s="0" t="n">
        <v>1</v>
      </c>
      <c r="AJ30" s="0" t="n">
        <v>1</v>
      </c>
      <c r="AK30" s="0" t="n">
        <v>1</v>
      </c>
      <c r="AL30" s="0" t="n">
        <v>1</v>
      </c>
      <c r="AM30" s="0" t="n">
        <v>1</v>
      </c>
      <c r="AN30" s="0" t="n">
        <v>1</v>
      </c>
      <c r="AO30" s="0" t="n">
        <v>1</v>
      </c>
      <c r="AP30" s="0" t="n">
        <v>1</v>
      </c>
      <c r="AQ30" s="0" t="n">
        <v>1</v>
      </c>
      <c r="AR30" s="0" t="n">
        <v>1</v>
      </c>
      <c r="AS30" s="0" t="n">
        <v>1</v>
      </c>
      <c r="AT30" s="0" t="n">
        <v>1</v>
      </c>
      <c r="AU30" s="0" t="n">
        <v>1</v>
      </c>
      <c r="AV30" s="0" t="n">
        <v>1</v>
      </c>
      <c r="AW30" s="0" t="n">
        <v>1</v>
      </c>
      <c r="AX30" s="0" t="n">
        <v>1</v>
      </c>
      <c r="AY30" s="0" t="n">
        <v>1</v>
      </c>
      <c r="AZ30" s="0" t="n">
        <v>1</v>
      </c>
      <c r="BA30" s="0" t="n">
        <v>1</v>
      </c>
      <c r="BB30" s="0" t="n">
        <v>1</v>
      </c>
      <c r="BC30" s="0" t="n">
        <v>1</v>
      </c>
      <c r="BD30" s="0" t="n">
        <v>1</v>
      </c>
      <c r="BE30" s="0" t="n">
        <v>1</v>
      </c>
      <c r="BF30" s="0" t="n">
        <v>1</v>
      </c>
      <c r="BG30" s="0" t="n">
        <v>1</v>
      </c>
      <c r="BH30" s="0" t="n">
        <v>1</v>
      </c>
      <c r="BI30" s="0" t="n">
        <v>1</v>
      </c>
      <c r="BJ30" s="0" t="n">
        <v>1</v>
      </c>
      <c r="BK30" s="0" t="n">
        <v>1</v>
      </c>
      <c r="BL30" s="0" t="n">
        <v>1</v>
      </c>
      <c r="BM30" s="0" t="n">
        <v>1</v>
      </c>
      <c r="BN30" s="0" t="n">
        <v>1</v>
      </c>
      <c r="BO30" s="0" t="n">
        <v>1</v>
      </c>
      <c r="BP30" s="0" t="n">
        <v>1</v>
      </c>
      <c r="BQ30" s="0" t="n">
        <v>1</v>
      </c>
      <c r="BR30" s="0" t="n">
        <v>1</v>
      </c>
      <c r="BS30" s="0" t="n">
        <v>1</v>
      </c>
      <c r="BT30" s="0" t="n">
        <v>1</v>
      </c>
      <c r="BU30" s="0" t="n">
        <v>1</v>
      </c>
      <c r="BV30" s="0" t="n">
        <v>1</v>
      </c>
      <c r="BW30" s="0" t="n">
        <v>1</v>
      </c>
      <c r="BX30" s="0" t="n">
        <v>1</v>
      </c>
      <c r="BY30" s="0" t="n">
        <v>1</v>
      </c>
      <c r="BZ30" s="0" t="n">
        <v>1</v>
      </c>
      <c r="CA30" s="0" t="n">
        <v>1</v>
      </c>
      <c r="CB30" s="0" t="n">
        <v>1</v>
      </c>
      <c r="CC30" s="0" t="n">
        <v>1</v>
      </c>
      <c r="CD30" s="0" t="n">
        <v>1</v>
      </c>
      <c r="CE30" s="0" t="n">
        <v>1</v>
      </c>
      <c r="CF30" s="0" t="n">
        <v>1</v>
      </c>
      <c r="CG30" s="0" t="n">
        <v>1</v>
      </c>
      <c r="CH30" s="0" t="n">
        <v>1</v>
      </c>
      <c r="CI30" s="0" t="n">
        <v>1</v>
      </c>
      <c r="CJ30" s="0" t="n">
        <v>1</v>
      </c>
      <c r="CK30" s="0" t="n">
        <v>1</v>
      </c>
      <c r="CL30" s="0" t="n">
        <v>1</v>
      </c>
      <c r="CM30" s="0" t="n">
        <v>1</v>
      </c>
      <c r="CN30" s="0" t="n">
        <v>1</v>
      </c>
      <c r="CO30" s="0" t="n">
        <v>1</v>
      </c>
      <c r="CP30" s="0" t="n">
        <v>1</v>
      </c>
      <c r="CQ30" s="0" t="n">
        <v>1</v>
      </c>
      <c r="CR30" s="0" t="n">
        <v>1</v>
      </c>
      <c r="CS30" s="0" t="n">
        <v>1</v>
      </c>
      <c r="CT30" s="0" t="n">
        <v>1</v>
      </c>
      <c r="CU30" s="0" t="n">
        <v>1</v>
      </c>
      <c r="CV30" s="0" t="n">
        <v>1</v>
      </c>
      <c r="CW30" s="0" t="n">
        <v>1</v>
      </c>
      <c r="CX30" s="0" t="n">
        <v>1</v>
      </c>
    </row>
    <row r="31" customFormat="false" ht="12.75" hidden="false" customHeight="false" outlineLevel="0" collapsed="false">
      <c r="B31" s="0" t="s">
        <v>159</v>
      </c>
      <c r="C31" s="0" t="s">
        <v>160</v>
      </c>
      <c r="D31" s="0" t="s">
        <v>161</v>
      </c>
      <c r="E31" s="0" t="s">
        <v>162</v>
      </c>
      <c r="F31" s="0" t="s">
        <v>163</v>
      </c>
      <c r="G31" s="0" t="s">
        <v>164</v>
      </c>
      <c r="H31" s="0" t="s">
        <v>165</v>
      </c>
      <c r="I31" s="0" t="s">
        <v>166</v>
      </c>
      <c r="J31" s="0" t="s">
        <v>167</v>
      </c>
      <c r="K31" s="0" t="s">
        <v>228</v>
      </c>
      <c r="L31" s="0" t="s">
        <v>168</v>
      </c>
      <c r="M31" s="0" t="s">
        <v>169</v>
      </c>
      <c r="N31" s="0" t="s">
        <v>170</v>
      </c>
      <c r="O31" s="0" t="s">
        <v>171</v>
      </c>
      <c r="P31" s="0" t="s">
        <v>172</v>
      </c>
      <c r="Q31" s="0" t="s">
        <v>173</v>
      </c>
      <c r="R31" s="0" t="s">
        <v>174</v>
      </c>
      <c r="S31" s="0" t="s">
        <v>175</v>
      </c>
      <c r="T31" s="0" t="s">
        <v>176</v>
      </c>
      <c r="U31" s="0" t="s">
        <v>177</v>
      </c>
      <c r="V31" s="0" t="s">
        <v>178</v>
      </c>
      <c r="W31" s="0" t="s">
        <v>179</v>
      </c>
      <c r="X31" s="0" t="s">
        <v>180</v>
      </c>
      <c r="Y31" s="0" t="s">
        <v>181</v>
      </c>
      <c r="Z31" s="0" t="s">
        <v>182</v>
      </c>
      <c r="AA31" s="0" t="s">
        <v>183</v>
      </c>
      <c r="AB31" s="0" t="s">
        <v>184</v>
      </c>
      <c r="AC31" s="0" t="s">
        <v>185</v>
      </c>
      <c r="AD31" s="0" t="s">
        <v>186</v>
      </c>
      <c r="AE31" s="0" t="s">
        <v>187</v>
      </c>
      <c r="AF31" s="0" t="s">
        <v>188</v>
      </c>
      <c r="AG31" s="0" t="s">
        <v>291</v>
      </c>
      <c r="AH31" s="0" t="s">
        <v>189</v>
      </c>
      <c r="AI31" s="0" t="s">
        <v>190</v>
      </c>
      <c r="AJ31" s="0" t="s">
        <v>191</v>
      </c>
      <c r="AK31" s="0" t="s">
        <v>192</v>
      </c>
      <c r="AL31" s="0" t="s">
        <v>234</v>
      </c>
      <c r="AM31" s="0" t="s">
        <v>193</v>
      </c>
      <c r="AN31" s="0" t="s">
        <v>194</v>
      </c>
      <c r="AO31" s="0" t="s">
        <v>195</v>
      </c>
      <c r="AP31" s="0" t="s">
        <v>196</v>
      </c>
      <c r="AQ31" s="0" t="s">
        <v>197</v>
      </c>
      <c r="AR31" s="0" t="s">
        <v>198</v>
      </c>
      <c r="AS31" s="0" t="s">
        <v>199</v>
      </c>
      <c r="AT31" s="0" t="s">
        <v>200</v>
      </c>
      <c r="AU31" s="0" t="s">
        <v>201</v>
      </c>
      <c r="AV31" s="0" t="s">
        <v>229</v>
      </c>
      <c r="AW31" s="0" t="s">
        <v>202</v>
      </c>
      <c r="AX31" s="0" t="s">
        <v>203</v>
      </c>
      <c r="AY31" s="0" t="s">
        <v>204</v>
      </c>
      <c r="AZ31" s="0" t="s">
        <v>205</v>
      </c>
      <c r="BA31" s="0" t="s">
        <v>206</v>
      </c>
      <c r="BB31" s="0" t="s">
        <v>207</v>
      </c>
      <c r="BC31" s="0" t="s">
        <v>208</v>
      </c>
      <c r="BD31" s="0" t="s">
        <v>209</v>
      </c>
      <c r="BE31" s="0" t="s">
        <v>210</v>
      </c>
      <c r="BF31" s="0" t="s">
        <v>211</v>
      </c>
      <c r="BG31" s="0" t="s">
        <v>212</v>
      </c>
      <c r="BH31" s="0" t="s">
        <v>213</v>
      </c>
      <c r="BI31" s="0" t="s">
        <v>214</v>
      </c>
      <c r="BJ31" s="0" t="s">
        <v>215</v>
      </c>
      <c r="BK31" s="0" t="s">
        <v>216</v>
      </c>
      <c r="BL31" s="0" t="s">
        <v>217</v>
      </c>
      <c r="BM31" s="0" t="s">
        <v>218</v>
      </c>
      <c r="BN31" s="0" t="s">
        <v>219</v>
      </c>
      <c r="BO31" s="0" t="s">
        <v>220</v>
      </c>
      <c r="BP31" s="0" t="s">
        <v>221</v>
      </c>
      <c r="BQ31" s="0" t="s">
        <v>222</v>
      </c>
      <c r="BR31" s="0" t="s">
        <v>223</v>
      </c>
      <c r="BS31" s="0" t="s">
        <v>224</v>
      </c>
      <c r="BT31" s="0" t="s">
        <v>225</v>
      </c>
      <c r="BU31" s="0" t="s">
        <v>230</v>
      </c>
      <c r="BV31" s="0" t="e">
        <f aca="false">NA()</f>
        <v>#N/A</v>
      </c>
      <c r="BW31" s="0" t="e">
        <f aca="false">NA()</f>
        <v>#N/A</v>
      </c>
      <c r="BX31" s="0" t="e">
        <f aca="false">NA()</f>
        <v>#N/A</v>
      </c>
      <c r="BY31" s="0" t="e">
        <f aca="false">NA()</f>
        <v>#N/A</v>
      </c>
      <c r="BZ31" s="0" t="e">
        <f aca="false">NA()</f>
        <v>#N/A</v>
      </c>
      <c r="CA31" s="0" t="e">
        <f aca="false">NA()</f>
        <v>#N/A</v>
      </c>
      <c r="CB31" s="0" t="e">
        <f aca="false">NA()</f>
        <v>#N/A</v>
      </c>
      <c r="CC31" s="0" t="e">
        <f aca="false">NA()</f>
        <v>#N/A</v>
      </c>
      <c r="CD31" s="0" t="e">
        <f aca="false">NA()</f>
        <v>#N/A</v>
      </c>
      <c r="CE31" s="0" t="e">
        <f aca="false">NA()</f>
        <v>#N/A</v>
      </c>
      <c r="CF31" s="0" t="e">
        <f aca="false">NA()</f>
        <v>#N/A</v>
      </c>
      <c r="CG31" s="0" t="e">
        <f aca="false">NA()</f>
        <v>#N/A</v>
      </c>
      <c r="CH31" s="0" t="e">
        <f aca="false">NA()</f>
        <v>#N/A</v>
      </c>
      <c r="CI31" s="0" t="e">
        <f aca="false">NA()</f>
        <v>#N/A</v>
      </c>
      <c r="CJ31" s="0" t="e">
        <f aca="false">NA()</f>
        <v>#N/A</v>
      </c>
      <c r="CK31" s="0" t="e">
        <f aca="false">NA()</f>
        <v>#N/A</v>
      </c>
      <c r="CL31" s="0" t="e">
        <f aca="false">NA()</f>
        <v>#N/A</v>
      </c>
      <c r="CM31" s="0" t="e">
        <f aca="false">NA()</f>
        <v>#N/A</v>
      </c>
      <c r="CN31" s="0" t="e">
        <f aca="false">NA()</f>
        <v>#N/A</v>
      </c>
      <c r="CO31" s="0" t="e">
        <f aca="false">NA()</f>
        <v>#N/A</v>
      </c>
      <c r="CP31" s="0" t="e">
        <f aca="false">NA()</f>
        <v>#N/A</v>
      </c>
      <c r="CQ31" s="0" t="e">
        <f aca="false">NA()</f>
        <v>#N/A</v>
      </c>
      <c r="CR31" s="0" t="e">
        <f aca="false">NA()</f>
        <v>#N/A</v>
      </c>
      <c r="CS31" s="0" t="e">
        <f aca="false">NA()</f>
        <v>#N/A</v>
      </c>
      <c r="CT31" s="0" t="e">
        <f aca="false">NA()</f>
        <v>#N/A</v>
      </c>
      <c r="CU31" s="0" t="e">
        <f aca="false">NA()</f>
        <v>#N/A</v>
      </c>
      <c r="CV31" s="0" t="e">
        <f aca="false">NA()</f>
        <v>#N/A</v>
      </c>
      <c r="CW31" s="0" t="e">
        <f aca="false">NA()</f>
        <v>#N/A</v>
      </c>
      <c r="CX31" s="0" t="e">
        <f aca="false">NA()</f>
        <v>#N/A</v>
      </c>
    </row>
    <row r="32" customFormat="false" ht="12.75" hidden="false" customHeight="false" outlineLevel="0" collapsed="false">
      <c r="A32" s="0" t="s">
        <v>245</v>
      </c>
      <c r="B32" s="0" t="n">
        <v>1</v>
      </c>
      <c r="C32" s="0" t="n">
        <v>1</v>
      </c>
      <c r="D32" s="0" t="n">
        <v>1</v>
      </c>
      <c r="E32" s="0" t="n">
        <v>1</v>
      </c>
      <c r="F32" s="0" t="n">
        <v>1</v>
      </c>
      <c r="G32" s="0" t="n">
        <v>1</v>
      </c>
      <c r="H32" s="0" t="n">
        <v>1</v>
      </c>
      <c r="I32" s="0" t="n">
        <v>1</v>
      </c>
      <c r="J32" s="0" t="n">
        <v>1</v>
      </c>
      <c r="K32" s="0" t="n">
        <v>1</v>
      </c>
      <c r="L32" s="0" t="n">
        <v>1</v>
      </c>
      <c r="M32" s="0" t="n">
        <v>1</v>
      </c>
      <c r="N32" s="0" t="n">
        <v>1</v>
      </c>
      <c r="O32" s="0" t="n">
        <v>1</v>
      </c>
      <c r="P32" s="0" t="n">
        <v>1</v>
      </c>
      <c r="Q32" s="0" t="n">
        <v>1</v>
      </c>
      <c r="R32" s="0" t="n">
        <v>1</v>
      </c>
      <c r="S32" s="0" t="n">
        <v>1</v>
      </c>
      <c r="T32" s="0" t="n">
        <v>1</v>
      </c>
      <c r="U32" s="0" t="n">
        <v>1</v>
      </c>
      <c r="V32" s="0" t="n">
        <v>1</v>
      </c>
      <c r="W32" s="0" t="n">
        <v>1</v>
      </c>
      <c r="X32" s="0" t="n">
        <v>1</v>
      </c>
      <c r="Y32" s="0" t="n">
        <v>1</v>
      </c>
      <c r="Z32" s="0" t="n">
        <v>1</v>
      </c>
      <c r="AA32" s="0" t="n">
        <v>1</v>
      </c>
      <c r="AB32" s="0" t="n">
        <v>1</v>
      </c>
      <c r="AC32" s="0" t="n">
        <v>1</v>
      </c>
      <c r="AD32" s="0" t="n">
        <v>1</v>
      </c>
      <c r="AE32" s="0" t="n">
        <v>1</v>
      </c>
      <c r="AF32" s="0" t="n">
        <v>1</v>
      </c>
      <c r="AG32" s="0" t="n">
        <v>1</v>
      </c>
      <c r="AH32" s="0" t="n">
        <v>1</v>
      </c>
      <c r="AI32" s="0" t="n">
        <v>1</v>
      </c>
      <c r="AJ32" s="0" t="n">
        <v>1</v>
      </c>
      <c r="AK32" s="0" t="n">
        <v>1</v>
      </c>
      <c r="AL32" s="0" t="n">
        <v>1</v>
      </c>
      <c r="AM32" s="0" t="n">
        <v>1</v>
      </c>
      <c r="AN32" s="0" t="n">
        <v>1</v>
      </c>
      <c r="AO32" s="0" t="n">
        <v>1</v>
      </c>
      <c r="AP32" s="0" t="n">
        <v>1</v>
      </c>
      <c r="AQ32" s="0" t="n">
        <v>1</v>
      </c>
      <c r="AR32" s="0" t="n">
        <v>1</v>
      </c>
      <c r="AS32" s="0" t="n">
        <v>1</v>
      </c>
      <c r="AT32" s="0" t="n">
        <v>1</v>
      </c>
      <c r="AU32" s="0" t="n">
        <v>1</v>
      </c>
      <c r="AV32" s="0" t="n">
        <v>1</v>
      </c>
      <c r="AW32" s="0" t="n">
        <v>1</v>
      </c>
      <c r="AX32" s="0" t="n">
        <v>1</v>
      </c>
      <c r="AY32" s="0" t="n">
        <v>1</v>
      </c>
      <c r="AZ32" s="0" t="n">
        <v>1</v>
      </c>
      <c r="BA32" s="0" t="n">
        <v>1</v>
      </c>
      <c r="BB32" s="0" t="n">
        <v>1</v>
      </c>
      <c r="BC32" s="0" t="n">
        <v>1</v>
      </c>
      <c r="BD32" s="0" t="n">
        <v>1</v>
      </c>
      <c r="BE32" s="0" t="n">
        <v>1</v>
      </c>
      <c r="BF32" s="0" t="n">
        <v>1</v>
      </c>
      <c r="BG32" s="0" t="n">
        <v>1</v>
      </c>
      <c r="BH32" s="0" t="n">
        <v>1</v>
      </c>
      <c r="BI32" s="0" t="n">
        <v>1</v>
      </c>
      <c r="BJ32" s="0" t="n">
        <v>1</v>
      </c>
      <c r="BK32" s="0" t="n">
        <v>1</v>
      </c>
      <c r="BL32" s="0" t="n">
        <v>1</v>
      </c>
      <c r="BM32" s="0" t="n">
        <v>1</v>
      </c>
      <c r="BN32" s="0" t="n">
        <v>1</v>
      </c>
      <c r="BO32" s="0" t="n">
        <v>1</v>
      </c>
      <c r="BP32" s="0" t="n">
        <v>1</v>
      </c>
      <c r="BQ32" s="0" t="n">
        <v>1</v>
      </c>
      <c r="BR32" s="0" t="n">
        <v>1</v>
      </c>
      <c r="BS32" s="0" t="n">
        <v>1</v>
      </c>
      <c r="BT32" s="0" t="n">
        <v>1</v>
      </c>
      <c r="BU32" s="0" t="n">
        <v>1</v>
      </c>
      <c r="BV32" s="0" t="n">
        <v>1</v>
      </c>
      <c r="BW32" s="0" t="n">
        <v>1</v>
      </c>
      <c r="BX32" s="0" t="n">
        <v>1</v>
      </c>
      <c r="BY32" s="0" t="n">
        <v>1</v>
      </c>
      <c r="BZ32" s="0" t="n">
        <v>1</v>
      </c>
      <c r="CA32" s="0" t="n">
        <v>1</v>
      </c>
      <c r="CB32" s="0" t="n">
        <v>1</v>
      </c>
      <c r="CC32" s="0" t="n">
        <v>1</v>
      </c>
      <c r="CD32" s="0" t="n">
        <v>1</v>
      </c>
      <c r="CE32" s="0" t="n">
        <v>1</v>
      </c>
      <c r="CF32" s="0" t="n">
        <v>1</v>
      </c>
      <c r="CG32" s="0" t="n">
        <v>1</v>
      </c>
      <c r="CH32" s="0" t="n">
        <v>1</v>
      </c>
      <c r="CI32" s="0" t="n">
        <v>1</v>
      </c>
      <c r="CJ32" s="0" t="n">
        <v>1</v>
      </c>
      <c r="CK32" s="0" t="n">
        <v>1</v>
      </c>
      <c r="CL32" s="0" t="n">
        <v>1</v>
      </c>
      <c r="CM32" s="0" t="n">
        <v>1</v>
      </c>
      <c r="CN32" s="0" t="n">
        <v>1</v>
      </c>
      <c r="CO32" s="0" t="n">
        <v>1</v>
      </c>
      <c r="CP32" s="0" t="n">
        <v>1</v>
      </c>
      <c r="CQ32" s="0" t="n">
        <v>1</v>
      </c>
      <c r="CR32" s="0" t="n">
        <v>1</v>
      </c>
      <c r="CS32" s="0" t="n">
        <v>1</v>
      </c>
      <c r="CT32" s="0" t="n">
        <v>1</v>
      </c>
      <c r="CU32" s="0" t="n">
        <v>1</v>
      </c>
      <c r="CV32" s="0" t="n">
        <v>1</v>
      </c>
      <c r="CW32" s="0" t="n">
        <v>1</v>
      </c>
      <c r="CX32" s="0" t="n">
        <v>1</v>
      </c>
    </row>
    <row r="33" customFormat="false" ht="12.75" hidden="false" customHeight="false" outlineLevel="0" collapsed="false">
      <c r="B33" s="0" t="s">
        <v>159</v>
      </c>
      <c r="C33" s="0" t="s">
        <v>160</v>
      </c>
      <c r="D33" s="0" t="s">
        <v>161</v>
      </c>
      <c r="E33" s="0" t="s">
        <v>162</v>
      </c>
      <c r="F33" s="0" t="s">
        <v>163</v>
      </c>
      <c r="G33" s="0" t="s">
        <v>164</v>
      </c>
      <c r="H33" s="0" t="s">
        <v>165</v>
      </c>
      <c r="I33" s="0" t="s">
        <v>166</v>
      </c>
      <c r="J33" s="0" t="s">
        <v>167</v>
      </c>
      <c r="K33" s="0" t="s">
        <v>228</v>
      </c>
      <c r="L33" s="0" t="s">
        <v>168</v>
      </c>
      <c r="M33" s="0" t="s">
        <v>169</v>
      </c>
      <c r="N33" s="0" t="s">
        <v>170</v>
      </c>
      <c r="O33" s="0" t="s">
        <v>171</v>
      </c>
      <c r="P33" s="0" t="s">
        <v>172</v>
      </c>
      <c r="Q33" s="0" t="s">
        <v>173</v>
      </c>
      <c r="R33" s="0" t="s">
        <v>174</v>
      </c>
      <c r="S33" s="0" t="s">
        <v>175</v>
      </c>
      <c r="T33" s="0" t="s">
        <v>176</v>
      </c>
      <c r="U33" s="0" t="s">
        <v>177</v>
      </c>
      <c r="V33" s="0" t="s">
        <v>178</v>
      </c>
      <c r="W33" s="0" t="s">
        <v>179</v>
      </c>
      <c r="X33" s="0" t="s">
        <v>180</v>
      </c>
      <c r="Y33" s="0" t="s">
        <v>181</v>
      </c>
      <c r="Z33" s="0" t="s">
        <v>182</v>
      </c>
      <c r="AA33" s="0" t="s">
        <v>183</v>
      </c>
      <c r="AB33" s="0" t="s">
        <v>184</v>
      </c>
      <c r="AC33" s="0" t="s">
        <v>185</v>
      </c>
      <c r="AD33" s="0" t="s">
        <v>186</v>
      </c>
      <c r="AE33" s="0" t="s">
        <v>187</v>
      </c>
      <c r="AF33" s="0" t="s">
        <v>188</v>
      </c>
      <c r="AG33" s="0" t="s">
        <v>291</v>
      </c>
      <c r="AH33" s="0" t="s">
        <v>189</v>
      </c>
      <c r="AI33" s="0" t="s">
        <v>190</v>
      </c>
      <c r="AJ33" s="0" t="s">
        <v>191</v>
      </c>
      <c r="AK33" s="0" t="s">
        <v>192</v>
      </c>
      <c r="AL33" s="0" t="s">
        <v>234</v>
      </c>
      <c r="AM33" s="0" t="s">
        <v>193</v>
      </c>
      <c r="AN33" s="0" t="s">
        <v>194</v>
      </c>
      <c r="AO33" s="0" t="s">
        <v>195</v>
      </c>
      <c r="AP33" s="0" t="s">
        <v>196</v>
      </c>
      <c r="AQ33" s="0" t="s">
        <v>197</v>
      </c>
      <c r="AR33" s="0" t="s">
        <v>198</v>
      </c>
      <c r="AS33" s="0" t="s">
        <v>199</v>
      </c>
      <c r="AT33" s="0" t="s">
        <v>200</v>
      </c>
      <c r="AU33" s="0" t="s">
        <v>201</v>
      </c>
      <c r="AV33" s="0" t="s">
        <v>229</v>
      </c>
      <c r="AW33" s="0" t="s">
        <v>202</v>
      </c>
      <c r="AX33" s="0" t="s">
        <v>203</v>
      </c>
      <c r="AY33" s="0" t="s">
        <v>204</v>
      </c>
      <c r="AZ33" s="0" t="s">
        <v>205</v>
      </c>
      <c r="BA33" s="0" t="s">
        <v>206</v>
      </c>
      <c r="BB33" s="0" t="s">
        <v>207</v>
      </c>
      <c r="BC33" s="0" t="s">
        <v>208</v>
      </c>
      <c r="BD33" s="0" t="s">
        <v>209</v>
      </c>
      <c r="BE33" s="0" t="s">
        <v>210</v>
      </c>
      <c r="BF33" s="0" t="s">
        <v>211</v>
      </c>
      <c r="BG33" s="0" t="s">
        <v>212</v>
      </c>
      <c r="BH33" s="0" t="s">
        <v>213</v>
      </c>
      <c r="BI33" s="0" t="s">
        <v>214</v>
      </c>
      <c r="BJ33" s="0" t="s">
        <v>215</v>
      </c>
      <c r="BK33" s="0" t="s">
        <v>216</v>
      </c>
      <c r="BL33" s="0" t="s">
        <v>217</v>
      </c>
      <c r="BM33" s="0" t="s">
        <v>218</v>
      </c>
      <c r="BN33" s="0" t="s">
        <v>219</v>
      </c>
      <c r="BO33" s="0" t="s">
        <v>220</v>
      </c>
      <c r="BP33" s="0" t="s">
        <v>221</v>
      </c>
      <c r="BQ33" s="0" t="s">
        <v>222</v>
      </c>
      <c r="BR33" s="0" t="s">
        <v>223</v>
      </c>
      <c r="BS33" s="0" t="s">
        <v>224</v>
      </c>
      <c r="BT33" s="0" t="s">
        <v>225</v>
      </c>
      <c r="BU33" s="0" t="s">
        <v>230</v>
      </c>
      <c r="BV33" s="0" t="e">
        <f aca="false">NA()</f>
        <v>#N/A</v>
      </c>
      <c r="BW33" s="0" t="e">
        <f aca="false">NA()</f>
        <v>#N/A</v>
      </c>
      <c r="BX33" s="0" t="e">
        <f aca="false">NA()</f>
        <v>#N/A</v>
      </c>
      <c r="BY33" s="0" t="e">
        <f aca="false">NA()</f>
        <v>#N/A</v>
      </c>
      <c r="BZ33" s="0" t="e">
        <f aca="false">NA()</f>
        <v>#N/A</v>
      </c>
      <c r="CA33" s="0" t="e">
        <f aca="false">NA()</f>
        <v>#N/A</v>
      </c>
      <c r="CB33" s="0" t="e">
        <f aca="false">NA()</f>
        <v>#N/A</v>
      </c>
      <c r="CC33" s="0" t="e">
        <f aca="false">NA()</f>
        <v>#N/A</v>
      </c>
      <c r="CD33" s="0" t="e">
        <f aca="false">NA()</f>
        <v>#N/A</v>
      </c>
      <c r="CE33" s="0" t="e">
        <f aca="false">NA()</f>
        <v>#N/A</v>
      </c>
      <c r="CF33" s="0" t="e">
        <f aca="false">NA()</f>
        <v>#N/A</v>
      </c>
      <c r="CG33" s="0" t="e">
        <f aca="false">NA()</f>
        <v>#N/A</v>
      </c>
      <c r="CH33" s="0" t="e">
        <f aca="false">NA()</f>
        <v>#N/A</v>
      </c>
      <c r="CI33" s="0" t="e">
        <f aca="false">NA()</f>
        <v>#N/A</v>
      </c>
      <c r="CJ33" s="0" t="e">
        <f aca="false">NA()</f>
        <v>#N/A</v>
      </c>
      <c r="CK33" s="0" t="e">
        <f aca="false">NA()</f>
        <v>#N/A</v>
      </c>
      <c r="CL33" s="0" t="e">
        <f aca="false">NA()</f>
        <v>#N/A</v>
      </c>
      <c r="CM33" s="0" t="e">
        <f aca="false">NA()</f>
        <v>#N/A</v>
      </c>
      <c r="CN33" s="0" t="e">
        <f aca="false">NA()</f>
        <v>#N/A</v>
      </c>
      <c r="CO33" s="0" t="e">
        <f aca="false">NA()</f>
        <v>#N/A</v>
      </c>
      <c r="CP33" s="0" t="e">
        <f aca="false">NA()</f>
        <v>#N/A</v>
      </c>
      <c r="CQ33" s="0" t="e">
        <f aca="false">NA()</f>
        <v>#N/A</v>
      </c>
      <c r="CR33" s="0" t="e">
        <f aca="false">NA()</f>
        <v>#N/A</v>
      </c>
      <c r="CS33" s="0" t="e">
        <f aca="false">NA()</f>
        <v>#N/A</v>
      </c>
      <c r="CT33" s="0" t="e">
        <f aca="false">NA()</f>
        <v>#N/A</v>
      </c>
      <c r="CU33" s="0" t="e">
        <f aca="false">NA()</f>
        <v>#N/A</v>
      </c>
      <c r="CV33" s="0" t="e">
        <f aca="false">NA()</f>
        <v>#N/A</v>
      </c>
      <c r="CW33" s="0" t="e">
        <f aca="false">NA()</f>
        <v>#N/A</v>
      </c>
      <c r="CX33" s="0" t="e">
        <f aca="false">NA()</f>
        <v>#N/A</v>
      </c>
    </row>
    <row r="34" customFormat="false" ht="12.75" hidden="false" customHeight="false" outlineLevel="0" collapsed="false">
      <c r="A34" s="0" t="s">
        <v>246</v>
      </c>
      <c r="B34" s="0" t="n">
        <v>1</v>
      </c>
      <c r="C34" s="0" t="n">
        <v>1</v>
      </c>
      <c r="D34" s="0" t="n">
        <v>1</v>
      </c>
      <c r="E34" s="0" t="n">
        <v>1</v>
      </c>
      <c r="F34" s="0" t="n">
        <v>1</v>
      </c>
      <c r="G34" s="0" t="n">
        <v>1</v>
      </c>
      <c r="H34" s="0" t="n">
        <v>1</v>
      </c>
      <c r="I34" s="0" t="n">
        <v>1</v>
      </c>
      <c r="J34" s="0" t="n">
        <v>1</v>
      </c>
      <c r="K34" s="0" t="n">
        <v>1</v>
      </c>
      <c r="L34" s="0" t="n">
        <v>1</v>
      </c>
      <c r="M34" s="0" t="n">
        <v>1</v>
      </c>
      <c r="N34" s="0" t="n">
        <v>1</v>
      </c>
      <c r="O34" s="0" t="n">
        <v>1</v>
      </c>
      <c r="P34" s="0" t="n">
        <v>1</v>
      </c>
      <c r="Q34" s="0" t="n">
        <v>1</v>
      </c>
      <c r="R34" s="0" t="n">
        <v>1</v>
      </c>
      <c r="S34" s="0" t="n">
        <v>1</v>
      </c>
      <c r="T34" s="0" t="n">
        <v>1</v>
      </c>
      <c r="U34" s="0" t="n">
        <v>1</v>
      </c>
      <c r="V34" s="0" t="n">
        <v>1</v>
      </c>
      <c r="W34" s="0" t="n">
        <v>1</v>
      </c>
      <c r="X34" s="0" t="n">
        <v>1</v>
      </c>
      <c r="Y34" s="0" t="n">
        <v>1</v>
      </c>
      <c r="Z34" s="0" t="n">
        <v>1</v>
      </c>
      <c r="AA34" s="0" t="n">
        <v>1</v>
      </c>
      <c r="AB34" s="0" t="n">
        <v>1</v>
      </c>
      <c r="AC34" s="0" t="n">
        <v>1</v>
      </c>
      <c r="AD34" s="0" t="n">
        <v>1</v>
      </c>
      <c r="AE34" s="0" t="n">
        <v>1</v>
      </c>
      <c r="AF34" s="0" t="n">
        <v>1</v>
      </c>
      <c r="AG34" s="0" t="n">
        <v>1</v>
      </c>
      <c r="AH34" s="0" t="n">
        <v>1</v>
      </c>
      <c r="AI34" s="0" t="n">
        <v>1</v>
      </c>
      <c r="AJ34" s="0" t="n">
        <v>1</v>
      </c>
      <c r="AK34" s="0" t="n">
        <v>1</v>
      </c>
      <c r="AL34" s="0" t="n">
        <v>1</v>
      </c>
      <c r="AM34" s="0" t="n">
        <v>1</v>
      </c>
      <c r="AN34" s="0" t="n">
        <v>1</v>
      </c>
      <c r="AO34" s="0" t="n">
        <v>1</v>
      </c>
      <c r="AP34" s="0" t="n">
        <v>1</v>
      </c>
      <c r="AQ34" s="0" t="n">
        <v>1</v>
      </c>
      <c r="AR34" s="0" t="n">
        <v>1</v>
      </c>
      <c r="AS34" s="0" t="n">
        <v>1</v>
      </c>
      <c r="AT34" s="0" t="n">
        <v>1</v>
      </c>
      <c r="AU34" s="0" t="n">
        <v>1</v>
      </c>
      <c r="AV34" s="0" t="n">
        <v>1</v>
      </c>
      <c r="AW34" s="0" t="n">
        <v>1</v>
      </c>
      <c r="AX34" s="0" t="n">
        <v>1</v>
      </c>
      <c r="AY34" s="0" t="n">
        <v>1</v>
      </c>
      <c r="AZ34" s="0" t="n">
        <v>1</v>
      </c>
      <c r="BA34" s="0" t="n">
        <v>1</v>
      </c>
      <c r="BB34" s="0" t="n">
        <v>1</v>
      </c>
      <c r="BC34" s="0" t="n">
        <v>1</v>
      </c>
      <c r="BD34" s="0" t="n">
        <v>1</v>
      </c>
      <c r="BE34" s="0" t="n">
        <v>1</v>
      </c>
      <c r="BF34" s="0" t="n">
        <v>1</v>
      </c>
      <c r="BG34" s="0" t="n">
        <v>1</v>
      </c>
      <c r="BH34" s="0" t="n">
        <v>1</v>
      </c>
      <c r="BI34" s="0" t="n">
        <v>1</v>
      </c>
      <c r="BJ34" s="0" t="n">
        <v>1</v>
      </c>
      <c r="BK34" s="0" t="n">
        <v>1</v>
      </c>
      <c r="BL34" s="0" t="n">
        <v>1</v>
      </c>
      <c r="BM34" s="0" t="n">
        <v>1</v>
      </c>
      <c r="BN34" s="0" t="n">
        <v>1</v>
      </c>
      <c r="BO34" s="0" t="n">
        <v>1</v>
      </c>
      <c r="BP34" s="0" t="n">
        <v>1</v>
      </c>
      <c r="BQ34" s="0" t="n">
        <v>1</v>
      </c>
      <c r="BR34" s="0" t="n">
        <v>1</v>
      </c>
      <c r="BS34" s="0" t="n">
        <v>1</v>
      </c>
      <c r="BT34" s="0" t="n">
        <v>1</v>
      </c>
      <c r="BU34" s="0" t="n">
        <v>1</v>
      </c>
      <c r="BV34" s="0" t="n">
        <v>1</v>
      </c>
      <c r="BW34" s="0" t="n">
        <v>1</v>
      </c>
      <c r="BX34" s="0" t="n">
        <v>1</v>
      </c>
      <c r="BY34" s="0" t="n">
        <v>1</v>
      </c>
      <c r="BZ34" s="0" t="n">
        <v>1</v>
      </c>
      <c r="CA34" s="0" t="n">
        <v>1</v>
      </c>
      <c r="CB34" s="0" t="n">
        <v>1</v>
      </c>
      <c r="CC34" s="0" t="n">
        <v>1</v>
      </c>
      <c r="CD34" s="0" t="n">
        <v>1</v>
      </c>
      <c r="CE34" s="0" t="n">
        <v>1</v>
      </c>
      <c r="CF34" s="0" t="n">
        <v>1</v>
      </c>
      <c r="CG34" s="0" t="n">
        <v>1</v>
      </c>
      <c r="CH34" s="0" t="n">
        <v>1</v>
      </c>
      <c r="CI34" s="0" t="n">
        <v>1</v>
      </c>
      <c r="CJ34" s="0" t="n">
        <v>1</v>
      </c>
      <c r="CK34" s="0" t="n">
        <v>1</v>
      </c>
      <c r="CL34" s="0" t="n">
        <v>1</v>
      </c>
      <c r="CM34" s="0" t="n">
        <v>1</v>
      </c>
      <c r="CN34" s="0" t="n">
        <v>1</v>
      </c>
      <c r="CO34" s="0" t="n">
        <v>1</v>
      </c>
      <c r="CP34" s="0" t="n">
        <v>1</v>
      </c>
      <c r="CQ34" s="0" t="n">
        <v>1</v>
      </c>
      <c r="CR34" s="0" t="n">
        <v>1</v>
      </c>
      <c r="CS34" s="0" t="n">
        <v>1</v>
      </c>
      <c r="CT34" s="0" t="n">
        <v>1</v>
      </c>
      <c r="CU34" s="0" t="n">
        <v>1</v>
      </c>
      <c r="CV34" s="0" t="n">
        <v>1</v>
      </c>
      <c r="CW34" s="0" t="n">
        <v>1</v>
      </c>
      <c r="CX34" s="0" t="n">
        <v>1</v>
      </c>
    </row>
    <row r="35" customFormat="false" ht="12.75" hidden="false" customHeight="false" outlineLevel="0" collapsed="false">
      <c r="B35" s="0" t="s">
        <v>159</v>
      </c>
      <c r="C35" s="0" t="s">
        <v>160</v>
      </c>
      <c r="D35" s="0" t="s">
        <v>161</v>
      </c>
      <c r="E35" s="0" t="s">
        <v>162</v>
      </c>
      <c r="F35" s="0" t="s">
        <v>163</v>
      </c>
      <c r="G35" s="0" t="s">
        <v>164</v>
      </c>
      <c r="H35" s="0" t="s">
        <v>165</v>
      </c>
      <c r="I35" s="0" t="s">
        <v>166</v>
      </c>
      <c r="J35" s="0" t="s">
        <v>167</v>
      </c>
      <c r="K35" s="0" t="s">
        <v>228</v>
      </c>
      <c r="L35" s="0" t="s">
        <v>168</v>
      </c>
      <c r="M35" s="0" t="s">
        <v>169</v>
      </c>
      <c r="N35" s="0" t="s">
        <v>170</v>
      </c>
      <c r="O35" s="0" t="s">
        <v>171</v>
      </c>
      <c r="P35" s="0" t="s">
        <v>172</v>
      </c>
      <c r="Q35" s="0" t="s">
        <v>173</v>
      </c>
      <c r="R35" s="0" t="s">
        <v>174</v>
      </c>
      <c r="S35" s="0" t="s">
        <v>175</v>
      </c>
      <c r="T35" s="0" t="s">
        <v>176</v>
      </c>
      <c r="U35" s="0" t="s">
        <v>177</v>
      </c>
      <c r="V35" s="0" t="s">
        <v>178</v>
      </c>
      <c r="W35" s="0" t="s">
        <v>179</v>
      </c>
      <c r="X35" s="0" t="s">
        <v>180</v>
      </c>
      <c r="Y35" s="0" t="s">
        <v>181</v>
      </c>
      <c r="Z35" s="0" t="s">
        <v>182</v>
      </c>
      <c r="AA35" s="0" t="s">
        <v>183</v>
      </c>
      <c r="AB35" s="0" t="s">
        <v>184</v>
      </c>
      <c r="AC35" s="0" t="s">
        <v>185</v>
      </c>
      <c r="AD35" s="0" t="s">
        <v>186</v>
      </c>
      <c r="AE35" s="0" t="s">
        <v>187</v>
      </c>
      <c r="AF35" s="0" t="s">
        <v>188</v>
      </c>
      <c r="AG35" s="0" t="s">
        <v>291</v>
      </c>
      <c r="AH35" s="0" t="s">
        <v>189</v>
      </c>
      <c r="AI35" s="0" t="s">
        <v>190</v>
      </c>
      <c r="AJ35" s="0" t="s">
        <v>191</v>
      </c>
      <c r="AK35" s="0" t="s">
        <v>192</v>
      </c>
      <c r="AL35" s="0" t="s">
        <v>234</v>
      </c>
      <c r="AM35" s="0" t="s">
        <v>193</v>
      </c>
      <c r="AN35" s="0" t="s">
        <v>194</v>
      </c>
      <c r="AO35" s="0" t="s">
        <v>195</v>
      </c>
      <c r="AP35" s="0" t="s">
        <v>196</v>
      </c>
      <c r="AQ35" s="0" t="s">
        <v>197</v>
      </c>
      <c r="AR35" s="0" t="s">
        <v>198</v>
      </c>
      <c r="AS35" s="0" t="s">
        <v>199</v>
      </c>
      <c r="AT35" s="0" t="s">
        <v>200</v>
      </c>
      <c r="AU35" s="0" t="s">
        <v>201</v>
      </c>
      <c r="AV35" s="0" t="s">
        <v>229</v>
      </c>
      <c r="AW35" s="0" t="s">
        <v>202</v>
      </c>
      <c r="AX35" s="0" t="s">
        <v>203</v>
      </c>
      <c r="AY35" s="0" t="s">
        <v>204</v>
      </c>
      <c r="AZ35" s="0" t="s">
        <v>205</v>
      </c>
      <c r="BA35" s="0" t="s">
        <v>206</v>
      </c>
      <c r="BB35" s="0" t="s">
        <v>207</v>
      </c>
      <c r="BC35" s="0" t="s">
        <v>208</v>
      </c>
      <c r="BD35" s="0" t="s">
        <v>209</v>
      </c>
      <c r="BE35" s="0" t="s">
        <v>210</v>
      </c>
      <c r="BF35" s="0" t="s">
        <v>211</v>
      </c>
      <c r="BG35" s="0" t="s">
        <v>212</v>
      </c>
      <c r="BH35" s="0" t="s">
        <v>213</v>
      </c>
      <c r="BI35" s="0" t="s">
        <v>214</v>
      </c>
      <c r="BJ35" s="0" t="s">
        <v>215</v>
      </c>
      <c r="BK35" s="0" t="s">
        <v>216</v>
      </c>
      <c r="BL35" s="0" t="s">
        <v>217</v>
      </c>
      <c r="BM35" s="0" t="s">
        <v>218</v>
      </c>
      <c r="BN35" s="0" t="s">
        <v>219</v>
      </c>
      <c r="BO35" s="0" t="s">
        <v>220</v>
      </c>
      <c r="BP35" s="0" t="s">
        <v>221</v>
      </c>
      <c r="BQ35" s="0" t="s">
        <v>222</v>
      </c>
      <c r="BR35" s="0" t="s">
        <v>223</v>
      </c>
      <c r="BS35" s="0" t="s">
        <v>224</v>
      </c>
      <c r="BT35" s="0" t="s">
        <v>225</v>
      </c>
      <c r="BU35" s="0" t="s">
        <v>230</v>
      </c>
      <c r="BV35" s="0" t="e">
        <f aca="false">NA()</f>
        <v>#N/A</v>
      </c>
      <c r="BW35" s="0" t="e">
        <f aca="false">NA()</f>
        <v>#N/A</v>
      </c>
      <c r="BX35" s="0" t="e">
        <f aca="false">NA()</f>
        <v>#N/A</v>
      </c>
      <c r="BY35" s="0" t="e">
        <f aca="false">NA()</f>
        <v>#N/A</v>
      </c>
      <c r="BZ35" s="0" t="e">
        <f aca="false">NA()</f>
        <v>#N/A</v>
      </c>
      <c r="CA35" s="0" t="e">
        <f aca="false">NA()</f>
        <v>#N/A</v>
      </c>
      <c r="CB35" s="0" t="e">
        <f aca="false">NA()</f>
        <v>#N/A</v>
      </c>
      <c r="CC35" s="0" t="e">
        <f aca="false">NA()</f>
        <v>#N/A</v>
      </c>
      <c r="CD35" s="0" t="e">
        <f aca="false">NA()</f>
        <v>#N/A</v>
      </c>
      <c r="CE35" s="0" t="e">
        <f aca="false">NA()</f>
        <v>#N/A</v>
      </c>
      <c r="CF35" s="0" t="e">
        <f aca="false">NA()</f>
        <v>#N/A</v>
      </c>
      <c r="CG35" s="0" t="e">
        <f aca="false">NA()</f>
        <v>#N/A</v>
      </c>
      <c r="CH35" s="0" t="e">
        <f aca="false">NA()</f>
        <v>#N/A</v>
      </c>
      <c r="CI35" s="0" t="e">
        <f aca="false">NA()</f>
        <v>#N/A</v>
      </c>
      <c r="CJ35" s="0" t="e">
        <f aca="false">NA()</f>
        <v>#N/A</v>
      </c>
      <c r="CK35" s="0" t="e">
        <f aca="false">NA()</f>
        <v>#N/A</v>
      </c>
      <c r="CL35" s="0" t="e">
        <f aca="false">NA()</f>
        <v>#N/A</v>
      </c>
      <c r="CM35" s="0" t="e">
        <f aca="false">NA()</f>
        <v>#N/A</v>
      </c>
      <c r="CN35" s="0" t="e">
        <f aca="false">NA()</f>
        <v>#N/A</v>
      </c>
      <c r="CO35" s="0" t="e">
        <f aca="false">NA()</f>
        <v>#N/A</v>
      </c>
      <c r="CP35" s="0" t="e">
        <f aca="false">NA()</f>
        <v>#N/A</v>
      </c>
      <c r="CQ35" s="0" t="e">
        <f aca="false">NA()</f>
        <v>#N/A</v>
      </c>
      <c r="CR35" s="0" t="e">
        <f aca="false">NA()</f>
        <v>#N/A</v>
      </c>
      <c r="CS35" s="0" t="e">
        <f aca="false">NA()</f>
        <v>#N/A</v>
      </c>
      <c r="CT35" s="0" t="e">
        <f aca="false">NA()</f>
        <v>#N/A</v>
      </c>
      <c r="CU35" s="0" t="e">
        <f aca="false">NA()</f>
        <v>#N/A</v>
      </c>
      <c r="CV35" s="0" t="e">
        <f aca="false">NA()</f>
        <v>#N/A</v>
      </c>
      <c r="CW35" s="0" t="e">
        <f aca="false">NA()</f>
        <v>#N/A</v>
      </c>
      <c r="CX35" s="0" t="e">
        <f aca="false">NA()</f>
        <v>#N/A</v>
      </c>
    </row>
    <row r="36" customFormat="false" ht="12.75" hidden="false" customHeight="false" outlineLevel="0" collapsed="false">
      <c r="A36" s="0" t="s">
        <v>247</v>
      </c>
      <c r="B36" s="0" t="n">
        <v>1</v>
      </c>
      <c r="C36" s="0" t="n">
        <v>1</v>
      </c>
      <c r="D36" s="0" t="n">
        <v>1</v>
      </c>
      <c r="E36" s="0" t="n">
        <v>1</v>
      </c>
      <c r="F36" s="0" t="n">
        <v>1</v>
      </c>
      <c r="G36" s="0" t="n">
        <v>1</v>
      </c>
      <c r="H36" s="0" t="n">
        <v>1</v>
      </c>
      <c r="I36" s="0" t="n">
        <v>1</v>
      </c>
      <c r="J36" s="0" t="n">
        <v>1</v>
      </c>
      <c r="K36" s="0" t="n">
        <v>1</v>
      </c>
      <c r="L36" s="0" t="n">
        <v>1</v>
      </c>
      <c r="M36" s="0" t="n">
        <v>1</v>
      </c>
      <c r="N36" s="0" t="n">
        <v>1</v>
      </c>
      <c r="O36" s="0" t="n">
        <v>1</v>
      </c>
      <c r="P36" s="0" t="n">
        <v>1</v>
      </c>
      <c r="Q36" s="0" t="n">
        <v>1</v>
      </c>
      <c r="R36" s="0" t="n">
        <v>1</v>
      </c>
      <c r="S36" s="0" t="n">
        <v>1</v>
      </c>
      <c r="T36" s="0" t="n">
        <v>1</v>
      </c>
      <c r="U36" s="0" t="n">
        <v>1</v>
      </c>
      <c r="V36" s="0" t="n">
        <v>1</v>
      </c>
      <c r="W36" s="0" t="n">
        <v>1</v>
      </c>
      <c r="X36" s="0" t="n">
        <v>1</v>
      </c>
      <c r="Y36" s="0" t="n">
        <v>1</v>
      </c>
      <c r="Z36" s="0" t="n">
        <v>1</v>
      </c>
      <c r="AA36" s="0" t="n">
        <v>1</v>
      </c>
      <c r="AB36" s="0" t="n">
        <v>1</v>
      </c>
      <c r="AC36" s="0" t="n">
        <v>1</v>
      </c>
      <c r="AD36" s="0" t="n">
        <v>1</v>
      </c>
      <c r="AE36" s="0" t="n">
        <v>1</v>
      </c>
      <c r="AF36" s="0" t="n">
        <v>1</v>
      </c>
      <c r="AG36" s="0" t="n">
        <v>1</v>
      </c>
      <c r="AH36" s="0" t="n">
        <v>1</v>
      </c>
      <c r="AI36" s="0" t="n">
        <v>1</v>
      </c>
      <c r="AJ36" s="0" t="n">
        <v>1</v>
      </c>
      <c r="AK36" s="0" t="n">
        <v>1</v>
      </c>
      <c r="AL36" s="0" t="n">
        <v>1</v>
      </c>
      <c r="AM36" s="0" t="n">
        <v>1</v>
      </c>
      <c r="AN36" s="0" t="n">
        <v>1</v>
      </c>
      <c r="AO36" s="0" t="n">
        <v>1</v>
      </c>
      <c r="AP36" s="0" t="n">
        <v>1</v>
      </c>
      <c r="AQ36" s="0" t="n">
        <v>1</v>
      </c>
      <c r="AR36" s="0" t="n">
        <v>1</v>
      </c>
      <c r="AS36" s="0" t="n">
        <v>1</v>
      </c>
      <c r="AT36" s="0" t="n">
        <v>1</v>
      </c>
      <c r="AU36" s="0" t="n">
        <v>1</v>
      </c>
      <c r="AV36" s="0" t="n">
        <v>1</v>
      </c>
      <c r="AW36" s="0" t="n">
        <v>1</v>
      </c>
      <c r="AX36" s="0" t="n">
        <v>1</v>
      </c>
      <c r="AY36" s="0" t="n">
        <v>1</v>
      </c>
      <c r="AZ36" s="0" t="n">
        <v>1</v>
      </c>
      <c r="BA36" s="0" t="n">
        <v>1</v>
      </c>
      <c r="BB36" s="0" t="n">
        <v>1</v>
      </c>
      <c r="BC36" s="0" t="n">
        <v>1</v>
      </c>
      <c r="BD36" s="0" t="n">
        <v>1</v>
      </c>
      <c r="BE36" s="0" t="n">
        <v>1</v>
      </c>
      <c r="BF36" s="0" t="n">
        <v>1</v>
      </c>
      <c r="BG36" s="0" t="n">
        <v>1</v>
      </c>
      <c r="BH36" s="0" t="n">
        <v>1</v>
      </c>
      <c r="BI36" s="0" t="n">
        <v>1</v>
      </c>
      <c r="BJ36" s="0" t="n">
        <v>1</v>
      </c>
      <c r="BK36" s="0" t="n">
        <v>1</v>
      </c>
      <c r="BL36" s="0" t="n">
        <v>1</v>
      </c>
      <c r="BM36" s="0" t="n">
        <v>1</v>
      </c>
      <c r="BN36" s="0" t="n">
        <v>1</v>
      </c>
      <c r="BO36" s="0" t="n">
        <v>1</v>
      </c>
      <c r="BP36" s="0" t="n">
        <v>1</v>
      </c>
      <c r="BQ36" s="0" t="n">
        <v>1</v>
      </c>
      <c r="BR36" s="0" t="n">
        <v>1</v>
      </c>
      <c r="BS36" s="0" t="n">
        <v>1</v>
      </c>
      <c r="BT36" s="0" t="n">
        <v>1</v>
      </c>
      <c r="BU36" s="0" t="n">
        <v>1</v>
      </c>
      <c r="BV36" s="0" t="n">
        <v>1</v>
      </c>
      <c r="BW36" s="0" t="n">
        <v>1</v>
      </c>
      <c r="BX36" s="0" t="n">
        <v>1</v>
      </c>
      <c r="BY36" s="0" t="n">
        <v>1</v>
      </c>
      <c r="BZ36" s="0" t="n">
        <v>1</v>
      </c>
      <c r="CA36" s="0" t="n">
        <v>1</v>
      </c>
      <c r="CB36" s="0" t="n">
        <v>1</v>
      </c>
      <c r="CC36" s="0" t="n">
        <v>1</v>
      </c>
      <c r="CD36" s="0" t="n">
        <v>1</v>
      </c>
      <c r="CE36" s="0" t="n">
        <v>1</v>
      </c>
      <c r="CF36" s="0" t="n">
        <v>1</v>
      </c>
      <c r="CG36" s="0" t="n">
        <v>1</v>
      </c>
      <c r="CH36" s="0" t="n">
        <v>1</v>
      </c>
      <c r="CI36" s="0" t="n">
        <v>1</v>
      </c>
      <c r="CJ36" s="0" t="n">
        <v>1</v>
      </c>
      <c r="CK36" s="0" t="n">
        <v>1</v>
      </c>
      <c r="CL36" s="0" t="n">
        <v>1</v>
      </c>
      <c r="CM36" s="0" t="n">
        <v>1</v>
      </c>
      <c r="CN36" s="0" t="n">
        <v>1</v>
      </c>
      <c r="CO36" s="0" t="n">
        <v>1</v>
      </c>
      <c r="CP36" s="0" t="n">
        <v>1</v>
      </c>
      <c r="CQ36" s="0" t="n">
        <v>1</v>
      </c>
      <c r="CR36" s="0" t="n">
        <v>1</v>
      </c>
      <c r="CS36" s="0" t="n">
        <v>1</v>
      </c>
      <c r="CT36" s="0" t="n">
        <v>1</v>
      </c>
      <c r="CU36" s="0" t="n">
        <v>1</v>
      </c>
      <c r="CV36" s="0" t="n">
        <v>1</v>
      </c>
      <c r="CW36" s="0" t="n">
        <v>1</v>
      </c>
      <c r="CX36" s="0" t="n">
        <v>1</v>
      </c>
    </row>
    <row r="37" customFormat="false" ht="12.75" hidden="false" customHeight="false" outlineLevel="0" collapsed="false">
      <c r="B37" s="0" t="s">
        <v>159</v>
      </c>
      <c r="C37" s="0" t="s">
        <v>160</v>
      </c>
      <c r="D37" s="0" t="s">
        <v>161</v>
      </c>
      <c r="E37" s="0" t="s">
        <v>162</v>
      </c>
      <c r="F37" s="0" t="s">
        <v>163</v>
      </c>
      <c r="G37" s="0" t="s">
        <v>164</v>
      </c>
      <c r="H37" s="0" t="s">
        <v>165</v>
      </c>
      <c r="I37" s="0" t="s">
        <v>166</v>
      </c>
      <c r="J37" s="0" t="s">
        <v>167</v>
      </c>
      <c r="K37" s="0" t="s">
        <v>228</v>
      </c>
      <c r="L37" s="0" t="s">
        <v>168</v>
      </c>
      <c r="M37" s="0" t="s">
        <v>169</v>
      </c>
      <c r="N37" s="0" t="s">
        <v>170</v>
      </c>
      <c r="O37" s="0" t="s">
        <v>171</v>
      </c>
      <c r="P37" s="0" t="s">
        <v>172</v>
      </c>
      <c r="Q37" s="0" t="s">
        <v>173</v>
      </c>
      <c r="R37" s="0" t="s">
        <v>174</v>
      </c>
      <c r="S37" s="0" t="s">
        <v>175</v>
      </c>
      <c r="T37" s="0" t="s">
        <v>176</v>
      </c>
      <c r="U37" s="0" t="s">
        <v>177</v>
      </c>
      <c r="V37" s="0" t="s">
        <v>178</v>
      </c>
      <c r="W37" s="0" t="s">
        <v>179</v>
      </c>
      <c r="X37" s="0" t="s">
        <v>180</v>
      </c>
      <c r="Y37" s="0" t="s">
        <v>181</v>
      </c>
      <c r="Z37" s="0" t="s">
        <v>182</v>
      </c>
      <c r="AA37" s="0" t="s">
        <v>183</v>
      </c>
      <c r="AB37" s="0" t="s">
        <v>184</v>
      </c>
      <c r="AC37" s="0" t="s">
        <v>185</v>
      </c>
      <c r="AD37" s="0" t="s">
        <v>186</v>
      </c>
      <c r="AE37" s="0" t="s">
        <v>187</v>
      </c>
      <c r="AF37" s="0" t="s">
        <v>188</v>
      </c>
      <c r="AG37" s="0" t="s">
        <v>291</v>
      </c>
      <c r="AH37" s="0" t="s">
        <v>189</v>
      </c>
      <c r="AI37" s="0" t="s">
        <v>190</v>
      </c>
      <c r="AJ37" s="0" t="s">
        <v>191</v>
      </c>
      <c r="AK37" s="0" t="s">
        <v>192</v>
      </c>
      <c r="AL37" s="0" t="s">
        <v>234</v>
      </c>
      <c r="AM37" s="0" t="s">
        <v>193</v>
      </c>
      <c r="AN37" s="0" t="s">
        <v>194</v>
      </c>
      <c r="AO37" s="0" t="s">
        <v>195</v>
      </c>
      <c r="AP37" s="0" t="s">
        <v>196</v>
      </c>
      <c r="AQ37" s="0" t="s">
        <v>197</v>
      </c>
      <c r="AR37" s="0" t="s">
        <v>198</v>
      </c>
      <c r="AS37" s="0" t="s">
        <v>199</v>
      </c>
      <c r="AT37" s="0" t="s">
        <v>200</v>
      </c>
      <c r="AU37" s="0" t="s">
        <v>201</v>
      </c>
      <c r="AV37" s="0" t="s">
        <v>229</v>
      </c>
      <c r="AW37" s="0" t="s">
        <v>202</v>
      </c>
      <c r="AX37" s="0" t="s">
        <v>203</v>
      </c>
      <c r="AY37" s="0" t="s">
        <v>204</v>
      </c>
      <c r="AZ37" s="0" t="s">
        <v>205</v>
      </c>
      <c r="BA37" s="0" t="s">
        <v>206</v>
      </c>
      <c r="BB37" s="0" t="s">
        <v>207</v>
      </c>
      <c r="BC37" s="0" t="s">
        <v>208</v>
      </c>
      <c r="BD37" s="0" t="s">
        <v>209</v>
      </c>
      <c r="BE37" s="0" t="s">
        <v>210</v>
      </c>
      <c r="BF37" s="0" t="s">
        <v>211</v>
      </c>
      <c r="BG37" s="0" t="s">
        <v>212</v>
      </c>
      <c r="BH37" s="0" t="s">
        <v>213</v>
      </c>
      <c r="BI37" s="0" t="s">
        <v>214</v>
      </c>
      <c r="BJ37" s="0" t="s">
        <v>215</v>
      </c>
      <c r="BK37" s="0" t="s">
        <v>216</v>
      </c>
      <c r="BL37" s="0" t="s">
        <v>217</v>
      </c>
      <c r="BM37" s="0" t="s">
        <v>218</v>
      </c>
      <c r="BN37" s="0" t="s">
        <v>219</v>
      </c>
      <c r="BO37" s="0" t="s">
        <v>220</v>
      </c>
      <c r="BP37" s="0" t="s">
        <v>221</v>
      </c>
      <c r="BQ37" s="0" t="s">
        <v>222</v>
      </c>
      <c r="BR37" s="0" t="s">
        <v>223</v>
      </c>
      <c r="BS37" s="0" t="s">
        <v>224</v>
      </c>
      <c r="BT37" s="0" t="s">
        <v>225</v>
      </c>
      <c r="BU37" s="0" t="s">
        <v>230</v>
      </c>
      <c r="BV37" s="0" t="e">
        <f aca="false">NA()</f>
        <v>#N/A</v>
      </c>
      <c r="BW37" s="0" t="e">
        <f aca="false">NA()</f>
        <v>#N/A</v>
      </c>
      <c r="BX37" s="0" t="e">
        <f aca="false">NA()</f>
        <v>#N/A</v>
      </c>
      <c r="BY37" s="0" t="e">
        <f aca="false">NA()</f>
        <v>#N/A</v>
      </c>
      <c r="BZ37" s="0" t="e">
        <f aca="false">NA()</f>
        <v>#N/A</v>
      </c>
      <c r="CA37" s="0" t="e">
        <f aca="false">NA()</f>
        <v>#N/A</v>
      </c>
      <c r="CB37" s="0" t="e">
        <f aca="false">NA()</f>
        <v>#N/A</v>
      </c>
      <c r="CC37" s="0" t="e">
        <f aca="false">NA()</f>
        <v>#N/A</v>
      </c>
      <c r="CD37" s="0" t="e">
        <f aca="false">NA()</f>
        <v>#N/A</v>
      </c>
      <c r="CE37" s="0" t="e">
        <f aca="false">NA()</f>
        <v>#N/A</v>
      </c>
      <c r="CF37" s="0" t="e">
        <f aca="false">NA()</f>
        <v>#N/A</v>
      </c>
      <c r="CG37" s="0" t="e">
        <f aca="false">NA()</f>
        <v>#N/A</v>
      </c>
      <c r="CH37" s="0" t="e">
        <f aca="false">NA()</f>
        <v>#N/A</v>
      </c>
      <c r="CI37" s="0" t="e">
        <f aca="false">NA()</f>
        <v>#N/A</v>
      </c>
      <c r="CJ37" s="0" t="e">
        <f aca="false">NA()</f>
        <v>#N/A</v>
      </c>
      <c r="CK37" s="0" t="e">
        <f aca="false">NA()</f>
        <v>#N/A</v>
      </c>
      <c r="CL37" s="0" t="e">
        <f aca="false">NA()</f>
        <v>#N/A</v>
      </c>
      <c r="CM37" s="0" t="e">
        <f aca="false">NA()</f>
        <v>#N/A</v>
      </c>
      <c r="CN37" s="0" t="e">
        <f aca="false">NA()</f>
        <v>#N/A</v>
      </c>
      <c r="CO37" s="0" t="e">
        <f aca="false">NA()</f>
        <v>#N/A</v>
      </c>
      <c r="CP37" s="0" t="e">
        <f aca="false">NA()</f>
        <v>#N/A</v>
      </c>
      <c r="CQ37" s="0" t="e">
        <f aca="false">NA()</f>
        <v>#N/A</v>
      </c>
      <c r="CR37" s="0" t="e">
        <f aca="false">NA()</f>
        <v>#N/A</v>
      </c>
      <c r="CS37" s="0" t="e">
        <f aca="false">NA()</f>
        <v>#N/A</v>
      </c>
      <c r="CT37" s="0" t="e">
        <f aca="false">NA()</f>
        <v>#N/A</v>
      </c>
      <c r="CU37" s="0" t="e">
        <f aca="false">NA()</f>
        <v>#N/A</v>
      </c>
      <c r="CV37" s="0" t="e">
        <f aca="false">NA()</f>
        <v>#N/A</v>
      </c>
      <c r="CW37" s="0" t="e">
        <f aca="false">NA()</f>
        <v>#N/A</v>
      </c>
      <c r="CX37" s="0" t="e">
        <f aca="false">NA()</f>
        <v>#N/A</v>
      </c>
    </row>
    <row r="38" customFormat="false" ht="12.75" hidden="false" customHeight="false" outlineLevel="0" collapsed="false">
      <c r="A38" s="0" t="s">
        <v>248</v>
      </c>
      <c r="B38" s="0" t="n">
        <v>1</v>
      </c>
      <c r="C38" s="0" t="n">
        <v>1</v>
      </c>
      <c r="D38" s="0" t="n">
        <v>1</v>
      </c>
      <c r="E38" s="0" t="n">
        <v>1</v>
      </c>
      <c r="F38" s="0" t="n">
        <v>1</v>
      </c>
      <c r="G38" s="0" t="n">
        <v>1</v>
      </c>
      <c r="H38" s="0" t="n">
        <v>1</v>
      </c>
      <c r="I38" s="0" t="n">
        <v>1</v>
      </c>
      <c r="J38" s="0" t="n">
        <v>1</v>
      </c>
      <c r="K38" s="0" t="n">
        <v>1</v>
      </c>
      <c r="L38" s="0" t="n">
        <v>1</v>
      </c>
      <c r="M38" s="0" t="n">
        <v>1</v>
      </c>
      <c r="N38" s="0" t="n">
        <v>1</v>
      </c>
      <c r="O38" s="0" t="n">
        <v>1</v>
      </c>
      <c r="P38" s="0" t="n">
        <v>1</v>
      </c>
      <c r="Q38" s="0" t="n">
        <v>1</v>
      </c>
      <c r="R38" s="0" t="n">
        <v>1</v>
      </c>
      <c r="S38" s="0" t="n">
        <v>1</v>
      </c>
      <c r="T38" s="0" t="n">
        <v>1</v>
      </c>
      <c r="U38" s="0" t="n">
        <v>1</v>
      </c>
      <c r="V38" s="0" t="n">
        <v>1</v>
      </c>
      <c r="W38" s="0" t="n">
        <v>1</v>
      </c>
      <c r="X38" s="0" t="n">
        <v>1</v>
      </c>
      <c r="Y38" s="0" t="n">
        <v>1</v>
      </c>
      <c r="Z38" s="0" t="n">
        <v>1</v>
      </c>
      <c r="AA38" s="0" t="n">
        <v>1</v>
      </c>
      <c r="AB38" s="0" t="n">
        <v>1</v>
      </c>
      <c r="AC38" s="0" t="n">
        <v>1</v>
      </c>
      <c r="AD38" s="0" t="n">
        <v>1</v>
      </c>
      <c r="AE38" s="0" t="n">
        <v>1</v>
      </c>
      <c r="AF38" s="0" t="n">
        <v>1</v>
      </c>
      <c r="AG38" s="0" t="n">
        <v>1</v>
      </c>
      <c r="AH38" s="0" t="n">
        <v>1</v>
      </c>
      <c r="AI38" s="0" t="n">
        <v>1</v>
      </c>
      <c r="AJ38" s="0" t="n">
        <v>1</v>
      </c>
      <c r="AK38" s="0" t="n">
        <v>1</v>
      </c>
      <c r="AL38" s="0" t="n">
        <v>1</v>
      </c>
      <c r="AM38" s="0" t="n">
        <v>1</v>
      </c>
      <c r="AN38" s="0" t="n">
        <v>1</v>
      </c>
      <c r="AO38" s="0" t="n">
        <v>1</v>
      </c>
      <c r="AP38" s="0" t="n">
        <v>1</v>
      </c>
      <c r="AQ38" s="0" t="n">
        <v>1</v>
      </c>
      <c r="AR38" s="0" t="n">
        <v>1</v>
      </c>
      <c r="AS38" s="0" t="n">
        <v>1</v>
      </c>
      <c r="AT38" s="0" t="n">
        <v>1</v>
      </c>
      <c r="AU38" s="0" t="n">
        <v>1</v>
      </c>
      <c r="AV38" s="0" t="n">
        <v>1</v>
      </c>
      <c r="AW38" s="0" t="n">
        <v>1</v>
      </c>
      <c r="AX38" s="0" t="n">
        <v>1</v>
      </c>
      <c r="AY38" s="0" t="n">
        <v>1</v>
      </c>
      <c r="AZ38" s="0" t="n">
        <v>1</v>
      </c>
      <c r="BA38" s="0" t="n">
        <v>1</v>
      </c>
      <c r="BB38" s="0" t="n">
        <v>1</v>
      </c>
      <c r="BC38" s="0" t="n">
        <v>1</v>
      </c>
      <c r="BD38" s="0" t="n">
        <v>1</v>
      </c>
      <c r="BE38" s="0" t="n">
        <v>1</v>
      </c>
      <c r="BF38" s="0" t="n">
        <v>1</v>
      </c>
      <c r="BG38" s="0" t="n">
        <v>1</v>
      </c>
      <c r="BH38" s="0" t="n">
        <v>1</v>
      </c>
      <c r="BI38" s="0" t="n">
        <v>1</v>
      </c>
      <c r="BJ38" s="0" t="n">
        <v>1</v>
      </c>
      <c r="BK38" s="0" t="n">
        <v>1</v>
      </c>
      <c r="BL38" s="0" t="n">
        <v>1</v>
      </c>
      <c r="BM38" s="0" t="n">
        <v>1</v>
      </c>
      <c r="BN38" s="0" t="n">
        <v>1</v>
      </c>
      <c r="BO38" s="0" t="n">
        <v>1</v>
      </c>
      <c r="BP38" s="0" t="n">
        <v>1</v>
      </c>
      <c r="BQ38" s="0" t="n">
        <v>1</v>
      </c>
      <c r="BR38" s="0" t="n">
        <v>1</v>
      </c>
      <c r="BS38" s="0" t="n">
        <v>1</v>
      </c>
      <c r="BT38" s="0" t="n">
        <v>1</v>
      </c>
      <c r="BU38" s="0" t="n">
        <v>1</v>
      </c>
      <c r="BV38" s="0" t="n">
        <v>1</v>
      </c>
      <c r="BW38" s="0" t="n">
        <v>1</v>
      </c>
      <c r="BX38" s="0" t="n">
        <v>1</v>
      </c>
      <c r="BY38" s="0" t="n">
        <v>1</v>
      </c>
      <c r="BZ38" s="0" t="n">
        <v>1</v>
      </c>
      <c r="CA38" s="0" t="n">
        <v>1</v>
      </c>
      <c r="CB38" s="0" t="n">
        <v>1</v>
      </c>
      <c r="CC38" s="0" t="n">
        <v>1</v>
      </c>
      <c r="CD38" s="0" t="n">
        <v>1</v>
      </c>
      <c r="CE38" s="0" t="n">
        <v>1</v>
      </c>
      <c r="CF38" s="0" t="n">
        <v>1</v>
      </c>
      <c r="CG38" s="0" t="n">
        <v>1</v>
      </c>
      <c r="CH38" s="0" t="n">
        <v>1</v>
      </c>
      <c r="CI38" s="0" t="n">
        <v>1</v>
      </c>
      <c r="CJ38" s="0" t="n">
        <v>1</v>
      </c>
      <c r="CK38" s="0" t="n">
        <v>1</v>
      </c>
      <c r="CL38" s="0" t="n">
        <v>1</v>
      </c>
      <c r="CM38" s="0" t="n">
        <v>1</v>
      </c>
      <c r="CN38" s="0" t="n">
        <v>1</v>
      </c>
      <c r="CO38" s="0" t="n">
        <v>1</v>
      </c>
      <c r="CP38" s="0" t="n">
        <v>1</v>
      </c>
      <c r="CQ38" s="0" t="n">
        <v>1</v>
      </c>
      <c r="CR38" s="0" t="n">
        <v>1</v>
      </c>
      <c r="CS38" s="0" t="n">
        <v>1</v>
      </c>
      <c r="CT38" s="0" t="n">
        <v>1</v>
      </c>
      <c r="CU38" s="0" t="n">
        <v>1</v>
      </c>
      <c r="CV38" s="0" t="n">
        <v>1</v>
      </c>
      <c r="CW38" s="0" t="n">
        <v>1</v>
      </c>
      <c r="CX38" s="0" t="n">
        <v>1</v>
      </c>
    </row>
    <row r="39" customFormat="false" ht="12.75" hidden="false" customHeight="false" outlineLevel="0" collapsed="false">
      <c r="B39" s="0" t="s">
        <v>159</v>
      </c>
      <c r="C39" s="0" t="s">
        <v>160</v>
      </c>
      <c r="D39" s="0" t="s">
        <v>161</v>
      </c>
      <c r="E39" s="0" t="s">
        <v>162</v>
      </c>
      <c r="F39" s="0" t="s">
        <v>163</v>
      </c>
      <c r="G39" s="0" t="s">
        <v>164</v>
      </c>
      <c r="H39" s="0" t="s">
        <v>165</v>
      </c>
      <c r="I39" s="0" t="s">
        <v>166</v>
      </c>
      <c r="J39" s="0" t="s">
        <v>167</v>
      </c>
      <c r="K39" s="0" t="s">
        <v>228</v>
      </c>
      <c r="L39" s="0" t="s">
        <v>168</v>
      </c>
      <c r="M39" s="0" t="s">
        <v>169</v>
      </c>
      <c r="N39" s="0" t="s">
        <v>170</v>
      </c>
      <c r="O39" s="0" t="s">
        <v>171</v>
      </c>
      <c r="P39" s="0" t="s">
        <v>172</v>
      </c>
      <c r="Q39" s="0" t="s">
        <v>173</v>
      </c>
      <c r="R39" s="0" t="s">
        <v>174</v>
      </c>
      <c r="S39" s="0" t="s">
        <v>175</v>
      </c>
      <c r="T39" s="0" t="s">
        <v>176</v>
      </c>
      <c r="U39" s="0" t="s">
        <v>177</v>
      </c>
      <c r="V39" s="0" t="s">
        <v>178</v>
      </c>
      <c r="W39" s="0" t="s">
        <v>179</v>
      </c>
      <c r="X39" s="0" t="s">
        <v>180</v>
      </c>
      <c r="Y39" s="0" t="s">
        <v>181</v>
      </c>
      <c r="Z39" s="0" t="s">
        <v>182</v>
      </c>
      <c r="AA39" s="0" t="s">
        <v>183</v>
      </c>
      <c r="AB39" s="0" t="s">
        <v>184</v>
      </c>
      <c r="AC39" s="0" t="s">
        <v>185</v>
      </c>
      <c r="AD39" s="0" t="s">
        <v>186</v>
      </c>
      <c r="AE39" s="0" t="s">
        <v>187</v>
      </c>
      <c r="AF39" s="0" t="s">
        <v>188</v>
      </c>
      <c r="AG39" s="0" t="s">
        <v>291</v>
      </c>
      <c r="AH39" s="0" t="s">
        <v>189</v>
      </c>
      <c r="AI39" s="0" t="s">
        <v>190</v>
      </c>
      <c r="AJ39" s="0" t="s">
        <v>191</v>
      </c>
      <c r="AK39" s="0" t="s">
        <v>192</v>
      </c>
      <c r="AL39" s="0" t="s">
        <v>234</v>
      </c>
      <c r="AM39" s="0" t="s">
        <v>193</v>
      </c>
      <c r="AN39" s="0" t="s">
        <v>194</v>
      </c>
      <c r="AO39" s="0" t="s">
        <v>195</v>
      </c>
      <c r="AP39" s="0" t="s">
        <v>196</v>
      </c>
      <c r="AQ39" s="0" t="s">
        <v>197</v>
      </c>
      <c r="AR39" s="0" t="s">
        <v>198</v>
      </c>
      <c r="AS39" s="0" t="s">
        <v>199</v>
      </c>
      <c r="AT39" s="0" t="s">
        <v>200</v>
      </c>
      <c r="AU39" s="0" t="s">
        <v>201</v>
      </c>
      <c r="AV39" s="0" t="s">
        <v>229</v>
      </c>
      <c r="AW39" s="0" t="s">
        <v>202</v>
      </c>
      <c r="AX39" s="0" t="s">
        <v>203</v>
      </c>
      <c r="AY39" s="0" t="s">
        <v>204</v>
      </c>
      <c r="AZ39" s="0" t="s">
        <v>205</v>
      </c>
      <c r="BA39" s="0" t="s">
        <v>206</v>
      </c>
      <c r="BB39" s="0" t="s">
        <v>207</v>
      </c>
      <c r="BC39" s="0" t="s">
        <v>208</v>
      </c>
      <c r="BD39" s="0" t="s">
        <v>209</v>
      </c>
      <c r="BE39" s="0" t="s">
        <v>210</v>
      </c>
      <c r="BF39" s="0" t="s">
        <v>211</v>
      </c>
      <c r="BG39" s="0" t="s">
        <v>212</v>
      </c>
      <c r="BH39" s="0" t="s">
        <v>213</v>
      </c>
      <c r="BI39" s="0" t="s">
        <v>214</v>
      </c>
      <c r="BJ39" s="0" t="s">
        <v>215</v>
      </c>
      <c r="BK39" s="0" t="s">
        <v>216</v>
      </c>
      <c r="BL39" s="0" t="s">
        <v>217</v>
      </c>
      <c r="BM39" s="0" t="s">
        <v>218</v>
      </c>
      <c r="BN39" s="0" t="s">
        <v>219</v>
      </c>
      <c r="BO39" s="0" t="s">
        <v>220</v>
      </c>
      <c r="BP39" s="0" t="s">
        <v>221</v>
      </c>
      <c r="BQ39" s="0" t="s">
        <v>222</v>
      </c>
      <c r="BR39" s="0" t="s">
        <v>223</v>
      </c>
      <c r="BS39" s="0" t="s">
        <v>224</v>
      </c>
      <c r="BT39" s="0" t="s">
        <v>225</v>
      </c>
      <c r="BU39" s="0" t="s">
        <v>230</v>
      </c>
      <c r="BV39" s="0" t="e">
        <f aca="false">NA()</f>
        <v>#N/A</v>
      </c>
      <c r="BW39" s="0" t="e">
        <f aca="false">NA()</f>
        <v>#N/A</v>
      </c>
      <c r="BX39" s="0" t="e">
        <f aca="false">NA()</f>
        <v>#N/A</v>
      </c>
      <c r="BY39" s="0" t="e">
        <f aca="false">NA()</f>
        <v>#N/A</v>
      </c>
      <c r="BZ39" s="0" t="e">
        <f aca="false">NA()</f>
        <v>#N/A</v>
      </c>
      <c r="CA39" s="0" t="e">
        <f aca="false">NA()</f>
        <v>#N/A</v>
      </c>
      <c r="CB39" s="0" t="e">
        <f aca="false">NA()</f>
        <v>#N/A</v>
      </c>
      <c r="CC39" s="0" t="e">
        <f aca="false">NA()</f>
        <v>#N/A</v>
      </c>
      <c r="CD39" s="0" t="e">
        <f aca="false">NA()</f>
        <v>#N/A</v>
      </c>
      <c r="CE39" s="0" t="e">
        <f aca="false">NA()</f>
        <v>#N/A</v>
      </c>
      <c r="CF39" s="0" t="e">
        <f aca="false">NA()</f>
        <v>#N/A</v>
      </c>
      <c r="CG39" s="0" t="e">
        <f aca="false">NA()</f>
        <v>#N/A</v>
      </c>
      <c r="CH39" s="0" t="e">
        <f aca="false">NA()</f>
        <v>#N/A</v>
      </c>
      <c r="CI39" s="0" t="e">
        <f aca="false">NA()</f>
        <v>#N/A</v>
      </c>
      <c r="CJ39" s="0" t="e">
        <f aca="false">NA()</f>
        <v>#N/A</v>
      </c>
      <c r="CK39" s="0" t="e">
        <f aca="false">NA()</f>
        <v>#N/A</v>
      </c>
      <c r="CL39" s="0" t="e">
        <f aca="false">NA()</f>
        <v>#N/A</v>
      </c>
      <c r="CM39" s="0" t="e">
        <f aca="false">NA()</f>
        <v>#N/A</v>
      </c>
      <c r="CN39" s="0" t="e">
        <f aca="false">NA()</f>
        <v>#N/A</v>
      </c>
      <c r="CO39" s="0" t="e">
        <f aca="false">NA()</f>
        <v>#N/A</v>
      </c>
      <c r="CP39" s="0" t="e">
        <f aca="false">NA()</f>
        <v>#N/A</v>
      </c>
      <c r="CQ39" s="0" t="e">
        <f aca="false">NA()</f>
        <v>#N/A</v>
      </c>
      <c r="CR39" s="0" t="e">
        <f aca="false">NA()</f>
        <v>#N/A</v>
      </c>
      <c r="CS39" s="0" t="e">
        <f aca="false">NA()</f>
        <v>#N/A</v>
      </c>
      <c r="CT39" s="0" t="e">
        <f aca="false">NA()</f>
        <v>#N/A</v>
      </c>
      <c r="CU39" s="0" t="e">
        <f aca="false">NA()</f>
        <v>#N/A</v>
      </c>
      <c r="CV39" s="0" t="e">
        <f aca="false">NA()</f>
        <v>#N/A</v>
      </c>
      <c r="CW39" s="0" t="e">
        <f aca="false">NA()</f>
        <v>#N/A</v>
      </c>
      <c r="CX39" s="0" t="e">
        <f aca="false">NA()</f>
        <v>#N/A</v>
      </c>
    </row>
    <row r="40" customFormat="false" ht="12.75" hidden="false" customHeight="false" outlineLevel="0" collapsed="false">
      <c r="A40" s="0" t="s">
        <v>249</v>
      </c>
      <c r="B40" s="0" t="n">
        <v>1</v>
      </c>
      <c r="C40" s="0" t="n">
        <v>1</v>
      </c>
      <c r="D40" s="0" t="n">
        <v>1</v>
      </c>
      <c r="E40" s="0" t="n">
        <v>1</v>
      </c>
      <c r="F40" s="0" t="n">
        <v>1</v>
      </c>
      <c r="G40" s="0" t="n">
        <v>1</v>
      </c>
      <c r="H40" s="0" t="n">
        <v>1</v>
      </c>
      <c r="I40" s="0" t="n">
        <v>1</v>
      </c>
      <c r="J40" s="0" t="n">
        <v>1</v>
      </c>
      <c r="K40" s="0" t="n">
        <v>1</v>
      </c>
      <c r="L40" s="0" t="n">
        <v>1</v>
      </c>
      <c r="M40" s="0" t="n">
        <v>1</v>
      </c>
      <c r="N40" s="0" t="n">
        <v>1</v>
      </c>
      <c r="O40" s="0" t="n">
        <v>1</v>
      </c>
      <c r="P40" s="0" t="n">
        <v>1</v>
      </c>
      <c r="Q40" s="0" t="n">
        <v>1</v>
      </c>
      <c r="R40" s="0" t="n">
        <v>1</v>
      </c>
      <c r="S40" s="0" t="n">
        <v>1</v>
      </c>
      <c r="T40" s="0" t="n">
        <v>1</v>
      </c>
      <c r="U40" s="0" t="n">
        <v>1</v>
      </c>
      <c r="V40" s="0" t="n">
        <v>1</v>
      </c>
      <c r="W40" s="0" t="n">
        <v>1</v>
      </c>
      <c r="X40" s="0" t="n">
        <v>1</v>
      </c>
      <c r="Y40" s="0" t="n">
        <v>1</v>
      </c>
      <c r="Z40" s="0" t="n">
        <v>1</v>
      </c>
      <c r="AA40" s="0" t="n">
        <v>1</v>
      </c>
      <c r="AB40" s="0" t="n">
        <v>1</v>
      </c>
      <c r="AC40" s="0" t="n">
        <v>1</v>
      </c>
      <c r="AD40" s="0" t="n">
        <v>1</v>
      </c>
      <c r="AE40" s="0" t="n">
        <v>1</v>
      </c>
      <c r="AF40" s="0" t="n">
        <v>1</v>
      </c>
      <c r="AG40" s="0" t="n">
        <v>1</v>
      </c>
      <c r="AH40" s="0" t="n">
        <v>1</v>
      </c>
      <c r="AI40" s="0" t="n">
        <v>1</v>
      </c>
      <c r="AJ40" s="0" t="n">
        <v>1</v>
      </c>
      <c r="AK40" s="0" t="n">
        <v>1</v>
      </c>
      <c r="AL40" s="0" t="n">
        <v>1</v>
      </c>
      <c r="AM40" s="0" t="n">
        <v>1</v>
      </c>
      <c r="AN40" s="0" t="n">
        <v>1</v>
      </c>
      <c r="AO40" s="0" t="n">
        <v>1</v>
      </c>
      <c r="AP40" s="0" t="n">
        <v>1</v>
      </c>
      <c r="AQ40" s="0" t="n">
        <v>1</v>
      </c>
      <c r="AR40" s="0" t="n">
        <v>1</v>
      </c>
      <c r="AS40" s="0" t="n">
        <v>1</v>
      </c>
      <c r="AT40" s="0" t="n">
        <v>1</v>
      </c>
      <c r="AU40" s="0" t="n">
        <v>1</v>
      </c>
      <c r="AV40" s="0" t="n">
        <v>1</v>
      </c>
      <c r="AW40" s="0" t="n">
        <v>1</v>
      </c>
      <c r="AX40" s="0" t="n">
        <v>1</v>
      </c>
      <c r="AY40" s="0" t="n">
        <v>1</v>
      </c>
      <c r="AZ40" s="0" t="n">
        <v>1</v>
      </c>
      <c r="BA40" s="0" t="n">
        <v>1</v>
      </c>
      <c r="BB40" s="0" t="n">
        <v>1</v>
      </c>
      <c r="BC40" s="0" t="n">
        <v>1</v>
      </c>
      <c r="BD40" s="0" t="n">
        <v>1</v>
      </c>
      <c r="BE40" s="0" t="n">
        <v>1</v>
      </c>
      <c r="BF40" s="0" t="n">
        <v>1</v>
      </c>
      <c r="BG40" s="0" t="n">
        <v>1</v>
      </c>
      <c r="BH40" s="0" t="n">
        <v>1</v>
      </c>
      <c r="BI40" s="0" t="n">
        <v>1</v>
      </c>
      <c r="BJ40" s="0" t="n">
        <v>1</v>
      </c>
      <c r="BK40" s="0" t="n">
        <v>1</v>
      </c>
      <c r="BL40" s="0" t="n">
        <v>1</v>
      </c>
      <c r="BM40" s="0" t="n">
        <v>1</v>
      </c>
      <c r="BN40" s="0" t="n">
        <v>1</v>
      </c>
      <c r="BO40" s="0" t="n">
        <v>1</v>
      </c>
      <c r="BP40" s="0" t="n">
        <v>1</v>
      </c>
      <c r="BQ40" s="0" t="n">
        <v>1</v>
      </c>
      <c r="BR40" s="0" t="n">
        <v>1</v>
      </c>
      <c r="BS40" s="0" t="n">
        <v>1</v>
      </c>
      <c r="BT40" s="0" t="n">
        <v>1</v>
      </c>
      <c r="BU40" s="0" t="n">
        <v>1</v>
      </c>
      <c r="BV40" s="0" t="n">
        <v>1</v>
      </c>
      <c r="BW40" s="0" t="n">
        <v>1</v>
      </c>
      <c r="BX40" s="0" t="n">
        <v>1</v>
      </c>
      <c r="BY40" s="0" t="n">
        <v>1</v>
      </c>
      <c r="BZ40" s="0" t="n">
        <v>1</v>
      </c>
      <c r="CA40" s="0" t="n">
        <v>1</v>
      </c>
      <c r="CB40" s="0" t="n">
        <v>1</v>
      </c>
      <c r="CC40" s="0" t="n">
        <v>1</v>
      </c>
      <c r="CD40" s="0" t="n">
        <v>1</v>
      </c>
      <c r="CE40" s="0" t="n">
        <v>1</v>
      </c>
      <c r="CF40" s="0" t="n">
        <v>1</v>
      </c>
      <c r="CG40" s="0" t="n">
        <v>1</v>
      </c>
      <c r="CH40" s="0" t="n">
        <v>1</v>
      </c>
      <c r="CI40" s="0" t="n">
        <v>1</v>
      </c>
      <c r="CJ40" s="0" t="n">
        <v>1</v>
      </c>
      <c r="CK40" s="0" t="n">
        <v>1</v>
      </c>
      <c r="CL40" s="0" t="n">
        <v>1</v>
      </c>
      <c r="CM40" s="0" t="n">
        <v>1</v>
      </c>
      <c r="CN40" s="0" t="n">
        <v>1</v>
      </c>
      <c r="CO40" s="0" t="n">
        <v>1</v>
      </c>
      <c r="CP40" s="0" t="n">
        <v>1</v>
      </c>
      <c r="CQ40" s="0" t="n">
        <v>1</v>
      </c>
      <c r="CR40" s="0" t="n">
        <v>1</v>
      </c>
      <c r="CS40" s="0" t="n">
        <v>1</v>
      </c>
      <c r="CT40" s="0" t="n">
        <v>1</v>
      </c>
      <c r="CU40" s="0" t="n">
        <v>1</v>
      </c>
      <c r="CV40" s="0" t="n">
        <v>1</v>
      </c>
      <c r="CW40" s="0" t="n">
        <v>1</v>
      </c>
      <c r="CX40" s="0" t="n">
        <v>1</v>
      </c>
    </row>
    <row r="41" customFormat="false" ht="12.75" hidden="false" customHeight="false" outlineLevel="0" collapsed="false">
      <c r="B41" s="0" t="s">
        <v>159</v>
      </c>
      <c r="C41" s="0" t="s">
        <v>160</v>
      </c>
      <c r="D41" s="0" t="s">
        <v>161</v>
      </c>
      <c r="E41" s="0" t="s">
        <v>162</v>
      </c>
      <c r="F41" s="0" t="s">
        <v>163</v>
      </c>
      <c r="G41" s="0" t="s">
        <v>164</v>
      </c>
      <c r="H41" s="0" t="s">
        <v>165</v>
      </c>
      <c r="I41" s="0" t="s">
        <v>166</v>
      </c>
      <c r="J41" s="0" t="s">
        <v>167</v>
      </c>
      <c r="K41" s="0" t="s">
        <v>228</v>
      </c>
      <c r="L41" s="0" t="s">
        <v>168</v>
      </c>
      <c r="M41" s="0" t="s">
        <v>169</v>
      </c>
      <c r="N41" s="0" t="s">
        <v>170</v>
      </c>
      <c r="O41" s="0" t="s">
        <v>171</v>
      </c>
      <c r="P41" s="0" t="s">
        <v>172</v>
      </c>
      <c r="Q41" s="0" t="s">
        <v>173</v>
      </c>
      <c r="R41" s="0" t="s">
        <v>174</v>
      </c>
      <c r="S41" s="0" t="s">
        <v>175</v>
      </c>
      <c r="T41" s="0" t="s">
        <v>176</v>
      </c>
      <c r="U41" s="0" t="s">
        <v>177</v>
      </c>
      <c r="V41" s="0" t="s">
        <v>178</v>
      </c>
      <c r="W41" s="0" t="s">
        <v>179</v>
      </c>
      <c r="X41" s="0" t="s">
        <v>180</v>
      </c>
      <c r="Y41" s="0" t="s">
        <v>181</v>
      </c>
      <c r="Z41" s="0" t="s">
        <v>182</v>
      </c>
      <c r="AA41" s="0" t="s">
        <v>183</v>
      </c>
      <c r="AB41" s="0" t="s">
        <v>184</v>
      </c>
      <c r="AC41" s="0" t="s">
        <v>185</v>
      </c>
      <c r="AD41" s="0" t="s">
        <v>186</v>
      </c>
      <c r="AE41" s="0" t="s">
        <v>187</v>
      </c>
      <c r="AF41" s="0" t="s">
        <v>188</v>
      </c>
      <c r="AG41" s="0" t="s">
        <v>291</v>
      </c>
      <c r="AH41" s="0" t="s">
        <v>189</v>
      </c>
      <c r="AI41" s="0" t="s">
        <v>190</v>
      </c>
      <c r="AJ41" s="0" t="s">
        <v>191</v>
      </c>
      <c r="AK41" s="0" t="s">
        <v>192</v>
      </c>
      <c r="AL41" s="0" t="s">
        <v>234</v>
      </c>
      <c r="AM41" s="0" t="s">
        <v>193</v>
      </c>
      <c r="AN41" s="0" t="s">
        <v>194</v>
      </c>
      <c r="AO41" s="0" t="s">
        <v>195</v>
      </c>
      <c r="AP41" s="0" t="s">
        <v>196</v>
      </c>
      <c r="AQ41" s="0" t="s">
        <v>197</v>
      </c>
      <c r="AR41" s="0" t="s">
        <v>198</v>
      </c>
      <c r="AS41" s="0" t="s">
        <v>199</v>
      </c>
      <c r="AT41" s="0" t="s">
        <v>200</v>
      </c>
      <c r="AU41" s="0" t="s">
        <v>201</v>
      </c>
      <c r="AV41" s="0" t="s">
        <v>229</v>
      </c>
      <c r="AW41" s="0" t="s">
        <v>202</v>
      </c>
      <c r="AX41" s="0" t="s">
        <v>203</v>
      </c>
      <c r="AY41" s="0" t="s">
        <v>204</v>
      </c>
      <c r="AZ41" s="0" t="s">
        <v>205</v>
      </c>
      <c r="BA41" s="0" t="s">
        <v>206</v>
      </c>
      <c r="BB41" s="0" t="s">
        <v>207</v>
      </c>
      <c r="BC41" s="0" t="s">
        <v>208</v>
      </c>
      <c r="BD41" s="0" t="s">
        <v>209</v>
      </c>
      <c r="BE41" s="0" t="s">
        <v>210</v>
      </c>
      <c r="BF41" s="0" t="s">
        <v>211</v>
      </c>
      <c r="BG41" s="0" t="s">
        <v>212</v>
      </c>
      <c r="BH41" s="0" t="s">
        <v>213</v>
      </c>
      <c r="BI41" s="0" t="s">
        <v>214</v>
      </c>
      <c r="BJ41" s="0" t="s">
        <v>215</v>
      </c>
      <c r="BK41" s="0" t="s">
        <v>216</v>
      </c>
      <c r="BL41" s="0" t="s">
        <v>217</v>
      </c>
      <c r="BM41" s="0" t="s">
        <v>218</v>
      </c>
      <c r="BN41" s="0" t="s">
        <v>219</v>
      </c>
      <c r="BO41" s="0" t="s">
        <v>220</v>
      </c>
      <c r="BP41" s="0" t="s">
        <v>221</v>
      </c>
      <c r="BQ41" s="0" t="s">
        <v>222</v>
      </c>
      <c r="BR41" s="0" t="s">
        <v>223</v>
      </c>
      <c r="BS41" s="0" t="s">
        <v>224</v>
      </c>
      <c r="BT41" s="0" t="s">
        <v>225</v>
      </c>
      <c r="BU41" s="0" t="s">
        <v>230</v>
      </c>
      <c r="BV41" s="0" t="e">
        <f aca="false">NA()</f>
        <v>#N/A</v>
      </c>
      <c r="BW41" s="0" t="e">
        <f aca="false">NA()</f>
        <v>#N/A</v>
      </c>
      <c r="BX41" s="0" t="e">
        <f aca="false">NA()</f>
        <v>#N/A</v>
      </c>
      <c r="BY41" s="0" t="e">
        <f aca="false">NA()</f>
        <v>#N/A</v>
      </c>
      <c r="BZ41" s="0" t="e">
        <f aca="false">NA()</f>
        <v>#N/A</v>
      </c>
      <c r="CA41" s="0" t="e">
        <f aca="false">NA()</f>
        <v>#N/A</v>
      </c>
      <c r="CB41" s="0" t="e">
        <f aca="false">NA()</f>
        <v>#N/A</v>
      </c>
      <c r="CC41" s="0" t="e">
        <f aca="false">NA()</f>
        <v>#N/A</v>
      </c>
      <c r="CD41" s="0" t="e">
        <f aca="false">NA()</f>
        <v>#N/A</v>
      </c>
      <c r="CE41" s="0" t="e">
        <f aca="false">NA()</f>
        <v>#N/A</v>
      </c>
      <c r="CF41" s="0" t="e">
        <f aca="false">NA()</f>
        <v>#N/A</v>
      </c>
      <c r="CG41" s="0" t="e">
        <f aca="false">NA()</f>
        <v>#N/A</v>
      </c>
      <c r="CH41" s="0" t="e">
        <f aca="false">NA()</f>
        <v>#N/A</v>
      </c>
      <c r="CI41" s="0" t="e">
        <f aca="false">NA()</f>
        <v>#N/A</v>
      </c>
      <c r="CJ41" s="0" t="e">
        <f aca="false">NA()</f>
        <v>#N/A</v>
      </c>
      <c r="CK41" s="0" t="e">
        <f aca="false">NA()</f>
        <v>#N/A</v>
      </c>
      <c r="CL41" s="0" t="e">
        <f aca="false">NA()</f>
        <v>#N/A</v>
      </c>
      <c r="CM41" s="0" t="e">
        <f aca="false">NA()</f>
        <v>#N/A</v>
      </c>
      <c r="CN41" s="0" t="e">
        <f aca="false">NA()</f>
        <v>#N/A</v>
      </c>
      <c r="CO41" s="0" t="e">
        <f aca="false">NA()</f>
        <v>#N/A</v>
      </c>
      <c r="CP41" s="0" t="e">
        <f aca="false">NA()</f>
        <v>#N/A</v>
      </c>
      <c r="CQ41" s="0" t="e">
        <f aca="false">NA()</f>
        <v>#N/A</v>
      </c>
      <c r="CR41" s="0" t="e">
        <f aca="false">NA()</f>
        <v>#N/A</v>
      </c>
      <c r="CS41" s="0" t="e">
        <f aca="false">NA()</f>
        <v>#N/A</v>
      </c>
      <c r="CT41" s="0" t="e">
        <f aca="false">NA()</f>
        <v>#N/A</v>
      </c>
      <c r="CU41" s="0" t="e">
        <f aca="false">NA()</f>
        <v>#N/A</v>
      </c>
      <c r="CV41" s="0" t="e">
        <f aca="false">NA()</f>
        <v>#N/A</v>
      </c>
      <c r="CW41" s="0" t="e">
        <f aca="false">NA()</f>
        <v>#N/A</v>
      </c>
      <c r="CX41" s="0" t="e">
        <f aca="false">NA()</f>
        <v>#N/A</v>
      </c>
    </row>
    <row r="42" customFormat="false" ht="12.75" hidden="false" customHeight="false" outlineLevel="0" collapsed="false">
      <c r="A42" s="0" t="s">
        <v>250</v>
      </c>
      <c r="B42" s="0" t="n">
        <v>1.54260003566742</v>
      </c>
      <c r="C42" s="0" t="n">
        <v>1.54439997673035</v>
      </c>
      <c r="D42" s="0" t="n">
        <v>1.54550004005432</v>
      </c>
      <c r="E42" s="0" t="n">
        <v>1.55219995975494</v>
      </c>
      <c r="F42" s="0" t="n">
        <v>1.55519998073578</v>
      </c>
      <c r="G42" s="0" t="n">
        <v>1.55649995803833</v>
      </c>
      <c r="H42" s="0" t="n">
        <v>1.55630004405975</v>
      </c>
      <c r="I42" s="0" t="n">
        <v>1.55130004882813</v>
      </c>
      <c r="J42" s="0" t="n">
        <v>1.54540002346039</v>
      </c>
      <c r="K42" s="0" t="n">
        <v>1.54349994659424</v>
      </c>
      <c r="L42" s="0" t="n">
        <v>1.53840005397797</v>
      </c>
      <c r="M42" s="0" t="n">
        <v>1.53540003299713</v>
      </c>
      <c r="N42" s="0" t="n">
        <v>1.53649997711182</v>
      </c>
      <c r="O42" s="0" t="n">
        <v>1.54359996318817</v>
      </c>
      <c r="P42" s="0" t="n">
        <v>1.53620004653931</v>
      </c>
      <c r="Q42" s="0" t="n">
        <v>1.54620003700256</v>
      </c>
      <c r="R42" s="0" t="n">
        <v>1.54250001907349</v>
      </c>
      <c r="S42" s="0" t="n">
        <v>1.54190003871918</v>
      </c>
      <c r="T42" s="0" t="n">
        <v>1.52779996395111</v>
      </c>
      <c r="U42" s="0" t="n">
        <v>1.52980005741119</v>
      </c>
      <c r="V42" s="0" t="n">
        <v>1.51750004291534</v>
      </c>
      <c r="W42" s="0" t="n">
        <v>1.52610003948212</v>
      </c>
      <c r="X42" s="0" t="n">
        <v>1.52680003643036</v>
      </c>
      <c r="Y42" s="0" t="n">
        <v>1.51979994773865</v>
      </c>
      <c r="Z42" s="0" t="n">
        <v>1.51779997348785</v>
      </c>
      <c r="AA42" s="0" t="n">
        <v>1.52020001411438</v>
      </c>
      <c r="AB42" s="0" t="n">
        <v>1.52439999580383</v>
      </c>
      <c r="AC42" s="0" t="n">
        <v>1.52330005168915</v>
      </c>
      <c r="AD42" s="0" t="n">
        <v>1.52149999141693</v>
      </c>
      <c r="AE42" s="0" t="n">
        <v>1.52059996128082</v>
      </c>
      <c r="AF42" s="0" t="n">
        <v>1.5164999961853</v>
      </c>
      <c r="AG42" s="0" t="n">
        <v>1.51830005645752</v>
      </c>
      <c r="AH42" s="0" t="n">
        <v>1.50999999046326</v>
      </c>
      <c r="AI42" s="0" t="n">
        <v>1.51059997081757</v>
      </c>
      <c r="AJ42" s="0" t="n">
        <v>1.5</v>
      </c>
      <c r="AK42" s="0" t="n">
        <v>1.49870002269745</v>
      </c>
      <c r="AL42" s="0" t="n">
        <v>1.49749994277954</v>
      </c>
      <c r="AM42" s="0" t="n">
        <v>1.49249994754791</v>
      </c>
      <c r="AN42" s="0" t="n">
        <v>1.49759995937347</v>
      </c>
      <c r="AO42" s="0" t="n">
        <v>1.49839997291565</v>
      </c>
      <c r="AP42" s="0" t="n">
        <v>1.49759995937347</v>
      </c>
      <c r="AQ42" s="0" t="n">
        <v>1.49319994449615</v>
      </c>
      <c r="AR42" s="0" t="n">
        <v>1.49409997463226</v>
      </c>
      <c r="AS42" s="0" t="n">
        <v>1.50230002403259</v>
      </c>
      <c r="AT42" s="0" t="n">
        <v>1.49440002441406</v>
      </c>
      <c r="AU42" s="0" t="n">
        <v>1.49979996681213</v>
      </c>
      <c r="AV42" s="0" t="n">
        <v>1.50139999389648</v>
      </c>
      <c r="AW42" s="0" t="n">
        <v>1.505499958992</v>
      </c>
      <c r="AX42" s="0" t="n">
        <v>1.51129996776581</v>
      </c>
      <c r="AY42" s="0" t="n">
        <v>1.51180005073547</v>
      </c>
      <c r="AZ42" s="0" t="n">
        <v>1.51059997081757</v>
      </c>
      <c r="BA42" s="0" t="n">
        <v>1.50189995765686</v>
      </c>
      <c r="BB42" s="0" t="n">
        <v>1.51020002365112</v>
      </c>
      <c r="BC42" s="0" t="n">
        <v>1.51160001754761</v>
      </c>
      <c r="BD42" s="0" t="n">
        <v>1.50619995594025</v>
      </c>
      <c r="BE42" s="0" t="n">
        <v>1.50399994850159</v>
      </c>
      <c r="BF42" s="0" t="n">
        <v>1.50119996070862</v>
      </c>
      <c r="BG42" s="0" t="n">
        <v>1.50339996814728</v>
      </c>
      <c r="BH42" s="0" t="n">
        <v>1.4974000453949</v>
      </c>
      <c r="BI42" s="0" t="n">
        <v>1.49399995803833</v>
      </c>
      <c r="BJ42" s="0" t="n">
        <v>1.49699997901917</v>
      </c>
      <c r="BK42" s="0" t="n">
        <v>1.50680005550385</v>
      </c>
      <c r="BL42" s="0" t="n">
        <v>1.50950002670288</v>
      </c>
      <c r="BM42" s="0" t="n">
        <v>1.50880002975464</v>
      </c>
      <c r="BN42" s="0" t="n">
        <v>1.50960004329681</v>
      </c>
      <c r="BO42" s="0" t="n">
        <v>1.51059997081757</v>
      </c>
      <c r="BP42" s="0" t="n">
        <v>1.52119994163513</v>
      </c>
      <c r="BQ42" s="0" t="n">
        <v>1.521399974823</v>
      </c>
      <c r="BR42" s="0" t="n">
        <v>1.52789998054504</v>
      </c>
      <c r="BS42" s="0" t="n">
        <v>1.52939999103546</v>
      </c>
      <c r="BT42" s="0" t="n">
        <v>1.53960001468658</v>
      </c>
      <c r="BU42" s="0" t="n">
        <v>1.53349995613098</v>
      </c>
      <c r="BV42" s="0" t="e">
        <f aca="false">NA()</f>
        <v>#N/A</v>
      </c>
      <c r="BW42" s="0" t="e">
        <f aca="false">NA()</f>
        <v>#N/A</v>
      </c>
      <c r="BX42" s="0" t="e">
        <f aca="false">NA()</f>
        <v>#N/A</v>
      </c>
      <c r="BY42" s="0" t="e">
        <f aca="false">NA()</f>
        <v>#N/A</v>
      </c>
      <c r="BZ42" s="0" t="e">
        <f aca="false">NA()</f>
        <v>#N/A</v>
      </c>
      <c r="CA42" s="0" t="e">
        <f aca="false">NA()</f>
        <v>#N/A</v>
      </c>
      <c r="CB42" s="0" t="e">
        <f aca="false">NA()</f>
        <v>#N/A</v>
      </c>
      <c r="CC42" s="0" t="e">
        <f aca="false">NA()</f>
        <v>#N/A</v>
      </c>
      <c r="CD42" s="0" t="e">
        <f aca="false">NA()</f>
        <v>#N/A</v>
      </c>
      <c r="CE42" s="0" t="e">
        <f aca="false">NA()</f>
        <v>#N/A</v>
      </c>
      <c r="CF42" s="0" t="e">
        <f aca="false">NA()</f>
        <v>#N/A</v>
      </c>
      <c r="CG42" s="0" t="e">
        <f aca="false">NA()</f>
        <v>#N/A</v>
      </c>
      <c r="CH42" s="0" t="e">
        <f aca="false">NA()</f>
        <v>#N/A</v>
      </c>
      <c r="CI42" s="0" t="e">
        <f aca="false">NA()</f>
        <v>#N/A</v>
      </c>
      <c r="CJ42" s="0" t="e">
        <f aca="false">NA()</f>
        <v>#N/A</v>
      </c>
      <c r="CK42" s="0" t="e">
        <f aca="false">NA()</f>
        <v>#N/A</v>
      </c>
      <c r="CL42" s="0" t="e">
        <f aca="false">NA()</f>
        <v>#N/A</v>
      </c>
      <c r="CM42" s="0" t="e">
        <f aca="false">NA()</f>
        <v>#N/A</v>
      </c>
      <c r="CN42" s="0" t="e">
        <f aca="false">NA()</f>
        <v>#N/A</v>
      </c>
      <c r="CO42" s="0" t="e">
        <f aca="false">NA()</f>
        <v>#N/A</v>
      </c>
      <c r="CP42" s="0" t="e">
        <f aca="false">NA()</f>
        <v>#N/A</v>
      </c>
      <c r="CQ42" s="0" t="e">
        <f aca="false">NA()</f>
        <v>#N/A</v>
      </c>
      <c r="CR42" s="0" t="e">
        <f aca="false">NA()</f>
        <v>#N/A</v>
      </c>
      <c r="CS42" s="0" t="e">
        <f aca="false">NA()</f>
        <v>#N/A</v>
      </c>
      <c r="CT42" s="0" t="e">
        <f aca="false">NA()</f>
        <v>#N/A</v>
      </c>
      <c r="CU42" s="0" t="e">
        <f aca="false">NA()</f>
        <v>#N/A</v>
      </c>
      <c r="CV42" s="0" t="e">
        <f aca="false">NA()</f>
        <v>#N/A</v>
      </c>
      <c r="CW42" s="0" t="e">
        <f aca="false">NA()</f>
        <v>#N/A</v>
      </c>
      <c r="CX42" s="0" t="e">
        <f aca="false">NA()</f>
        <v>#N/A</v>
      </c>
    </row>
    <row r="43" customFormat="false" ht="12.75" hidden="false" customHeight="false" outlineLevel="0" collapsed="false">
      <c r="B43" s="0" t="s">
        <v>159</v>
      </c>
      <c r="C43" s="0" t="s">
        <v>160</v>
      </c>
      <c r="D43" s="0" t="s">
        <v>161</v>
      </c>
      <c r="E43" s="0" t="s">
        <v>162</v>
      </c>
      <c r="F43" s="0" t="s">
        <v>163</v>
      </c>
      <c r="G43" s="0" t="s">
        <v>164</v>
      </c>
      <c r="H43" s="0" t="s">
        <v>165</v>
      </c>
      <c r="I43" s="0" t="s">
        <v>166</v>
      </c>
      <c r="J43" s="0" t="s">
        <v>167</v>
      </c>
      <c r="K43" s="0" t="s">
        <v>228</v>
      </c>
      <c r="L43" s="0" t="s">
        <v>168</v>
      </c>
      <c r="M43" s="0" t="s">
        <v>169</v>
      </c>
      <c r="N43" s="0" t="s">
        <v>170</v>
      </c>
      <c r="O43" s="0" t="s">
        <v>171</v>
      </c>
      <c r="P43" s="0" t="s">
        <v>172</v>
      </c>
      <c r="Q43" s="0" t="s">
        <v>173</v>
      </c>
      <c r="R43" s="0" t="s">
        <v>174</v>
      </c>
      <c r="S43" s="0" t="s">
        <v>175</v>
      </c>
      <c r="T43" s="0" t="s">
        <v>176</v>
      </c>
      <c r="U43" s="0" t="s">
        <v>177</v>
      </c>
      <c r="V43" s="0" t="s">
        <v>178</v>
      </c>
      <c r="W43" s="0" t="s">
        <v>179</v>
      </c>
      <c r="X43" s="0" t="s">
        <v>180</v>
      </c>
      <c r="Y43" s="0" t="s">
        <v>181</v>
      </c>
      <c r="Z43" s="0" t="s">
        <v>182</v>
      </c>
      <c r="AA43" s="0" t="s">
        <v>183</v>
      </c>
      <c r="AB43" s="0" t="s">
        <v>184</v>
      </c>
      <c r="AC43" s="0" t="s">
        <v>185</v>
      </c>
      <c r="AD43" s="0" t="s">
        <v>186</v>
      </c>
      <c r="AE43" s="0" t="s">
        <v>187</v>
      </c>
      <c r="AF43" s="0" t="s">
        <v>188</v>
      </c>
      <c r="AG43" s="0" t="s">
        <v>291</v>
      </c>
      <c r="AH43" s="0" t="s">
        <v>189</v>
      </c>
      <c r="AI43" s="0" t="s">
        <v>190</v>
      </c>
      <c r="AJ43" s="0" t="s">
        <v>191</v>
      </c>
      <c r="AK43" s="0" t="s">
        <v>192</v>
      </c>
      <c r="AL43" s="0" t="s">
        <v>234</v>
      </c>
      <c r="AM43" s="0" t="s">
        <v>193</v>
      </c>
      <c r="AN43" s="0" t="s">
        <v>194</v>
      </c>
      <c r="AO43" s="0" t="s">
        <v>195</v>
      </c>
      <c r="AP43" s="0" t="s">
        <v>196</v>
      </c>
      <c r="AQ43" s="0" t="s">
        <v>197</v>
      </c>
      <c r="AR43" s="0" t="s">
        <v>198</v>
      </c>
      <c r="AS43" s="0" t="s">
        <v>199</v>
      </c>
      <c r="AT43" s="0" t="s">
        <v>200</v>
      </c>
      <c r="AU43" s="0" t="s">
        <v>201</v>
      </c>
      <c r="AV43" s="0" t="s">
        <v>229</v>
      </c>
      <c r="AW43" s="0" t="s">
        <v>202</v>
      </c>
      <c r="AX43" s="0" t="s">
        <v>203</v>
      </c>
      <c r="AY43" s="0" t="s">
        <v>204</v>
      </c>
      <c r="AZ43" s="0" t="s">
        <v>205</v>
      </c>
      <c r="BA43" s="0" t="s">
        <v>206</v>
      </c>
      <c r="BB43" s="0" t="s">
        <v>207</v>
      </c>
      <c r="BC43" s="0" t="s">
        <v>208</v>
      </c>
      <c r="BD43" s="0" t="s">
        <v>209</v>
      </c>
      <c r="BE43" s="0" t="s">
        <v>210</v>
      </c>
      <c r="BF43" s="0" t="s">
        <v>211</v>
      </c>
      <c r="BG43" s="0" t="s">
        <v>212</v>
      </c>
      <c r="BH43" s="0" t="s">
        <v>213</v>
      </c>
      <c r="BI43" s="0" t="s">
        <v>214</v>
      </c>
      <c r="BJ43" s="0" t="s">
        <v>215</v>
      </c>
      <c r="BK43" s="0" t="s">
        <v>216</v>
      </c>
      <c r="BL43" s="0" t="s">
        <v>217</v>
      </c>
      <c r="BM43" s="0" t="s">
        <v>218</v>
      </c>
      <c r="BN43" s="0" t="s">
        <v>219</v>
      </c>
      <c r="BO43" s="0" t="s">
        <v>220</v>
      </c>
      <c r="BP43" s="0" t="s">
        <v>221</v>
      </c>
      <c r="BQ43" s="0" t="s">
        <v>222</v>
      </c>
      <c r="BR43" s="0" t="s">
        <v>223</v>
      </c>
      <c r="BS43" s="0" t="s">
        <v>224</v>
      </c>
      <c r="BT43" s="0" t="s">
        <v>225</v>
      </c>
      <c r="BU43" s="0" t="s">
        <v>230</v>
      </c>
      <c r="BV43" s="0" t="e">
        <f aca="false">NA()</f>
        <v>#N/A</v>
      </c>
      <c r="BW43" s="0" t="e">
        <f aca="false">NA()</f>
        <v>#N/A</v>
      </c>
      <c r="BX43" s="0" t="e">
        <f aca="false">NA()</f>
        <v>#N/A</v>
      </c>
      <c r="BY43" s="0" t="e">
        <f aca="false">NA()</f>
        <v>#N/A</v>
      </c>
      <c r="BZ43" s="0" t="e">
        <f aca="false">NA()</f>
        <v>#N/A</v>
      </c>
      <c r="CA43" s="0" t="e">
        <f aca="false">NA()</f>
        <v>#N/A</v>
      </c>
      <c r="CB43" s="0" t="e">
        <f aca="false">NA()</f>
        <v>#N/A</v>
      </c>
      <c r="CC43" s="0" t="e">
        <f aca="false">NA()</f>
        <v>#N/A</v>
      </c>
      <c r="CD43" s="0" t="e">
        <f aca="false">NA()</f>
        <v>#N/A</v>
      </c>
      <c r="CE43" s="0" t="e">
        <f aca="false">NA()</f>
        <v>#N/A</v>
      </c>
      <c r="CF43" s="0" t="e">
        <f aca="false">NA()</f>
        <v>#N/A</v>
      </c>
      <c r="CG43" s="0" t="e">
        <f aca="false">NA()</f>
        <v>#N/A</v>
      </c>
      <c r="CH43" s="0" t="e">
        <f aca="false">NA()</f>
        <v>#N/A</v>
      </c>
      <c r="CI43" s="0" t="e">
        <f aca="false">NA()</f>
        <v>#N/A</v>
      </c>
      <c r="CJ43" s="0" t="e">
        <f aca="false">NA()</f>
        <v>#N/A</v>
      </c>
      <c r="CK43" s="0" t="e">
        <f aca="false">NA()</f>
        <v>#N/A</v>
      </c>
      <c r="CL43" s="0" t="e">
        <f aca="false">NA()</f>
        <v>#N/A</v>
      </c>
      <c r="CM43" s="0" t="e">
        <f aca="false">NA()</f>
        <v>#N/A</v>
      </c>
      <c r="CN43" s="0" t="e">
        <f aca="false">NA()</f>
        <v>#N/A</v>
      </c>
      <c r="CO43" s="0" t="e">
        <f aca="false">NA()</f>
        <v>#N/A</v>
      </c>
      <c r="CP43" s="0" t="e">
        <f aca="false">NA()</f>
        <v>#N/A</v>
      </c>
      <c r="CQ43" s="0" t="e">
        <f aca="false">NA()</f>
        <v>#N/A</v>
      </c>
      <c r="CR43" s="0" t="e">
        <f aca="false">NA()</f>
        <v>#N/A</v>
      </c>
      <c r="CS43" s="0" t="e">
        <f aca="false">NA()</f>
        <v>#N/A</v>
      </c>
      <c r="CT43" s="0" t="e">
        <f aca="false">NA()</f>
        <v>#N/A</v>
      </c>
      <c r="CU43" s="0" t="e">
        <f aca="false">NA()</f>
        <v>#N/A</v>
      </c>
      <c r="CV43" s="0" t="e">
        <f aca="false">NA()</f>
        <v>#N/A</v>
      </c>
      <c r="CW43" s="0" t="e">
        <f aca="false">NA()</f>
        <v>#N/A</v>
      </c>
      <c r="CX43" s="0" t="e">
        <f aca="false">NA()</f>
        <v>#N/A</v>
      </c>
    </row>
    <row r="44" customFormat="false" ht="12.75" hidden="false" customHeight="false" outlineLevel="0" collapsed="false">
      <c r="A44" s="0" t="s">
        <v>251</v>
      </c>
      <c r="B44" s="0" t="n">
        <v>1</v>
      </c>
      <c r="C44" s="0" t="n">
        <v>1</v>
      </c>
      <c r="D44" s="0" t="n">
        <v>1</v>
      </c>
      <c r="E44" s="0" t="n">
        <v>1</v>
      </c>
      <c r="F44" s="0" t="n">
        <v>1</v>
      </c>
      <c r="G44" s="0" t="n">
        <v>1</v>
      </c>
      <c r="H44" s="0" t="n">
        <v>1</v>
      </c>
      <c r="I44" s="0" t="n">
        <v>1</v>
      </c>
      <c r="J44" s="0" t="n">
        <v>1</v>
      </c>
      <c r="K44" s="0" t="n">
        <v>1</v>
      </c>
      <c r="L44" s="0" t="n">
        <v>1</v>
      </c>
      <c r="M44" s="0" t="n">
        <v>1</v>
      </c>
      <c r="N44" s="0" t="n">
        <v>1</v>
      </c>
      <c r="O44" s="0" t="n">
        <v>1</v>
      </c>
      <c r="P44" s="0" t="n">
        <v>1</v>
      </c>
      <c r="Q44" s="0" t="n">
        <v>1</v>
      </c>
      <c r="R44" s="0" t="n">
        <v>1</v>
      </c>
      <c r="S44" s="0" t="n">
        <v>1</v>
      </c>
      <c r="T44" s="0" t="n">
        <v>1</v>
      </c>
      <c r="U44" s="0" t="n">
        <v>1</v>
      </c>
      <c r="V44" s="0" t="n">
        <v>1</v>
      </c>
      <c r="W44" s="0" t="n">
        <v>1</v>
      </c>
      <c r="X44" s="0" t="n">
        <v>1</v>
      </c>
      <c r="Y44" s="0" t="n">
        <v>1</v>
      </c>
      <c r="Z44" s="0" t="n">
        <v>1</v>
      </c>
      <c r="AA44" s="0" t="n">
        <v>1</v>
      </c>
      <c r="AB44" s="0" t="n">
        <v>1</v>
      </c>
      <c r="AC44" s="0" t="n">
        <v>1</v>
      </c>
      <c r="AD44" s="0" t="n">
        <v>1</v>
      </c>
      <c r="AE44" s="0" t="n">
        <v>1</v>
      </c>
      <c r="AF44" s="0" t="n">
        <v>1</v>
      </c>
      <c r="AG44" s="0" t="n">
        <v>1</v>
      </c>
      <c r="AH44" s="0" t="n">
        <v>1</v>
      </c>
      <c r="AI44" s="0" t="n">
        <v>1</v>
      </c>
      <c r="AJ44" s="0" t="n">
        <v>1</v>
      </c>
      <c r="AK44" s="0" t="n">
        <v>1</v>
      </c>
      <c r="AL44" s="0" t="n">
        <v>1</v>
      </c>
      <c r="AM44" s="0" t="n">
        <v>1</v>
      </c>
      <c r="AN44" s="0" t="n">
        <v>1</v>
      </c>
      <c r="AO44" s="0" t="n">
        <v>1</v>
      </c>
      <c r="AP44" s="0" t="n">
        <v>1</v>
      </c>
      <c r="AQ44" s="0" t="n">
        <v>1</v>
      </c>
      <c r="AR44" s="0" t="n">
        <v>1</v>
      </c>
      <c r="AS44" s="0" t="n">
        <v>1</v>
      </c>
      <c r="AT44" s="0" t="n">
        <v>1</v>
      </c>
      <c r="AU44" s="0" t="n">
        <v>1</v>
      </c>
      <c r="AV44" s="0" t="n">
        <v>1</v>
      </c>
      <c r="AW44" s="0" t="n">
        <v>1</v>
      </c>
      <c r="AX44" s="0" t="n">
        <v>1</v>
      </c>
      <c r="AY44" s="0" t="n">
        <v>1</v>
      </c>
      <c r="AZ44" s="0" t="n">
        <v>1</v>
      </c>
      <c r="BA44" s="0" t="n">
        <v>1</v>
      </c>
      <c r="BB44" s="0" t="n">
        <v>1</v>
      </c>
      <c r="BC44" s="0" t="n">
        <v>1</v>
      </c>
      <c r="BD44" s="0" t="n">
        <v>1</v>
      </c>
      <c r="BE44" s="0" t="n">
        <v>1</v>
      </c>
      <c r="BF44" s="0" t="n">
        <v>1</v>
      </c>
      <c r="BG44" s="0" t="n">
        <v>1</v>
      </c>
      <c r="BH44" s="0" t="n">
        <v>1</v>
      </c>
      <c r="BI44" s="0" t="n">
        <v>1</v>
      </c>
      <c r="BJ44" s="0" t="n">
        <v>1</v>
      </c>
      <c r="BK44" s="0" t="n">
        <v>1</v>
      </c>
      <c r="BL44" s="0" t="n">
        <v>1</v>
      </c>
      <c r="BM44" s="0" t="n">
        <v>1</v>
      </c>
      <c r="BN44" s="0" t="n">
        <v>1</v>
      </c>
      <c r="BO44" s="0" t="n">
        <v>1</v>
      </c>
      <c r="BP44" s="0" t="n">
        <v>1</v>
      </c>
      <c r="BQ44" s="0" t="n">
        <v>1</v>
      </c>
      <c r="BR44" s="0" t="n">
        <v>1</v>
      </c>
      <c r="BS44" s="0" t="n">
        <v>1</v>
      </c>
      <c r="BT44" s="0" t="n">
        <v>1</v>
      </c>
      <c r="BU44" s="0" t="n">
        <v>1</v>
      </c>
      <c r="BV44" s="0" t="n">
        <v>1</v>
      </c>
      <c r="BW44" s="0" t="n">
        <v>1</v>
      </c>
      <c r="BX44" s="0" t="n">
        <v>1</v>
      </c>
      <c r="BY44" s="0" t="n">
        <v>1</v>
      </c>
      <c r="BZ44" s="0" t="n">
        <v>1</v>
      </c>
      <c r="CA44" s="0" t="n">
        <v>1</v>
      </c>
      <c r="CB44" s="0" t="n">
        <v>1</v>
      </c>
      <c r="CC44" s="0" t="n">
        <v>1</v>
      </c>
      <c r="CD44" s="0" t="n">
        <v>1</v>
      </c>
      <c r="CE44" s="0" t="n">
        <v>1</v>
      </c>
      <c r="CF44" s="0" t="n">
        <v>1</v>
      </c>
      <c r="CG44" s="0" t="n">
        <v>1</v>
      </c>
      <c r="CH44" s="0" t="n">
        <v>1</v>
      </c>
      <c r="CI44" s="0" t="n">
        <v>1</v>
      </c>
      <c r="CJ44" s="0" t="n">
        <v>1</v>
      </c>
      <c r="CK44" s="0" t="n">
        <v>1</v>
      </c>
      <c r="CL44" s="0" t="n">
        <v>1</v>
      </c>
      <c r="CM44" s="0" t="n">
        <v>1</v>
      </c>
      <c r="CN44" s="0" t="n">
        <v>1</v>
      </c>
      <c r="CO44" s="0" t="n">
        <v>1</v>
      </c>
      <c r="CP44" s="0" t="n">
        <v>1</v>
      </c>
      <c r="CQ44" s="0" t="n">
        <v>1</v>
      </c>
      <c r="CR44" s="0" t="n">
        <v>1</v>
      </c>
      <c r="CS44" s="0" t="n">
        <v>1</v>
      </c>
      <c r="CT44" s="0" t="n">
        <v>1</v>
      </c>
      <c r="CU44" s="0" t="n">
        <v>1</v>
      </c>
      <c r="CV44" s="0" t="n">
        <v>1</v>
      </c>
      <c r="CW44" s="0" t="n">
        <v>1</v>
      </c>
      <c r="CX44" s="0" t="n">
        <v>1</v>
      </c>
    </row>
    <row r="45" customFormat="false" ht="12.75" hidden="false" customHeight="false" outlineLevel="0" collapsed="false">
      <c r="B45" s="0" t="s">
        <v>159</v>
      </c>
      <c r="C45" s="0" t="s">
        <v>160</v>
      </c>
      <c r="D45" s="0" t="s">
        <v>161</v>
      </c>
      <c r="E45" s="0" t="s">
        <v>162</v>
      </c>
      <c r="F45" s="0" t="s">
        <v>163</v>
      </c>
      <c r="G45" s="0" t="s">
        <v>164</v>
      </c>
      <c r="H45" s="0" t="s">
        <v>165</v>
      </c>
      <c r="I45" s="0" t="s">
        <v>166</v>
      </c>
      <c r="J45" s="0" t="s">
        <v>167</v>
      </c>
      <c r="K45" s="0" t="s">
        <v>228</v>
      </c>
      <c r="L45" s="0" t="s">
        <v>168</v>
      </c>
      <c r="M45" s="0" t="s">
        <v>169</v>
      </c>
      <c r="N45" s="0" t="s">
        <v>170</v>
      </c>
      <c r="O45" s="0" t="s">
        <v>171</v>
      </c>
      <c r="P45" s="0" t="s">
        <v>172</v>
      </c>
      <c r="Q45" s="0" t="s">
        <v>173</v>
      </c>
      <c r="R45" s="0" t="s">
        <v>174</v>
      </c>
      <c r="S45" s="0" t="s">
        <v>175</v>
      </c>
      <c r="T45" s="0" t="s">
        <v>176</v>
      </c>
      <c r="U45" s="0" t="s">
        <v>177</v>
      </c>
      <c r="V45" s="0" t="s">
        <v>178</v>
      </c>
      <c r="W45" s="0" t="s">
        <v>179</v>
      </c>
      <c r="X45" s="0" t="s">
        <v>180</v>
      </c>
      <c r="Y45" s="0" t="s">
        <v>181</v>
      </c>
      <c r="Z45" s="0" t="s">
        <v>182</v>
      </c>
      <c r="AA45" s="0" t="s">
        <v>183</v>
      </c>
      <c r="AB45" s="0" t="s">
        <v>184</v>
      </c>
      <c r="AC45" s="0" t="s">
        <v>185</v>
      </c>
      <c r="AD45" s="0" t="s">
        <v>186</v>
      </c>
      <c r="AE45" s="0" t="s">
        <v>187</v>
      </c>
      <c r="AF45" s="0" t="s">
        <v>188</v>
      </c>
      <c r="AG45" s="0" t="s">
        <v>291</v>
      </c>
      <c r="AH45" s="0" t="s">
        <v>189</v>
      </c>
      <c r="AI45" s="0" t="s">
        <v>190</v>
      </c>
      <c r="AJ45" s="0" t="s">
        <v>191</v>
      </c>
      <c r="AK45" s="0" t="s">
        <v>192</v>
      </c>
      <c r="AL45" s="0" t="s">
        <v>234</v>
      </c>
      <c r="AM45" s="0" t="s">
        <v>193</v>
      </c>
      <c r="AN45" s="0" t="s">
        <v>194</v>
      </c>
      <c r="AO45" s="0" t="s">
        <v>195</v>
      </c>
      <c r="AP45" s="0" t="s">
        <v>196</v>
      </c>
      <c r="AQ45" s="0" t="s">
        <v>197</v>
      </c>
      <c r="AR45" s="0" t="s">
        <v>198</v>
      </c>
      <c r="AS45" s="0" t="s">
        <v>199</v>
      </c>
      <c r="AT45" s="0" t="s">
        <v>200</v>
      </c>
      <c r="AU45" s="0" t="s">
        <v>201</v>
      </c>
      <c r="AV45" s="0" t="s">
        <v>229</v>
      </c>
      <c r="AW45" s="0" t="s">
        <v>202</v>
      </c>
      <c r="AX45" s="0" t="s">
        <v>203</v>
      </c>
      <c r="AY45" s="0" t="s">
        <v>204</v>
      </c>
      <c r="AZ45" s="0" t="s">
        <v>205</v>
      </c>
      <c r="BA45" s="0" t="s">
        <v>206</v>
      </c>
      <c r="BB45" s="0" t="s">
        <v>207</v>
      </c>
      <c r="BC45" s="0" t="s">
        <v>208</v>
      </c>
      <c r="BD45" s="0" t="s">
        <v>209</v>
      </c>
      <c r="BE45" s="0" t="s">
        <v>210</v>
      </c>
      <c r="BF45" s="0" t="s">
        <v>211</v>
      </c>
      <c r="BG45" s="0" t="s">
        <v>212</v>
      </c>
      <c r="BH45" s="0" t="s">
        <v>213</v>
      </c>
      <c r="BI45" s="0" t="s">
        <v>214</v>
      </c>
      <c r="BJ45" s="0" t="s">
        <v>215</v>
      </c>
      <c r="BK45" s="0" t="s">
        <v>216</v>
      </c>
      <c r="BL45" s="0" t="s">
        <v>217</v>
      </c>
      <c r="BM45" s="0" t="s">
        <v>218</v>
      </c>
      <c r="BN45" s="0" t="s">
        <v>219</v>
      </c>
      <c r="BO45" s="0" t="s">
        <v>220</v>
      </c>
      <c r="BP45" s="0" t="s">
        <v>221</v>
      </c>
      <c r="BQ45" s="0" t="s">
        <v>222</v>
      </c>
      <c r="BR45" s="0" t="s">
        <v>223</v>
      </c>
      <c r="BS45" s="0" t="s">
        <v>224</v>
      </c>
      <c r="BT45" s="0" t="s">
        <v>225</v>
      </c>
      <c r="BU45" s="0" t="s">
        <v>230</v>
      </c>
      <c r="BV45" s="0" t="e">
        <f aca="false">NA()</f>
        <v>#N/A</v>
      </c>
      <c r="BW45" s="0" t="e">
        <f aca="false">NA()</f>
        <v>#N/A</v>
      </c>
      <c r="BX45" s="0" t="e">
        <f aca="false">NA()</f>
        <v>#N/A</v>
      </c>
      <c r="BY45" s="0" t="e">
        <f aca="false">NA()</f>
        <v>#N/A</v>
      </c>
      <c r="BZ45" s="0" t="e">
        <f aca="false">NA()</f>
        <v>#N/A</v>
      </c>
      <c r="CA45" s="0" t="e">
        <f aca="false">NA()</f>
        <v>#N/A</v>
      </c>
      <c r="CB45" s="0" t="e">
        <f aca="false">NA()</f>
        <v>#N/A</v>
      </c>
      <c r="CC45" s="0" t="e">
        <f aca="false">NA()</f>
        <v>#N/A</v>
      </c>
      <c r="CD45" s="0" t="e">
        <f aca="false">NA()</f>
        <v>#N/A</v>
      </c>
      <c r="CE45" s="0" t="e">
        <f aca="false">NA()</f>
        <v>#N/A</v>
      </c>
      <c r="CF45" s="0" t="e">
        <f aca="false">NA()</f>
        <v>#N/A</v>
      </c>
      <c r="CG45" s="0" t="e">
        <f aca="false">NA()</f>
        <v>#N/A</v>
      </c>
      <c r="CH45" s="0" t="e">
        <f aca="false">NA()</f>
        <v>#N/A</v>
      </c>
      <c r="CI45" s="0" t="e">
        <f aca="false">NA()</f>
        <v>#N/A</v>
      </c>
      <c r="CJ45" s="0" t="e">
        <f aca="false">NA()</f>
        <v>#N/A</v>
      </c>
      <c r="CK45" s="0" t="e">
        <f aca="false">NA()</f>
        <v>#N/A</v>
      </c>
      <c r="CL45" s="0" t="e">
        <f aca="false">NA()</f>
        <v>#N/A</v>
      </c>
      <c r="CM45" s="0" t="e">
        <f aca="false">NA()</f>
        <v>#N/A</v>
      </c>
      <c r="CN45" s="0" t="e">
        <f aca="false">NA()</f>
        <v>#N/A</v>
      </c>
      <c r="CO45" s="0" t="e">
        <f aca="false">NA()</f>
        <v>#N/A</v>
      </c>
      <c r="CP45" s="0" t="e">
        <f aca="false">NA()</f>
        <v>#N/A</v>
      </c>
      <c r="CQ45" s="0" t="e">
        <f aca="false">NA()</f>
        <v>#N/A</v>
      </c>
      <c r="CR45" s="0" t="e">
        <f aca="false">NA()</f>
        <v>#N/A</v>
      </c>
      <c r="CS45" s="0" t="e">
        <f aca="false">NA()</f>
        <v>#N/A</v>
      </c>
      <c r="CT45" s="0" t="e">
        <f aca="false">NA()</f>
        <v>#N/A</v>
      </c>
      <c r="CU45" s="0" t="e">
        <f aca="false">NA()</f>
        <v>#N/A</v>
      </c>
      <c r="CV45" s="0" t="e">
        <f aca="false">NA()</f>
        <v>#N/A</v>
      </c>
      <c r="CW45" s="0" t="e">
        <f aca="false">NA()</f>
        <v>#N/A</v>
      </c>
      <c r="CX45" s="0" t="e">
        <f aca="false">NA()</f>
        <v>#N/A</v>
      </c>
    </row>
    <row r="46" customFormat="false" ht="12.75" hidden="false" customHeight="false" outlineLevel="0" collapsed="false">
      <c r="A46" s="0" t="s">
        <v>252</v>
      </c>
      <c r="B46" s="0" t="n">
        <v>1</v>
      </c>
      <c r="C46" s="0" t="n">
        <v>1</v>
      </c>
      <c r="D46" s="0" t="n">
        <v>1</v>
      </c>
      <c r="E46" s="0" t="n">
        <v>1</v>
      </c>
      <c r="F46" s="0" t="n">
        <v>1</v>
      </c>
      <c r="G46" s="0" t="n">
        <v>1</v>
      </c>
      <c r="H46" s="0" t="n">
        <v>1</v>
      </c>
      <c r="I46" s="0" t="n">
        <v>1</v>
      </c>
      <c r="J46" s="0" t="n">
        <v>1</v>
      </c>
      <c r="K46" s="0" t="n">
        <v>1</v>
      </c>
      <c r="L46" s="0" t="n">
        <v>1</v>
      </c>
      <c r="M46" s="0" t="n">
        <v>1</v>
      </c>
      <c r="N46" s="0" t="n">
        <v>1</v>
      </c>
      <c r="O46" s="0" t="n">
        <v>1</v>
      </c>
      <c r="P46" s="0" t="n">
        <v>1</v>
      </c>
      <c r="Q46" s="0" t="n">
        <v>1</v>
      </c>
      <c r="R46" s="0" t="n">
        <v>1</v>
      </c>
      <c r="S46" s="0" t="n">
        <v>1</v>
      </c>
      <c r="T46" s="0" t="n">
        <v>1</v>
      </c>
      <c r="U46" s="0" t="n">
        <v>1</v>
      </c>
      <c r="V46" s="0" t="n">
        <v>1</v>
      </c>
      <c r="W46" s="0" t="n">
        <v>1</v>
      </c>
      <c r="X46" s="0" t="n">
        <v>1</v>
      </c>
      <c r="Y46" s="0" t="n">
        <v>1</v>
      </c>
      <c r="Z46" s="0" t="n">
        <v>1</v>
      </c>
      <c r="AA46" s="0" t="n">
        <v>1</v>
      </c>
      <c r="AB46" s="0" t="n">
        <v>1</v>
      </c>
      <c r="AC46" s="0" t="n">
        <v>1</v>
      </c>
      <c r="AD46" s="0" t="n">
        <v>1</v>
      </c>
      <c r="AE46" s="0" t="n">
        <v>1</v>
      </c>
      <c r="AF46" s="0" t="n">
        <v>1</v>
      </c>
      <c r="AG46" s="0" t="n">
        <v>1</v>
      </c>
      <c r="AH46" s="0" t="n">
        <v>1</v>
      </c>
      <c r="AI46" s="0" t="n">
        <v>1</v>
      </c>
      <c r="AJ46" s="0" t="n">
        <v>1</v>
      </c>
      <c r="AK46" s="0" t="n">
        <v>1</v>
      </c>
      <c r="AL46" s="0" t="n">
        <v>1</v>
      </c>
      <c r="AM46" s="0" t="n">
        <v>1</v>
      </c>
      <c r="AN46" s="0" t="n">
        <v>1</v>
      </c>
      <c r="AO46" s="0" t="n">
        <v>1</v>
      </c>
      <c r="AP46" s="0" t="n">
        <v>1</v>
      </c>
      <c r="AQ46" s="0" t="n">
        <v>1</v>
      </c>
      <c r="AR46" s="0" t="n">
        <v>1</v>
      </c>
      <c r="AS46" s="0" t="n">
        <v>1</v>
      </c>
      <c r="AT46" s="0" t="n">
        <v>1</v>
      </c>
      <c r="AU46" s="0" t="n">
        <v>1</v>
      </c>
      <c r="AV46" s="0" t="n">
        <v>1</v>
      </c>
      <c r="AW46" s="0" t="n">
        <v>1</v>
      </c>
      <c r="AX46" s="0" t="n">
        <v>1</v>
      </c>
      <c r="AY46" s="0" t="n">
        <v>1</v>
      </c>
      <c r="AZ46" s="0" t="n">
        <v>1</v>
      </c>
      <c r="BA46" s="0" t="n">
        <v>1</v>
      </c>
      <c r="BB46" s="0" t="n">
        <v>1</v>
      </c>
      <c r="BC46" s="0" t="n">
        <v>1</v>
      </c>
      <c r="BD46" s="0" t="n">
        <v>1</v>
      </c>
      <c r="BE46" s="0" t="n">
        <v>1</v>
      </c>
      <c r="BF46" s="0" t="n">
        <v>1</v>
      </c>
      <c r="BG46" s="0" t="n">
        <v>1</v>
      </c>
      <c r="BH46" s="0" t="n">
        <v>1</v>
      </c>
      <c r="BI46" s="0" t="n">
        <v>1</v>
      </c>
      <c r="BJ46" s="0" t="n">
        <v>1</v>
      </c>
      <c r="BK46" s="0" t="n">
        <v>1</v>
      </c>
      <c r="BL46" s="0" t="n">
        <v>1</v>
      </c>
      <c r="BM46" s="0" t="n">
        <v>1</v>
      </c>
      <c r="BN46" s="0" t="n">
        <v>1</v>
      </c>
      <c r="BO46" s="0" t="n">
        <v>1</v>
      </c>
      <c r="BP46" s="0" t="n">
        <v>1</v>
      </c>
      <c r="BQ46" s="0" t="n">
        <v>1</v>
      </c>
      <c r="BR46" s="0" t="n">
        <v>1</v>
      </c>
      <c r="BS46" s="0" t="n">
        <v>1</v>
      </c>
      <c r="BT46" s="0" t="n">
        <v>1</v>
      </c>
      <c r="BU46" s="0" t="n">
        <v>1</v>
      </c>
      <c r="BV46" s="0" t="n">
        <v>1</v>
      </c>
      <c r="BW46" s="0" t="n">
        <v>1</v>
      </c>
      <c r="BX46" s="0" t="n">
        <v>1</v>
      </c>
      <c r="BY46" s="0" t="n">
        <v>1</v>
      </c>
      <c r="BZ46" s="0" t="n">
        <v>1</v>
      </c>
      <c r="CA46" s="0" t="n">
        <v>1</v>
      </c>
      <c r="CB46" s="0" t="n">
        <v>1</v>
      </c>
      <c r="CC46" s="0" t="n">
        <v>1</v>
      </c>
      <c r="CD46" s="0" t="n">
        <v>1</v>
      </c>
      <c r="CE46" s="0" t="n">
        <v>1</v>
      </c>
      <c r="CF46" s="0" t="n">
        <v>1</v>
      </c>
      <c r="CG46" s="0" t="n">
        <v>1</v>
      </c>
      <c r="CH46" s="0" t="n">
        <v>1</v>
      </c>
      <c r="CI46" s="0" t="n">
        <v>1</v>
      </c>
      <c r="CJ46" s="0" t="n">
        <v>1</v>
      </c>
      <c r="CK46" s="0" t="n">
        <v>1</v>
      </c>
      <c r="CL46" s="0" t="n">
        <v>1</v>
      </c>
      <c r="CM46" s="0" t="n">
        <v>1</v>
      </c>
      <c r="CN46" s="0" t="n">
        <v>1</v>
      </c>
      <c r="CO46" s="0" t="n">
        <v>1</v>
      </c>
      <c r="CP46" s="0" t="n">
        <v>1</v>
      </c>
      <c r="CQ46" s="0" t="n">
        <v>1</v>
      </c>
      <c r="CR46" s="0" t="n">
        <v>1</v>
      </c>
      <c r="CS46" s="0" t="n">
        <v>1</v>
      </c>
      <c r="CT46" s="0" t="n">
        <v>1</v>
      </c>
      <c r="CU46" s="0" t="n">
        <v>1</v>
      </c>
      <c r="CV46" s="0" t="n">
        <v>1</v>
      </c>
      <c r="CW46" s="0" t="n">
        <v>1</v>
      </c>
      <c r="CX46" s="0" t="n">
        <v>1</v>
      </c>
    </row>
    <row r="47" customFormat="false" ht="12.75" hidden="false" customHeight="false" outlineLevel="0" collapsed="false">
      <c r="B47" s="0" t="s">
        <v>159</v>
      </c>
      <c r="C47" s="0" t="s">
        <v>160</v>
      </c>
      <c r="D47" s="0" t="s">
        <v>161</v>
      </c>
      <c r="E47" s="0" t="s">
        <v>162</v>
      </c>
      <c r="F47" s="0" t="s">
        <v>163</v>
      </c>
      <c r="G47" s="0" t="s">
        <v>164</v>
      </c>
      <c r="H47" s="0" t="s">
        <v>165</v>
      </c>
      <c r="I47" s="0" t="s">
        <v>166</v>
      </c>
      <c r="J47" s="0" t="s">
        <v>167</v>
      </c>
      <c r="K47" s="0" t="s">
        <v>228</v>
      </c>
      <c r="L47" s="0" t="s">
        <v>168</v>
      </c>
      <c r="M47" s="0" t="s">
        <v>169</v>
      </c>
      <c r="N47" s="0" t="s">
        <v>170</v>
      </c>
      <c r="O47" s="0" t="s">
        <v>171</v>
      </c>
      <c r="P47" s="0" t="s">
        <v>172</v>
      </c>
      <c r="Q47" s="0" t="s">
        <v>173</v>
      </c>
      <c r="R47" s="0" t="s">
        <v>174</v>
      </c>
      <c r="S47" s="0" t="s">
        <v>175</v>
      </c>
      <c r="T47" s="0" t="s">
        <v>176</v>
      </c>
      <c r="U47" s="0" t="s">
        <v>177</v>
      </c>
      <c r="V47" s="0" t="s">
        <v>178</v>
      </c>
      <c r="W47" s="0" t="s">
        <v>179</v>
      </c>
      <c r="X47" s="0" t="s">
        <v>180</v>
      </c>
      <c r="Y47" s="0" t="s">
        <v>181</v>
      </c>
      <c r="Z47" s="0" t="s">
        <v>182</v>
      </c>
      <c r="AA47" s="0" t="s">
        <v>183</v>
      </c>
      <c r="AB47" s="0" t="s">
        <v>184</v>
      </c>
      <c r="AC47" s="0" t="s">
        <v>185</v>
      </c>
      <c r="AD47" s="0" t="s">
        <v>186</v>
      </c>
      <c r="AE47" s="0" t="s">
        <v>187</v>
      </c>
      <c r="AF47" s="0" t="s">
        <v>188</v>
      </c>
      <c r="AG47" s="0" t="s">
        <v>291</v>
      </c>
      <c r="AH47" s="0" t="s">
        <v>189</v>
      </c>
      <c r="AI47" s="0" t="s">
        <v>190</v>
      </c>
      <c r="AJ47" s="0" t="s">
        <v>191</v>
      </c>
      <c r="AK47" s="0" t="s">
        <v>192</v>
      </c>
      <c r="AL47" s="0" t="s">
        <v>234</v>
      </c>
      <c r="AM47" s="0" t="s">
        <v>193</v>
      </c>
      <c r="AN47" s="0" t="s">
        <v>194</v>
      </c>
      <c r="AO47" s="0" t="s">
        <v>195</v>
      </c>
      <c r="AP47" s="0" t="s">
        <v>196</v>
      </c>
      <c r="AQ47" s="0" t="s">
        <v>197</v>
      </c>
      <c r="AR47" s="0" t="s">
        <v>198</v>
      </c>
      <c r="AS47" s="0" t="s">
        <v>199</v>
      </c>
      <c r="AT47" s="0" t="s">
        <v>200</v>
      </c>
      <c r="AU47" s="0" t="s">
        <v>201</v>
      </c>
      <c r="AV47" s="0" t="s">
        <v>229</v>
      </c>
      <c r="AW47" s="0" t="s">
        <v>202</v>
      </c>
      <c r="AX47" s="0" t="s">
        <v>203</v>
      </c>
      <c r="AY47" s="0" t="s">
        <v>204</v>
      </c>
      <c r="AZ47" s="0" t="s">
        <v>205</v>
      </c>
      <c r="BA47" s="0" t="s">
        <v>206</v>
      </c>
      <c r="BB47" s="0" t="s">
        <v>207</v>
      </c>
      <c r="BC47" s="0" t="s">
        <v>208</v>
      </c>
      <c r="BD47" s="0" t="s">
        <v>209</v>
      </c>
      <c r="BE47" s="0" t="s">
        <v>210</v>
      </c>
      <c r="BF47" s="0" t="s">
        <v>211</v>
      </c>
      <c r="BG47" s="0" t="s">
        <v>212</v>
      </c>
      <c r="BH47" s="0" t="s">
        <v>213</v>
      </c>
      <c r="BI47" s="0" t="s">
        <v>214</v>
      </c>
      <c r="BJ47" s="0" t="s">
        <v>215</v>
      </c>
      <c r="BK47" s="0" t="s">
        <v>216</v>
      </c>
      <c r="BL47" s="0" t="s">
        <v>217</v>
      </c>
      <c r="BM47" s="0" t="s">
        <v>218</v>
      </c>
      <c r="BN47" s="0" t="s">
        <v>219</v>
      </c>
      <c r="BO47" s="0" t="s">
        <v>220</v>
      </c>
      <c r="BP47" s="0" t="s">
        <v>221</v>
      </c>
      <c r="BQ47" s="0" t="s">
        <v>222</v>
      </c>
      <c r="BR47" s="0" t="s">
        <v>223</v>
      </c>
      <c r="BS47" s="0" t="s">
        <v>224</v>
      </c>
      <c r="BT47" s="0" t="s">
        <v>225</v>
      </c>
      <c r="BU47" s="0" t="s">
        <v>230</v>
      </c>
      <c r="BV47" s="0" t="e">
        <f aca="false">NA()</f>
        <v>#N/A</v>
      </c>
      <c r="BW47" s="0" t="e">
        <f aca="false">NA()</f>
        <v>#N/A</v>
      </c>
      <c r="BX47" s="0" t="e">
        <f aca="false">NA()</f>
        <v>#N/A</v>
      </c>
      <c r="BY47" s="0" t="e">
        <f aca="false">NA()</f>
        <v>#N/A</v>
      </c>
      <c r="BZ47" s="0" t="e">
        <f aca="false">NA()</f>
        <v>#N/A</v>
      </c>
      <c r="CA47" s="0" t="e">
        <f aca="false">NA()</f>
        <v>#N/A</v>
      </c>
      <c r="CB47" s="0" t="e">
        <f aca="false">NA()</f>
        <v>#N/A</v>
      </c>
      <c r="CC47" s="0" t="e">
        <f aca="false">NA()</f>
        <v>#N/A</v>
      </c>
      <c r="CD47" s="0" t="e">
        <f aca="false">NA()</f>
        <v>#N/A</v>
      </c>
      <c r="CE47" s="0" t="e">
        <f aca="false">NA()</f>
        <v>#N/A</v>
      </c>
      <c r="CF47" s="0" t="e">
        <f aca="false">NA()</f>
        <v>#N/A</v>
      </c>
      <c r="CG47" s="0" t="e">
        <f aca="false">NA()</f>
        <v>#N/A</v>
      </c>
      <c r="CH47" s="0" t="e">
        <f aca="false">NA()</f>
        <v>#N/A</v>
      </c>
      <c r="CI47" s="0" t="e">
        <f aca="false">NA()</f>
        <v>#N/A</v>
      </c>
      <c r="CJ47" s="0" t="e">
        <f aca="false">NA()</f>
        <v>#N/A</v>
      </c>
      <c r="CK47" s="0" t="e">
        <f aca="false">NA()</f>
        <v>#N/A</v>
      </c>
      <c r="CL47" s="0" t="e">
        <f aca="false">NA()</f>
        <v>#N/A</v>
      </c>
      <c r="CM47" s="0" t="e">
        <f aca="false">NA()</f>
        <v>#N/A</v>
      </c>
      <c r="CN47" s="0" t="e">
        <f aca="false">NA()</f>
        <v>#N/A</v>
      </c>
      <c r="CO47" s="0" t="e">
        <f aca="false">NA()</f>
        <v>#N/A</v>
      </c>
      <c r="CP47" s="0" t="e">
        <f aca="false">NA()</f>
        <v>#N/A</v>
      </c>
      <c r="CQ47" s="0" t="e">
        <f aca="false">NA()</f>
        <v>#N/A</v>
      </c>
      <c r="CR47" s="0" t="e">
        <f aca="false">NA()</f>
        <v>#N/A</v>
      </c>
      <c r="CS47" s="0" t="e">
        <f aca="false">NA()</f>
        <v>#N/A</v>
      </c>
      <c r="CT47" s="0" t="e">
        <f aca="false">NA()</f>
        <v>#N/A</v>
      </c>
      <c r="CU47" s="0" t="e">
        <f aca="false">NA()</f>
        <v>#N/A</v>
      </c>
      <c r="CV47" s="0" t="e">
        <f aca="false">NA()</f>
        <v>#N/A</v>
      </c>
      <c r="CW47" s="0" t="e">
        <f aca="false">NA()</f>
        <v>#N/A</v>
      </c>
      <c r="CX47" s="0" t="e">
        <f aca="false">NA()</f>
        <v>#N/A</v>
      </c>
    </row>
    <row r="48" customFormat="false" ht="12.75" hidden="false" customHeight="false" outlineLevel="0" collapsed="false">
      <c r="A48" s="0" t="s">
        <v>253</v>
      </c>
      <c r="B48" s="0" t="n">
        <v>1</v>
      </c>
      <c r="C48" s="0" t="n">
        <v>1</v>
      </c>
      <c r="D48" s="0" t="n">
        <v>1</v>
      </c>
      <c r="E48" s="0" t="n">
        <v>1</v>
      </c>
      <c r="F48" s="0" t="n">
        <v>1</v>
      </c>
      <c r="G48" s="0" t="n">
        <v>1</v>
      </c>
      <c r="H48" s="0" t="n">
        <v>1</v>
      </c>
      <c r="I48" s="0" t="n">
        <v>1</v>
      </c>
      <c r="J48" s="0" t="n">
        <v>1</v>
      </c>
      <c r="K48" s="0" t="n">
        <v>1</v>
      </c>
      <c r="L48" s="0" t="n">
        <v>1</v>
      </c>
      <c r="M48" s="0" t="n">
        <v>1</v>
      </c>
      <c r="N48" s="0" t="n">
        <v>1</v>
      </c>
      <c r="O48" s="0" t="n">
        <v>1</v>
      </c>
      <c r="P48" s="0" t="n">
        <v>1</v>
      </c>
      <c r="Q48" s="0" t="n">
        <v>1</v>
      </c>
      <c r="R48" s="0" t="n">
        <v>1</v>
      </c>
      <c r="S48" s="0" t="n">
        <v>1</v>
      </c>
      <c r="T48" s="0" t="n">
        <v>1</v>
      </c>
      <c r="U48" s="0" t="n">
        <v>1</v>
      </c>
      <c r="V48" s="0" t="n">
        <v>1</v>
      </c>
      <c r="W48" s="0" t="n">
        <v>1</v>
      </c>
      <c r="X48" s="0" t="n">
        <v>1</v>
      </c>
      <c r="Y48" s="0" t="n">
        <v>1</v>
      </c>
      <c r="Z48" s="0" t="n">
        <v>1</v>
      </c>
      <c r="AA48" s="0" t="n">
        <v>1</v>
      </c>
      <c r="AB48" s="0" t="n">
        <v>1</v>
      </c>
      <c r="AC48" s="0" t="n">
        <v>1</v>
      </c>
      <c r="AD48" s="0" t="n">
        <v>1</v>
      </c>
      <c r="AE48" s="0" t="n">
        <v>1</v>
      </c>
      <c r="AF48" s="0" t="n">
        <v>1</v>
      </c>
      <c r="AG48" s="0" t="n">
        <v>1</v>
      </c>
      <c r="AH48" s="0" t="n">
        <v>1</v>
      </c>
      <c r="AI48" s="0" t="n">
        <v>1</v>
      </c>
      <c r="AJ48" s="0" t="n">
        <v>1</v>
      </c>
      <c r="AK48" s="0" t="n">
        <v>1</v>
      </c>
      <c r="AL48" s="0" t="n">
        <v>1</v>
      </c>
      <c r="AM48" s="0" t="n">
        <v>1</v>
      </c>
      <c r="AN48" s="0" t="n">
        <v>1</v>
      </c>
      <c r="AO48" s="0" t="n">
        <v>1</v>
      </c>
      <c r="AP48" s="0" t="n">
        <v>1</v>
      </c>
      <c r="AQ48" s="0" t="n">
        <v>1</v>
      </c>
      <c r="AR48" s="0" t="n">
        <v>1</v>
      </c>
      <c r="AS48" s="0" t="n">
        <v>1</v>
      </c>
      <c r="AT48" s="0" t="n">
        <v>1</v>
      </c>
      <c r="AU48" s="0" t="n">
        <v>1</v>
      </c>
      <c r="AV48" s="0" t="n">
        <v>1</v>
      </c>
      <c r="AW48" s="0" t="n">
        <v>1</v>
      </c>
      <c r="AX48" s="0" t="n">
        <v>1</v>
      </c>
      <c r="AY48" s="0" t="n">
        <v>1</v>
      </c>
      <c r="AZ48" s="0" t="n">
        <v>1</v>
      </c>
      <c r="BA48" s="0" t="n">
        <v>1</v>
      </c>
      <c r="BB48" s="0" t="n">
        <v>1</v>
      </c>
      <c r="BC48" s="0" t="n">
        <v>1</v>
      </c>
      <c r="BD48" s="0" t="n">
        <v>1</v>
      </c>
      <c r="BE48" s="0" t="n">
        <v>1</v>
      </c>
      <c r="BF48" s="0" t="n">
        <v>1</v>
      </c>
      <c r="BG48" s="0" t="n">
        <v>1</v>
      </c>
      <c r="BH48" s="0" t="n">
        <v>1</v>
      </c>
      <c r="BI48" s="0" t="n">
        <v>1</v>
      </c>
      <c r="BJ48" s="0" t="n">
        <v>1</v>
      </c>
      <c r="BK48" s="0" t="n">
        <v>1</v>
      </c>
      <c r="BL48" s="0" t="n">
        <v>1</v>
      </c>
      <c r="BM48" s="0" t="n">
        <v>1</v>
      </c>
      <c r="BN48" s="0" t="n">
        <v>1</v>
      </c>
      <c r="BO48" s="0" t="n">
        <v>1</v>
      </c>
      <c r="BP48" s="0" t="n">
        <v>1</v>
      </c>
      <c r="BQ48" s="0" t="n">
        <v>1</v>
      </c>
      <c r="BR48" s="0" t="n">
        <v>1</v>
      </c>
      <c r="BS48" s="0" t="n">
        <v>1</v>
      </c>
      <c r="BT48" s="0" t="n">
        <v>1</v>
      </c>
      <c r="BU48" s="0" t="n">
        <v>1</v>
      </c>
      <c r="BV48" s="0" t="n">
        <v>1</v>
      </c>
      <c r="BW48" s="0" t="n">
        <v>1</v>
      </c>
      <c r="BX48" s="0" t="n">
        <v>1</v>
      </c>
      <c r="BY48" s="0" t="n">
        <v>1</v>
      </c>
      <c r="BZ48" s="0" t="n">
        <v>1</v>
      </c>
      <c r="CA48" s="0" t="n">
        <v>1</v>
      </c>
      <c r="CB48" s="0" t="n">
        <v>1</v>
      </c>
      <c r="CC48" s="0" t="n">
        <v>1</v>
      </c>
      <c r="CD48" s="0" t="n">
        <v>1</v>
      </c>
      <c r="CE48" s="0" t="n">
        <v>1</v>
      </c>
      <c r="CF48" s="0" t="n">
        <v>1</v>
      </c>
      <c r="CG48" s="0" t="n">
        <v>1</v>
      </c>
      <c r="CH48" s="0" t="n">
        <v>1</v>
      </c>
      <c r="CI48" s="0" t="n">
        <v>1</v>
      </c>
      <c r="CJ48" s="0" t="n">
        <v>1</v>
      </c>
      <c r="CK48" s="0" t="n">
        <v>1</v>
      </c>
      <c r="CL48" s="0" t="n">
        <v>1</v>
      </c>
      <c r="CM48" s="0" t="n">
        <v>1</v>
      </c>
      <c r="CN48" s="0" t="n">
        <v>1</v>
      </c>
      <c r="CO48" s="0" t="n">
        <v>1</v>
      </c>
      <c r="CP48" s="0" t="n">
        <v>1</v>
      </c>
      <c r="CQ48" s="0" t="n">
        <v>1</v>
      </c>
      <c r="CR48" s="0" t="n">
        <v>1</v>
      </c>
      <c r="CS48" s="0" t="n">
        <v>1</v>
      </c>
      <c r="CT48" s="0" t="n">
        <v>1</v>
      </c>
      <c r="CU48" s="0" t="n">
        <v>1</v>
      </c>
      <c r="CV48" s="0" t="n">
        <v>1</v>
      </c>
      <c r="CW48" s="0" t="n">
        <v>1</v>
      </c>
      <c r="CX48" s="0" t="n">
        <v>1</v>
      </c>
    </row>
    <row r="49" customFormat="false" ht="12.75" hidden="false" customHeight="false" outlineLevel="0" collapsed="false">
      <c r="B49" s="0" t="s">
        <v>159</v>
      </c>
      <c r="C49" s="0" t="s">
        <v>160</v>
      </c>
      <c r="D49" s="0" t="s">
        <v>161</v>
      </c>
      <c r="E49" s="0" t="s">
        <v>162</v>
      </c>
      <c r="F49" s="0" t="s">
        <v>163</v>
      </c>
      <c r="G49" s="0" t="s">
        <v>164</v>
      </c>
      <c r="H49" s="0" t="s">
        <v>165</v>
      </c>
      <c r="I49" s="0" t="s">
        <v>166</v>
      </c>
      <c r="J49" s="0" t="s">
        <v>167</v>
      </c>
      <c r="K49" s="0" t="s">
        <v>228</v>
      </c>
      <c r="L49" s="0" t="s">
        <v>168</v>
      </c>
      <c r="M49" s="0" t="s">
        <v>169</v>
      </c>
      <c r="N49" s="0" t="s">
        <v>170</v>
      </c>
      <c r="O49" s="0" t="s">
        <v>171</v>
      </c>
      <c r="P49" s="0" t="s">
        <v>172</v>
      </c>
      <c r="Q49" s="0" t="s">
        <v>173</v>
      </c>
      <c r="R49" s="0" t="s">
        <v>174</v>
      </c>
      <c r="S49" s="0" t="s">
        <v>175</v>
      </c>
      <c r="T49" s="0" t="s">
        <v>176</v>
      </c>
      <c r="U49" s="0" t="s">
        <v>177</v>
      </c>
      <c r="V49" s="0" t="s">
        <v>178</v>
      </c>
      <c r="W49" s="0" t="s">
        <v>179</v>
      </c>
      <c r="X49" s="0" t="s">
        <v>180</v>
      </c>
      <c r="Y49" s="0" t="s">
        <v>181</v>
      </c>
      <c r="Z49" s="0" t="s">
        <v>182</v>
      </c>
      <c r="AA49" s="0" t="s">
        <v>183</v>
      </c>
      <c r="AB49" s="0" t="s">
        <v>184</v>
      </c>
      <c r="AC49" s="0" t="s">
        <v>185</v>
      </c>
      <c r="AD49" s="0" t="s">
        <v>186</v>
      </c>
      <c r="AE49" s="0" t="s">
        <v>187</v>
      </c>
      <c r="AF49" s="0" t="s">
        <v>188</v>
      </c>
      <c r="AG49" s="0" t="s">
        <v>291</v>
      </c>
      <c r="AH49" s="0" t="s">
        <v>189</v>
      </c>
      <c r="AI49" s="0" t="s">
        <v>190</v>
      </c>
      <c r="AJ49" s="0" t="s">
        <v>191</v>
      </c>
      <c r="AK49" s="0" t="s">
        <v>192</v>
      </c>
      <c r="AL49" s="0" t="s">
        <v>234</v>
      </c>
      <c r="AM49" s="0" t="s">
        <v>193</v>
      </c>
      <c r="AN49" s="0" t="s">
        <v>194</v>
      </c>
      <c r="AO49" s="0" t="s">
        <v>195</v>
      </c>
      <c r="AP49" s="0" t="s">
        <v>196</v>
      </c>
      <c r="AQ49" s="0" t="s">
        <v>197</v>
      </c>
      <c r="AR49" s="0" t="s">
        <v>198</v>
      </c>
      <c r="AS49" s="0" t="s">
        <v>199</v>
      </c>
      <c r="AT49" s="0" t="s">
        <v>200</v>
      </c>
      <c r="AU49" s="0" t="s">
        <v>201</v>
      </c>
      <c r="AV49" s="0" t="s">
        <v>229</v>
      </c>
      <c r="AW49" s="0" t="s">
        <v>202</v>
      </c>
      <c r="AX49" s="0" t="s">
        <v>203</v>
      </c>
      <c r="AY49" s="0" t="s">
        <v>204</v>
      </c>
      <c r="AZ49" s="0" t="s">
        <v>205</v>
      </c>
      <c r="BA49" s="0" t="s">
        <v>206</v>
      </c>
      <c r="BB49" s="0" t="s">
        <v>207</v>
      </c>
      <c r="BC49" s="0" t="s">
        <v>208</v>
      </c>
      <c r="BD49" s="0" t="s">
        <v>209</v>
      </c>
      <c r="BE49" s="0" t="s">
        <v>210</v>
      </c>
      <c r="BF49" s="0" t="s">
        <v>211</v>
      </c>
      <c r="BG49" s="0" t="s">
        <v>212</v>
      </c>
      <c r="BH49" s="0" t="s">
        <v>213</v>
      </c>
      <c r="BI49" s="0" t="s">
        <v>214</v>
      </c>
      <c r="BJ49" s="0" t="s">
        <v>215</v>
      </c>
      <c r="BK49" s="0" t="s">
        <v>216</v>
      </c>
      <c r="BL49" s="0" t="s">
        <v>217</v>
      </c>
      <c r="BM49" s="0" t="s">
        <v>218</v>
      </c>
      <c r="BN49" s="0" t="s">
        <v>219</v>
      </c>
      <c r="BO49" s="0" t="s">
        <v>220</v>
      </c>
      <c r="BP49" s="0" t="s">
        <v>221</v>
      </c>
      <c r="BQ49" s="0" t="s">
        <v>222</v>
      </c>
      <c r="BR49" s="0" t="s">
        <v>223</v>
      </c>
      <c r="BS49" s="0" t="s">
        <v>224</v>
      </c>
      <c r="BT49" s="0" t="s">
        <v>225</v>
      </c>
      <c r="BU49" s="0" t="s">
        <v>230</v>
      </c>
      <c r="BV49" s="0" t="e">
        <f aca="false">NA()</f>
        <v>#N/A</v>
      </c>
      <c r="BW49" s="0" t="e">
        <f aca="false">NA()</f>
        <v>#N/A</v>
      </c>
      <c r="BX49" s="0" t="e">
        <f aca="false">NA()</f>
        <v>#N/A</v>
      </c>
      <c r="BY49" s="0" t="e">
        <f aca="false">NA()</f>
        <v>#N/A</v>
      </c>
      <c r="BZ49" s="0" t="e">
        <f aca="false">NA()</f>
        <v>#N/A</v>
      </c>
      <c r="CA49" s="0" t="e">
        <f aca="false">NA()</f>
        <v>#N/A</v>
      </c>
      <c r="CB49" s="0" t="e">
        <f aca="false">NA()</f>
        <v>#N/A</v>
      </c>
      <c r="CC49" s="0" t="e">
        <f aca="false">NA()</f>
        <v>#N/A</v>
      </c>
      <c r="CD49" s="0" t="e">
        <f aca="false">NA()</f>
        <v>#N/A</v>
      </c>
      <c r="CE49" s="0" t="e">
        <f aca="false">NA()</f>
        <v>#N/A</v>
      </c>
      <c r="CF49" s="0" t="e">
        <f aca="false">NA()</f>
        <v>#N/A</v>
      </c>
      <c r="CG49" s="0" t="e">
        <f aca="false">NA()</f>
        <v>#N/A</v>
      </c>
      <c r="CH49" s="0" t="e">
        <f aca="false">NA()</f>
        <v>#N/A</v>
      </c>
      <c r="CI49" s="0" t="e">
        <f aca="false">NA()</f>
        <v>#N/A</v>
      </c>
      <c r="CJ49" s="0" t="e">
        <f aca="false">NA()</f>
        <v>#N/A</v>
      </c>
      <c r="CK49" s="0" t="e">
        <f aca="false">NA()</f>
        <v>#N/A</v>
      </c>
      <c r="CL49" s="0" t="e">
        <f aca="false">NA()</f>
        <v>#N/A</v>
      </c>
      <c r="CM49" s="0" t="e">
        <f aca="false">NA()</f>
        <v>#N/A</v>
      </c>
      <c r="CN49" s="0" t="e">
        <f aca="false">NA()</f>
        <v>#N/A</v>
      </c>
      <c r="CO49" s="0" t="e">
        <f aca="false">NA()</f>
        <v>#N/A</v>
      </c>
      <c r="CP49" s="0" t="e">
        <f aca="false">NA()</f>
        <v>#N/A</v>
      </c>
      <c r="CQ49" s="0" t="e">
        <f aca="false">NA()</f>
        <v>#N/A</v>
      </c>
      <c r="CR49" s="0" t="e">
        <f aca="false">NA()</f>
        <v>#N/A</v>
      </c>
      <c r="CS49" s="0" t="e">
        <f aca="false">NA()</f>
        <v>#N/A</v>
      </c>
      <c r="CT49" s="0" t="e">
        <f aca="false">NA()</f>
        <v>#N/A</v>
      </c>
      <c r="CU49" s="0" t="e">
        <f aca="false">NA()</f>
        <v>#N/A</v>
      </c>
      <c r="CV49" s="0" t="e">
        <f aca="false">NA()</f>
        <v>#N/A</v>
      </c>
      <c r="CW49" s="0" t="e">
        <f aca="false">NA()</f>
        <v>#N/A</v>
      </c>
      <c r="CX49" s="0" t="e">
        <f aca="false">NA()</f>
        <v>#N/A</v>
      </c>
    </row>
    <row r="50" customFormat="false" ht="12.75" hidden="false" customHeight="false" outlineLevel="0" collapsed="false">
      <c r="A50" s="0" t="s">
        <v>254</v>
      </c>
      <c r="B50" s="0" t="n">
        <v>1</v>
      </c>
      <c r="C50" s="0" t="n">
        <v>1</v>
      </c>
      <c r="D50" s="0" t="n">
        <v>1</v>
      </c>
      <c r="E50" s="0" t="n">
        <v>1</v>
      </c>
      <c r="F50" s="0" t="n">
        <v>1</v>
      </c>
      <c r="G50" s="0" t="n">
        <v>1</v>
      </c>
      <c r="H50" s="0" t="n">
        <v>1</v>
      </c>
      <c r="I50" s="0" t="n">
        <v>1</v>
      </c>
      <c r="J50" s="0" t="n">
        <v>1</v>
      </c>
      <c r="K50" s="0" t="n">
        <v>1</v>
      </c>
      <c r="L50" s="0" t="n">
        <v>1</v>
      </c>
      <c r="M50" s="0" t="n">
        <v>1</v>
      </c>
      <c r="N50" s="0" t="n">
        <v>1</v>
      </c>
      <c r="O50" s="0" t="n">
        <v>1</v>
      </c>
      <c r="P50" s="0" t="n">
        <v>1</v>
      </c>
      <c r="Q50" s="0" t="n">
        <v>1</v>
      </c>
      <c r="R50" s="0" t="n">
        <v>1</v>
      </c>
      <c r="S50" s="0" t="n">
        <v>1</v>
      </c>
      <c r="T50" s="0" t="n">
        <v>1</v>
      </c>
      <c r="U50" s="0" t="n">
        <v>1</v>
      </c>
      <c r="V50" s="0" t="n">
        <v>1</v>
      </c>
      <c r="W50" s="0" t="n">
        <v>1</v>
      </c>
      <c r="X50" s="0" t="n">
        <v>1</v>
      </c>
      <c r="Y50" s="0" t="n">
        <v>1</v>
      </c>
      <c r="Z50" s="0" t="n">
        <v>1</v>
      </c>
      <c r="AA50" s="0" t="n">
        <v>1</v>
      </c>
      <c r="AB50" s="0" t="n">
        <v>1</v>
      </c>
      <c r="AC50" s="0" t="n">
        <v>1</v>
      </c>
      <c r="AD50" s="0" t="n">
        <v>1</v>
      </c>
      <c r="AE50" s="0" t="n">
        <v>1</v>
      </c>
      <c r="AF50" s="0" t="n">
        <v>1</v>
      </c>
      <c r="AG50" s="0" t="n">
        <v>1</v>
      </c>
      <c r="AH50" s="0" t="n">
        <v>1</v>
      </c>
      <c r="AI50" s="0" t="n">
        <v>1</v>
      </c>
      <c r="AJ50" s="0" t="n">
        <v>1</v>
      </c>
      <c r="AK50" s="0" t="n">
        <v>1</v>
      </c>
      <c r="AL50" s="0" t="n">
        <v>1</v>
      </c>
      <c r="AM50" s="0" t="n">
        <v>1</v>
      </c>
      <c r="AN50" s="0" t="n">
        <v>1</v>
      </c>
      <c r="AO50" s="0" t="n">
        <v>1</v>
      </c>
      <c r="AP50" s="0" t="n">
        <v>1</v>
      </c>
      <c r="AQ50" s="0" t="n">
        <v>1</v>
      </c>
      <c r="AR50" s="0" t="n">
        <v>1</v>
      </c>
      <c r="AS50" s="0" t="n">
        <v>1</v>
      </c>
      <c r="AT50" s="0" t="n">
        <v>1</v>
      </c>
      <c r="AU50" s="0" t="n">
        <v>1</v>
      </c>
      <c r="AV50" s="0" t="n">
        <v>1</v>
      </c>
      <c r="AW50" s="0" t="n">
        <v>1</v>
      </c>
      <c r="AX50" s="0" t="n">
        <v>1</v>
      </c>
      <c r="AY50" s="0" t="n">
        <v>1</v>
      </c>
      <c r="AZ50" s="0" t="n">
        <v>1</v>
      </c>
      <c r="BA50" s="0" t="n">
        <v>1</v>
      </c>
      <c r="BB50" s="0" t="n">
        <v>1</v>
      </c>
      <c r="BC50" s="0" t="n">
        <v>1</v>
      </c>
      <c r="BD50" s="0" t="n">
        <v>1</v>
      </c>
      <c r="BE50" s="0" t="n">
        <v>1</v>
      </c>
      <c r="BF50" s="0" t="n">
        <v>1</v>
      </c>
      <c r="BG50" s="0" t="n">
        <v>1</v>
      </c>
      <c r="BH50" s="0" t="n">
        <v>1</v>
      </c>
      <c r="BI50" s="0" t="n">
        <v>1</v>
      </c>
      <c r="BJ50" s="0" t="n">
        <v>1</v>
      </c>
      <c r="BK50" s="0" t="n">
        <v>1</v>
      </c>
      <c r="BL50" s="0" t="n">
        <v>1</v>
      </c>
      <c r="BM50" s="0" t="n">
        <v>1</v>
      </c>
      <c r="BN50" s="0" t="n">
        <v>1</v>
      </c>
      <c r="BO50" s="0" t="n">
        <v>1</v>
      </c>
      <c r="BP50" s="0" t="n">
        <v>1</v>
      </c>
      <c r="BQ50" s="0" t="n">
        <v>1</v>
      </c>
      <c r="BR50" s="0" t="n">
        <v>1</v>
      </c>
      <c r="BS50" s="0" t="n">
        <v>1</v>
      </c>
      <c r="BT50" s="0" t="n">
        <v>1</v>
      </c>
      <c r="BU50" s="0" t="n">
        <v>1</v>
      </c>
      <c r="BV50" s="0" t="n">
        <v>1</v>
      </c>
      <c r="BW50" s="0" t="n">
        <v>1</v>
      </c>
      <c r="BX50" s="0" t="n">
        <v>1</v>
      </c>
      <c r="BY50" s="0" t="n">
        <v>1</v>
      </c>
      <c r="BZ50" s="0" t="n">
        <v>1</v>
      </c>
      <c r="CA50" s="0" t="n">
        <v>1</v>
      </c>
      <c r="CB50" s="0" t="n">
        <v>1</v>
      </c>
      <c r="CC50" s="0" t="n">
        <v>1</v>
      </c>
      <c r="CD50" s="0" t="n">
        <v>1</v>
      </c>
      <c r="CE50" s="0" t="n">
        <v>1</v>
      </c>
      <c r="CF50" s="0" t="n">
        <v>1</v>
      </c>
      <c r="CG50" s="0" t="n">
        <v>1</v>
      </c>
      <c r="CH50" s="0" t="n">
        <v>1</v>
      </c>
      <c r="CI50" s="0" t="n">
        <v>1</v>
      </c>
      <c r="CJ50" s="0" t="n">
        <v>1</v>
      </c>
      <c r="CK50" s="0" t="n">
        <v>1</v>
      </c>
      <c r="CL50" s="0" t="n">
        <v>1</v>
      </c>
      <c r="CM50" s="0" t="n">
        <v>1</v>
      </c>
      <c r="CN50" s="0" t="n">
        <v>1</v>
      </c>
      <c r="CO50" s="0" t="n">
        <v>1</v>
      </c>
      <c r="CP50" s="0" t="n">
        <v>1</v>
      </c>
      <c r="CQ50" s="0" t="n">
        <v>1</v>
      </c>
      <c r="CR50" s="0" t="n">
        <v>1</v>
      </c>
      <c r="CS50" s="0" t="n">
        <v>1</v>
      </c>
      <c r="CT50" s="0" t="n">
        <v>1</v>
      </c>
      <c r="CU50" s="0" t="n">
        <v>1</v>
      </c>
      <c r="CV50" s="0" t="n">
        <v>1</v>
      </c>
      <c r="CW50" s="0" t="n">
        <v>1</v>
      </c>
      <c r="CX50" s="0" t="n">
        <v>1</v>
      </c>
    </row>
    <row r="51" customFormat="false" ht="12.75" hidden="false" customHeight="false" outlineLevel="0" collapsed="false">
      <c r="B51" s="0" t="s">
        <v>159</v>
      </c>
      <c r="C51" s="0" t="s">
        <v>160</v>
      </c>
      <c r="D51" s="0" t="s">
        <v>161</v>
      </c>
      <c r="E51" s="0" t="s">
        <v>162</v>
      </c>
      <c r="F51" s="0" t="s">
        <v>163</v>
      </c>
      <c r="G51" s="0" t="s">
        <v>164</v>
      </c>
      <c r="H51" s="0" t="s">
        <v>165</v>
      </c>
      <c r="I51" s="0" t="s">
        <v>166</v>
      </c>
      <c r="J51" s="0" t="s">
        <v>167</v>
      </c>
      <c r="K51" s="0" t="s">
        <v>228</v>
      </c>
      <c r="L51" s="0" t="s">
        <v>168</v>
      </c>
      <c r="M51" s="0" t="s">
        <v>169</v>
      </c>
      <c r="N51" s="0" t="s">
        <v>170</v>
      </c>
      <c r="O51" s="0" t="s">
        <v>171</v>
      </c>
      <c r="P51" s="0" t="s">
        <v>172</v>
      </c>
      <c r="Q51" s="0" t="s">
        <v>173</v>
      </c>
      <c r="R51" s="0" t="s">
        <v>174</v>
      </c>
      <c r="S51" s="0" t="s">
        <v>175</v>
      </c>
      <c r="T51" s="0" t="s">
        <v>176</v>
      </c>
      <c r="U51" s="0" t="s">
        <v>177</v>
      </c>
      <c r="V51" s="0" t="s">
        <v>178</v>
      </c>
      <c r="W51" s="0" t="s">
        <v>179</v>
      </c>
      <c r="X51" s="0" t="s">
        <v>180</v>
      </c>
      <c r="Y51" s="0" t="s">
        <v>181</v>
      </c>
      <c r="Z51" s="0" t="s">
        <v>182</v>
      </c>
      <c r="AA51" s="0" t="s">
        <v>183</v>
      </c>
      <c r="AB51" s="0" t="s">
        <v>184</v>
      </c>
      <c r="AC51" s="0" t="s">
        <v>185</v>
      </c>
      <c r="AD51" s="0" t="s">
        <v>186</v>
      </c>
      <c r="AE51" s="0" t="s">
        <v>187</v>
      </c>
      <c r="AF51" s="0" t="s">
        <v>188</v>
      </c>
      <c r="AG51" s="0" t="s">
        <v>291</v>
      </c>
      <c r="AH51" s="0" t="s">
        <v>189</v>
      </c>
      <c r="AI51" s="0" t="s">
        <v>190</v>
      </c>
      <c r="AJ51" s="0" t="s">
        <v>191</v>
      </c>
      <c r="AK51" s="0" t="s">
        <v>192</v>
      </c>
      <c r="AL51" s="0" t="s">
        <v>234</v>
      </c>
      <c r="AM51" s="0" t="s">
        <v>193</v>
      </c>
      <c r="AN51" s="0" t="s">
        <v>194</v>
      </c>
      <c r="AO51" s="0" t="s">
        <v>195</v>
      </c>
      <c r="AP51" s="0" t="s">
        <v>196</v>
      </c>
      <c r="AQ51" s="0" t="s">
        <v>197</v>
      </c>
      <c r="AR51" s="0" t="s">
        <v>198</v>
      </c>
      <c r="AS51" s="0" t="s">
        <v>199</v>
      </c>
      <c r="AT51" s="0" t="s">
        <v>200</v>
      </c>
      <c r="AU51" s="0" t="s">
        <v>201</v>
      </c>
      <c r="AV51" s="0" t="s">
        <v>229</v>
      </c>
      <c r="AW51" s="0" t="s">
        <v>202</v>
      </c>
      <c r="AX51" s="0" t="s">
        <v>203</v>
      </c>
      <c r="AY51" s="0" t="s">
        <v>204</v>
      </c>
      <c r="AZ51" s="0" t="s">
        <v>205</v>
      </c>
      <c r="BA51" s="0" t="s">
        <v>206</v>
      </c>
      <c r="BB51" s="0" t="s">
        <v>207</v>
      </c>
      <c r="BC51" s="0" t="s">
        <v>208</v>
      </c>
      <c r="BD51" s="0" t="s">
        <v>209</v>
      </c>
      <c r="BE51" s="0" t="s">
        <v>210</v>
      </c>
      <c r="BF51" s="0" t="s">
        <v>211</v>
      </c>
      <c r="BG51" s="0" t="s">
        <v>212</v>
      </c>
      <c r="BH51" s="0" t="s">
        <v>213</v>
      </c>
      <c r="BI51" s="0" t="s">
        <v>214</v>
      </c>
      <c r="BJ51" s="0" t="s">
        <v>215</v>
      </c>
      <c r="BK51" s="0" t="s">
        <v>216</v>
      </c>
      <c r="BL51" s="0" t="s">
        <v>217</v>
      </c>
      <c r="BM51" s="0" t="s">
        <v>218</v>
      </c>
      <c r="BN51" s="0" t="s">
        <v>219</v>
      </c>
      <c r="BO51" s="0" t="s">
        <v>220</v>
      </c>
      <c r="BP51" s="0" t="s">
        <v>221</v>
      </c>
      <c r="BQ51" s="0" t="s">
        <v>222</v>
      </c>
      <c r="BR51" s="0" t="s">
        <v>223</v>
      </c>
      <c r="BS51" s="0" t="s">
        <v>224</v>
      </c>
      <c r="BT51" s="0" t="s">
        <v>225</v>
      </c>
      <c r="BU51" s="0" t="s">
        <v>230</v>
      </c>
      <c r="BV51" s="0" t="e">
        <f aca="false">NA()</f>
        <v>#N/A</v>
      </c>
      <c r="BW51" s="0" t="e">
        <f aca="false">NA()</f>
        <v>#N/A</v>
      </c>
      <c r="BX51" s="0" t="e">
        <f aca="false">NA()</f>
        <v>#N/A</v>
      </c>
      <c r="BY51" s="0" t="e">
        <f aca="false">NA()</f>
        <v>#N/A</v>
      </c>
      <c r="BZ51" s="0" t="e">
        <f aca="false">NA()</f>
        <v>#N/A</v>
      </c>
      <c r="CA51" s="0" t="e">
        <f aca="false">NA()</f>
        <v>#N/A</v>
      </c>
      <c r="CB51" s="0" t="e">
        <f aca="false">NA()</f>
        <v>#N/A</v>
      </c>
      <c r="CC51" s="0" t="e">
        <f aca="false">NA()</f>
        <v>#N/A</v>
      </c>
      <c r="CD51" s="0" t="e">
        <f aca="false">NA()</f>
        <v>#N/A</v>
      </c>
      <c r="CE51" s="0" t="e">
        <f aca="false">NA()</f>
        <v>#N/A</v>
      </c>
      <c r="CF51" s="0" t="e">
        <f aca="false">NA()</f>
        <v>#N/A</v>
      </c>
      <c r="CG51" s="0" t="e">
        <f aca="false">NA()</f>
        <v>#N/A</v>
      </c>
      <c r="CH51" s="0" t="e">
        <f aca="false">NA()</f>
        <v>#N/A</v>
      </c>
      <c r="CI51" s="0" t="e">
        <f aca="false">NA()</f>
        <v>#N/A</v>
      </c>
      <c r="CJ51" s="0" t="e">
        <f aca="false">NA()</f>
        <v>#N/A</v>
      </c>
      <c r="CK51" s="0" t="e">
        <f aca="false">NA()</f>
        <v>#N/A</v>
      </c>
      <c r="CL51" s="0" t="e">
        <f aca="false">NA()</f>
        <v>#N/A</v>
      </c>
      <c r="CM51" s="0" t="e">
        <f aca="false">NA()</f>
        <v>#N/A</v>
      </c>
      <c r="CN51" s="0" t="e">
        <f aca="false">NA()</f>
        <v>#N/A</v>
      </c>
      <c r="CO51" s="0" t="e">
        <f aca="false">NA()</f>
        <v>#N/A</v>
      </c>
      <c r="CP51" s="0" t="e">
        <f aca="false">NA()</f>
        <v>#N/A</v>
      </c>
      <c r="CQ51" s="0" t="e">
        <f aca="false">NA()</f>
        <v>#N/A</v>
      </c>
      <c r="CR51" s="0" t="e">
        <f aca="false">NA()</f>
        <v>#N/A</v>
      </c>
      <c r="CS51" s="0" t="e">
        <f aca="false">NA()</f>
        <v>#N/A</v>
      </c>
      <c r="CT51" s="0" t="e">
        <f aca="false">NA()</f>
        <v>#N/A</v>
      </c>
      <c r="CU51" s="0" t="e">
        <f aca="false">NA()</f>
        <v>#N/A</v>
      </c>
      <c r="CV51" s="0" t="e">
        <f aca="false">NA()</f>
        <v>#N/A</v>
      </c>
      <c r="CW51" s="0" t="e">
        <f aca="false">NA()</f>
        <v>#N/A</v>
      </c>
      <c r="CX51" s="0" t="e">
        <f aca="false">NA()</f>
        <v>#N/A</v>
      </c>
    </row>
    <row r="52" customFormat="false" ht="12.75" hidden="false" customHeight="false" outlineLevel="0" collapsed="false">
      <c r="A52" s="0" t="s">
        <v>255</v>
      </c>
      <c r="B52" s="0" t="n">
        <v>1</v>
      </c>
      <c r="C52" s="0" t="n">
        <v>1</v>
      </c>
      <c r="D52" s="0" t="n">
        <v>1</v>
      </c>
      <c r="E52" s="0" t="n">
        <v>1</v>
      </c>
      <c r="F52" s="0" t="n">
        <v>1</v>
      </c>
      <c r="G52" s="0" t="n">
        <v>1</v>
      </c>
      <c r="H52" s="0" t="n">
        <v>1</v>
      </c>
      <c r="I52" s="0" t="n">
        <v>1</v>
      </c>
      <c r="J52" s="0" t="n">
        <v>1</v>
      </c>
      <c r="K52" s="0" t="n">
        <v>1</v>
      </c>
      <c r="L52" s="0" t="n">
        <v>1</v>
      </c>
      <c r="M52" s="0" t="n">
        <v>1</v>
      </c>
      <c r="N52" s="0" t="n">
        <v>1</v>
      </c>
      <c r="O52" s="0" t="n">
        <v>1</v>
      </c>
      <c r="P52" s="0" t="n">
        <v>1</v>
      </c>
      <c r="Q52" s="0" t="n">
        <v>1</v>
      </c>
      <c r="R52" s="0" t="n">
        <v>1</v>
      </c>
      <c r="S52" s="0" t="n">
        <v>1</v>
      </c>
      <c r="T52" s="0" t="n">
        <v>1</v>
      </c>
      <c r="U52" s="0" t="n">
        <v>1</v>
      </c>
      <c r="V52" s="0" t="n">
        <v>1</v>
      </c>
      <c r="W52" s="0" t="n">
        <v>1</v>
      </c>
      <c r="X52" s="0" t="n">
        <v>1</v>
      </c>
      <c r="Y52" s="0" t="n">
        <v>1</v>
      </c>
      <c r="Z52" s="0" t="n">
        <v>1</v>
      </c>
      <c r="AA52" s="0" t="n">
        <v>1</v>
      </c>
      <c r="AB52" s="0" t="n">
        <v>1</v>
      </c>
      <c r="AC52" s="0" t="n">
        <v>1</v>
      </c>
      <c r="AD52" s="0" t="n">
        <v>1</v>
      </c>
      <c r="AE52" s="0" t="n">
        <v>1</v>
      </c>
      <c r="AF52" s="0" t="n">
        <v>1</v>
      </c>
      <c r="AG52" s="0" t="n">
        <v>1</v>
      </c>
      <c r="AH52" s="0" t="n">
        <v>1</v>
      </c>
      <c r="AI52" s="0" t="n">
        <v>1</v>
      </c>
      <c r="AJ52" s="0" t="n">
        <v>1</v>
      </c>
      <c r="AK52" s="0" t="n">
        <v>1</v>
      </c>
      <c r="AL52" s="0" t="n">
        <v>1</v>
      </c>
      <c r="AM52" s="0" t="n">
        <v>1</v>
      </c>
      <c r="AN52" s="0" t="n">
        <v>1</v>
      </c>
      <c r="AO52" s="0" t="n">
        <v>1</v>
      </c>
      <c r="AP52" s="0" t="n">
        <v>1</v>
      </c>
      <c r="AQ52" s="0" t="n">
        <v>1</v>
      </c>
      <c r="AR52" s="0" t="n">
        <v>1</v>
      </c>
      <c r="AS52" s="0" t="n">
        <v>1</v>
      </c>
      <c r="AT52" s="0" t="n">
        <v>1</v>
      </c>
      <c r="AU52" s="0" t="n">
        <v>1</v>
      </c>
      <c r="AV52" s="0" t="n">
        <v>1</v>
      </c>
      <c r="AW52" s="0" t="n">
        <v>1</v>
      </c>
      <c r="AX52" s="0" t="n">
        <v>1</v>
      </c>
      <c r="AY52" s="0" t="n">
        <v>1</v>
      </c>
      <c r="AZ52" s="0" t="n">
        <v>1</v>
      </c>
      <c r="BA52" s="0" t="n">
        <v>1</v>
      </c>
      <c r="BB52" s="0" t="n">
        <v>1</v>
      </c>
      <c r="BC52" s="0" t="n">
        <v>1</v>
      </c>
      <c r="BD52" s="0" t="n">
        <v>1</v>
      </c>
      <c r="BE52" s="0" t="n">
        <v>1</v>
      </c>
      <c r="BF52" s="0" t="n">
        <v>1</v>
      </c>
      <c r="BG52" s="0" t="n">
        <v>1</v>
      </c>
      <c r="BH52" s="0" t="n">
        <v>1</v>
      </c>
      <c r="BI52" s="0" t="n">
        <v>1</v>
      </c>
      <c r="BJ52" s="0" t="n">
        <v>1</v>
      </c>
      <c r="BK52" s="0" t="n">
        <v>1</v>
      </c>
      <c r="BL52" s="0" t="n">
        <v>1</v>
      </c>
      <c r="BM52" s="0" t="n">
        <v>1</v>
      </c>
      <c r="BN52" s="0" t="n">
        <v>1</v>
      </c>
      <c r="BO52" s="0" t="n">
        <v>1</v>
      </c>
      <c r="BP52" s="0" t="n">
        <v>1</v>
      </c>
      <c r="BQ52" s="0" t="n">
        <v>1</v>
      </c>
      <c r="BR52" s="0" t="n">
        <v>1</v>
      </c>
      <c r="BS52" s="0" t="n">
        <v>1</v>
      </c>
      <c r="BT52" s="0" t="n">
        <v>1</v>
      </c>
      <c r="BU52" s="0" t="n">
        <v>1</v>
      </c>
      <c r="BV52" s="0" t="n">
        <v>1</v>
      </c>
      <c r="BW52" s="0" t="n">
        <v>1</v>
      </c>
      <c r="BX52" s="0" t="n">
        <v>1</v>
      </c>
      <c r="BY52" s="0" t="n">
        <v>1</v>
      </c>
      <c r="BZ52" s="0" t="n">
        <v>1</v>
      </c>
      <c r="CA52" s="0" t="n">
        <v>1</v>
      </c>
      <c r="CB52" s="0" t="n">
        <v>1</v>
      </c>
      <c r="CC52" s="0" t="n">
        <v>1</v>
      </c>
      <c r="CD52" s="0" t="n">
        <v>1</v>
      </c>
      <c r="CE52" s="0" t="n">
        <v>1</v>
      </c>
      <c r="CF52" s="0" t="n">
        <v>1</v>
      </c>
      <c r="CG52" s="0" t="n">
        <v>1</v>
      </c>
      <c r="CH52" s="0" t="n">
        <v>1</v>
      </c>
      <c r="CI52" s="0" t="n">
        <v>1</v>
      </c>
      <c r="CJ52" s="0" t="n">
        <v>1</v>
      </c>
      <c r="CK52" s="0" t="n">
        <v>1</v>
      </c>
      <c r="CL52" s="0" t="n">
        <v>1</v>
      </c>
      <c r="CM52" s="0" t="n">
        <v>1</v>
      </c>
      <c r="CN52" s="0" t="n">
        <v>1</v>
      </c>
      <c r="CO52" s="0" t="n">
        <v>1</v>
      </c>
      <c r="CP52" s="0" t="n">
        <v>1</v>
      </c>
      <c r="CQ52" s="0" t="n">
        <v>1</v>
      </c>
      <c r="CR52" s="0" t="n">
        <v>1</v>
      </c>
      <c r="CS52" s="0" t="n">
        <v>1</v>
      </c>
      <c r="CT52" s="0" t="n">
        <v>1</v>
      </c>
      <c r="CU52" s="0" t="n">
        <v>1</v>
      </c>
      <c r="CV52" s="0" t="n">
        <v>1</v>
      </c>
      <c r="CW52" s="0" t="n">
        <v>1</v>
      </c>
      <c r="CX52" s="0" t="n">
        <v>1</v>
      </c>
    </row>
    <row r="53" customFormat="false" ht="12.75" hidden="false" customHeight="false" outlineLevel="0" collapsed="false">
      <c r="B53" s="0" t="s">
        <v>159</v>
      </c>
      <c r="C53" s="0" t="s">
        <v>160</v>
      </c>
      <c r="D53" s="0" t="s">
        <v>161</v>
      </c>
      <c r="E53" s="0" t="s">
        <v>162</v>
      </c>
      <c r="F53" s="0" t="s">
        <v>163</v>
      </c>
      <c r="G53" s="0" t="s">
        <v>164</v>
      </c>
      <c r="H53" s="0" t="s">
        <v>165</v>
      </c>
      <c r="I53" s="0" t="s">
        <v>166</v>
      </c>
      <c r="J53" s="0" t="s">
        <v>167</v>
      </c>
      <c r="K53" s="0" t="s">
        <v>228</v>
      </c>
      <c r="L53" s="0" t="s">
        <v>168</v>
      </c>
      <c r="M53" s="0" t="s">
        <v>169</v>
      </c>
      <c r="N53" s="0" t="s">
        <v>170</v>
      </c>
      <c r="O53" s="0" t="s">
        <v>171</v>
      </c>
      <c r="P53" s="0" t="s">
        <v>172</v>
      </c>
      <c r="Q53" s="0" t="s">
        <v>173</v>
      </c>
      <c r="R53" s="0" t="s">
        <v>174</v>
      </c>
      <c r="S53" s="0" t="s">
        <v>175</v>
      </c>
      <c r="T53" s="0" t="s">
        <v>176</v>
      </c>
      <c r="U53" s="0" t="s">
        <v>177</v>
      </c>
      <c r="V53" s="0" t="s">
        <v>178</v>
      </c>
      <c r="W53" s="0" t="s">
        <v>179</v>
      </c>
      <c r="X53" s="0" t="s">
        <v>180</v>
      </c>
      <c r="Y53" s="0" t="s">
        <v>181</v>
      </c>
      <c r="Z53" s="0" t="s">
        <v>182</v>
      </c>
      <c r="AA53" s="0" t="s">
        <v>183</v>
      </c>
      <c r="AB53" s="0" t="s">
        <v>184</v>
      </c>
      <c r="AC53" s="0" t="s">
        <v>185</v>
      </c>
      <c r="AD53" s="0" t="s">
        <v>186</v>
      </c>
      <c r="AE53" s="0" t="s">
        <v>187</v>
      </c>
      <c r="AF53" s="0" t="s">
        <v>188</v>
      </c>
      <c r="AG53" s="0" t="s">
        <v>291</v>
      </c>
      <c r="AH53" s="0" t="s">
        <v>189</v>
      </c>
      <c r="AI53" s="0" t="s">
        <v>190</v>
      </c>
      <c r="AJ53" s="0" t="s">
        <v>191</v>
      </c>
      <c r="AK53" s="0" t="s">
        <v>192</v>
      </c>
      <c r="AL53" s="0" t="s">
        <v>234</v>
      </c>
      <c r="AM53" s="0" t="s">
        <v>193</v>
      </c>
      <c r="AN53" s="0" t="s">
        <v>194</v>
      </c>
      <c r="AO53" s="0" t="s">
        <v>195</v>
      </c>
      <c r="AP53" s="0" t="s">
        <v>196</v>
      </c>
      <c r="AQ53" s="0" t="s">
        <v>197</v>
      </c>
      <c r="AR53" s="0" t="s">
        <v>198</v>
      </c>
      <c r="AS53" s="0" t="s">
        <v>199</v>
      </c>
      <c r="AT53" s="0" t="s">
        <v>200</v>
      </c>
      <c r="AU53" s="0" t="s">
        <v>201</v>
      </c>
      <c r="AV53" s="0" t="s">
        <v>229</v>
      </c>
      <c r="AW53" s="0" t="s">
        <v>202</v>
      </c>
      <c r="AX53" s="0" t="s">
        <v>203</v>
      </c>
      <c r="AY53" s="0" t="s">
        <v>204</v>
      </c>
      <c r="AZ53" s="0" t="s">
        <v>205</v>
      </c>
      <c r="BA53" s="0" t="s">
        <v>206</v>
      </c>
      <c r="BB53" s="0" t="s">
        <v>207</v>
      </c>
      <c r="BC53" s="0" t="s">
        <v>208</v>
      </c>
      <c r="BD53" s="0" t="s">
        <v>209</v>
      </c>
      <c r="BE53" s="0" t="s">
        <v>210</v>
      </c>
      <c r="BF53" s="0" t="s">
        <v>211</v>
      </c>
      <c r="BG53" s="0" t="s">
        <v>212</v>
      </c>
      <c r="BH53" s="0" t="s">
        <v>213</v>
      </c>
      <c r="BI53" s="0" t="s">
        <v>214</v>
      </c>
      <c r="BJ53" s="0" t="s">
        <v>215</v>
      </c>
      <c r="BK53" s="0" t="s">
        <v>216</v>
      </c>
      <c r="BL53" s="0" t="s">
        <v>217</v>
      </c>
      <c r="BM53" s="0" t="s">
        <v>218</v>
      </c>
      <c r="BN53" s="0" t="s">
        <v>219</v>
      </c>
      <c r="BO53" s="0" t="s">
        <v>220</v>
      </c>
      <c r="BP53" s="0" t="s">
        <v>221</v>
      </c>
      <c r="BQ53" s="0" t="s">
        <v>222</v>
      </c>
      <c r="BR53" s="0" t="s">
        <v>223</v>
      </c>
      <c r="BS53" s="0" t="s">
        <v>224</v>
      </c>
      <c r="BT53" s="0" t="s">
        <v>225</v>
      </c>
      <c r="BU53" s="0" t="s">
        <v>230</v>
      </c>
      <c r="BV53" s="0" t="e">
        <f aca="false">NA()</f>
        <v>#N/A</v>
      </c>
      <c r="BW53" s="0" t="e">
        <f aca="false">NA()</f>
        <v>#N/A</v>
      </c>
      <c r="BX53" s="0" t="e">
        <f aca="false">NA()</f>
        <v>#N/A</v>
      </c>
      <c r="BY53" s="0" t="e">
        <f aca="false">NA()</f>
        <v>#N/A</v>
      </c>
      <c r="BZ53" s="0" t="e">
        <f aca="false">NA()</f>
        <v>#N/A</v>
      </c>
      <c r="CA53" s="0" t="e">
        <f aca="false">NA()</f>
        <v>#N/A</v>
      </c>
      <c r="CB53" s="0" t="e">
        <f aca="false">NA()</f>
        <v>#N/A</v>
      </c>
      <c r="CC53" s="0" t="e">
        <f aca="false">NA()</f>
        <v>#N/A</v>
      </c>
      <c r="CD53" s="0" t="e">
        <f aca="false">NA()</f>
        <v>#N/A</v>
      </c>
      <c r="CE53" s="0" t="e">
        <f aca="false">NA()</f>
        <v>#N/A</v>
      </c>
      <c r="CF53" s="0" t="e">
        <f aca="false">NA()</f>
        <v>#N/A</v>
      </c>
      <c r="CG53" s="0" t="e">
        <f aca="false">NA()</f>
        <v>#N/A</v>
      </c>
      <c r="CH53" s="0" t="e">
        <f aca="false">NA()</f>
        <v>#N/A</v>
      </c>
      <c r="CI53" s="0" t="e">
        <f aca="false">NA()</f>
        <v>#N/A</v>
      </c>
      <c r="CJ53" s="0" t="e">
        <f aca="false">NA()</f>
        <v>#N/A</v>
      </c>
      <c r="CK53" s="0" t="e">
        <f aca="false">NA()</f>
        <v>#N/A</v>
      </c>
      <c r="CL53" s="0" t="e">
        <f aca="false">NA()</f>
        <v>#N/A</v>
      </c>
      <c r="CM53" s="0" t="e">
        <f aca="false">NA()</f>
        <v>#N/A</v>
      </c>
      <c r="CN53" s="0" t="e">
        <f aca="false">NA()</f>
        <v>#N/A</v>
      </c>
      <c r="CO53" s="0" t="e">
        <f aca="false">NA()</f>
        <v>#N/A</v>
      </c>
      <c r="CP53" s="0" t="e">
        <f aca="false">NA()</f>
        <v>#N/A</v>
      </c>
      <c r="CQ53" s="0" t="e">
        <f aca="false">NA()</f>
        <v>#N/A</v>
      </c>
      <c r="CR53" s="0" t="e">
        <f aca="false">NA()</f>
        <v>#N/A</v>
      </c>
      <c r="CS53" s="0" t="e">
        <f aca="false">NA()</f>
        <v>#N/A</v>
      </c>
      <c r="CT53" s="0" t="e">
        <f aca="false">NA()</f>
        <v>#N/A</v>
      </c>
      <c r="CU53" s="0" t="e">
        <f aca="false">NA()</f>
        <v>#N/A</v>
      </c>
      <c r="CV53" s="0" t="e">
        <f aca="false">NA()</f>
        <v>#N/A</v>
      </c>
      <c r="CW53" s="0" t="e">
        <f aca="false">NA()</f>
        <v>#N/A</v>
      </c>
      <c r="CX53" s="0" t="e">
        <f aca="false">NA()</f>
        <v>#N/A</v>
      </c>
    </row>
    <row r="54" customFormat="false" ht="12.75" hidden="false" customHeight="false" outlineLevel="0" collapsed="false">
      <c r="A54" s="0" t="s">
        <v>256</v>
      </c>
      <c r="B54" s="0" t="n">
        <v>1</v>
      </c>
      <c r="C54" s="0" t="n">
        <v>1</v>
      </c>
      <c r="D54" s="0" t="n">
        <v>1</v>
      </c>
      <c r="E54" s="0" t="n">
        <v>1</v>
      </c>
      <c r="F54" s="0" t="n">
        <v>1</v>
      </c>
      <c r="G54" s="0" t="n">
        <v>1</v>
      </c>
      <c r="H54" s="0" t="n">
        <v>1</v>
      </c>
      <c r="I54" s="0" t="n">
        <v>1</v>
      </c>
      <c r="J54" s="0" t="n">
        <v>1</v>
      </c>
      <c r="K54" s="0" t="n">
        <v>1</v>
      </c>
      <c r="L54" s="0" t="n">
        <v>1</v>
      </c>
      <c r="M54" s="0" t="n">
        <v>1</v>
      </c>
      <c r="N54" s="0" t="n">
        <v>1</v>
      </c>
      <c r="O54" s="0" t="n">
        <v>1</v>
      </c>
      <c r="P54" s="0" t="n">
        <v>1</v>
      </c>
      <c r="Q54" s="0" t="n">
        <v>1</v>
      </c>
      <c r="R54" s="0" t="n">
        <v>1</v>
      </c>
      <c r="S54" s="0" t="n">
        <v>1</v>
      </c>
      <c r="T54" s="0" t="n">
        <v>1</v>
      </c>
      <c r="U54" s="0" t="n">
        <v>1</v>
      </c>
      <c r="V54" s="0" t="n">
        <v>1</v>
      </c>
      <c r="W54" s="0" t="n">
        <v>1</v>
      </c>
      <c r="X54" s="0" t="n">
        <v>1</v>
      </c>
      <c r="Y54" s="0" t="n">
        <v>1</v>
      </c>
      <c r="Z54" s="0" t="n">
        <v>1</v>
      </c>
      <c r="AA54" s="0" t="n">
        <v>1</v>
      </c>
      <c r="AB54" s="0" t="n">
        <v>1</v>
      </c>
      <c r="AC54" s="0" t="n">
        <v>1</v>
      </c>
      <c r="AD54" s="0" t="n">
        <v>1</v>
      </c>
      <c r="AE54" s="0" t="n">
        <v>1</v>
      </c>
      <c r="AF54" s="0" t="n">
        <v>1</v>
      </c>
      <c r="AG54" s="0" t="n">
        <v>1</v>
      </c>
      <c r="AH54" s="0" t="n">
        <v>1</v>
      </c>
      <c r="AI54" s="0" t="n">
        <v>1</v>
      </c>
      <c r="AJ54" s="0" t="n">
        <v>1</v>
      </c>
      <c r="AK54" s="0" t="n">
        <v>1</v>
      </c>
      <c r="AL54" s="0" t="n">
        <v>1</v>
      </c>
      <c r="AM54" s="0" t="n">
        <v>1</v>
      </c>
      <c r="AN54" s="0" t="n">
        <v>1</v>
      </c>
      <c r="AO54" s="0" t="n">
        <v>1</v>
      </c>
      <c r="AP54" s="0" t="n">
        <v>1</v>
      </c>
      <c r="AQ54" s="0" t="n">
        <v>1</v>
      </c>
      <c r="AR54" s="0" t="n">
        <v>1</v>
      </c>
      <c r="AS54" s="0" t="n">
        <v>1</v>
      </c>
      <c r="AT54" s="0" t="n">
        <v>1</v>
      </c>
      <c r="AU54" s="0" t="n">
        <v>1</v>
      </c>
      <c r="AV54" s="0" t="n">
        <v>1</v>
      </c>
      <c r="AW54" s="0" t="n">
        <v>1</v>
      </c>
      <c r="AX54" s="0" t="n">
        <v>1</v>
      </c>
      <c r="AY54" s="0" t="n">
        <v>1</v>
      </c>
      <c r="AZ54" s="0" t="n">
        <v>1</v>
      </c>
      <c r="BA54" s="0" t="n">
        <v>1</v>
      </c>
      <c r="BB54" s="0" t="n">
        <v>1</v>
      </c>
      <c r="BC54" s="0" t="n">
        <v>1</v>
      </c>
      <c r="BD54" s="0" t="n">
        <v>1</v>
      </c>
      <c r="BE54" s="0" t="n">
        <v>1</v>
      </c>
      <c r="BF54" s="0" t="n">
        <v>1</v>
      </c>
      <c r="BG54" s="0" t="n">
        <v>1</v>
      </c>
      <c r="BH54" s="0" t="n">
        <v>1</v>
      </c>
      <c r="BI54" s="0" t="n">
        <v>1</v>
      </c>
      <c r="BJ54" s="0" t="n">
        <v>1</v>
      </c>
      <c r="BK54" s="0" t="n">
        <v>1</v>
      </c>
      <c r="BL54" s="0" t="n">
        <v>1</v>
      </c>
      <c r="BM54" s="0" t="n">
        <v>1</v>
      </c>
      <c r="BN54" s="0" t="n">
        <v>1</v>
      </c>
      <c r="BO54" s="0" t="n">
        <v>1</v>
      </c>
      <c r="BP54" s="0" t="n">
        <v>1</v>
      </c>
      <c r="BQ54" s="0" t="n">
        <v>1</v>
      </c>
      <c r="BR54" s="0" t="n">
        <v>1</v>
      </c>
      <c r="BS54" s="0" t="n">
        <v>1</v>
      </c>
      <c r="BT54" s="0" t="n">
        <v>1</v>
      </c>
      <c r="BU54" s="0" t="n">
        <v>1</v>
      </c>
      <c r="BV54" s="0" t="n">
        <v>1</v>
      </c>
      <c r="BW54" s="0" t="n">
        <v>1</v>
      </c>
      <c r="BX54" s="0" t="n">
        <v>1</v>
      </c>
      <c r="BY54" s="0" t="n">
        <v>1</v>
      </c>
      <c r="BZ54" s="0" t="n">
        <v>1</v>
      </c>
      <c r="CA54" s="0" t="n">
        <v>1</v>
      </c>
      <c r="CB54" s="0" t="n">
        <v>1</v>
      </c>
      <c r="CC54" s="0" t="n">
        <v>1</v>
      </c>
      <c r="CD54" s="0" t="n">
        <v>1</v>
      </c>
      <c r="CE54" s="0" t="n">
        <v>1</v>
      </c>
      <c r="CF54" s="0" t="n">
        <v>1</v>
      </c>
      <c r="CG54" s="0" t="n">
        <v>1</v>
      </c>
      <c r="CH54" s="0" t="n">
        <v>1</v>
      </c>
      <c r="CI54" s="0" t="n">
        <v>1</v>
      </c>
      <c r="CJ54" s="0" t="n">
        <v>1</v>
      </c>
      <c r="CK54" s="0" t="n">
        <v>1</v>
      </c>
      <c r="CL54" s="0" t="n">
        <v>1</v>
      </c>
      <c r="CM54" s="0" t="n">
        <v>1</v>
      </c>
      <c r="CN54" s="0" t="n">
        <v>1</v>
      </c>
      <c r="CO54" s="0" t="n">
        <v>1</v>
      </c>
      <c r="CP54" s="0" t="n">
        <v>1</v>
      </c>
      <c r="CQ54" s="0" t="n">
        <v>1</v>
      </c>
      <c r="CR54" s="0" t="n">
        <v>1</v>
      </c>
      <c r="CS54" s="0" t="n">
        <v>1</v>
      </c>
      <c r="CT54" s="0" t="n">
        <v>1</v>
      </c>
      <c r="CU54" s="0" t="n">
        <v>1</v>
      </c>
      <c r="CV54" s="0" t="n">
        <v>1</v>
      </c>
      <c r="CW54" s="0" t="n">
        <v>1</v>
      </c>
      <c r="CX54" s="0" t="n">
        <v>1</v>
      </c>
    </row>
    <row r="55" customFormat="false" ht="12.75" hidden="false" customHeight="false" outlineLevel="0" collapsed="false">
      <c r="B55" s="0" t="s">
        <v>159</v>
      </c>
      <c r="C55" s="0" t="s">
        <v>160</v>
      </c>
      <c r="D55" s="0" t="s">
        <v>161</v>
      </c>
      <c r="E55" s="0" t="s">
        <v>162</v>
      </c>
      <c r="F55" s="0" t="s">
        <v>163</v>
      </c>
      <c r="G55" s="0" t="s">
        <v>164</v>
      </c>
      <c r="H55" s="0" t="s">
        <v>165</v>
      </c>
      <c r="I55" s="0" t="s">
        <v>166</v>
      </c>
      <c r="J55" s="0" t="s">
        <v>167</v>
      </c>
      <c r="K55" s="0" t="s">
        <v>228</v>
      </c>
      <c r="L55" s="0" t="s">
        <v>168</v>
      </c>
      <c r="M55" s="0" t="s">
        <v>169</v>
      </c>
      <c r="N55" s="0" t="s">
        <v>170</v>
      </c>
      <c r="O55" s="0" t="s">
        <v>171</v>
      </c>
      <c r="P55" s="0" t="s">
        <v>172</v>
      </c>
      <c r="Q55" s="0" t="s">
        <v>173</v>
      </c>
      <c r="R55" s="0" t="s">
        <v>174</v>
      </c>
      <c r="S55" s="0" t="s">
        <v>175</v>
      </c>
      <c r="T55" s="0" t="s">
        <v>176</v>
      </c>
      <c r="U55" s="0" t="s">
        <v>177</v>
      </c>
      <c r="V55" s="0" t="s">
        <v>178</v>
      </c>
      <c r="W55" s="0" t="s">
        <v>179</v>
      </c>
      <c r="X55" s="0" t="s">
        <v>180</v>
      </c>
      <c r="Y55" s="0" t="s">
        <v>181</v>
      </c>
      <c r="Z55" s="0" t="s">
        <v>182</v>
      </c>
      <c r="AA55" s="0" t="s">
        <v>183</v>
      </c>
      <c r="AB55" s="0" t="s">
        <v>184</v>
      </c>
      <c r="AC55" s="0" t="s">
        <v>185</v>
      </c>
      <c r="AD55" s="0" t="s">
        <v>186</v>
      </c>
      <c r="AE55" s="0" t="s">
        <v>187</v>
      </c>
      <c r="AF55" s="0" t="s">
        <v>188</v>
      </c>
      <c r="AG55" s="0" t="s">
        <v>291</v>
      </c>
      <c r="AH55" s="0" t="s">
        <v>189</v>
      </c>
      <c r="AI55" s="0" t="s">
        <v>190</v>
      </c>
      <c r="AJ55" s="0" t="s">
        <v>191</v>
      </c>
      <c r="AK55" s="0" t="s">
        <v>192</v>
      </c>
      <c r="AL55" s="0" t="s">
        <v>234</v>
      </c>
      <c r="AM55" s="0" t="s">
        <v>193</v>
      </c>
      <c r="AN55" s="0" t="s">
        <v>194</v>
      </c>
      <c r="AO55" s="0" t="s">
        <v>195</v>
      </c>
      <c r="AP55" s="0" t="s">
        <v>196</v>
      </c>
      <c r="AQ55" s="0" t="s">
        <v>197</v>
      </c>
      <c r="AR55" s="0" t="s">
        <v>198</v>
      </c>
      <c r="AS55" s="0" t="s">
        <v>199</v>
      </c>
      <c r="AT55" s="0" t="s">
        <v>200</v>
      </c>
      <c r="AU55" s="0" t="s">
        <v>201</v>
      </c>
      <c r="AV55" s="0" t="s">
        <v>229</v>
      </c>
      <c r="AW55" s="0" t="s">
        <v>202</v>
      </c>
      <c r="AX55" s="0" t="s">
        <v>203</v>
      </c>
      <c r="AY55" s="0" t="s">
        <v>204</v>
      </c>
      <c r="AZ55" s="0" t="s">
        <v>205</v>
      </c>
      <c r="BA55" s="0" t="s">
        <v>206</v>
      </c>
      <c r="BB55" s="0" t="s">
        <v>207</v>
      </c>
      <c r="BC55" s="0" t="s">
        <v>208</v>
      </c>
      <c r="BD55" s="0" t="s">
        <v>209</v>
      </c>
      <c r="BE55" s="0" t="s">
        <v>210</v>
      </c>
      <c r="BF55" s="0" t="s">
        <v>211</v>
      </c>
      <c r="BG55" s="0" t="s">
        <v>212</v>
      </c>
      <c r="BH55" s="0" t="s">
        <v>213</v>
      </c>
      <c r="BI55" s="0" t="s">
        <v>214</v>
      </c>
      <c r="BJ55" s="0" t="s">
        <v>215</v>
      </c>
      <c r="BK55" s="0" t="s">
        <v>216</v>
      </c>
      <c r="BL55" s="0" t="s">
        <v>217</v>
      </c>
      <c r="BM55" s="0" t="s">
        <v>218</v>
      </c>
      <c r="BN55" s="0" t="s">
        <v>219</v>
      </c>
      <c r="BO55" s="0" t="s">
        <v>220</v>
      </c>
      <c r="BP55" s="0" t="s">
        <v>221</v>
      </c>
      <c r="BQ55" s="0" t="s">
        <v>222</v>
      </c>
      <c r="BR55" s="0" t="s">
        <v>223</v>
      </c>
      <c r="BS55" s="0" t="s">
        <v>224</v>
      </c>
      <c r="BT55" s="0" t="s">
        <v>225</v>
      </c>
      <c r="BU55" s="0" t="s">
        <v>230</v>
      </c>
      <c r="BV55" s="0" t="e">
        <f aca="false">NA()</f>
        <v>#N/A</v>
      </c>
      <c r="BW55" s="0" t="e">
        <f aca="false">NA()</f>
        <v>#N/A</v>
      </c>
      <c r="BX55" s="0" t="e">
        <f aca="false">NA()</f>
        <v>#N/A</v>
      </c>
      <c r="BY55" s="0" t="e">
        <f aca="false">NA()</f>
        <v>#N/A</v>
      </c>
      <c r="BZ55" s="0" t="e">
        <f aca="false">NA()</f>
        <v>#N/A</v>
      </c>
      <c r="CA55" s="0" t="e">
        <f aca="false">NA()</f>
        <v>#N/A</v>
      </c>
      <c r="CB55" s="0" t="e">
        <f aca="false">NA()</f>
        <v>#N/A</v>
      </c>
      <c r="CC55" s="0" t="e">
        <f aca="false">NA()</f>
        <v>#N/A</v>
      </c>
      <c r="CD55" s="0" t="e">
        <f aca="false">NA()</f>
        <v>#N/A</v>
      </c>
      <c r="CE55" s="0" t="e">
        <f aca="false">NA()</f>
        <v>#N/A</v>
      </c>
      <c r="CF55" s="0" t="e">
        <f aca="false">NA()</f>
        <v>#N/A</v>
      </c>
      <c r="CG55" s="0" t="e">
        <f aca="false">NA()</f>
        <v>#N/A</v>
      </c>
      <c r="CH55" s="0" t="e">
        <f aca="false">NA()</f>
        <v>#N/A</v>
      </c>
      <c r="CI55" s="0" t="e">
        <f aca="false">NA()</f>
        <v>#N/A</v>
      </c>
      <c r="CJ55" s="0" t="e">
        <f aca="false">NA()</f>
        <v>#N/A</v>
      </c>
      <c r="CK55" s="0" t="e">
        <f aca="false">NA()</f>
        <v>#N/A</v>
      </c>
      <c r="CL55" s="0" t="e">
        <f aca="false">NA()</f>
        <v>#N/A</v>
      </c>
      <c r="CM55" s="0" t="e">
        <f aca="false">NA()</f>
        <v>#N/A</v>
      </c>
      <c r="CN55" s="0" t="e">
        <f aca="false">NA()</f>
        <v>#N/A</v>
      </c>
      <c r="CO55" s="0" t="e">
        <f aca="false">NA()</f>
        <v>#N/A</v>
      </c>
      <c r="CP55" s="0" t="e">
        <f aca="false">NA()</f>
        <v>#N/A</v>
      </c>
      <c r="CQ55" s="0" t="e">
        <f aca="false">NA()</f>
        <v>#N/A</v>
      </c>
      <c r="CR55" s="0" t="e">
        <f aca="false">NA()</f>
        <v>#N/A</v>
      </c>
      <c r="CS55" s="0" t="e">
        <f aca="false">NA()</f>
        <v>#N/A</v>
      </c>
      <c r="CT55" s="0" t="e">
        <f aca="false">NA()</f>
        <v>#N/A</v>
      </c>
      <c r="CU55" s="0" t="e">
        <f aca="false">NA()</f>
        <v>#N/A</v>
      </c>
      <c r="CV55" s="0" t="e">
        <f aca="false">NA()</f>
        <v>#N/A</v>
      </c>
      <c r="CW55" s="0" t="e">
        <f aca="false">NA()</f>
        <v>#N/A</v>
      </c>
      <c r="CX55" s="0" t="e">
        <f aca="false">NA()</f>
        <v>#N/A</v>
      </c>
    </row>
    <row r="56" customFormat="false" ht="12.75" hidden="false" customHeight="false" outlineLevel="0" collapsed="false">
      <c r="A56" s="0" t="s">
        <v>257</v>
      </c>
      <c r="B56" s="0" t="n">
        <v>1</v>
      </c>
      <c r="C56" s="0" t="n">
        <v>1</v>
      </c>
      <c r="D56" s="0" t="n">
        <v>1</v>
      </c>
      <c r="E56" s="0" t="n">
        <v>1</v>
      </c>
      <c r="F56" s="0" t="n">
        <v>1</v>
      </c>
      <c r="G56" s="0" t="n">
        <v>1</v>
      </c>
      <c r="H56" s="0" t="n">
        <v>1</v>
      </c>
      <c r="I56" s="0" t="n">
        <v>1</v>
      </c>
      <c r="J56" s="0" t="n">
        <v>1</v>
      </c>
      <c r="K56" s="0" t="n">
        <v>1</v>
      </c>
      <c r="L56" s="0" t="n">
        <v>1</v>
      </c>
      <c r="M56" s="0" t="n">
        <v>1</v>
      </c>
      <c r="N56" s="0" t="n">
        <v>1</v>
      </c>
      <c r="O56" s="0" t="n">
        <v>1</v>
      </c>
      <c r="P56" s="0" t="n">
        <v>1</v>
      </c>
      <c r="Q56" s="0" t="n">
        <v>1</v>
      </c>
      <c r="R56" s="0" t="n">
        <v>1</v>
      </c>
      <c r="S56" s="0" t="n">
        <v>1</v>
      </c>
      <c r="T56" s="0" t="n">
        <v>1</v>
      </c>
      <c r="U56" s="0" t="n">
        <v>1</v>
      </c>
      <c r="V56" s="0" t="n">
        <v>1</v>
      </c>
      <c r="W56" s="0" t="n">
        <v>1</v>
      </c>
      <c r="X56" s="0" t="n">
        <v>1</v>
      </c>
      <c r="Y56" s="0" t="n">
        <v>1</v>
      </c>
      <c r="Z56" s="0" t="n">
        <v>1</v>
      </c>
      <c r="AA56" s="0" t="n">
        <v>1</v>
      </c>
      <c r="AB56" s="0" t="n">
        <v>1</v>
      </c>
      <c r="AC56" s="0" t="n">
        <v>1</v>
      </c>
      <c r="AD56" s="0" t="n">
        <v>1</v>
      </c>
      <c r="AE56" s="0" t="n">
        <v>1</v>
      </c>
      <c r="AF56" s="0" t="n">
        <v>1</v>
      </c>
      <c r="AG56" s="0" t="n">
        <v>1</v>
      </c>
      <c r="AH56" s="0" t="n">
        <v>1</v>
      </c>
      <c r="AI56" s="0" t="n">
        <v>1</v>
      </c>
      <c r="AJ56" s="0" t="n">
        <v>1</v>
      </c>
      <c r="AK56" s="0" t="n">
        <v>1</v>
      </c>
      <c r="AL56" s="0" t="n">
        <v>1</v>
      </c>
      <c r="AM56" s="0" t="n">
        <v>1</v>
      </c>
      <c r="AN56" s="0" t="n">
        <v>1</v>
      </c>
      <c r="AO56" s="0" t="n">
        <v>1</v>
      </c>
      <c r="AP56" s="0" t="n">
        <v>1</v>
      </c>
      <c r="AQ56" s="0" t="n">
        <v>1</v>
      </c>
      <c r="AR56" s="0" t="n">
        <v>1</v>
      </c>
      <c r="AS56" s="0" t="n">
        <v>1</v>
      </c>
      <c r="AT56" s="0" t="n">
        <v>1</v>
      </c>
      <c r="AU56" s="0" t="n">
        <v>1</v>
      </c>
      <c r="AV56" s="0" t="n">
        <v>1</v>
      </c>
      <c r="AW56" s="0" t="n">
        <v>1</v>
      </c>
      <c r="AX56" s="0" t="n">
        <v>1</v>
      </c>
      <c r="AY56" s="0" t="n">
        <v>1</v>
      </c>
      <c r="AZ56" s="0" t="n">
        <v>1</v>
      </c>
      <c r="BA56" s="0" t="n">
        <v>1</v>
      </c>
      <c r="BB56" s="0" t="n">
        <v>1</v>
      </c>
      <c r="BC56" s="0" t="n">
        <v>1</v>
      </c>
      <c r="BD56" s="0" t="n">
        <v>1</v>
      </c>
      <c r="BE56" s="0" t="n">
        <v>1</v>
      </c>
      <c r="BF56" s="0" t="n">
        <v>1</v>
      </c>
      <c r="BG56" s="0" t="n">
        <v>1</v>
      </c>
      <c r="BH56" s="0" t="n">
        <v>1</v>
      </c>
      <c r="BI56" s="0" t="n">
        <v>1</v>
      </c>
      <c r="BJ56" s="0" t="n">
        <v>1</v>
      </c>
      <c r="BK56" s="0" t="n">
        <v>1</v>
      </c>
      <c r="BL56" s="0" t="n">
        <v>1</v>
      </c>
      <c r="BM56" s="0" t="n">
        <v>1</v>
      </c>
      <c r="BN56" s="0" t="n">
        <v>1</v>
      </c>
      <c r="BO56" s="0" t="n">
        <v>1</v>
      </c>
      <c r="BP56" s="0" t="n">
        <v>1</v>
      </c>
      <c r="BQ56" s="0" t="n">
        <v>1</v>
      </c>
      <c r="BR56" s="0" t="n">
        <v>1</v>
      </c>
      <c r="BS56" s="0" t="n">
        <v>1</v>
      </c>
      <c r="BT56" s="0" t="n">
        <v>1</v>
      </c>
      <c r="BU56" s="0" t="n">
        <v>1</v>
      </c>
      <c r="BV56" s="0" t="n">
        <v>1</v>
      </c>
      <c r="BW56" s="0" t="n">
        <v>1</v>
      </c>
      <c r="BX56" s="0" t="n">
        <v>1</v>
      </c>
      <c r="BY56" s="0" t="n">
        <v>1</v>
      </c>
      <c r="BZ56" s="0" t="n">
        <v>1</v>
      </c>
      <c r="CA56" s="0" t="n">
        <v>1</v>
      </c>
      <c r="CB56" s="0" t="n">
        <v>1</v>
      </c>
      <c r="CC56" s="0" t="n">
        <v>1</v>
      </c>
      <c r="CD56" s="0" t="n">
        <v>1</v>
      </c>
      <c r="CE56" s="0" t="n">
        <v>1</v>
      </c>
      <c r="CF56" s="0" t="n">
        <v>1</v>
      </c>
      <c r="CG56" s="0" t="n">
        <v>1</v>
      </c>
      <c r="CH56" s="0" t="n">
        <v>1</v>
      </c>
      <c r="CI56" s="0" t="n">
        <v>1</v>
      </c>
      <c r="CJ56" s="0" t="n">
        <v>1</v>
      </c>
      <c r="CK56" s="0" t="n">
        <v>1</v>
      </c>
      <c r="CL56" s="0" t="n">
        <v>1</v>
      </c>
      <c r="CM56" s="0" t="n">
        <v>1</v>
      </c>
      <c r="CN56" s="0" t="n">
        <v>1</v>
      </c>
      <c r="CO56" s="0" t="n">
        <v>1</v>
      </c>
      <c r="CP56" s="0" t="n">
        <v>1</v>
      </c>
      <c r="CQ56" s="0" t="n">
        <v>1</v>
      </c>
      <c r="CR56" s="0" t="n">
        <v>1</v>
      </c>
      <c r="CS56" s="0" t="n">
        <v>1</v>
      </c>
      <c r="CT56" s="0" t="n">
        <v>1</v>
      </c>
      <c r="CU56" s="0" t="n">
        <v>1</v>
      </c>
      <c r="CV56" s="0" t="n">
        <v>1</v>
      </c>
      <c r="CW56" s="0" t="n">
        <v>1</v>
      </c>
      <c r="CX56" s="0" t="n">
        <v>1</v>
      </c>
    </row>
    <row r="57" customFormat="false" ht="12.75" hidden="false" customHeight="false" outlineLevel="0" collapsed="false">
      <c r="B57" s="0" t="s">
        <v>159</v>
      </c>
      <c r="C57" s="0" t="s">
        <v>160</v>
      </c>
      <c r="D57" s="0" t="s">
        <v>161</v>
      </c>
      <c r="E57" s="0" t="s">
        <v>162</v>
      </c>
      <c r="F57" s="0" t="s">
        <v>163</v>
      </c>
      <c r="G57" s="0" t="s">
        <v>164</v>
      </c>
      <c r="H57" s="0" t="s">
        <v>165</v>
      </c>
      <c r="I57" s="0" t="s">
        <v>166</v>
      </c>
      <c r="J57" s="0" t="s">
        <v>167</v>
      </c>
      <c r="K57" s="0" t="s">
        <v>228</v>
      </c>
      <c r="L57" s="0" t="s">
        <v>168</v>
      </c>
      <c r="M57" s="0" t="s">
        <v>169</v>
      </c>
      <c r="N57" s="0" t="s">
        <v>170</v>
      </c>
      <c r="O57" s="0" t="s">
        <v>171</v>
      </c>
      <c r="P57" s="0" t="s">
        <v>172</v>
      </c>
      <c r="Q57" s="0" t="s">
        <v>173</v>
      </c>
      <c r="R57" s="0" t="s">
        <v>174</v>
      </c>
      <c r="S57" s="0" t="s">
        <v>175</v>
      </c>
      <c r="T57" s="0" t="s">
        <v>176</v>
      </c>
      <c r="U57" s="0" t="s">
        <v>177</v>
      </c>
      <c r="V57" s="0" t="s">
        <v>178</v>
      </c>
      <c r="W57" s="0" t="s">
        <v>179</v>
      </c>
      <c r="X57" s="0" t="s">
        <v>180</v>
      </c>
      <c r="Y57" s="0" t="s">
        <v>181</v>
      </c>
      <c r="Z57" s="0" t="s">
        <v>182</v>
      </c>
      <c r="AA57" s="0" t="s">
        <v>183</v>
      </c>
      <c r="AB57" s="0" t="s">
        <v>184</v>
      </c>
      <c r="AC57" s="0" t="s">
        <v>185</v>
      </c>
      <c r="AD57" s="0" t="s">
        <v>186</v>
      </c>
      <c r="AE57" s="0" t="s">
        <v>187</v>
      </c>
      <c r="AF57" s="0" t="s">
        <v>188</v>
      </c>
      <c r="AG57" s="0" t="s">
        <v>291</v>
      </c>
      <c r="AH57" s="0" t="s">
        <v>189</v>
      </c>
      <c r="AI57" s="0" t="s">
        <v>190</v>
      </c>
      <c r="AJ57" s="0" t="s">
        <v>191</v>
      </c>
      <c r="AK57" s="0" t="s">
        <v>192</v>
      </c>
      <c r="AL57" s="0" t="s">
        <v>234</v>
      </c>
      <c r="AM57" s="0" t="s">
        <v>193</v>
      </c>
      <c r="AN57" s="0" t="s">
        <v>194</v>
      </c>
      <c r="AO57" s="0" t="s">
        <v>195</v>
      </c>
      <c r="AP57" s="0" t="s">
        <v>196</v>
      </c>
      <c r="AQ57" s="0" t="s">
        <v>197</v>
      </c>
      <c r="AR57" s="0" t="s">
        <v>198</v>
      </c>
      <c r="AS57" s="0" t="s">
        <v>199</v>
      </c>
      <c r="AT57" s="0" t="s">
        <v>200</v>
      </c>
      <c r="AU57" s="0" t="s">
        <v>201</v>
      </c>
      <c r="AV57" s="0" t="s">
        <v>229</v>
      </c>
      <c r="AW57" s="0" t="s">
        <v>202</v>
      </c>
      <c r="AX57" s="0" t="s">
        <v>203</v>
      </c>
      <c r="AY57" s="0" t="s">
        <v>204</v>
      </c>
      <c r="AZ57" s="0" t="s">
        <v>205</v>
      </c>
      <c r="BA57" s="0" t="s">
        <v>206</v>
      </c>
      <c r="BB57" s="0" t="s">
        <v>207</v>
      </c>
      <c r="BC57" s="0" t="s">
        <v>208</v>
      </c>
      <c r="BD57" s="0" t="s">
        <v>209</v>
      </c>
      <c r="BE57" s="0" t="s">
        <v>210</v>
      </c>
      <c r="BF57" s="0" t="s">
        <v>211</v>
      </c>
      <c r="BG57" s="0" t="s">
        <v>212</v>
      </c>
      <c r="BH57" s="0" t="s">
        <v>213</v>
      </c>
      <c r="BI57" s="0" t="s">
        <v>214</v>
      </c>
      <c r="BJ57" s="0" t="s">
        <v>215</v>
      </c>
      <c r="BK57" s="0" t="s">
        <v>216</v>
      </c>
      <c r="BL57" s="0" t="s">
        <v>217</v>
      </c>
      <c r="BM57" s="0" t="s">
        <v>218</v>
      </c>
      <c r="BN57" s="0" t="s">
        <v>219</v>
      </c>
      <c r="BO57" s="0" t="s">
        <v>220</v>
      </c>
      <c r="BP57" s="0" t="s">
        <v>221</v>
      </c>
      <c r="BQ57" s="0" t="s">
        <v>222</v>
      </c>
      <c r="BR57" s="0" t="s">
        <v>223</v>
      </c>
      <c r="BS57" s="0" t="s">
        <v>224</v>
      </c>
      <c r="BT57" s="0" t="s">
        <v>225</v>
      </c>
      <c r="BU57" s="0" t="s">
        <v>230</v>
      </c>
      <c r="BV57" s="0" t="e">
        <f aca="false">NA()</f>
        <v>#N/A</v>
      </c>
      <c r="BW57" s="0" t="e">
        <f aca="false">NA()</f>
        <v>#N/A</v>
      </c>
      <c r="BX57" s="0" t="e">
        <f aca="false">NA()</f>
        <v>#N/A</v>
      </c>
      <c r="BY57" s="0" t="e">
        <f aca="false">NA()</f>
        <v>#N/A</v>
      </c>
      <c r="BZ57" s="0" t="e">
        <f aca="false">NA()</f>
        <v>#N/A</v>
      </c>
      <c r="CA57" s="0" t="e">
        <f aca="false">NA()</f>
        <v>#N/A</v>
      </c>
      <c r="CB57" s="0" t="e">
        <f aca="false">NA()</f>
        <v>#N/A</v>
      </c>
      <c r="CC57" s="0" t="e">
        <f aca="false">NA()</f>
        <v>#N/A</v>
      </c>
      <c r="CD57" s="0" t="e">
        <f aca="false">NA()</f>
        <v>#N/A</v>
      </c>
      <c r="CE57" s="0" t="e">
        <f aca="false">NA()</f>
        <v>#N/A</v>
      </c>
      <c r="CF57" s="0" t="e">
        <f aca="false">NA()</f>
        <v>#N/A</v>
      </c>
      <c r="CG57" s="0" t="e">
        <f aca="false">NA()</f>
        <v>#N/A</v>
      </c>
      <c r="CH57" s="0" t="e">
        <f aca="false">NA()</f>
        <v>#N/A</v>
      </c>
      <c r="CI57" s="0" t="e">
        <f aca="false">NA()</f>
        <v>#N/A</v>
      </c>
      <c r="CJ57" s="0" t="e">
        <f aca="false">NA()</f>
        <v>#N/A</v>
      </c>
      <c r="CK57" s="0" t="e">
        <f aca="false">NA()</f>
        <v>#N/A</v>
      </c>
      <c r="CL57" s="0" t="e">
        <f aca="false">NA()</f>
        <v>#N/A</v>
      </c>
      <c r="CM57" s="0" t="e">
        <f aca="false">NA()</f>
        <v>#N/A</v>
      </c>
      <c r="CN57" s="0" t="e">
        <f aca="false">NA()</f>
        <v>#N/A</v>
      </c>
      <c r="CO57" s="0" t="e">
        <f aca="false">NA()</f>
        <v>#N/A</v>
      </c>
      <c r="CP57" s="0" t="e">
        <f aca="false">NA()</f>
        <v>#N/A</v>
      </c>
      <c r="CQ57" s="0" t="e">
        <f aca="false">NA()</f>
        <v>#N/A</v>
      </c>
      <c r="CR57" s="0" t="e">
        <f aca="false">NA()</f>
        <v>#N/A</v>
      </c>
      <c r="CS57" s="0" t="e">
        <f aca="false">NA()</f>
        <v>#N/A</v>
      </c>
      <c r="CT57" s="0" t="e">
        <f aca="false">NA()</f>
        <v>#N/A</v>
      </c>
      <c r="CU57" s="0" t="e">
        <f aca="false">NA()</f>
        <v>#N/A</v>
      </c>
      <c r="CV57" s="0" t="e">
        <f aca="false">NA()</f>
        <v>#N/A</v>
      </c>
      <c r="CW57" s="0" t="e">
        <f aca="false">NA()</f>
        <v>#N/A</v>
      </c>
      <c r="CX57" s="0" t="e">
        <f aca="false">NA()</f>
        <v>#N/A</v>
      </c>
    </row>
    <row r="58" customFormat="false" ht="12.75" hidden="false" customHeight="false" outlineLevel="0" collapsed="false">
      <c r="A58" s="0" t="s">
        <v>258</v>
      </c>
      <c r="B58" s="0" t="n">
        <v>1</v>
      </c>
      <c r="C58" s="0" t="n">
        <v>1</v>
      </c>
      <c r="D58" s="0" t="n">
        <v>1</v>
      </c>
      <c r="E58" s="0" t="n">
        <v>1</v>
      </c>
      <c r="F58" s="0" t="n">
        <v>1</v>
      </c>
      <c r="G58" s="0" t="n">
        <v>1</v>
      </c>
      <c r="H58" s="0" t="n">
        <v>1</v>
      </c>
      <c r="I58" s="0" t="n">
        <v>1</v>
      </c>
      <c r="J58" s="0" t="n">
        <v>1</v>
      </c>
      <c r="K58" s="0" t="n">
        <v>1</v>
      </c>
      <c r="L58" s="0" t="n">
        <v>1</v>
      </c>
      <c r="M58" s="0" t="n">
        <v>1</v>
      </c>
      <c r="N58" s="0" t="n">
        <v>1</v>
      </c>
      <c r="O58" s="0" t="n">
        <v>1</v>
      </c>
      <c r="P58" s="0" t="n">
        <v>1</v>
      </c>
      <c r="Q58" s="0" t="n">
        <v>1</v>
      </c>
      <c r="R58" s="0" t="n">
        <v>1</v>
      </c>
      <c r="S58" s="0" t="n">
        <v>1</v>
      </c>
      <c r="T58" s="0" t="n">
        <v>1</v>
      </c>
      <c r="U58" s="0" t="n">
        <v>1</v>
      </c>
      <c r="V58" s="0" t="n">
        <v>1</v>
      </c>
      <c r="W58" s="0" t="n">
        <v>1</v>
      </c>
      <c r="X58" s="0" t="n">
        <v>1</v>
      </c>
      <c r="Y58" s="0" t="n">
        <v>1</v>
      </c>
      <c r="Z58" s="0" t="n">
        <v>1</v>
      </c>
      <c r="AA58" s="0" t="n">
        <v>1</v>
      </c>
      <c r="AB58" s="0" t="n">
        <v>1</v>
      </c>
      <c r="AC58" s="0" t="n">
        <v>1</v>
      </c>
      <c r="AD58" s="0" t="n">
        <v>1</v>
      </c>
      <c r="AE58" s="0" t="n">
        <v>1</v>
      </c>
      <c r="AF58" s="0" t="n">
        <v>1</v>
      </c>
      <c r="AG58" s="0" t="n">
        <v>1</v>
      </c>
      <c r="AH58" s="0" t="n">
        <v>1</v>
      </c>
      <c r="AI58" s="0" t="n">
        <v>1</v>
      </c>
      <c r="AJ58" s="0" t="n">
        <v>1</v>
      </c>
      <c r="AK58" s="0" t="n">
        <v>1</v>
      </c>
      <c r="AL58" s="0" t="n">
        <v>1</v>
      </c>
      <c r="AM58" s="0" t="n">
        <v>1</v>
      </c>
      <c r="AN58" s="0" t="n">
        <v>1</v>
      </c>
      <c r="AO58" s="0" t="n">
        <v>1</v>
      </c>
      <c r="AP58" s="0" t="n">
        <v>1</v>
      </c>
      <c r="AQ58" s="0" t="n">
        <v>1</v>
      </c>
      <c r="AR58" s="0" t="n">
        <v>1</v>
      </c>
      <c r="AS58" s="0" t="n">
        <v>1</v>
      </c>
      <c r="AT58" s="0" t="n">
        <v>1</v>
      </c>
      <c r="AU58" s="0" t="n">
        <v>1</v>
      </c>
      <c r="AV58" s="0" t="n">
        <v>1</v>
      </c>
      <c r="AW58" s="0" t="n">
        <v>1</v>
      </c>
      <c r="AX58" s="0" t="n">
        <v>1</v>
      </c>
      <c r="AY58" s="0" t="n">
        <v>1</v>
      </c>
      <c r="AZ58" s="0" t="n">
        <v>1</v>
      </c>
      <c r="BA58" s="0" t="n">
        <v>1</v>
      </c>
      <c r="BB58" s="0" t="n">
        <v>1</v>
      </c>
      <c r="BC58" s="0" t="n">
        <v>1</v>
      </c>
      <c r="BD58" s="0" t="n">
        <v>1</v>
      </c>
      <c r="BE58" s="0" t="n">
        <v>1</v>
      </c>
      <c r="BF58" s="0" t="n">
        <v>1</v>
      </c>
      <c r="BG58" s="0" t="n">
        <v>1</v>
      </c>
      <c r="BH58" s="0" t="n">
        <v>1</v>
      </c>
      <c r="BI58" s="0" t="n">
        <v>1</v>
      </c>
      <c r="BJ58" s="0" t="n">
        <v>1</v>
      </c>
      <c r="BK58" s="0" t="n">
        <v>1</v>
      </c>
      <c r="BL58" s="0" t="n">
        <v>1</v>
      </c>
      <c r="BM58" s="0" t="n">
        <v>1</v>
      </c>
      <c r="BN58" s="0" t="n">
        <v>1</v>
      </c>
      <c r="BO58" s="0" t="n">
        <v>1</v>
      </c>
      <c r="BP58" s="0" t="n">
        <v>1</v>
      </c>
      <c r="BQ58" s="0" t="n">
        <v>1</v>
      </c>
      <c r="BR58" s="0" t="n">
        <v>1</v>
      </c>
      <c r="BS58" s="0" t="n">
        <v>1</v>
      </c>
      <c r="BT58" s="0" t="n">
        <v>1</v>
      </c>
      <c r="BU58" s="0" t="n">
        <v>1</v>
      </c>
      <c r="BV58" s="0" t="n">
        <v>1</v>
      </c>
      <c r="BW58" s="0" t="n">
        <v>1</v>
      </c>
      <c r="BX58" s="0" t="n">
        <v>1</v>
      </c>
      <c r="BY58" s="0" t="n">
        <v>1</v>
      </c>
      <c r="BZ58" s="0" t="n">
        <v>1</v>
      </c>
      <c r="CA58" s="0" t="n">
        <v>1</v>
      </c>
      <c r="CB58" s="0" t="n">
        <v>1</v>
      </c>
      <c r="CC58" s="0" t="n">
        <v>1</v>
      </c>
      <c r="CD58" s="0" t="n">
        <v>1</v>
      </c>
      <c r="CE58" s="0" t="n">
        <v>1</v>
      </c>
      <c r="CF58" s="0" t="n">
        <v>1</v>
      </c>
      <c r="CG58" s="0" t="n">
        <v>1</v>
      </c>
      <c r="CH58" s="0" t="n">
        <v>1</v>
      </c>
      <c r="CI58" s="0" t="n">
        <v>1</v>
      </c>
      <c r="CJ58" s="0" t="n">
        <v>1</v>
      </c>
      <c r="CK58" s="0" t="n">
        <v>1</v>
      </c>
      <c r="CL58" s="0" t="n">
        <v>1</v>
      </c>
      <c r="CM58" s="0" t="n">
        <v>1</v>
      </c>
      <c r="CN58" s="0" t="n">
        <v>1</v>
      </c>
      <c r="CO58" s="0" t="n">
        <v>1</v>
      </c>
      <c r="CP58" s="0" t="n">
        <v>1</v>
      </c>
      <c r="CQ58" s="0" t="n">
        <v>1</v>
      </c>
      <c r="CR58" s="0" t="n">
        <v>1</v>
      </c>
      <c r="CS58" s="0" t="n">
        <v>1</v>
      </c>
      <c r="CT58" s="0" t="n">
        <v>1</v>
      </c>
      <c r="CU58" s="0" t="n">
        <v>1</v>
      </c>
      <c r="CV58" s="0" t="n">
        <v>1</v>
      </c>
      <c r="CW58" s="0" t="n">
        <v>1</v>
      </c>
      <c r="CX58" s="0" t="n">
        <v>1</v>
      </c>
    </row>
    <row r="59" customFormat="false" ht="12.75" hidden="false" customHeight="false" outlineLevel="0" collapsed="false">
      <c r="B59" s="0" t="s">
        <v>159</v>
      </c>
      <c r="C59" s="0" t="s">
        <v>160</v>
      </c>
      <c r="D59" s="0" t="s">
        <v>161</v>
      </c>
      <c r="E59" s="0" t="s">
        <v>162</v>
      </c>
      <c r="F59" s="0" t="s">
        <v>163</v>
      </c>
      <c r="G59" s="0" t="s">
        <v>164</v>
      </c>
      <c r="H59" s="0" t="s">
        <v>165</v>
      </c>
      <c r="I59" s="0" t="s">
        <v>166</v>
      </c>
      <c r="J59" s="0" t="s">
        <v>167</v>
      </c>
      <c r="K59" s="0" t="s">
        <v>228</v>
      </c>
      <c r="L59" s="0" t="s">
        <v>168</v>
      </c>
      <c r="M59" s="0" t="s">
        <v>169</v>
      </c>
      <c r="N59" s="0" t="s">
        <v>170</v>
      </c>
      <c r="O59" s="0" t="s">
        <v>171</v>
      </c>
      <c r="P59" s="0" t="s">
        <v>172</v>
      </c>
      <c r="Q59" s="0" t="s">
        <v>173</v>
      </c>
      <c r="R59" s="0" t="s">
        <v>174</v>
      </c>
      <c r="S59" s="0" t="s">
        <v>175</v>
      </c>
      <c r="T59" s="0" t="s">
        <v>176</v>
      </c>
      <c r="U59" s="0" t="s">
        <v>177</v>
      </c>
      <c r="V59" s="0" t="s">
        <v>178</v>
      </c>
      <c r="W59" s="0" t="s">
        <v>179</v>
      </c>
      <c r="X59" s="0" t="s">
        <v>180</v>
      </c>
      <c r="Y59" s="0" t="s">
        <v>181</v>
      </c>
      <c r="Z59" s="0" t="s">
        <v>182</v>
      </c>
      <c r="AA59" s="0" t="s">
        <v>183</v>
      </c>
      <c r="AB59" s="0" t="s">
        <v>184</v>
      </c>
      <c r="AC59" s="0" t="s">
        <v>185</v>
      </c>
      <c r="AD59" s="0" t="s">
        <v>186</v>
      </c>
      <c r="AE59" s="0" t="s">
        <v>187</v>
      </c>
      <c r="AF59" s="0" t="s">
        <v>188</v>
      </c>
      <c r="AG59" s="0" t="s">
        <v>291</v>
      </c>
      <c r="AH59" s="0" t="s">
        <v>189</v>
      </c>
      <c r="AI59" s="0" t="s">
        <v>190</v>
      </c>
      <c r="AJ59" s="0" t="s">
        <v>191</v>
      </c>
      <c r="AK59" s="0" t="s">
        <v>192</v>
      </c>
      <c r="AL59" s="0" t="s">
        <v>234</v>
      </c>
      <c r="AM59" s="0" t="s">
        <v>193</v>
      </c>
      <c r="AN59" s="0" t="s">
        <v>194</v>
      </c>
      <c r="AO59" s="0" t="s">
        <v>195</v>
      </c>
      <c r="AP59" s="0" t="s">
        <v>196</v>
      </c>
      <c r="AQ59" s="0" t="s">
        <v>197</v>
      </c>
      <c r="AR59" s="0" t="s">
        <v>198</v>
      </c>
      <c r="AS59" s="0" t="s">
        <v>199</v>
      </c>
      <c r="AT59" s="0" t="s">
        <v>200</v>
      </c>
      <c r="AU59" s="0" t="s">
        <v>201</v>
      </c>
      <c r="AV59" s="0" t="s">
        <v>229</v>
      </c>
      <c r="AW59" s="0" t="s">
        <v>202</v>
      </c>
      <c r="AX59" s="0" t="s">
        <v>203</v>
      </c>
      <c r="AY59" s="0" t="s">
        <v>204</v>
      </c>
      <c r="AZ59" s="0" t="s">
        <v>205</v>
      </c>
      <c r="BA59" s="0" t="s">
        <v>206</v>
      </c>
      <c r="BB59" s="0" t="s">
        <v>207</v>
      </c>
      <c r="BC59" s="0" t="s">
        <v>208</v>
      </c>
      <c r="BD59" s="0" t="s">
        <v>209</v>
      </c>
      <c r="BE59" s="0" t="s">
        <v>210</v>
      </c>
      <c r="BF59" s="0" t="s">
        <v>211</v>
      </c>
      <c r="BG59" s="0" t="s">
        <v>212</v>
      </c>
      <c r="BH59" s="0" t="s">
        <v>213</v>
      </c>
      <c r="BI59" s="0" t="s">
        <v>214</v>
      </c>
      <c r="BJ59" s="0" t="s">
        <v>215</v>
      </c>
      <c r="BK59" s="0" t="s">
        <v>216</v>
      </c>
      <c r="BL59" s="0" t="s">
        <v>217</v>
      </c>
      <c r="BM59" s="0" t="s">
        <v>218</v>
      </c>
      <c r="BN59" s="0" t="s">
        <v>219</v>
      </c>
      <c r="BO59" s="0" t="s">
        <v>220</v>
      </c>
      <c r="BP59" s="0" t="s">
        <v>221</v>
      </c>
      <c r="BQ59" s="0" t="s">
        <v>222</v>
      </c>
      <c r="BR59" s="0" t="s">
        <v>223</v>
      </c>
      <c r="BS59" s="0" t="s">
        <v>224</v>
      </c>
      <c r="BT59" s="0" t="s">
        <v>225</v>
      </c>
      <c r="BU59" s="0" t="s">
        <v>230</v>
      </c>
      <c r="BV59" s="0" t="e">
        <f aca="false">NA()</f>
        <v>#N/A</v>
      </c>
      <c r="BW59" s="0" t="e">
        <f aca="false">NA()</f>
        <v>#N/A</v>
      </c>
      <c r="BX59" s="0" t="e">
        <f aca="false">NA()</f>
        <v>#N/A</v>
      </c>
      <c r="BY59" s="0" t="e">
        <f aca="false">NA()</f>
        <v>#N/A</v>
      </c>
      <c r="BZ59" s="0" t="e">
        <f aca="false">NA()</f>
        <v>#N/A</v>
      </c>
      <c r="CA59" s="0" t="e">
        <f aca="false">NA()</f>
        <v>#N/A</v>
      </c>
      <c r="CB59" s="0" t="e">
        <f aca="false">NA()</f>
        <v>#N/A</v>
      </c>
      <c r="CC59" s="0" t="e">
        <f aca="false">NA()</f>
        <v>#N/A</v>
      </c>
      <c r="CD59" s="0" t="e">
        <f aca="false">NA()</f>
        <v>#N/A</v>
      </c>
      <c r="CE59" s="0" t="e">
        <f aca="false">NA()</f>
        <v>#N/A</v>
      </c>
      <c r="CF59" s="0" t="e">
        <f aca="false">NA()</f>
        <v>#N/A</v>
      </c>
      <c r="CG59" s="0" t="e">
        <f aca="false">NA()</f>
        <v>#N/A</v>
      </c>
      <c r="CH59" s="0" t="e">
        <f aca="false">NA()</f>
        <v>#N/A</v>
      </c>
      <c r="CI59" s="0" t="e">
        <f aca="false">NA()</f>
        <v>#N/A</v>
      </c>
      <c r="CJ59" s="0" t="e">
        <f aca="false">NA()</f>
        <v>#N/A</v>
      </c>
      <c r="CK59" s="0" t="e">
        <f aca="false">NA()</f>
        <v>#N/A</v>
      </c>
      <c r="CL59" s="0" t="e">
        <f aca="false">NA()</f>
        <v>#N/A</v>
      </c>
      <c r="CM59" s="0" t="e">
        <f aca="false">NA()</f>
        <v>#N/A</v>
      </c>
      <c r="CN59" s="0" t="e">
        <f aca="false">NA()</f>
        <v>#N/A</v>
      </c>
      <c r="CO59" s="0" t="e">
        <f aca="false">NA()</f>
        <v>#N/A</v>
      </c>
      <c r="CP59" s="0" t="e">
        <f aca="false">NA()</f>
        <v>#N/A</v>
      </c>
      <c r="CQ59" s="0" t="e">
        <f aca="false">NA()</f>
        <v>#N/A</v>
      </c>
      <c r="CR59" s="0" t="e">
        <f aca="false">NA()</f>
        <v>#N/A</v>
      </c>
      <c r="CS59" s="0" t="e">
        <f aca="false">NA()</f>
        <v>#N/A</v>
      </c>
      <c r="CT59" s="0" t="e">
        <f aca="false">NA()</f>
        <v>#N/A</v>
      </c>
      <c r="CU59" s="0" t="e">
        <f aca="false">NA()</f>
        <v>#N/A</v>
      </c>
      <c r="CV59" s="0" t="e">
        <f aca="false">NA()</f>
        <v>#N/A</v>
      </c>
      <c r="CW59" s="0" t="e">
        <f aca="false">NA()</f>
        <v>#N/A</v>
      </c>
      <c r="CX59" s="0" t="e">
        <f aca="false">NA()</f>
        <v>#N/A</v>
      </c>
    </row>
    <row r="60" customFormat="false" ht="12.75" hidden="false" customHeight="false" outlineLevel="0" collapsed="false">
      <c r="A60" s="0" t="s">
        <v>259</v>
      </c>
      <c r="B60" s="0" t="n">
        <v>1</v>
      </c>
      <c r="C60" s="0" t="n">
        <v>1</v>
      </c>
      <c r="D60" s="0" t="n">
        <v>1</v>
      </c>
      <c r="E60" s="0" t="n">
        <v>1</v>
      </c>
      <c r="F60" s="0" t="n">
        <v>1</v>
      </c>
      <c r="G60" s="0" t="n">
        <v>1</v>
      </c>
      <c r="H60" s="0" t="n">
        <v>1</v>
      </c>
      <c r="I60" s="0" t="n">
        <v>1</v>
      </c>
      <c r="J60" s="0" t="n">
        <v>1</v>
      </c>
      <c r="K60" s="0" t="n">
        <v>1</v>
      </c>
      <c r="L60" s="0" t="n">
        <v>1</v>
      </c>
      <c r="M60" s="0" t="n">
        <v>1</v>
      </c>
      <c r="N60" s="0" t="n">
        <v>1</v>
      </c>
      <c r="O60" s="0" t="n">
        <v>1</v>
      </c>
      <c r="P60" s="0" t="n">
        <v>1</v>
      </c>
      <c r="Q60" s="0" t="n">
        <v>1</v>
      </c>
      <c r="R60" s="0" t="n">
        <v>1</v>
      </c>
      <c r="S60" s="0" t="n">
        <v>1</v>
      </c>
      <c r="T60" s="0" t="n">
        <v>1</v>
      </c>
      <c r="U60" s="0" t="n">
        <v>1</v>
      </c>
      <c r="V60" s="0" t="n">
        <v>1</v>
      </c>
      <c r="W60" s="0" t="n">
        <v>1</v>
      </c>
      <c r="X60" s="0" t="n">
        <v>1</v>
      </c>
      <c r="Y60" s="0" t="n">
        <v>1</v>
      </c>
      <c r="Z60" s="0" t="n">
        <v>1</v>
      </c>
      <c r="AA60" s="0" t="n">
        <v>1</v>
      </c>
      <c r="AB60" s="0" t="n">
        <v>1</v>
      </c>
      <c r="AC60" s="0" t="n">
        <v>1</v>
      </c>
      <c r="AD60" s="0" t="n">
        <v>1</v>
      </c>
      <c r="AE60" s="0" t="n">
        <v>1</v>
      </c>
      <c r="AF60" s="0" t="n">
        <v>1</v>
      </c>
      <c r="AG60" s="0" t="n">
        <v>1</v>
      </c>
      <c r="AH60" s="0" t="n">
        <v>1</v>
      </c>
      <c r="AI60" s="0" t="n">
        <v>1</v>
      </c>
      <c r="AJ60" s="0" t="n">
        <v>1</v>
      </c>
      <c r="AK60" s="0" t="n">
        <v>1</v>
      </c>
      <c r="AL60" s="0" t="n">
        <v>1</v>
      </c>
      <c r="AM60" s="0" t="n">
        <v>1</v>
      </c>
      <c r="AN60" s="0" t="n">
        <v>1</v>
      </c>
      <c r="AO60" s="0" t="n">
        <v>1</v>
      </c>
      <c r="AP60" s="0" t="n">
        <v>1</v>
      </c>
      <c r="AQ60" s="0" t="n">
        <v>1</v>
      </c>
      <c r="AR60" s="0" t="n">
        <v>1</v>
      </c>
      <c r="AS60" s="0" t="n">
        <v>1</v>
      </c>
      <c r="AT60" s="0" t="n">
        <v>1</v>
      </c>
      <c r="AU60" s="0" t="n">
        <v>1</v>
      </c>
      <c r="AV60" s="0" t="n">
        <v>1</v>
      </c>
      <c r="AW60" s="0" t="n">
        <v>1</v>
      </c>
      <c r="AX60" s="0" t="n">
        <v>1</v>
      </c>
      <c r="AY60" s="0" t="n">
        <v>1</v>
      </c>
      <c r="AZ60" s="0" t="n">
        <v>1</v>
      </c>
      <c r="BA60" s="0" t="n">
        <v>1</v>
      </c>
      <c r="BB60" s="0" t="n">
        <v>1</v>
      </c>
      <c r="BC60" s="0" t="n">
        <v>1</v>
      </c>
      <c r="BD60" s="0" t="n">
        <v>1</v>
      </c>
      <c r="BE60" s="0" t="n">
        <v>1</v>
      </c>
      <c r="BF60" s="0" t="n">
        <v>1</v>
      </c>
      <c r="BG60" s="0" t="n">
        <v>1</v>
      </c>
      <c r="BH60" s="0" t="n">
        <v>1</v>
      </c>
      <c r="BI60" s="0" t="n">
        <v>1</v>
      </c>
      <c r="BJ60" s="0" t="n">
        <v>1</v>
      </c>
      <c r="BK60" s="0" t="n">
        <v>1</v>
      </c>
      <c r="BL60" s="0" t="n">
        <v>1</v>
      </c>
      <c r="BM60" s="0" t="n">
        <v>1</v>
      </c>
      <c r="BN60" s="0" t="n">
        <v>1</v>
      </c>
      <c r="BO60" s="0" t="n">
        <v>1</v>
      </c>
      <c r="BP60" s="0" t="n">
        <v>1</v>
      </c>
      <c r="BQ60" s="0" t="n">
        <v>1</v>
      </c>
      <c r="BR60" s="0" t="n">
        <v>1</v>
      </c>
      <c r="BS60" s="0" t="n">
        <v>1</v>
      </c>
      <c r="BT60" s="0" t="n">
        <v>1</v>
      </c>
      <c r="BU60" s="0" t="n">
        <v>1</v>
      </c>
      <c r="BV60" s="0" t="n">
        <v>1</v>
      </c>
      <c r="BW60" s="0" t="n">
        <v>1</v>
      </c>
      <c r="BX60" s="0" t="n">
        <v>1</v>
      </c>
      <c r="BY60" s="0" t="n">
        <v>1</v>
      </c>
      <c r="BZ60" s="0" t="n">
        <v>1</v>
      </c>
      <c r="CA60" s="0" t="n">
        <v>1</v>
      </c>
      <c r="CB60" s="0" t="n">
        <v>1</v>
      </c>
      <c r="CC60" s="0" t="n">
        <v>1</v>
      </c>
      <c r="CD60" s="0" t="n">
        <v>1</v>
      </c>
      <c r="CE60" s="0" t="n">
        <v>1</v>
      </c>
      <c r="CF60" s="0" t="n">
        <v>1</v>
      </c>
      <c r="CG60" s="0" t="n">
        <v>1</v>
      </c>
      <c r="CH60" s="0" t="n">
        <v>1</v>
      </c>
      <c r="CI60" s="0" t="n">
        <v>1</v>
      </c>
      <c r="CJ60" s="0" t="n">
        <v>1</v>
      </c>
      <c r="CK60" s="0" t="n">
        <v>1</v>
      </c>
      <c r="CL60" s="0" t="n">
        <v>1</v>
      </c>
      <c r="CM60" s="0" t="n">
        <v>1</v>
      </c>
      <c r="CN60" s="0" t="n">
        <v>1</v>
      </c>
      <c r="CO60" s="0" t="n">
        <v>1</v>
      </c>
      <c r="CP60" s="0" t="n">
        <v>1</v>
      </c>
      <c r="CQ60" s="0" t="n">
        <v>1</v>
      </c>
      <c r="CR60" s="0" t="n">
        <v>1</v>
      </c>
      <c r="CS60" s="0" t="n">
        <v>1</v>
      </c>
      <c r="CT60" s="0" t="n">
        <v>1</v>
      </c>
      <c r="CU60" s="0" t="n">
        <v>1</v>
      </c>
      <c r="CV60" s="0" t="n">
        <v>1</v>
      </c>
      <c r="CW60" s="0" t="n">
        <v>1</v>
      </c>
      <c r="CX60" s="0" t="n">
        <v>1</v>
      </c>
    </row>
    <row r="61" customFormat="false" ht="12.75" hidden="false" customHeight="false" outlineLevel="0" collapsed="false">
      <c r="B61" s="0" t="s">
        <v>159</v>
      </c>
      <c r="C61" s="0" t="s">
        <v>160</v>
      </c>
      <c r="D61" s="0" t="s">
        <v>161</v>
      </c>
      <c r="E61" s="0" t="s">
        <v>162</v>
      </c>
      <c r="F61" s="0" t="s">
        <v>163</v>
      </c>
      <c r="G61" s="0" t="s">
        <v>164</v>
      </c>
      <c r="H61" s="0" t="s">
        <v>165</v>
      </c>
      <c r="I61" s="0" t="s">
        <v>166</v>
      </c>
      <c r="J61" s="0" t="s">
        <v>167</v>
      </c>
      <c r="K61" s="0" t="s">
        <v>228</v>
      </c>
      <c r="L61" s="0" t="s">
        <v>168</v>
      </c>
      <c r="M61" s="0" t="s">
        <v>169</v>
      </c>
      <c r="N61" s="0" t="s">
        <v>170</v>
      </c>
      <c r="O61" s="0" t="s">
        <v>171</v>
      </c>
      <c r="P61" s="0" t="s">
        <v>172</v>
      </c>
      <c r="Q61" s="0" t="s">
        <v>173</v>
      </c>
      <c r="R61" s="0" t="s">
        <v>174</v>
      </c>
      <c r="S61" s="0" t="s">
        <v>175</v>
      </c>
      <c r="T61" s="0" t="s">
        <v>176</v>
      </c>
      <c r="U61" s="0" t="s">
        <v>177</v>
      </c>
      <c r="V61" s="0" t="s">
        <v>178</v>
      </c>
      <c r="W61" s="0" t="s">
        <v>179</v>
      </c>
      <c r="X61" s="0" t="s">
        <v>180</v>
      </c>
      <c r="Y61" s="0" t="s">
        <v>181</v>
      </c>
      <c r="Z61" s="0" t="s">
        <v>182</v>
      </c>
      <c r="AA61" s="0" t="s">
        <v>183</v>
      </c>
      <c r="AB61" s="0" t="s">
        <v>184</v>
      </c>
      <c r="AC61" s="0" t="s">
        <v>185</v>
      </c>
      <c r="AD61" s="0" t="s">
        <v>186</v>
      </c>
      <c r="AE61" s="0" t="s">
        <v>187</v>
      </c>
      <c r="AF61" s="0" t="s">
        <v>188</v>
      </c>
      <c r="AG61" s="0" t="s">
        <v>291</v>
      </c>
      <c r="AH61" s="0" t="s">
        <v>189</v>
      </c>
      <c r="AI61" s="0" t="s">
        <v>190</v>
      </c>
      <c r="AJ61" s="0" t="s">
        <v>191</v>
      </c>
      <c r="AK61" s="0" t="s">
        <v>192</v>
      </c>
      <c r="AL61" s="0" t="s">
        <v>234</v>
      </c>
      <c r="AM61" s="0" t="s">
        <v>193</v>
      </c>
      <c r="AN61" s="0" t="s">
        <v>194</v>
      </c>
      <c r="AO61" s="0" t="s">
        <v>195</v>
      </c>
      <c r="AP61" s="0" t="s">
        <v>196</v>
      </c>
      <c r="AQ61" s="0" t="s">
        <v>197</v>
      </c>
      <c r="AR61" s="0" t="s">
        <v>198</v>
      </c>
      <c r="AS61" s="0" t="s">
        <v>199</v>
      </c>
      <c r="AT61" s="0" t="s">
        <v>200</v>
      </c>
      <c r="AU61" s="0" t="s">
        <v>201</v>
      </c>
      <c r="AV61" s="0" t="s">
        <v>229</v>
      </c>
      <c r="AW61" s="0" t="s">
        <v>202</v>
      </c>
      <c r="AX61" s="0" t="s">
        <v>203</v>
      </c>
      <c r="AY61" s="0" t="s">
        <v>204</v>
      </c>
      <c r="AZ61" s="0" t="s">
        <v>205</v>
      </c>
      <c r="BA61" s="0" t="s">
        <v>206</v>
      </c>
      <c r="BB61" s="0" t="s">
        <v>207</v>
      </c>
      <c r="BC61" s="0" t="s">
        <v>208</v>
      </c>
      <c r="BD61" s="0" t="s">
        <v>209</v>
      </c>
      <c r="BE61" s="0" t="s">
        <v>210</v>
      </c>
      <c r="BF61" s="0" t="s">
        <v>211</v>
      </c>
      <c r="BG61" s="0" t="s">
        <v>212</v>
      </c>
      <c r="BH61" s="0" t="s">
        <v>213</v>
      </c>
      <c r="BI61" s="0" t="s">
        <v>214</v>
      </c>
      <c r="BJ61" s="0" t="s">
        <v>215</v>
      </c>
      <c r="BK61" s="0" t="s">
        <v>216</v>
      </c>
      <c r="BL61" s="0" t="s">
        <v>217</v>
      </c>
      <c r="BM61" s="0" t="s">
        <v>218</v>
      </c>
      <c r="BN61" s="0" t="s">
        <v>219</v>
      </c>
      <c r="BO61" s="0" t="s">
        <v>220</v>
      </c>
      <c r="BP61" s="0" t="s">
        <v>221</v>
      </c>
      <c r="BQ61" s="0" t="s">
        <v>222</v>
      </c>
      <c r="BR61" s="0" t="s">
        <v>223</v>
      </c>
      <c r="BS61" s="0" t="s">
        <v>224</v>
      </c>
      <c r="BT61" s="0" t="s">
        <v>225</v>
      </c>
      <c r="BU61" s="0" t="s">
        <v>230</v>
      </c>
      <c r="BV61" s="0" t="e">
        <f aca="false">NA()</f>
        <v>#N/A</v>
      </c>
      <c r="BW61" s="0" t="e">
        <f aca="false">NA()</f>
        <v>#N/A</v>
      </c>
      <c r="BX61" s="0" t="e">
        <f aca="false">NA()</f>
        <v>#N/A</v>
      </c>
      <c r="BY61" s="0" t="e">
        <f aca="false">NA()</f>
        <v>#N/A</v>
      </c>
      <c r="BZ61" s="0" t="e">
        <f aca="false">NA()</f>
        <v>#N/A</v>
      </c>
      <c r="CA61" s="0" t="e">
        <f aca="false">NA()</f>
        <v>#N/A</v>
      </c>
      <c r="CB61" s="0" t="e">
        <f aca="false">NA()</f>
        <v>#N/A</v>
      </c>
      <c r="CC61" s="0" t="e">
        <f aca="false">NA()</f>
        <v>#N/A</v>
      </c>
      <c r="CD61" s="0" t="e">
        <f aca="false">NA()</f>
        <v>#N/A</v>
      </c>
      <c r="CE61" s="0" t="e">
        <f aca="false">NA()</f>
        <v>#N/A</v>
      </c>
      <c r="CF61" s="0" t="e">
        <f aca="false">NA()</f>
        <v>#N/A</v>
      </c>
      <c r="CG61" s="0" t="e">
        <f aca="false">NA()</f>
        <v>#N/A</v>
      </c>
      <c r="CH61" s="0" t="e">
        <f aca="false">NA()</f>
        <v>#N/A</v>
      </c>
      <c r="CI61" s="0" t="e">
        <f aca="false">NA()</f>
        <v>#N/A</v>
      </c>
      <c r="CJ61" s="0" t="e">
        <f aca="false">NA()</f>
        <v>#N/A</v>
      </c>
      <c r="CK61" s="0" t="e">
        <f aca="false">NA()</f>
        <v>#N/A</v>
      </c>
      <c r="CL61" s="0" t="e">
        <f aca="false">NA()</f>
        <v>#N/A</v>
      </c>
      <c r="CM61" s="0" t="e">
        <f aca="false">NA()</f>
        <v>#N/A</v>
      </c>
      <c r="CN61" s="0" t="e">
        <f aca="false">NA()</f>
        <v>#N/A</v>
      </c>
      <c r="CO61" s="0" t="e">
        <f aca="false">NA()</f>
        <v>#N/A</v>
      </c>
      <c r="CP61" s="0" t="e">
        <f aca="false">NA()</f>
        <v>#N/A</v>
      </c>
      <c r="CQ61" s="0" t="e">
        <f aca="false">NA()</f>
        <v>#N/A</v>
      </c>
      <c r="CR61" s="0" t="e">
        <f aca="false">NA()</f>
        <v>#N/A</v>
      </c>
      <c r="CS61" s="0" t="e">
        <f aca="false">NA()</f>
        <v>#N/A</v>
      </c>
      <c r="CT61" s="0" t="e">
        <f aca="false">NA()</f>
        <v>#N/A</v>
      </c>
      <c r="CU61" s="0" t="e">
        <f aca="false">NA()</f>
        <v>#N/A</v>
      </c>
      <c r="CV61" s="0" t="e">
        <f aca="false">NA()</f>
        <v>#N/A</v>
      </c>
      <c r="CW61" s="0" t="e">
        <f aca="false">NA()</f>
        <v>#N/A</v>
      </c>
      <c r="CX61" s="0" t="e">
        <f aca="false">NA()</f>
        <v>#N/A</v>
      </c>
    </row>
    <row r="62" customFormat="false" ht="12.75" hidden="false" customHeight="false" outlineLevel="0" collapsed="false">
      <c r="A62" s="0" t="s">
        <v>260</v>
      </c>
      <c r="B62" s="0" t="n">
        <v>1</v>
      </c>
      <c r="C62" s="0" t="n">
        <v>1</v>
      </c>
      <c r="D62" s="0" t="n">
        <v>1</v>
      </c>
      <c r="E62" s="0" t="n">
        <v>1</v>
      </c>
      <c r="F62" s="0" t="n">
        <v>1</v>
      </c>
      <c r="G62" s="0" t="n">
        <v>1</v>
      </c>
      <c r="H62" s="0" t="n">
        <v>1</v>
      </c>
      <c r="I62" s="0" t="n">
        <v>1</v>
      </c>
      <c r="J62" s="0" t="n">
        <v>1</v>
      </c>
      <c r="K62" s="0" t="n">
        <v>1</v>
      </c>
      <c r="L62" s="0" t="n">
        <v>1</v>
      </c>
      <c r="M62" s="0" t="n">
        <v>1</v>
      </c>
      <c r="N62" s="0" t="n">
        <v>1</v>
      </c>
      <c r="O62" s="0" t="n">
        <v>1</v>
      </c>
      <c r="P62" s="0" t="n">
        <v>1</v>
      </c>
      <c r="Q62" s="0" t="n">
        <v>1</v>
      </c>
      <c r="R62" s="0" t="n">
        <v>1</v>
      </c>
      <c r="S62" s="0" t="n">
        <v>1</v>
      </c>
      <c r="T62" s="0" t="n">
        <v>1</v>
      </c>
      <c r="U62" s="0" t="n">
        <v>1</v>
      </c>
      <c r="V62" s="0" t="n">
        <v>1</v>
      </c>
      <c r="W62" s="0" t="n">
        <v>1</v>
      </c>
      <c r="X62" s="0" t="n">
        <v>1</v>
      </c>
      <c r="Y62" s="0" t="n">
        <v>1</v>
      </c>
      <c r="Z62" s="0" t="n">
        <v>1</v>
      </c>
      <c r="AA62" s="0" t="n">
        <v>1</v>
      </c>
      <c r="AB62" s="0" t="n">
        <v>1</v>
      </c>
      <c r="AC62" s="0" t="n">
        <v>1</v>
      </c>
      <c r="AD62" s="0" t="n">
        <v>1</v>
      </c>
      <c r="AE62" s="0" t="n">
        <v>1</v>
      </c>
      <c r="AF62" s="0" t="n">
        <v>1</v>
      </c>
      <c r="AG62" s="0" t="n">
        <v>1</v>
      </c>
      <c r="AH62" s="0" t="n">
        <v>1</v>
      </c>
      <c r="AI62" s="0" t="n">
        <v>1</v>
      </c>
      <c r="AJ62" s="0" t="n">
        <v>1</v>
      </c>
      <c r="AK62" s="0" t="n">
        <v>1</v>
      </c>
      <c r="AL62" s="0" t="n">
        <v>1</v>
      </c>
      <c r="AM62" s="0" t="n">
        <v>1</v>
      </c>
      <c r="AN62" s="0" t="n">
        <v>1</v>
      </c>
      <c r="AO62" s="0" t="n">
        <v>1</v>
      </c>
      <c r="AP62" s="0" t="n">
        <v>1</v>
      </c>
      <c r="AQ62" s="0" t="n">
        <v>1</v>
      </c>
      <c r="AR62" s="0" t="n">
        <v>1</v>
      </c>
      <c r="AS62" s="0" t="n">
        <v>1</v>
      </c>
      <c r="AT62" s="0" t="n">
        <v>1</v>
      </c>
      <c r="AU62" s="0" t="n">
        <v>1</v>
      </c>
      <c r="AV62" s="0" t="n">
        <v>1</v>
      </c>
      <c r="AW62" s="0" t="n">
        <v>1</v>
      </c>
      <c r="AX62" s="0" t="n">
        <v>1</v>
      </c>
      <c r="AY62" s="0" t="n">
        <v>1</v>
      </c>
      <c r="AZ62" s="0" t="n">
        <v>1</v>
      </c>
      <c r="BA62" s="0" t="n">
        <v>1</v>
      </c>
      <c r="BB62" s="0" t="n">
        <v>1</v>
      </c>
      <c r="BC62" s="0" t="n">
        <v>1</v>
      </c>
      <c r="BD62" s="0" t="n">
        <v>1</v>
      </c>
      <c r="BE62" s="0" t="n">
        <v>1</v>
      </c>
      <c r="BF62" s="0" t="n">
        <v>1</v>
      </c>
      <c r="BG62" s="0" t="n">
        <v>1</v>
      </c>
      <c r="BH62" s="0" t="n">
        <v>1</v>
      </c>
      <c r="BI62" s="0" t="n">
        <v>1</v>
      </c>
      <c r="BJ62" s="0" t="n">
        <v>1</v>
      </c>
      <c r="BK62" s="0" t="n">
        <v>1</v>
      </c>
      <c r="BL62" s="0" t="n">
        <v>1</v>
      </c>
      <c r="BM62" s="0" t="n">
        <v>1</v>
      </c>
      <c r="BN62" s="0" t="n">
        <v>1</v>
      </c>
      <c r="BO62" s="0" t="n">
        <v>1</v>
      </c>
      <c r="BP62" s="0" t="n">
        <v>1</v>
      </c>
      <c r="BQ62" s="0" t="n">
        <v>1</v>
      </c>
      <c r="BR62" s="0" t="n">
        <v>1</v>
      </c>
      <c r="BS62" s="0" t="n">
        <v>1</v>
      </c>
      <c r="BT62" s="0" t="n">
        <v>1</v>
      </c>
      <c r="BU62" s="0" t="n">
        <v>1</v>
      </c>
      <c r="BV62" s="0" t="n">
        <v>1</v>
      </c>
      <c r="BW62" s="0" t="n">
        <v>1</v>
      </c>
      <c r="BX62" s="0" t="n">
        <v>1</v>
      </c>
      <c r="BY62" s="0" t="n">
        <v>1</v>
      </c>
      <c r="BZ62" s="0" t="n">
        <v>1</v>
      </c>
      <c r="CA62" s="0" t="n">
        <v>1</v>
      </c>
      <c r="CB62" s="0" t="n">
        <v>1</v>
      </c>
      <c r="CC62" s="0" t="n">
        <v>1</v>
      </c>
      <c r="CD62" s="0" t="n">
        <v>1</v>
      </c>
      <c r="CE62" s="0" t="n">
        <v>1</v>
      </c>
      <c r="CF62" s="0" t="n">
        <v>1</v>
      </c>
      <c r="CG62" s="0" t="n">
        <v>1</v>
      </c>
      <c r="CH62" s="0" t="n">
        <v>1</v>
      </c>
      <c r="CI62" s="0" t="n">
        <v>1</v>
      </c>
      <c r="CJ62" s="0" t="n">
        <v>1</v>
      </c>
      <c r="CK62" s="0" t="n">
        <v>1</v>
      </c>
      <c r="CL62" s="0" t="n">
        <v>1</v>
      </c>
      <c r="CM62" s="0" t="n">
        <v>1</v>
      </c>
      <c r="CN62" s="0" t="n">
        <v>1</v>
      </c>
      <c r="CO62" s="0" t="n">
        <v>1</v>
      </c>
      <c r="CP62" s="0" t="n">
        <v>1</v>
      </c>
      <c r="CQ62" s="0" t="n">
        <v>1</v>
      </c>
      <c r="CR62" s="0" t="n">
        <v>1</v>
      </c>
      <c r="CS62" s="0" t="n">
        <v>1</v>
      </c>
      <c r="CT62" s="0" t="n">
        <v>1</v>
      </c>
      <c r="CU62" s="0" t="n">
        <v>1</v>
      </c>
      <c r="CV62" s="0" t="n">
        <v>1</v>
      </c>
      <c r="CW62" s="0" t="n">
        <v>1</v>
      </c>
      <c r="CX62" s="0" t="n">
        <v>1</v>
      </c>
    </row>
    <row r="63" customFormat="false" ht="12.75" hidden="false" customHeight="false" outlineLevel="0" collapsed="false">
      <c r="B63" s="0" t="s">
        <v>159</v>
      </c>
      <c r="C63" s="0" t="s">
        <v>160</v>
      </c>
      <c r="D63" s="0" t="s">
        <v>161</v>
      </c>
      <c r="E63" s="0" t="s">
        <v>162</v>
      </c>
      <c r="F63" s="0" t="s">
        <v>163</v>
      </c>
      <c r="G63" s="0" t="s">
        <v>164</v>
      </c>
      <c r="H63" s="0" t="s">
        <v>165</v>
      </c>
      <c r="I63" s="0" t="s">
        <v>166</v>
      </c>
      <c r="J63" s="0" t="s">
        <v>167</v>
      </c>
      <c r="K63" s="0" t="s">
        <v>228</v>
      </c>
      <c r="L63" s="0" t="s">
        <v>168</v>
      </c>
      <c r="M63" s="0" t="s">
        <v>169</v>
      </c>
      <c r="N63" s="0" t="s">
        <v>170</v>
      </c>
      <c r="O63" s="0" t="s">
        <v>171</v>
      </c>
      <c r="P63" s="0" t="s">
        <v>172</v>
      </c>
      <c r="Q63" s="0" t="s">
        <v>173</v>
      </c>
      <c r="R63" s="0" t="s">
        <v>174</v>
      </c>
      <c r="S63" s="0" t="s">
        <v>175</v>
      </c>
      <c r="T63" s="0" t="s">
        <v>176</v>
      </c>
      <c r="U63" s="0" t="s">
        <v>177</v>
      </c>
      <c r="V63" s="0" t="s">
        <v>178</v>
      </c>
      <c r="W63" s="0" t="s">
        <v>179</v>
      </c>
      <c r="X63" s="0" t="s">
        <v>180</v>
      </c>
      <c r="Y63" s="0" t="s">
        <v>181</v>
      </c>
      <c r="Z63" s="0" t="s">
        <v>182</v>
      </c>
      <c r="AA63" s="0" t="s">
        <v>183</v>
      </c>
      <c r="AB63" s="0" t="s">
        <v>184</v>
      </c>
      <c r="AC63" s="0" t="s">
        <v>185</v>
      </c>
      <c r="AD63" s="0" t="s">
        <v>186</v>
      </c>
      <c r="AE63" s="0" t="s">
        <v>187</v>
      </c>
      <c r="AF63" s="0" t="s">
        <v>188</v>
      </c>
      <c r="AG63" s="0" t="s">
        <v>291</v>
      </c>
      <c r="AH63" s="0" t="s">
        <v>189</v>
      </c>
      <c r="AI63" s="0" t="s">
        <v>190</v>
      </c>
      <c r="AJ63" s="0" t="s">
        <v>191</v>
      </c>
      <c r="AK63" s="0" t="s">
        <v>192</v>
      </c>
      <c r="AL63" s="0" t="s">
        <v>234</v>
      </c>
      <c r="AM63" s="0" t="s">
        <v>193</v>
      </c>
      <c r="AN63" s="0" t="s">
        <v>194</v>
      </c>
      <c r="AO63" s="0" t="s">
        <v>195</v>
      </c>
      <c r="AP63" s="0" t="s">
        <v>196</v>
      </c>
      <c r="AQ63" s="0" t="s">
        <v>197</v>
      </c>
      <c r="AR63" s="0" t="s">
        <v>198</v>
      </c>
      <c r="AS63" s="0" t="s">
        <v>199</v>
      </c>
      <c r="AT63" s="0" t="s">
        <v>200</v>
      </c>
      <c r="AU63" s="0" t="s">
        <v>201</v>
      </c>
      <c r="AV63" s="0" t="s">
        <v>229</v>
      </c>
      <c r="AW63" s="0" t="s">
        <v>202</v>
      </c>
      <c r="AX63" s="0" t="s">
        <v>203</v>
      </c>
      <c r="AY63" s="0" t="s">
        <v>204</v>
      </c>
      <c r="AZ63" s="0" t="s">
        <v>205</v>
      </c>
      <c r="BA63" s="0" t="s">
        <v>206</v>
      </c>
      <c r="BB63" s="0" t="s">
        <v>207</v>
      </c>
      <c r="BC63" s="0" t="s">
        <v>208</v>
      </c>
      <c r="BD63" s="0" t="s">
        <v>209</v>
      </c>
      <c r="BE63" s="0" t="s">
        <v>210</v>
      </c>
      <c r="BF63" s="0" t="s">
        <v>211</v>
      </c>
      <c r="BG63" s="0" t="s">
        <v>212</v>
      </c>
      <c r="BH63" s="0" t="s">
        <v>213</v>
      </c>
      <c r="BI63" s="0" t="s">
        <v>214</v>
      </c>
      <c r="BJ63" s="0" t="s">
        <v>215</v>
      </c>
      <c r="BK63" s="0" t="s">
        <v>216</v>
      </c>
      <c r="BL63" s="0" t="s">
        <v>217</v>
      </c>
      <c r="BM63" s="0" t="s">
        <v>218</v>
      </c>
      <c r="BN63" s="0" t="s">
        <v>219</v>
      </c>
      <c r="BO63" s="0" t="s">
        <v>220</v>
      </c>
      <c r="BP63" s="0" t="s">
        <v>221</v>
      </c>
      <c r="BQ63" s="0" t="s">
        <v>222</v>
      </c>
      <c r="BR63" s="0" t="s">
        <v>223</v>
      </c>
      <c r="BS63" s="0" t="s">
        <v>224</v>
      </c>
      <c r="BT63" s="0" t="s">
        <v>225</v>
      </c>
      <c r="BU63" s="0" t="s">
        <v>230</v>
      </c>
      <c r="BV63" s="0" t="e">
        <f aca="false">NA()</f>
        <v>#N/A</v>
      </c>
      <c r="BW63" s="0" t="e">
        <f aca="false">NA()</f>
        <v>#N/A</v>
      </c>
      <c r="BX63" s="0" t="e">
        <f aca="false">NA()</f>
        <v>#N/A</v>
      </c>
      <c r="BY63" s="0" t="e">
        <f aca="false">NA()</f>
        <v>#N/A</v>
      </c>
      <c r="BZ63" s="0" t="e">
        <f aca="false">NA()</f>
        <v>#N/A</v>
      </c>
      <c r="CA63" s="0" t="e">
        <f aca="false">NA()</f>
        <v>#N/A</v>
      </c>
      <c r="CB63" s="0" t="e">
        <f aca="false">NA()</f>
        <v>#N/A</v>
      </c>
      <c r="CC63" s="0" t="e">
        <f aca="false">NA()</f>
        <v>#N/A</v>
      </c>
      <c r="CD63" s="0" t="e">
        <f aca="false">NA()</f>
        <v>#N/A</v>
      </c>
      <c r="CE63" s="0" t="e">
        <f aca="false">NA()</f>
        <v>#N/A</v>
      </c>
      <c r="CF63" s="0" t="e">
        <f aca="false">NA()</f>
        <v>#N/A</v>
      </c>
      <c r="CG63" s="0" t="e">
        <f aca="false">NA()</f>
        <v>#N/A</v>
      </c>
      <c r="CH63" s="0" t="e">
        <f aca="false">NA()</f>
        <v>#N/A</v>
      </c>
      <c r="CI63" s="0" t="e">
        <f aca="false">NA()</f>
        <v>#N/A</v>
      </c>
      <c r="CJ63" s="0" t="e">
        <f aca="false">NA()</f>
        <v>#N/A</v>
      </c>
      <c r="CK63" s="0" t="e">
        <f aca="false">NA()</f>
        <v>#N/A</v>
      </c>
      <c r="CL63" s="0" t="e">
        <f aca="false">NA()</f>
        <v>#N/A</v>
      </c>
      <c r="CM63" s="0" t="e">
        <f aca="false">NA()</f>
        <v>#N/A</v>
      </c>
      <c r="CN63" s="0" t="e">
        <f aca="false">NA()</f>
        <v>#N/A</v>
      </c>
      <c r="CO63" s="0" t="e">
        <f aca="false">NA()</f>
        <v>#N/A</v>
      </c>
      <c r="CP63" s="0" t="e">
        <f aca="false">NA()</f>
        <v>#N/A</v>
      </c>
      <c r="CQ63" s="0" t="e">
        <f aca="false">NA()</f>
        <v>#N/A</v>
      </c>
      <c r="CR63" s="0" t="e">
        <f aca="false">NA()</f>
        <v>#N/A</v>
      </c>
      <c r="CS63" s="0" t="e">
        <f aca="false">NA()</f>
        <v>#N/A</v>
      </c>
      <c r="CT63" s="0" t="e">
        <f aca="false">NA()</f>
        <v>#N/A</v>
      </c>
      <c r="CU63" s="0" t="e">
        <f aca="false">NA()</f>
        <v>#N/A</v>
      </c>
      <c r="CV63" s="0" t="e">
        <f aca="false">NA()</f>
        <v>#N/A</v>
      </c>
      <c r="CW63" s="0" t="e">
        <f aca="false">NA()</f>
        <v>#N/A</v>
      </c>
      <c r="CX63" s="0" t="e">
        <f aca="false">NA()</f>
        <v>#N/A</v>
      </c>
    </row>
    <row r="64" customFormat="false" ht="12.75" hidden="false" customHeight="false" outlineLevel="0" collapsed="false">
      <c r="A64" s="0" t="s">
        <v>261</v>
      </c>
      <c r="B64" s="0" t="n">
        <v>1</v>
      </c>
      <c r="C64" s="0" t="n">
        <v>1</v>
      </c>
      <c r="D64" s="0" t="n">
        <v>1</v>
      </c>
      <c r="E64" s="0" t="n">
        <v>1</v>
      </c>
      <c r="F64" s="0" t="n">
        <v>1</v>
      </c>
      <c r="G64" s="0" t="n">
        <v>1</v>
      </c>
      <c r="H64" s="0" t="n">
        <v>1</v>
      </c>
      <c r="I64" s="0" t="n">
        <v>1</v>
      </c>
      <c r="J64" s="0" t="n">
        <v>1</v>
      </c>
      <c r="K64" s="0" t="n">
        <v>1</v>
      </c>
      <c r="L64" s="0" t="n">
        <v>1</v>
      </c>
      <c r="M64" s="0" t="n">
        <v>1</v>
      </c>
      <c r="N64" s="0" t="n">
        <v>1</v>
      </c>
      <c r="O64" s="0" t="n">
        <v>1</v>
      </c>
      <c r="P64" s="0" t="n">
        <v>1</v>
      </c>
      <c r="Q64" s="0" t="n">
        <v>1</v>
      </c>
      <c r="R64" s="0" t="n">
        <v>1</v>
      </c>
      <c r="S64" s="0" t="n">
        <v>1</v>
      </c>
      <c r="T64" s="0" t="n">
        <v>1</v>
      </c>
      <c r="U64" s="0" t="n">
        <v>1</v>
      </c>
      <c r="V64" s="0" t="n">
        <v>1</v>
      </c>
      <c r="W64" s="0" t="n">
        <v>1</v>
      </c>
      <c r="X64" s="0" t="n">
        <v>1</v>
      </c>
      <c r="Y64" s="0" t="n">
        <v>1</v>
      </c>
      <c r="Z64" s="0" t="n">
        <v>1</v>
      </c>
      <c r="AA64" s="0" t="n">
        <v>1</v>
      </c>
      <c r="AB64" s="0" t="n">
        <v>1</v>
      </c>
      <c r="AC64" s="0" t="n">
        <v>1</v>
      </c>
      <c r="AD64" s="0" t="n">
        <v>1</v>
      </c>
      <c r="AE64" s="0" t="n">
        <v>1</v>
      </c>
      <c r="AF64" s="0" t="n">
        <v>1</v>
      </c>
      <c r="AG64" s="0" t="n">
        <v>1</v>
      </c>
      <c r="AH64" s="0" t="n">
        <v>1</v>
      </c>
      <c r="AI64" s="0" t="n">
        <v>1</v>
      </c>
      <c r="AJ64" s="0" t="n">
        <v>1</v>
      </c>
      <c r="AK64" s="0" t="n">
        <v>1</v>
      </c>
      <c r="AL64" s="0" t="n">
        <v>1</v>
      </c>
      <c r="AM64" s="0" t="n">
        <v>1</v>
      </c>
      <c r="AN64" s="0" t="n">
        <v>1</v>
      </c>
      <c r="AO64" s="0" t="n">
        <v>1</v>
      </c>
      <c r="AP64" s="0" t="n">
        <v>1</v>
      </c>
      <c r="AQ64" s="0" t="n">
        <v>1</v>
      </c>
      <c r="AR64" s="0" t="n">
        <v>1</v>
      </c>
      <c r="AS64" s="0" t="n">
        <v>1</v>
      </c>
      <c r="AT64" s="0" t="n">
        <v>1</v>
      </c>
      <c r="AU64" s="0" t="n">
        <v>1</v>
      </c>
      <c r="AV64" s="0" t="n">
        <v>1</v>
      </c>
      <c r="AW64" s="0" t="n">
        <v>1</v>
      </c>
      <c r="AX64" s="0" t="n">
        <v>1</v>
      </c>
      <c r="AY64" s="0" t="n">
        <v>1</v>
      </c>
      <c r="AZ64" s="0" t="n">
        <v>1</v>
      </c>
      <c r="BA64" s="0" t="n">
        <v>1</v>
      </c>
      <c r="BB64" s="0" t="n">
        <v>1</v>
      </c>
      <c r="BC64" s="0" t="n">
        <v>1</v>
      </c>
      <c r="BD64" s="0" t="n">
        <v>1</v>
      </c>
      <c r="BE64" s="0" t="n">
        <v>1</v>
      </c>
      <c r="BF64" s="0" t="n">
        <v>1</v>
      </c>
      <c r="BG64" s="0" t="n">
        <v>1</v>
      </c>
      <c r="BH64" s="0" t="n">
        <v>1</v>
      </c>
      <c r="BI64" s="0" t="n">
        <v>1</v>
      </c>
      <c r="BJ64" s="0" t="n">
        <v>1</v>
      </c>
      <c r="BK64" s="0" t="n">
        <v>1</v>
      </c>
      <c r="BL64" s="0" t="n">
        <v>1</v>
      </c>
      <c r="BM64" s="0" t="n">
        <v>1</v>
      </c>
      <c r="BN64" s="0" t="n">
        <v>1</v>
      </c>
      <c r="BO64" s="0" t="n">
        <v>1</v>
      </c>
      <c r="BP64" s="0" t="n">
        <v>1</v>
      </c>
      <c r="BQ64" s="0" t="n">
        <v>1</v>
      </c>
      <c r="BR64" s="0" t="n">
        <v>1</v>
      </c>
      <c r="BS64" s="0" t="n">
        <v>1</v>
      </c>
      <c r="BT64" s="0" t="n">
        <v>1</v>
      </c>
      <c r="BU64" s="0" t="n">
        <v>1</v>
      </c>
      <c r="BV64" s="0" t="n">
        <v>1</v>
      </c>
      <c r="BW64" s="0" t="n">
        <v>1</v>
      </c>
      <c r="BX64" s="0" t="n">
        <v>1</v>
      </c>
      <c r="BY64" s="0" t="n">
        <v>1</v>
      </c>
      <c r="BZ64" s="0" t="n">
        <v>1</v>
      </c>
      <c r="CA64" s="0" t="n">
        <v>1</v>
      </c>
      <c r="CB64" s="0" t="n">
        <v>1</v>
      </c>
      <c r="CC64" s="0" t="n">
        <v>1</v>
      </c>
      <c r="CD64" s="0" t="n">
        <v>1</v>
      </c>
      <c r="CE64" s="0" t="n">
        <v>1</v>
      </c>
      <c r="CF64" s="0" t="n">
        <v>1</v>
      </c>
      <c r="CG64" s="0" t="n">
        <v>1</v>
      </c>
      <c r="CH64" s="0" t="n">
        <v>1</v>
      </c>
      <c r="CI64" s="0" t="n">
        <v>1</v>
      </c>
      <c r="CJ64" s="0" t="n">
        <v>1</v>
      </c>
      <c r="CK64" s="0" t="n">
        <v>1</v>
      </c>
      <c r="CL64" s="0" t="n">
        <v>1</v>
      </c>
      <c r="CM64" s="0" t="n">
        <v>1</v>
      </c>
      <c r="CN64" s="0" t="n">
        <v>1</v>
      </c>
      <c r="CO64" s="0" t="n">
        <v>1</v>
      </c>
      <c r="CP64" s="0" t="n">
        <v>1</v>
      </c>
      <c r="CQ64" s="0" t="n">
        <v>1</v>
      </c>
      <c r="CR64" s="0" t="n">
        <v>1</v>
      </c>
      <c r="CS64" s="0" t="n">
        <v>1</v>
      </c>
      <c r="CT64" s="0" t="n">
        <v>1</v>
      </c>
      <c r="CU64" s="0" t="n">
        <v>1</v>
      </c>
      <c r="CV64" s="0" t="n">
        <v>1</v>
      </c>
      <c r="CW64" s="0" t="n">
        <v>1</v>
      </c>
      <c r="CX64" s="0" t="n">
        <v>1</v>
      </c>
    </row>
    <row r="65" customFormat="false" ht="12.75" hidden="false" customHeight="false" outlineLevel="0" collapsed="false">
      <c r="B65" s="0" t="s">
        <v>159</v>
      </c>
      <c r="C65" s="0" t="s">
        <v>160</v>
      </c>
      <c r="D65" s="0" t="s">
        <v>161</v>
      </c>
      <c r="E65" s="0" t="s">
        <v>162</v>
      </c>
      <c r="F65" s="0" t="s">
        <v>163</v>
      </c>
      <c r="G65" s="0" t="s">
        <v>164</v>
      </c>
      <c r="H65" s="0" t="s">
        <v>165</v>
      </c>
      <c r="I65" s="0" t="s">
        <v>166</v>
      </c>
      <c r="J65" s="0" t="s">
        <v>167</v>
      </c>
      <c r="K65" s="0" t="s">
        <v>228</v>
      </c>
      <c r="L65" s="0" t="s">
        <v>168</v>
      </c>
      <c r="M65" s="0" t="s">
        <v>169</v>
      </c>
      <c r="N65" s="0" t="s">
        <v>170</v>
      </c>
      <c r="O65" s="0" t="s">
        <v>171</v>
      </c>
      <c r="P65" s="0" t="s">
        <v>172</v>
      </c>
      <c r="Q65" s="0" t="s">
        <v>173</v>
      </c>
      <c r="R65" s="0" t="s">
        <v>174</v>
      </c>
      <c r="S65" s="0" t="s">
        <v>175</v>
      </c>
      <c r="T65" s="0" t="s">
        <v>176</v>
      </c>
      <c r="U65" s="0" t="s">
        <v>177</v>
      </c>
      <c r="V65" s="0" t="s">
        <v>178</v>
      </c>
      <c r="W65" s="0" t="s">
        <v>179</v>
      </c>
      <c r="X65" s="0" t="s">
        <v>180</v>
      </c>
      <c r="Y65" s="0" t="s">
        <v>181</v>
      </c>
      <c r="Z65" s="0" t="s">
        <v>182</v>
      </c>
      <c r="AA65" s="0" t="s">
        <v>183</v>
      </c>
      <c r="AB65" s="0" t="s">
        <v>184</v>
      </c>
      <c r="AC65" s="0" t="s">
        <v>185</v>
      </c>
      <c r="AD65" s="0" t="s">
        <v>186</v>
      </c>
      <c r="AE65" s="0" t="s">
        <v>187</v>
      </c>
      <c r="AF65" s="0" t="s">
        <v>188</v>
      </c>
      <c r="AG65" s="0" t="s">
        <v>291</v>
      </c>
      <c r="AH65" s="0" t="s">
        <v>189</v>
      </c>
      <c r="AI65" s="0" t="s">
        <v>190</v>
      </c>
      <c r="AJ65" s="0" t="s">
        <v>191</v>
      </c>
      <c r="AK65" s="0" t="s">
        <v>192</v>
      </c>
      <c r="AL65" s="0" t="s">
        <v>234</v>
      </c>
      <c r="AM65" s="0" t="s">
        <v>193</v>
      </c>
      <c r="AN65" s="0" t="s">
        <v>194</v>
      </c>
      <c r="AO65" s="0" t="s">
        <v>195</v>
      </c>
      <c r="AP65" s="0" t="s">
        <v>196</v>
      </c>
      <c r="AQ65" s="0" t="s">
        <v>197</v>
      </c>
      <c r="AR65" s="0" t="s">
        <v>198</v>
      </c>
      <c r="AS65" s="0" t="s">
        <v>199</v>
      </c>
      <c r="AT65" s="0" t="s">
        <v>200</v>
      </c>
      <c r="AU65" s="0" t="s">
        <v>201</v>
      </c>
      <c r="AV65" s="0" t="s">
        <v>229</v>
      </c>
      <c r="AW65" s="0" t="s">
        <v>202</v>
      </c>
      <c r="AX65" s="0" t="s">
        <v>203</v>
      </c>
      <c r="AY65" s="0" t="s">
        <v>204</v>
      </c>
      <c r="AZ65" s="0" t="s">
        <v>205</v>
      </c>
      <c r="BA65" s="0" t="s">
        <v>206</v>
      </c>
      <c r="BB65" s="0" t="s">
        <v>207</v>
      </c>
      <c r="BC65" s="0" t="s">
        <v>208</v>
      </c>
      <c r="BD65" s="0" t="s">
        <v>209</v>
      </c>
      <c r="BE65" s="0" t="s">
        <v>210</v>
      </c>
      <c r="BF65" s="0" t="s">
        <v>211</v>
      </c>
      <c r="BG65" s="0" t="s">
        <v>212</v>
      </c>
      <c r="BH65" s="0" t="s">
        <v>213</v>
      </c>
      <c r="BI65" s="0" t="s">
        <v>214</v>
      </c>
      <c r="BJ65" s="0" t="s">
        <v>215</v>
      </c>
      <c r="BK65" s="0" t="s">
        <v>216</v>
      </c>
      <c r="BL65" s="0" t="s">
        <v>217</v>
      </c>
      <c r="BM65" s="0" t="s">
        <v>218</v>
      </c>
      <c r="BN65" s="0" t="s">
        <v>219</v>
      </c>
      <c r="BO65" s="0" t="s">
        <v>220</v>
      </c>
      <c r="BP65" s="0" t="s">
        <v>221</v>
      </c>
      <c r="BQ65" s="0" t="s">
        <v>222</v>
      </c>
      <c r="BR65" s="0" t="s">
        <v>223</v>
      </c>
      <c r="BS65" s="0" t="s">
        <v>224</v>
      </c>
      <c r="BT65" s="0" t="s">
        <v>225</v>
      </c>
      <c r="BU65" s="0" t="s">
        <v>230</v>
      </c>
      <c r="BV65" s="0" t="e">
        <f aca="false">NA()</f>
        <v>#N/A</v>
      </c>
      <c r="BW65" s="0" t="e">
        <f aca="false">NA()</f>
        <v>#N/A</v>
      </c>
      <c r="BX65" s="0" t="e">
        <f aca="false">NA()</f>
        <v>#N/A</v>
      </c>
      <c r="BY65" s="0" t="e">
        <f aca="false">NA()</f>
        <v>#N/A</v>
      </c>
      <c r="BZ65" s="0" t="e">
        <f aca="false">NA()</f>
        <v>#N/A</v>
      </c>
      <c r="CA65" s="0" t="e">
        <f aca="false">NA()</f>
        <v>#N/A</v>
      </c>
      <c r="CB65" s="0" t="e">
        <f aca="false">NA()</f>
        <v>#N/A</v>
      </c>
      <c r="CC65" s="0" t="e">
        <f aca="false">NA()</f>
        <v>#N/A</v>
      </c>
      <c r="CD65" s="0" t="e">
        <f aca="false">NA()</f>
        <v>#N/A</v>
      </c>
      <c r="CE65" s="0" t="e">
        <f aca="false">NA()</f>
        <v>#N/A</v>
      </c>
      <c r="CF65" s="0" t="e">
        <f aca="false">NA()</f>
        <v>#N/A</v>
      </c>
      <c r="CG65" s="0" t="e">
        <f aca="false">NA()</f>
        <v>#N/A</v>
      </c>
      <c r="CH65" s="0" t="e">
        <f aca="false">NA()</f>
        <v>#N/A</v>
      </c>
      <c r="CI65" s="0" t="e">
        <f aca="false">NA()</f>
        <v>#N/A</v>
      </c>
      <c r="CJ65" s="0" t="e">
        <f aca="false">NA()</f>
        <v>#N/A</v>
      </c>
      <c r="CK65" s="0" t="e">
        <f aca="false">NA()</f>
        <v>#N/A</v>
      </c>
      <c r="CL65" s="0" t="e">
        <f aca="false">NA()</f>
        <v>#N/A</v>
      </c>
      <c r="CM65" s="0" t="e">
        <f aca="false">NA()</f>
        <v>#N/A</v>
      </c>
      <c r="CN65" s="0" t="e">
        <f aca="false">NA()</f>
        <v>#N/A</v>
      </c>
      <c r="CO65" s="0" t="e">
        <f aca="false">NA()</f>
        <v>#N/A</v>
      </c>
      <c r="CP65" s="0" t="e">
        <f aca="false">NA()</f>
        <v>#N/A</v>
      </c>
      <c r="CQ65" s="0" t="e">
        <f aca="false">NA()</f>
        <v>#N/A</v>
      </c>
      <c r="CR65" s="0" t="e">
        <f aca="false">NA()</f>
        <v>#N/A</v>
      </c>
      <c r="CS65" s="0" t="e">
        <f aca="false">NA()</f>
        <v>#N/A</v>
      </c>
      <c r="CT65" s="0" t="e">
        <f aca="false">NA()</f>
        <v>#N/A</v>
      </c>
      <c r="CU65" s="0" t="e">
        <f aca="false">NA()</f>
        <v>#N/A</v>
      </c>
      <c r="CV65" s="0" t="e">
        <f aca="false">NA()</f>
        <v>#N/A</v>
      </c>
      <c r="CW65" s="0" t="e">
        <f aca="false">NA()</f>
        <v>#N/A</v>
      </c>
      <c r="CX65" s="0" t="e">
        <f aca="false">NA()</f>
        <v>#N/A</v>
      </c>
    </row>
    <row r="66" customFormat="false" ht="12.75" hidden="false" customHeight="false" outlineLevel="0" collapsed="false">
      <c r="A66" s="0" t="s">
        <v>262</v>
      </c>
      <c r="B66" s="0" t="n">
        <v>1.92460000514984</v>
      </c>
      <c r="C66" s="0" t="n">
        <v>1.92349994182587</v>
      </c>
      <c r="D66" s="0" t="n">
        <v>1.92540001869202</v>
      </c>
      <c r="E66" s="0" t="n">
        <v>1.91939997673035</v>
      </c>
      <c r="F66" s="0" t="n">
        <v>1.91980004310608</v>
      </c>
      <c r="G66" s="0" t="n">
        <v>1.92719995975494</v>
      </c>
      <c r="H66" s="0" t="n">
        <v>1.94260001182556</v>
      </c>
      <c r="I66" s="0" t="n">
        <v>1.95969998836517</v>
      </c>
      <c r="J66" s="0" t="n">
        <v>1.90190005302429</v>
      </c>
      <c r="K66" s="0" t="n">
        <v>1.91429996490479</v>
      </c>
      <c r="L66" s="0" t="n">
        <v>1.90989995002747</v>
      </c>
      <c r="M66" s="0" t="n">
        <v>1.89760005474091</v>
      </c>
      <c r="N66" s="0" t="n">
        <v>1.91410005092621</v>
      </c>
      <c r="O66" s="0" t="n">
        <v>1.916100025177</v>
      </c>
      <c r="P66" s="0" t="n">
        <v>1.89110004901886</v>
      </c>
      <c r="Q66" s="0" t="n">
        <v>1.855299949646</v>
      </c>
      <c r="R66" s="0" t="n">
        <v>1.84029996395111</v>
      </c>
      <c r="S66" s="0" t="n">
        <v>1.85189998149872</v>
      </c>
      <c r="T66" s="0" t="n">
        <v>1.82280004024506</v>
      </c>
      <c r="U66" s="0" t="n">
        <v>1.82679998874664</v>
      </c>
      <c r="V66" s="0" t="n">
        <v>1.8313000202179</v>
      </c>
      <c r="W66" s="0" t="n">
        <v>1.85049998760223</v>
      </c>
      <c r="X66" s="0" t="n">
        <v>1.84539997577667</v>
      </c>
      <c r="Y66" s="0" t="n">
        <v>1.85049998760223</v>
      </c>
      <c r="Z66" s="0" t="n">
        <v>1.83759999275208</v>
      </c>
      <c r="AA66" s="0" t="n">
        <v>1.83280003070831</v>
      </c>
      <c r="AB66" s="0" t="n">
        <v>1.84329998493195</v>
      </c>
      <c r="AC66" s="0" t="n">
        <v>1.833899974823</v>
      </c>
      <c r="AD66" s="0" t="n">
        <v>1.807000041008</v>
      </c>
      <c r="AE66" s="0" t="n">
        <v>1.80239999294281</v>
      </c>
      <c r="AF66" s="0" t="n">
        <v>1.79659998416901</v>
      </c>
      <c r="AG66" s="0" t="n">
        <v>1.79499995708466</v>
      </c>
      <c r="AH66" s="0" t="n">
        <v>1.79050004482269</v>
      </c>
      <c r="AI66" s="0" t="n">
        <v>1.78949999809265</v>
      </c>
      <c r="AJ66" s="0" t="n">
        <v>1.80540001392365</v>
      </c>
      <c r="AK66" s="0" t="n">
        <v>1.78919994831085</v>
      </c>
      <c r="AL66" s="0" t="n">
        <v>1.7878999710083</v>
      </c>
      <c r="AM66" s="0" t="n">
        <v>1.78439998626709</v>
      </c>
      <c r="AN66" s="0" t="n">
        <v>1.79729998111725</v>
      </c>
      <c r="AO66" s="0" t="n">
        <v>1.76429998874664</v>
      </c>
      <c r="AP66" s="0" t="n">
        <v>1.74730002880096</v>
      </c>
      <c r="AQ66" s="0" t="n">
        <v>1.76110005378723</v>
      </c>
      <c r="AR66" s="0" t="n">
        <v>1.77079999446869</v>
      </c>
      <c r="AS66" s="0" t="n">
        <v>1.80050003528595</v>
      </c>
      <c r="AT66" s="0" t="n">
        <v>1.78279995918274</v>
      </c>
      <c r="AU66" s="0" t="n">
        <v>1.79530000686646</v>
      </c>
      <c r="AV66" s="0" t="n">
        <v>1.8092999458313</v>
      </c>
      <c r="AW66" s="0" t="n">
        <v>1.80079996585846</v>
      </c>
      <c r="AX66" s="0" t="n">
        <v>1.80599999427795</v>
      </c>
      <c r="AY66" s="0" t="n">
        <v>1.7907999753952</v>
      </c>
      <c r="AZ66" s="0" t="n">
        <v>1.79729998111725</v>
      </c>
      <c r="BA66" s="0" t="n">
        <v>1.79340004920959</v>
      </c>
      <c r="BB66" s="0" t="n">
        <v>1.80980002880096</v>
      </c>
      <c r="BC66" s="0" t="n">
        <v>1.84200000762939</v>
      </c>
      <c r="BD66" s="0" t="n">
        <v>1.82969999313355</v>
      </c>
      <c r="BE66" s="0" t="n">
        <v>1.83689999580383</v>
      </c>
      <c r="BF66" s="0" t="n">
        <v>1.84159994125366</v>
      </c>
      <c r="BG66" s="0" t="n">
        <v>1.82420003414154</v>
      </c>
      <c r="BH66" s="0" t="n">
        <v>1.81519997119904</v>
      </c>
      <c r="BI66" s="0" t="n">
        <v>1.80799996852875</v>
      </c>
      <c r="BJ66" s="0" t="n">
        <v>1.80799996852875</v>
      </c>
      <c r="BK66" s="0" t="n">
        <v>1.81719994544983</v>
      </c>
      <c r="BL66" s="0" t="n">
        <v>1.82249999046326</v>
      </c>
      <c r="BM66" s="0" t="n">
        <v>1.83050000667572</v>
      </c>
      <c r="BN66" s="0" t="n">
        <v>1.86570000648499</v>
      </c>
      <c r="BO66" s="0" t="n">
        <v>1.86360001564026</v>
      </c>
      <c r="BP66" s="0" t="n">
        <v>1.8555999994278</v>
      </c>
      <c r="BQ66" s="0" t="n">
        <v>1.87230002880096</v>
      </c>
      <c r="BR66" s="0" t="n">
        <v>1.89079999923706</v>
      </c>
      <c r="BS66" s="0" t="n">
        <v>1.90950000286102</v>
      </c>
      <c r="BT66" s="0" t="n">
        <v>1.89359998703003</v>
      </c>
      <c r="BU66" s="0" t="n">
        <v>1.88429999351501</v>
      </c>
      <c r="BV66" s="0" t="e">
        <f aca="false">NA()</f>
        <v>#N/A</v>
      </c>
      <c r="BW66" s="0" t="e">
        <f aca="false">NA()</f>
        <v>#N/A</v>
      </c>
      <c r="BX66" s="0" t="e">
        <f aca="false">NA()</f>
        <v>#N/A</v>
      </c>
      <c r="BY66" s="0" t="e">
        <f aca="false">NA()</f>
        <v>#N/A</v>
      </c>
      <c r="BZ66" s="0" t="e">
        <f aca="false">NA()</f>
        <v>#N/A</v>
      </c>
      <c r="CA66" s="0" t="e">
        <f aca="false">NA()</f>
        <v>#N/A</v>
      </c>
      <c r="CB66" s="0" t="e">
        <f aca="false">NA()</f>
        <v>#N/A</v>
      </c>
      <c r="CC66" s="0" t="e">
        <f aca="false">NA()</f>
        <v>#N/A</v>
      </c>
      <c r="CD66" s="0" t="e">
        <f aca="false">NA()</f>
        <v>#N/A</v>
      </c>
      <c r="CE66" s="0" t="e">
        <f aca="false">NA()</f>
        <v>#N/A</v>
      </c>
      <c r="CF66" s="0" t="e">
        <f aca="false">NA()</f>
        <v>#N/A</v>
      </c>
      <c r="CG66" s="0" t="e">
        <f aca="false">NA()</f>
        <v>#N/A</v>
      </c>
      <c r="CH66" s="0" t="e">
        <f aca="false">NA()</f>
        <v>#N/A</v>
      </c>
      <c r="CI66" s="0" t="e">
        <f aca="false">NA()</f>
        <v>#N/A</v>
      </c>
      <c r="CJ66" s="0" t="e">
        <f aca="false">NA()</f>
        <v>#N/A</v>
      </c>
      <c r="CK66" s="0" t="e">
        <f aca="false">NA()</f>
        <v>#N/A</v>
      </c>
      <c r="CL66" s="0" t="e">
        <f aca="false">NA()</f>
        <v>#N/A</v>
      </c>
      <c r="CM66" s="0" t="e">
        <f aca="false">NA()</f>
        <v>#N/A</v>
      </c>
      <c r="CN66" s="0" t="e">
        <f aca="false">NA()</f>
        <v>#N/A</v>
      </c>
      <c r="CO66" s="0" t="e">
        <f aca="false">NA()</f>
        <v>#N/A</v>
      </c>
      <c r="CP66" s="0" t="e">
        <f aca="false">NA()</f>
        <v>#N/A</v>
      </c>
      <c r="CQ66" s="0" t="e">
        <f aca="false">NA()</f>
        <v>#N/A</v>
      </c>
      <c r="CR66" s="0" t="e">
        <f aca="false">NA()</f>
        <v>#N/A</v>
      </c>
      <c r="CS66" s="0" t="e">
        <f aca="false">NA()</f>
        <v>#N/A</v>
      </c>
      <c r="CT66" s="0" t="e">
        <f aca="false">NA()</f>
        <v>#N/A</v>
      </c>
      <c r="CU66" s="0" t="e">
        <f aca="false">NA()</f>
        <v>#N/A</v>
      </c>
      <c r="CV66" s="0" t="e">
        <f aca="false">NA()</f>
        <v>#N/A</v>
      </c>
      <c r="CW66" s="0" t="e">
        <f aca="false">NA()</f>
        <v>#N/A</v>
      </c>
      <c r="CX66" s="0" t="e">
        <f aca="false">NA()</f>
        <v>#N/A</v>
      </c>
    </row>
    <row r="67" customFormat="false" ht="12.75" hidden="false" customHeight="false" outlineLevel="0" collapsed="false">
      <c r="B67" s="0" t="s">
        <v>159</v>
      </c>
      <c r="C67" s="0" t="s">
        <v>160</v>
      </c>
      <c r="D67" s="0" t="s">
        <v>161</v>
      </c>
      <c r="E67" s="0" t="s">
        <v>162</v>
      </c>
      <c r="F67" s="0" t="s">
        <v>163</v>
      </c>
      <c r="G67" s="0" t="s">
        <v>164</v>
      </c>
      <c r="H67" s="0" t="s">
        <v>165</v>
      </c>
      <c r="I67" s="0" t="s">
        <v>166</v>
      </c>
      <c r="J67" s="0" t="s">
        <v>167</v>
      </c>
      <c r="K67" s="0" t="s">
        <v>228</v>
      </c>
      <c r="L67" s="0" t="s">
        <v>168</v>
      </c>
      <c r="M67" s="0" t="s">
        <v>169</v>
      </c>
      <c r="N67" s="0" t="s">
        <v>170</v>
      </c>
      <c r="O67" s="0" t="s">
        <v>171</v>
      </c>
      <c r="P67" s="0" t="s">
        <v>172</v>
      </c>
      <c r="Q67" s="0" t="s">
        <v>173</v>
      </c>
      <c r="R67" s="0" t="s">
        <v>174</v>
      </c>
      <c r="S67" s="0" t="s">
        <v>175</v>
      </c>
      <c r="T67" s="0" t="s">
        <v>176</v>
      </c>
      <c r="U67" s="0" t="s">
        <v>177</v>
      </c>
      <c r="V67" s="0" t="s">
        <v>178</v>
      </c>
      <c r="W67" s="0" t="s">
        <v>179</v>
      </c>
      <c r="X67" s="0" t="s">
        <v>180</v>
      </c>
      <c r="Y67" s="0" t="s">
        <v>181</v>
      </c>
      <c r="Z67" s="0" t="s">
        <v>182</v>
      </c>
      <c r="AA67" s="0" t="s">
        <v>183</v>
      </c>
      <c r="AB67" s="0" t="s">
        <v>184</v>
      </c>
      <c r="AC67" s="0" t="s">
        <v>185</v>
      </c>
      <c r="AD67" s="0" t="s">
        <v>186</v>
      </c>
      <c r="AE67" s="0" t="s">
        <v>187</v>
      </c>
      <c r="AF67" s="0" t="s">
        <v>188</v>
      </c>
      <c r="AG67" s="0" t="s">
        <v>291</v>
      </c>
      <c r="AH67" s="0" t="s">
        <v>189</v>
      </c>
      <c r="AI67" s="0" t="s">
        <v>190</v>
      </c>
      <c r="AJ67" s="0" t="s">
        <v>191</v>
      </c>
      <c r="AK67" s="0" t="s">
        <v>192</v>
      </c>
      <c r="AL67" s="0" t="s">
        <v>234</v>
      </c>
      <c r="AM67" s="0" t="s">
        <v>193</v>
      </c>
      <c r="AN67" s="0" t="s">
        <v>194</v>
      </c>
      <c r="AO67" s="0" t="s">
        <v>195</v>
      </c>
      <c r="AP67" s="0" t="s">
        <v>196</v>
      </c>
      <c r="AQ67" s="0" t="s">
        <v>197</v>
      </c>
      <c r="AR67" s="0" t="s">
        <v>198</v>
      </c>
      <c r="AS67" s="0" t="s">
        <v>199</v>
      </c>
      <c r="AT67" s="0" t="s">
        <v>200</v>
      </c>
      <c r="AU67" s="0" t="s">
        <v>201</v>
      </c>
      <c r="AV67" s="0" t="s">
        <v>229</v>
      </c>
      <c r="AW67" s="0" t="s">
        <v>202</v>
      </c>
      <c r="AX67" s="0" t="s">
        <v>203</v>
      </c>
      <c r="AY67" s="0" t="s">
        <v>204</v>
      </c>
      <c r="AZ67" s="0" t="s">
        <v>205</v>
      </c>
      <c r="BA67" s="0" t="s">
        <v>206</v>
      </c>
      <c r="BB67" s="0" t="s">
        <v>207</v>
      </c>
      <c r="BC67" s="0" t="s">
        <v>208</v>
      </c>
      <c r="BD67" s="0" t="s">
        <v>209</v>
      </c>
      <c r="BE67" s="0" t="s">
        <v>210</v>
      </c>
      <c r="BF67" s="0" t="s">
        <v>211</v>
      </c>
      <c r="BG67" s="0" t="s">
        <v>212</v>
      </c>
      <c r="BH67" s="0" t="s">
        <v>213</v>
      </c>
      <c r="BI67" s="0" t="s">
        <v>214</v>
      </c>
      <c r="BJ67" s="0" t="s">
        <v>215</v>
      </c>
      <c r="BK67" s="0" t="s">
        <v>216</v>
      </c>
      <c r="BL67" s="0" t="s">
        <v>217</v>
      </c>
      <c r="BM67" s="0" t="s">
        <v>218</v>
      </c>
      <c r="BN67" s="0" t="s">
        <v>219</v>
      </c>
      <c r="BO67" s="0" t="s">
        <v>220</v>
      </c>
      <c r="BP67" s="0" t="s">
        <v>221</v>
      </c>
      <c r="BQ67" s="0" t="s">
        <v>222</v>
      </c>
      <c r="BR67" s="0" t="s">
        <v>223</v>
      </c>
      <c r="BS67" s="0" t="s">
        <v>224</v>
      </c>
      <c r="BT67" s="0" t="s">
        <v>225</v>
      </c>
      <c r="BU67" s="0" t="s">
        <v>230</v>
      </c>
      <c r="BV67" s="0" t="e">
        <f aca="false">NA()</f>
        <v>#N/A</v>
      </c>
      <c r="BW67" s="0" t="e">
        <f aca="false">NA()</f>
        <v>#N/A</v>
      </c>
      <c r="BX67" s="0" t="e">
        <f aca="false">NA()</f>
        <v>#N/A</v>
      </c>
      <c r="BY67" s="0" t="e">
        <f aca="false">NA()</f>
        <v>#N/A</v>
      </c>
      <c r="BZ67" s="0" t="e">
        <f aca="false">NA()</f>
        <v>#N/A</v>
      </c>
      <c r="CA67" s="0" t="e">
        <f aca="false">NA()</f>
        <v>#N/A</v>
      </c>
      <c r="CB67" s="0" t="e">
        <f aca="false">NA()</f>
        <v>#N/A</v>
      </c>
      <c r="CC67" s="0" t="e">
        <f aca="false">NA()</f>
        <v>#N/A</v>
      </c>
      <c r="CD67" s="0" t="e">
        <f aca="false">NA()</f>
        <v>#N/A</v>
      </c>
      <c r="CE67" s="0" t="e">
        <f aca="false">NA()</f>
        <v>#N/A</v>
      </c>
      <c r="CF67" s="0" t="e">
        <f aca="false">NA()</f>
        <v>#N/A</v>
      </c>
      <c r="CG67" s="0" t="e">
        <f aca="false">NA()</f>
        <v>#N/A</v>
      </c>
      <c r="CH67" s="0" t="e">
        <f aca="false">NA()</f>
        <v>#N/A</v>
      </c>
      <c r="CI67" s="0" t="e">
        <f aca="false">NA()</f>
        <v>#N/A</v>
      </c>
      <c r="CJ67" s="0" t="e">
        <f aca="false">NA()</f>
        <v>#N/A</v>
      </c>
      <c r="CK67" s="0" t="e">
        <f aca="false">NA()</f>
        <v>#N/A</v>
      </c>
      <c r="CL67" s="0" t="e">
        <f aca="false">NA()</f>
        <v>#N/A</v>
      </c>
      <c r="CM67" s="0" t="e">
        <f aca="false">NA()</f>
        <v>#N/A</v>
      </c>
      <c r="CN67" s="0" t="e">
        <f aca="false">NA()</f>
        <v>#N/A</v>
      </c>
      <c r="CO67" s="0" t="e">
        <f aca="false">NA()</f>
        <v>#N/A</v>
      </c>
      <c r="CP67" s="0" t="e">
        <f aca="false">NA()</f>
        <v>#N/A</v>
      </c>
      <c r="CQ67" s="0" t="e">
        <f aca="false">NA()</f>
        <v>#N/A</v>
      </c>
      <c r="CR67" s="0" t="e">
        <f aca="false">NA()</f>
        <v>#N/A</v>
      </c>
      <c r="CS67" s="0" t="e">
        <f aca="false">NA()</f>
        <v>#N/A</v>
      </c>
      <c r="CT67" s="0" t="e">
        <f aca="false">NA()</f>
        <v>#N/A</v>
      </c>
      <c r="CU67" s="0" t="e">
        <f aca="false">NA()</f>
        <v>#N/A</v>
      </c>
      <c r="CV67" s="0" t="e">
        <f aca="false">NA()</f>
        <v>#N/A</v>
      </c>
      <c r="CW67" s="0" t="e">
        <f aca="false">NA()</f>
        <v>#N/A</v>
      </c>
      <c r="CX67" s="0" t="e">
        <f aca="false">NA()</f>
        <v>#N/A</v>
      </c>
    </row>
    <row r="68" customFormat="false" ht="12.75" hidden="false" customHeight="false" outlineLevel="0" collapsed="false">
      <c r="A68" s="0" t="s">
        <v>263</v>
      </c>
      <c r="B68" s="0" t="n">
        <v>1.92460000514984</v>
      </c>
      <c r="C68" s="0" t="n">
        <v>1.92349994182587</v>
      </c>
      <c r="D68" s="0" t="n">
        <v>1.92540001869202</v>
      </c>
      <c r="E68" s="0" t="n">
        <v>1.91939997673035</v>
      </c>
      <c r="F68" s="0" t="n">
        <v>1.91980004310608</v>
      </c>
      <c r="G68" s="0" t="n">
        <v>1.92719995975494</v>
      </c>
      <c r="H68" s="0" t="n">
        <v>1.94260001182556</v>
      </c>
      <c r="I68" s="0" t="n">
        <v>1.95969998836517</v>
      </c>
      <c r="J68" s="0" t="n">
        <v>1.90190005302429</v>
      </c>
      <c r="K68" s="0" t="n">
        <v>1.91429996490479</v>
      </c>
      <c r="L68" s="0" t="n">
        <v>1.90989995002747</v>
      </c>
      <c r="M68" s="0" t="n">
        <v>1.89760005474091</v>
      </c>
      <c r="N68" s="0" t="n">
        <v>1.91410005092621</v>
      </c>
      <c r="O68" s="0" t="n">
        <v>1.916100025177</v>
      </c>
      <c r="P68" s="0" t="n">
        <v>1.89110004901886</v>
      </c>
      <c r="Q68" s="0" t="n">
        <v>1.855299949646</v>
      </c>
      <c r="R68" s="0" t="n">
        <v>1.84029996395111</v>
      </c>
      <c r="S68" s="0" t="n">
        <v>1.85189998149872</v>
      </c>
      <c r="T68" s="0" t="n">
        <v>1.82280004024506</v>
      </c>
      <c r="U68" s="0" t="n">
        <v>1.82679998874664</v>
      </c>
      <c r="V68" s="0" t="n">
        <v>1.8313000202179</v>
      </c>
      <c r="W68" s="0" t="n">
        <v>1.85049998760223</v>
      </c>
      <c r="X68" s="0" t="n">
        <v>1.84539997577667</v>
      </c>
      <c r="Y68" s="0" t="n">
        <v>1.85049998760223</v>
      </c>
      <c r="Z68" s="0" t="n">
        <v>1.83759999275208</v>
      </c>
      <c r="AA68" s="0" t="n">
        <v>1.83280003070831</v>
      </c>
      <c r="AB68" s="0" t="n">
        <v>1.84329998493195</v>
      </c>
      <c r="AC68" s="0" t="n">
        <v>1.833899974823</v>
      </c>
      <c r="AD68" s="0" t="n">
        <v>1.807000041008</v>
      </c>
      <c r="AE68" s="0" t="n">
        <v>1.80239999294281</v>
      </c>
      <c r="AF68" s="0" t="n">
        <v>1.79659998416901</v>
      </c>
      <c r="AG68" s="0" t="n">
        <v>1.79499995708466</v>
      </c>
      <c r="AH68" s="0" t="n">
        <v>1.79050004482269</v>
      </c>
      <c r="AI68" s="0" t="n">
        <v>1.78949999809265</v>
      </c>
      <c r="AJ68" s="0" t="n">
        <v>1.80540001392365</v>
      </c>
      <c r="AK68" s="0" t="n">
        <v>1.78919994831085</v>
      </c>
      <c r="AL68" s="0" t="n">
        <v>1.7878999710083</v>
      </c>
      <c r="AM68" s="0" t="n">
        <v>1.78439998626709</v>
      </c>
      <c r="AN68" s="0" t="n">
        <v>1.79729998111725</v>
      </c>
      <c r="AO68" s="0" t="n">
        <v>1.76429998874664</v>
      </c>
      <c r="AP68" s="0" t="n">
        <v>1.74730002880096</v>
      </c>
      <c r="AQ68" s="0" t="n">
        <v>1.76110005378723</v>
      </c>
      <c r="AR68" s="0" t="n">
        <v>1.77079999446869</v>
      </c>
      <c r="AS68" s="0" t="n">
        <v>1.80050003528595</v>
      </c>
      <c r="AT68" s="0" t="n">
        <v>1.78279995918274</v>
      </c>
      <c r="AU68" s="0" t="n">
        <v>1.79530000686646</v>
      </c>
      <c r="AV68" s="0" t="n">
        <v>1.8092999458313</v>
      </c>
      <c r="AW68" s="0" t="n">
        <v>1.80079996585846</v>
      </c>
      <c r="AX68" s="0" t="n">
        <v>1.80599999427795</v>
      </c>
      <c r="AY68" s="0" t="n">
        <v>1.7907999753952</v>
      </c>
      <c r="AZ68" s="0" t="n">
        <v>1.79729998111725</v>
      </c>
      <c r="BA68" s="0" t="n">
        <v>1.79340004920959</v>
      </c>
      <c r="BB68" s="0" t="n">
        <v>1.80980002880096</v>
      </c>
      <c r="BC68" s="0" t="n">
        <v>1.84200000762939</v>
      </c>
      <c r="BD68" s="0" t="n">
        <v>1.82969999313355</v>
      </c>
      <c r="BE68" s="0" t="n">
        <v>1.83689999580383</v>
      </c>
      <c r="BF68" s="0" t="n">
        <v>1.84159994125366</v>
      </c>
      <c r="BG68" s="0" t="n">
        <v>1.82420003414154</v>
      </c>
      <c r="BH68" s="0" t="n">
        <v>1.81519997119904</v>
      </c>
      <c r="BI68" s="0" t="n">
        <v>1.80799996852875</v>
      </c>
      <c r="BJ68" s="0" t="n">
        <v>1.80799996852875</v>
      </c>
      <c r="BK68" s="0" t="n">
        <v>1.81719994544983</v>
      </c>
      <c r="BL68" s="0" t="n">
        <v>1.82249999046326</v>
      </c>
      <c r="BM68" s="0" t="n">
        <v>1.83050000667572</v>
      </c>
      <c r="BN68" s="0" t="n">
        <v>1.86570000648499</v>
      </c>
      <c r="BO68" s="0" t="n">
        <v>1.86360001564026</v>
      </c>
      <c r="BP68" s="0" t="n">
        <v>1.8555999994278</v>
      </c>
      <c r="BQ68" s="0" t="n">
        <v>1.87230002880096</v>
      </c>
      <c r="BR68" s="0" t="n">
        <v>1.89079999923706</v>
      </c>
      <c r="BS68" s="0" t="n">
        <v>1.90950000286102</v>
      </c>
      <c r="BT68" s="0" t="n">
        <v>1.89359998703003</v>
      </c>
      <c r="BU68" s="0" t="n">
        <v>1.88429999351501</v>
      </c>
      <c r="BV68" s="0" t="e">
        <f aca="false">NA()</f>
        <v>#N/A</v>
      </c>
      <c r="BW68" s="0" t="e">
        <f aca="false">NA()</f>
        <v>#N/A</v>
      </c>
      <c r="BX68" s="0" t="e">
        <f aca="false">NA()</f>
        <v>#N/A</v>
      </c>
      <c r="BY68" s="0" t="e">
        <f aca="false">NA()</f>
        <v>#N/A</v>
      </c>
      <c r="BZ68" s="0" t="e">
        <f aca="false">NA()</f>
        <v>#N/A</v>
      </c>
      <c r="CA68" s="0" t="e">
        <f aca="false">NA()</f>
        <v>#N/A</v>
      </c>
      <c r="CB68" s="0" t="e">
        <f aca="false">NA()</f>
        <v>#N/A</v>
      </c>
      <c r="CC68" s="0" t="e">
        <f aca="false">NA()</f>
        <v>#N/A</v>
      </c>
      <c r="CD68" s="0" t="e">
        <f aca="false">NA()</f>
        <v>#N/A</v>
      </c>
      <c r="CE68" s="0" t="e">
        <f aca="false">NA()</f>
        <v>#N/A</v>
      </c>
      <c r="CF68" s="0" t="e">
        <f aca="false">NA()</f>
        <v>#N/A</v>
      </c>
      <c r="CG68" s="0" t="e">
        <f aca="false">NA()</f>
        <v>#N/A</v>
      </c>
      <c r="CH68" s="0" t="e">
        <f aca="false">NA()</f>
        <v>#N/A</v>
      </c>
      <c r="CI68" s="0" t="e">
        <f aca="false">NA()</f>
        <v>#N/A</v>
      </c>
      <c r="CJ68" s="0" t="e">
        <f aca="false">NA()</f>
        <v>#N/A</v>
      </c>
      <c r="CK68" s="0" t="e">
        <f aca="false">NA()</f>
        <v>#N/A</v>
      </c>
      <c r="CL68" s="0" t="e">
        <f aca="false">NA()</f>
        <v>#N/A</v>
      </c>
      <c r="CM68" s="0" t="e">
        <f aca="false">NA()</f>
        <v>#N/A</v>
      </c>
      <c r="CN68" s="0" t="e">
        <f aca="false">NA()</f>
        <v>#N/A</v>
      </c>
      <c r="CO68" s="0" t="e">
        <f aca="false">NA()</f>
        <v>#N/A</v>
      </c>
      <c r="CP68" s="0" t="e">
        <f aca="false">NA()</f>
        <v>#N/A</v>
      </c>
      <c r="CQ68" s="0" t="e">
        <f aca="false">NA()</f>
        <v>#N/A</v>
      </c>
      <c r="CR68" s="0" t="e">
        <f aca="false">NA()</f>
        <v>#N/A</v>
      </c>
      <c r="CS68" s="0" t="e">
        <f aca="false">NA()</f>
        <v>#N/A</v>
      </c>
      <c r="CT68" s="0" t="e">
        <f aca="false">NA()</f>
        <v>#N/A</v>
      </c>
      <c r="CU68" s="0" t="e">
        <f aca="false">NA()</f>
        <v>#N/A</v>
      </c>
      <c r="CV68" s="0" t="e">
        <f aca="false">NA()</f>
        <v>#N/A</v>
      </c>
      <c r="CW68" s="0" t="e">
        <f aca="false">NA()</f>
        <v>#N/A</v>
      </c>
      <c r="CX68" s="0" t="e">
        <f aca="false">NA()</f>
        <v>#N/A</v>
      </c>
    </row>
    <row r="69" customFormat="false" ht="12.75" hidden="false" customHeight="false" outlineLevel="0" collapsed="false">
      <c r="B69" s="0" t="s">
        <v>159</v>
      </c>
      <c r="C69" s="0" t="s">
        <v>160</v>
      </c>
      <c r="D69" s="0" t="s">
        <v>161</v>
      </c>
      <c r="E69" s="0" t="s">
        <v>162</v>
      </c>
      <c r="F69" s="0" t="s">
        <v>163</v>
      </c>
      <c r="G69" s="0" t="s">
        <v>164</v>
      </c>
      <c r="H69" s="0" t="s">
        <v>165</v>
      </c>
      <c r="I69" s="0" t="s">
        <v>166</v>
      </c>
      <c r="J69" s="0" t="s">
        <v>167</v>
      </c>
      <c r="K69" s="0" t="s">
        <v>228</v>
      </c>
      <c r="L69" s="0" t="s">
        <v>168</v>
      </c>
      <c r="M69" s="0" t="s">
        <v>169</v>
      </c>
      <c r="N69" s="0" t="s">
        <v>170</v>
      </c>
      <c r="O69" s="0" t="s">
        <v>171</v>
      </c>
      <c r="P69" s="0" t="s">
        <v>172</v>
      </c>
      <c r="Q69" s="0" t="s">
        <v>173</v>
      </c>
      <c r="R69" s="0" t="s">
        <v>174</v>
      </c>
      <c r="S69" s="0" t="s">
        <v>175</v>
      </c>
      <c r="T69" s="0" t="s">
        <v>176</v>
      </c>
      <c r="U69" s="0" t="s">
        <v>177</v>
      </c>
      <c r="V69" s="0" t="s">
        <v>178</v>
      </c>
      <c r="W69" s="0" t="s">
        <v>179</v>
      </c>
      <c r="X69" s="0" t="s">
        <v>180</v>
      </c>
      <c r="Y69" s="0" t="s">
        <v>181</v>
      </c>
      <c r="Z69" s="0" t="s">
        <v>182</v>
      </c>
      <c r="AA69" s="0" t="s">
        <v>183</v>
      </c>
      <c r="AB69" s="0" t="s">
        <v>184</v>
      </c>
      <c r="AC69" s="0" t="s">
        <v>185</v>
      </c>
      <c r="AD69" s="0" t="s">
        <v>186</v>
      </c>
      <c r="AE69" s="0" t="s">
        <v>187</v>
      </c>
      <c r="AF69" s="0" t="s">
        <v>188</v>
      </c>
      <c r="AG69" s="0" t="s">
        <v>291</v>
      </c>
      <c r="AH69" s="0" t="s">
        <v>189</v>
      </c>
      <c r="AI69" s="0" t="s">
        <v>190</v>
      </c>
      <c r="AJ69" s="0" t="s">
        <v>191</v>
      </c>
      <c r="AK69" s="0" t="s">
        <v>192</v>
      </c>
      <c r="AL69" s="0" t="s">
        <v>234</v>
      </c>
      <c r="AM69" s="0" t="s">
        <v>193</v>
      </c>
      <c r="AN69" s="0" t="s">
        <v>194</v>
      </c>
      <c r="AO69" s="0" t="s">
        <v>195</v>
      </c>
      <c r="AP69" s="0" t="s">
        <v>196</v>
      </c>
      <c r="AQ69" s="0" t="s">
        <v>197</v>
      </c>
      <c r="AR69" s="0" t="s">
        <v>198</v>
      </c>
      <c r="AS69" s="0" t="s">
        <v>199</v>
      </c>
      <c r="AT69" s="0" t="s">
        <v>200</v>
      </c>
      <c r="AU69" s="0" t="s">
        <v>201</v>
      </c>
      <c r="AV69" s="0" t="s">
        <v>229</v>
      </c>
      <c r="AW69" s="0" t="s">
        <v>202</v>
      </c>
      <c r="AX69" s="0" t="s">
        <v>203</v>
      </c>
      <c r="AY69" s="0" t="s">
        <v>204</v>
      </c>
      <c r="AZ69" s="0" t="s">
        <v>205</v>
      </c>
      <c r="BA69" s="0" t="s">
        <v>206</v>
      </c>
      <c r="BB69" s="0" t="s">
        <v>207</v>
      </c>
      <c r="BC69" s="0" t="s">
        <v>208</v>
      </c>
      <c r="BD69" s="0" t="s">
        <v>209</v>
      </c>
      <c r="BE69" s="0" t="s">
        <v>210</v>
      </c>
      <c r="BF69" s="0" t="s">
        <v>211</v>
      </c>
      <c r="BG69" s="0" t="s">
        <v>212</v>
      </c>
      <c r="BH69" s="0" t="s">
        <v>213</v>
      </c>
      <c r="BI69" s="0" t="s">
        <v>214</v>
      </c>
      <c r="BJ69" s="0" t="s">
        <v>215</v>
      </c>
      <c r="BK69" s="0" t="s">
        <v>216</v>
      </c>
      <c r="BL69" s="0" t="s">
        <v>217</v>
      </c>
      <c r="BM69" s="0" t="s">
        <v>218</v>
      </c>
      <c r="BN69" s="0" t="s">
        <v>219</v>
      </c>
      <c r="BO69" s="0" t="s">
        <v>220</v>
      </c>
      <c r="BP69" s="0" t="s">
        <v>221</v>
      </c>
      <c r="BQ69" s="0" t="s">
        <v>222</v>
      </c>
      <c r="BR69" s="0" t="s">
        <v>223</v>
      </c>
      <c r="BS69" s="0" t="s">
        <v>224</v>
      </c>
      <c r="BT69" s="0" t="s">
        <v>225</v>
      </c>
      <c r="BU69" s="0" t="s">
        <v>230</v>
      </c>
      <c r="BV69" s="0" t="e">
        <f aca="false">NA()</f>
        <v>#N/A</v>
      </c>
      <c r="BW69" s="0" t="e">
        <f aca="false">NA()</f>
        <v>#N/A</v>
      </c>
      <c r="BX69" s="0" t="e">
        <f aca="false">NA()</f>
        <v>#N/A</v>
      </c>
      <c r="BY69" s="0" t="e">
        <f aca="false">NA()</f>
        <v>#N/A</v>
      </c>
      <c r="BZ69" s="0" t="e">
        <f aca="false">NA()</f>
        <v>#N/A</v>
      </c>
      <c r="CA69" s="0" t="e">
        <f aca="false">NA()</f>
        <v>#N/A</v>
      </c>
      <c r="CB69" s="0" t="e">
        <f aca="false">NA()</f>
        <v>#N/A</v>
      </c>
      <c r="CC69" s="0" t="e">
        <f aca="false">NA()</f>
        <v>#N/A</v>
      </c>
      <c r="CD69" s="0" t="e">
        <f aca="false">NA()</f>
        <v>#N/A</v>
      </c>
      <c r="CE69" s="0" t="e">
        <f aca="false">NA()</f>
        <v>#N/A</v>
      </c>
      <c r="CF69" s="0" t="e">
        <f aca="false">NA()</f>
        <v>#N/A</v>
      </c>
      <c r="CG69" s="0" t="e">
        <f aca="false">NA()</f>
        <v>#N/A</v>
      </c>
      <c r="CH69" s="0" t="e">
        <f aca="false">NA()</f>
        <v>#N/A</v>
      </c>
      <c r="CI69" s="0" t="e">
        <f aca="false">NA()</f>
        <v>#N/A</v>
      </c>
      <c r="CJ69" s="0" t="e">
        <f aca="false">NA()</f>
        <v>#N/A</v>
      </c>
      <c r="CK69" s="0" t="e">
        <f aca="false">NA()</f>
        <v>#N/A</v>
      </c>
      <c r="CL69" s="0" t="e">
        <f aca="false">NA()</f>
        <v>#N/A</v>
      </c>
      <c r="CM69" s="0" t="e">
        <f aca="false">NA()</f>
        <v>#N/A</v>
      </c>
      <c r="CN69" s="0" t="e">
        <f aca="false">NA()</f>
        <v>#N/A</v>
      </c>
      <c r="CO69" s="0" t="e">
        <f aca="false">NA()</f>
        <v>#N/A</v>
      </c>
      <c r="CP69" s="0" t="e">
        <f aca="false">NA()</f>
        <v>#N/A</v>
      </c>
      <c r="CQ69" s="0" t="e">
        <f aca="false">NA()</f>
        <v>#N/A</v>
      </c>
      <c r="CR69" s="0" t="e">
        <f aca="false">NA()</f>
        <v>#N/A</v>
      </c>
      <c r="CS69" s="0" t="e">
        <f aca="false">NA()</f>
        <v>#N/A</v>
      </c>
      <c r="CT69" s="0" t="e">
        <f aca="false">NA()</f>
        <v>#N/A</v>
      </c>
      <c r="CU69" s="0" t="e">
        <f aca="false">NA()</f>
        <v>#N/A</v>
      </c>
      <c r="CV69" s="0" t="e">
        <f aca="false">NA()</f>
        <v>#N/A</v>
      </c>
      <c r="CW69" s="0" t="e">
        <f aca="false">NA()</f>
        <v>#N/A</v>
      </c>
      <c r="CX69" s="0" t="e">
        <f aca="false">NA()</f>
        <v>#N/A</v>
      </c>
    </row>
    <row r="70" customFormat="false" ht="12.75" hidden="false" customHeight="false" outlineLevel="0" collapsed="false">
      <c r="A70" s="0" t="s">
        <v>264</v>
      </c>
      <c r="B70" s="0" t="n">
        <v>1</v>
      </c>
      <c r="C70" s="0" t="n">
        <v>1</v>
      </c>
      <c r="D70" s="0" t="n">
        <v>1</v>
      </c>
      <c r="E70" s="0" t="n">
        <v>1</v>
      </c>
      <c r="F70" s="0" t="n">
        <v>1</v>
      </c>
      <c r="G70" s="0" t="n">
        <v>1</v>
      </c>
      <c r="H70" s="0" t="n">
        <v>1</v>
      </c>
      <c r="I70" s="0" t="n">
        <v>1</v>
      </c>
      <c r="J70" s="0" t="n">
        <v>1</v>
      </c>
      <c r="K70" s="0" t="n">
        <v>1</v>
      </c>
      <c r="L70" s="0" t="n">
        <v>1</v>
      </c>
      <c r="M70" s="0" t="n">
        <v>1</v>
      </c>
      <c r="N70" s="0" t="n">
        <v>1</v>
      </c>
      <c r="O70" s="0" t="n">
        <v>1</v>
      </c>
      <c r="P70" s="0" t="n">
        <v>1</v>
      </c>
      <c r="Q70" s="0" t="n">
        <v>1</v>
      </c>
      <c r="R70" s="0" t="n">
        <v>1</v>
      </c>
      <c r="S70" s="0" t="n">
        <v>1</v>
      </c>
      <c r="T70" s="0" t="n">
        <v>1</v>
      </c>
      <c r="U70" s="0" t="n">
        <v>1</v>
      </c>
      <c r="V70" s="0" t="n">
        <v>1</v>
      </c>
      <c r="W70" s="0" t="n">
        <v>1</v>
      </c>
      <c r="X70" s="0" t="n">
        <v>1</v>
      </c>
      <c r="Y70" s="0" t="n">
        <v>1</v>
      </c>
      <c r="Z70" s="0" t="n">
        <v>1</v>
      </c>
      <c r="AA70" s="0" t="n">
        <v>1</v>
      </c>
      <c r="AB70" s="0" t="n">
        <v>1</v>
      </c>
      <c r="AC70" s="0" t="n">
        <v>1</v>
      </c>
      <c r="AD70" s="0" t="n">
        <v>1</v>
      </c>
      <c r="AE70" s="0" t="n">
        <v>1</v>
      </c>
      <c r="AF70" s="0" t="n">
        <v>1</v>
      </c>
      <c r="AG70" s="0" t="n">
        <v>1</v>
      </c>
      <c r="AH70" s="0" t="n">
        <v>1</v>
      </c>
      <c r="AI70" s="0" t="n">
        <v>1</v>
      </c>
      <c r="AJ70" s="0" t="n">
        <v>1</v>
      </c>
      <c r="AK70" s="0" t="n">
        <v>1</v>
      </c>
      <c r="AL70" s="0" t="n">
        <v>1</v>
      </c>
      <c r="AM70" s="0" t="n">
        <v>1</v>
      </c>
      <c r="AN70" s="0" t="n">
        <v>1</v>
      </c>
      <c r="AO70" s="0" t="n">
        <v>1</v>
      </c>
      <c r="AP70" s="0" t="n">
        <v>1</v>
      </c>
      <c r="AQ70" s="0" t="n">
        <v>1</v>
      </c>
      <c r="AR70" s="0" t="n">
        <v>1</v>
      </c>
      <c r="AS70" s="0" t="n">
        <v>1</v>
      </c>
      <c r="AT70" s="0" t="n">
        <v>1</v>
      </c>
      <c r="AU70" s="0" t="n">
        <v>1</v>
      </c>
      <c r="AV70" s="0" t="n">
        <v>1</v>
      </c>
      <c r="AW70" s="0" t="n">
        <v>1</v>
      </c>
      <c r="AX70" s="0" t="n">
        <v>1</v>
      </c>
      <c r="AY70" s="0" t="n">
        <v>1</v>
      </c>
      <c r="AZ70" s="0" t="n">
        <v>1</v>
      </c>
      <c r="BA70" s="0" t="n">
        <v>1</v>
      </c>
      <c r="BB70" s="0" t="n">
        <v>1</v>
      </c>
      <c r="BC70" s="0" t="n">
        <v>1</v>
      </c>
      <c r="BD70" s="0" t="n">
        <v>1</v>
      </c>
      <c r="BE70" s="0" t="n">
        <v>1</v>
      </c>
      <c r="BF70" s="0" t="n">
        <v>1</v>
      </c>
      <c r="BG70" s="0" t="n">
        <v>1</v>
      </c>
      <c r="BH70" s="0" t="n">
        <v>1</v>
      </c>
      <c r="BI70" s="0" t="n">
        <v>1</v>
      </c>
      <c r="BJ70" s="0" t="n">
        <v>1</v>
      </c>
      <c r="BK70" s="0" t="n">
        <v>1</v>
      </c>
      <c r="BL70" s="0" t="n">
        <v>1</v>
      </c>
      <c r="BM70" s="0" t="n">
        <v>1</v>
      </c>
      <c r="BN70" s="0" t="n">
        <v>1</v>
      </c>
      <c r="BO70" s="0" t="n">
        <v>1</v>
      </c>
      <c r="BP70" s="0" t="n">
        <v>1</v>
      </c>
      <c r="BQ70" s="0" t="n">
        <v>1</v>
      </c>
      <c r="BR70" s="0" t="n">
        <v>1</v>
      </c>
      <c r="BS70" s="0" t="n">
        <v>1</v>
      </c>
      <c r="BT70" s="0" t="n">
        <v>1</v>
      </c>
      <c r="BU70" s="0" t="n">
        <v>1</v>
      </c>
      <c r="BV70" s="0" t="n">
        <v>1</v>
      </c>
      <c r="BW70" s="0" t="n">
        <v>1</v>
      </c>
      <c r="BX70" s="0" t="n">
        <v>1</v>
      </c>
      <c r="BY70" s="0" t="n">
        <v>1</v>
      </c>
      <c r="BZ70" s="0" t="n">
        <v>1</v>
      </c>
      <c r="CA70" s="0" t="n">
        <v>1</v>
      </c>
      <c r="CB70" s="0" t="n">
        <v>1</v>
      </c>
      <c r="CC70" s="0" t="n">
        <v>1</v>
      </c>
      <c r="CD70" s="0" t="n">
        <v>1</v>
      </c>
      <c r="CE70" s="0" t="n">
        <v>1</v>
      </c>
      <c r="CF70" s="0" t="n">
        <v>1</v>
      </c>
      <c r="CG70" s="0" t="n">
        <v>1</v>
      </c>
      <c r="CH70" s="0" t="n">
        <v>1</v>
      </c>
      <c r="CI70" s="0" t="n">
        <v>1</v>
      </c>
      <c r="CJ70" s="0" t="n">
        <v>1</v>
      </c>
      <c r="CK70" s="0" t="n">
        <v>1</v>
      </c>
      <c r="CL70" s="0" t="n">
        <v>1</v>
      </c>
      <c r="CM70" s="0" t="n">
        <v>1</v>
      </c>
      <c r="CN70" s="0" t="n">
        <v>1</v>
      </c>
      <c r="CO70" s="0" t="n">
        <v>1</v>
      </c>
      <c r="CP70" s="0" t="n">
        <v>1</v>
      </c>
      <c r="CQ70" s="0" t="n">
        <v>1</v>
      </c>
      <c r="CR70" s="0" t="n">
        <v>1</v>
      </c>
      <c r="CS70" s="0" t="n">
        <v>1</v>
      </c>
      <c r="CT70" s="0" t="n">
        <v>1</v>
      </c>
      <c r="CU70" s="0" t="n">
        <v>1</v>
      </c>
      <c r="CV70" s="0" t="n">
        <v>1</v>
      </c>
      <c r="CW70" s="0" t="n">
        <v>1</v>
      </c>
      <c r="CX70" s="0" t="n">
        <v>1</v>
      </c>
    </row>
    <row r="71" customFormat="false" ht="12.75" hidden="false" customHeight="false" outlineLevel="0" collapsed="false">
      <c r="B71" s="0" t="s">
        <v>159</v>
      </c>
      <c r="C71" s="0" t="s">
        <v>160</v>
      </c>
      <c r="D71" s="0" t="s">
        <v>161</v>
      </c>
      <c r="E71" s="0" t="s">
        <v>162</v>
      </c>
      <c r="F71" s="0" t="s">
        <v>163</v>
      </c>
      <c r="G71" s="0" t="s">
        <v>164</v>
      </c>
      <c r="H71" s="0" t="s">
        <v>165</v>
      </c>
      <c r="I71" s="0" t="s">
        <v>166</v>
      </c>
      <c r="J71" s="0" t="s">
        <v>167</v>
      </c>
      <c r="K71" s="0" t="s">
        <v>228</v>
      </c>
      <c r="L71" s="0" t="s">
        <v>168</v>
      </c>
      <c r="M71" s="0" t="s">
        <v>169</v>
      </c>
      <c r="N71" s="0" t="s">
        <v>170</v>
      </c>
      <c r="O71" s="0" t="s">
        <v>171</v>
      </c>
      <c r="P71" s="0" t="s">
        <v>172</v>
      </c>
      <c r="Q71" s="0" t="s">
        <v>173</v>
      </c>
      <c r="R71" s="0" t="s">
        <v>174</v>
      </c>
      <c r="S71" s="0" t="s">
        <v>175</v>
      </c>
      <c r="T71" s="0" t="s">
        <v>176</v>
      </c>
      <c r="U71" s="0" t="s">
        <v>177</v>
      </c>
      <c r="V71" s="0" t="s">
        <v>178</v>
      </c>
      <c r="W71" s="0" t="s">
        <v>179</v>
      </c>
      <c r="X71" s="0" t="s">
        <v>180</v>
      </c>
      <c r="Y71" s="0" t="s">
        <v>181</v>
      </c>
      <c r="Z71" s="0" t="s">
        <v>182</v>
      </c>
      <c r="AA71" s="0" t="s">
        <v>183</v>
      </c>
      <c r="AB71" s="0" t="s">
        <v>184</v>
      </c>
      <c r="AC71" s="0" t="s">
        <v>185</v>
      </c>
      <c r="AD71" s="0" t="s">
        <v>186</v>
      </c>
      <c r="AE71" s="0" t="s">
        <v>187</v>
      </c>
      <c r="AF71" s="0" t="s">
        <v>188</v>
      </c>
      <c r="AG71" s="0" t="s">
        <v>291</v>
      </c>
      <c r="AH71" s="0" t="s">
        <v>189</v>
      </c>
      <c r="AI71" s="0" t="s">
        <v>190</v>
      </c>
      <c r="AJ71" s="0" t="s">
        <v>191</v>
      </c>
      <c r="AK71" s="0" t="s">
        <v>192</v>
      </c>
      <c r="AL71" s="0" t="s">
        <v>234</v>
      </c>
      <c r="AM71" s="0" t="s">
        <v>193</v>
      </c>
      <c r="AN71" s="0" t="s">
        <v>194</v>
      </c>
      <c r="AO71" s="0" t="s">
        <v>195</v>
      </c>
      <c r="AP71" s="0" t="s">
        <v>196</v>
      </c>
      <c r="AQ71" s="0" t="s">
        <v>197</v>
      </c>
      <c r="AR71" s="0" t="s">
        <v>198</v>
      </c>
      <c r="AS71" s="0" t="s">
        <v>199</v>
      </c>
      <c r="AT71" s="0" t="s">
        <v>200</v>
      </c>
      <c r="AU71" s="0" t="s">
        <v>201</v>
      </c>
      <c r="AV71" s="0" t="s">
        <v>229</v>
      </c>
      <c r="AW71" s="0" t="s">
        <v>202</v>
      </c>
      <c r="AX71" s="0" t="s">
        <v>203</v>
      </c>
      <c r="AY71" s="0" t="s">
        <v>204</v>
      </c>
      <c r="AZ71" s="0" t="s">
        <v>205</v>
      </c>
      <c r="BA71" s="0" t="s">
        <v>206</v>
      </c>
      <c r="BB71" s="0" t="s">
        <v>207</v>
      </c>
      <c r="BC71" s="0" t="s">
        <v>208</v>
      </c>
      <c r="BD71" s="0" t="s">
        <v>209</v>
      </c>
      <c r="BE71" s="0" t="s">
        <v>210</v>
      </c>
      <c r="BF71" s="0" t="s">
        <v>211</v>
      </c>
      <c r="BG71" s="0" t="s">
        <v>212</v>
      </c>
      <c r="BH71" s="0" t="s">
        <v>213</v>
      </c>
      <c r="BI71" s="0" t="s">
        <v>214</v>
      </c>
      <c r="BJ71" s="0" t="s">
        <v>215</v>
      </c>
      <c r="BK71" s="0" t="s">
        <v>216</v>
      </c>
      <c r="BL71" s="0" t="s">
        <v>217</v>
      </c>
      <c r="BM71" s="0" t="s">
        <v>218</v>
      </c>
      <c r="BN71" s="0" t="s">
        <v>219</v>
      </c>
      <c r="BO71" s="0" t="s">
        <v>220</v>
      </c>
      <c r="BP71" s="0" t="s">
        <v>221</v>
      </c>
      <c r="BQ71" s="0" t="s">
        <v>222</v>
      </c>
      <c r="BR71" s="0" t="s">
        <v>223</v>
      </c>
      <c r="BS71" s="0" t="s">
        <v>224</v>
      </c>
      <c r="BT71" s="0" t="s">
        <v>225</v>
      </c>
      <c r="BU71" s="0" t="s">
        <v>230</v>
      </c>
      <c r="BV71" s="0" t="e">
        <f aca="false">NA()</f>
        <v>#N/A</v>
      </c>
      <c r="BW71" s="0" t="e">
        <f aca="false">NA()</f>
        <v>#N/A</v>
      </c>
      <c r="BX71" s="0" t="e">
        <f aca="false">NA()</f>
        <v>#N/A</v>
      </c>
      <c r="BY71" s="0" t="e">
        <f aca="false">NA()</f>
        <v>#N/A</v>
      </c>
      <c r="BZ71" s="0" t="e">
        <f aca="false">NA()</f>
        <v>#N/A</v>
      </c>
      <c r="CA71" s="0" t="e">
        <f aca="false">NA()</f>
        <v>#N/A</v>
      </c>
      <c r="CB71" s="0" t="e">
        <f aca="false">NA()</f>
        <v>#N/A</v>
      </c>
      <c r="CC71" s="0" t="e">
        <f aca="false">NA()</f>
        <v>#N/A</v>
      </c>
      <c r="CD71" s="0" t="e">
        <f aca="false">NA()</f>
        <v>#N/A</v>
      </c>
      <c r="CE71" s="0" t="e">
        <f aca="false">NA()</f>
        <v>#N/A</v>
      </c>
      <c r="CF71" s="0" t="e">
        <f aca="false">NA()</f>
        <v>#N/A</v>
      </c>
      <c r="CG71" s="0" t="e">
        <f aca="false">NA()</f>
        <v>#N/A</v>
      </c>
      <c r="CH71" s="0" t="e">
        <f aca="false">NA()</f>
        <v>#N/A</v>
      </c>
      <c r="CI71" s="0" t="e">
        <f aca="false">NA()</f>
        <v>#N/A</v>
      </c>
      <c r="CJ71" s="0" t="e">
        <f aca="false">NA()</f>
        <v>#N/A</v>
      </c>
      <c r="CK71" s="0" t="e">
        <f aca="false">NA()</f>
        <v>#N/A</v>
      </c>
      <c r="CL71" s="0" t="e">
        <f aca="false">NA()</f>
        <v>#N/A</v>
      </c>
      <c r="CM71" s="0" t="e">
        <f aca="false">NA()</f>
        <v>#N/A</v>
      </c>
      <c r="CN71" s="0" t="e">
        <f aca="false">NA()</f>
        <v>#N/A</v>
      </c>
      <c r="CO71" s="0" t="e">
        <f aca="false">NA()</f>
        <v>#N/A</v>
      </c>
      <c r="CP71" s="0" t="e">
        <f aca="false">NA()</f>
        <v>#N/A</v>
      </c>
      <c r="CQ71" s="0" t="e">
        <f aca="false">NA()</f>
        <v>#N/A</v>
      </c>
      <c r="CR71" s="0" t="e">
        <f aca="false">NA()</f>
        <v>#N/A</v>
      </c>
      <c r="CS71" s="0" t="e">
        <f aca="false">NA()</f>
        <v>#N/A</v>
      </c>
      <c r="CT71" s="0" t="e">
        <f aca="false">NA()</f>
        <v>#N/A</v>
      </c>
      <c r="CU71" s="0" t="e">
        <f aca="false">NA()</f>
        <v>#N/A</v>
      </c>
      <c r="CV71" s="0" t="e">
        <f aca="false">NA()</f>
        <v>#N/A</v>
      </c>
      <c r="CW71" s="0" t="e">
        <f aca="false">NA()</f>
        <v>#N/A</v>
      </c>
      <c r="CX71" s="0" t="e">
        <f aca="false">NA()</f>
        <v>#N/A</v>
      </c>
    </row>
    <row r="72" customFormat="false" ht="12.75" hidden="false" customHeight="false" outlineLevel="0" collapsed="false">
      <c r="A72" s="0" t="s">
        <v>265</v>
      </c>
      <c r="B72" s="0" t="n">
        <v>1</v>
      </c>
      <c r="C72" s="0" t="n">
        <v>1</v>
      </c>
      <c r="D72" s="0" t="n">
        <v>1</v>
      </c>
      <c r="E72" s="0" t="n">
        <v>1</v>
      </c>
      <c r="F72" s="0" t="n">
        <v>1</v>
      </c>
      <c r="G72" s="0" t="n">
        <v>1</v>
      </c>
      <c r="H72" s="0" t="n">
        <v>1</v>
      </c>
      <c r="I72" s="0" t="n">
        <v>1</v>
      </c>
      <c r="J72" s="0" t="n">
        <v>1</v>
      </c>
      <c r="K72" s="0" t="n">
        <v>1</v>
      </c>
      <c r="L72" s="0" t="n">
        <v>1</v>
      </c>
      <c r="M72" s="0" t="n">
        <v>1</v>
      </c>
      <c r="N72" s="0" t="n">
        <v>1</v>
      </c>
      <c r="O72" s="0" t="n">
        <v>1</v>
      </c>
      <c r="P72" s="0" t="n">
        <v>1</v>
      </c>
      <c r="Q72" s="0" t="n">
        <v>1</v>
      </c>
      <c r="R72" s="0" t="n">
        <v>1</v>
      </c>
      <c r="S72" s="0" t="n">
        <v>1</v>
      </c>
      <c r="T72" s="0" t="n">
        <v>1</v>
      </c>
      <c r="U72" s="0" t="n">
        <v>1</v>
      </c>
      <c r="V72" s="0" t="n">
        <v>1</v>
      </c>
      <c r="W72" s="0" t="n">
        <v>1</v>
      </c>
      <c r="X72" s="0" t="n">
        <v>1</v>
      </c>
      <c r="Y72" s="0" t="n">
        <v>1</v>
      </c>
      <c r="Z72" s="0" t="n">
        <v>1</v>
      </c>
      <c r="AA72" s="0" t="n">
        <v>1</v>
      </c>
      <c r="AB72" s="0" t="n">
        <v>1</v>
      </c>
      <c r="AC72" s="0" t="n">
        <v>1</v>
      </c>
      <c r="AD72" s="0" t="n">
        <v>1</v>
      </c>
      <c r="AE72" s="0" t="n">
        <v>1</v>
      </c>
      <c r="AF72" s="0" t="n">
        <v>1</v>
      </c>
      <c r="AG72" s="0" t="n">
        <v>1</v>
      </c>
      <c r="AH72" s="0" t="n">
        <v>1</v>
      </c>
      <c r="AI72" s="0" t="n">
        <v>1</v>
      </c>
      <c r="AJ72" s="0" t="n">
        <v>1</v>
      </c>
      <c r="AK72" s="0" t="n">
        <v>1</v>
      </c>
      <c r="AL72" s="0" t="n">
        <v>1</v>
      </c>
      <c r="AM72" s="0" t="n">
        <v>1</v>
      </c>
      <c r="AN72" s="0" t="n">
        <v>1</v>
      </c>
      <c r="AO72" s="0" t="n">
        <v>1</v>
      </c>
      <c r="AP72" s="0" t="n">
        <v>1</v>
      </c>
      <c r="AQ72" s="0" t="n">
        <v>1</v>
      </c>
      <c r="AR72" s="0" t="n">
        <v>1</v>
      </c>
      <c r="AS72" s="0" t="n">
        <v>1</v>
      </c>
      <c r="AT72" s="0" t="n">
        <v>1</v>
      </c>
      <c r="AU72" s="0" t="n">
        <v>1</v>
      </c>
      <c r="AV72" s="0" t="n">
        <v>1</v>
      </c>
      <c r="AW72" s="0" t="n">
        <v>1</v>
      </c>
      <c r="AX72" s="0" t="n">
        <v>1</v>
      </c>
      <c r="AY72" s="0" t="n">
        <v>1</v>
      </c>
      <c r="AZ72" s="0" t="n">
        <v>1</v>
      </c>
      <c r="BA72" s="0" t="n">
        <v>1</v>
      </c>
      <c r="BB72" s="0" t="n">
        <v>1</v>
      </c>
      <c r="BC72" s="0" t="n">
        <v>1</v>
      </c>
      <c r="BD72" s="0" t="n">
        <v>1</v>
      </c>
      <c r="BE72" s="0" t="n">
        <v>1</v>
      </c>
      <c r="BF72" s="0" t="n">
        <v>1</v>
      </c>
      <c r="BG72" s="0" t="n">
        <v>1</v>
      </c>
      <c r="BH72" s="0" t="n">
        <v>1</v>
      </c>
      <c r="BI72" s="0" t="n">
        <v>1</v>
      </c>
      <c r="BJ72" s="0" t="n">
        <v>1</v>
      </c>
      <c r="BK72" s="0" t="n">
        <v>1</v>
      </c>
      <c r="BL72" s="0" t="n">
        <v>1</v>
      </c>
      <c r="BM72" s="0" t="n">
        <v>1</v>
      </c>
      <c r="BN72" s="0" t="n">
        <v>1</v>
      </c>
      <c r="BO72" s="0" t="n">
        <v>1</v>
      </c>
      <c r="BP72" s="0" t="n">
        <v>1</v>
      </c>
      <c r="BQ72" s="0" t="n">
        <v>1</v>
      </c>
      <c r="BR72" s="0" t="n">
        <v>1</v>
      </c>
      <c r="BS72" s="0" t="n">
        <v>1</v>
      </c>
      <c r="BT72" s="0" t="n">
        <v>1</v>
      </c>
      <c r="BU72" s="0" t="n">
        <v>1</v>
      </c>
      <c r="BV72" s="0" t="n">
        <v>1</v>
      </c>
      <c r="BW72" s="0" t="n">
        <v>1</v>
      </c>
      <c r="BX72" s="0" t="n">
        <v>1</v>
      </c>
      <c r="BY72" s="0" t="n">
        <v>1</v>
      </c>
      <c r="BZ72" s="0" t="n">
        <v>1</v>
      </c>
      <c r="CA72" s="0" t="n">
        <v>1</v>
      </c>
      <c r="CB72" s="0" t="n">
        <v>1</v>
      </c>
      <c r="CC72" s="0" t="n">
        <v>1</v>
      </c>
      <c r="CD72" s="0" t="n">
        <v>1</v>
      </c>
      <c r="CE72" s="0" t="n">
        <v>1</v>
      </c>
      <c r="CF72" s="0" t="n">
        <v>1</v>
      </c>
      <c r="CG72" s="0" t="n">
        <v>1</v>
      </c>
      <c r="CH72" s="0" t="n">
        <v>1</v>
      </c>
      <c r="CI72" s="0" t="n">
        <v>1</v>
      </c>
      <c r="CJ72" s="0" t="n">
        <v>1</v>
      </c>
      <c r="CK72" s="0" t="n">
        <v>1</v>
      </c>
      <c r="CL72" s="0" t="n">
        <v>1</v>
      </c>
      <c r="CM72" s="0" t="n">
        <v>1</v>
      </c>
      <c r="CN72" s="0" t="n">
        <v>1</v>
      </c>
      <c r="CO72" s="0" t="n">
        <v>1</v>
      </c>
      <c r="CP72" s="0" t="n">
        <v>1</v>
      </c>
      <c r="CQ72" s="0" t="n">
        <v>1</v>
      </c>
      <c r="CR72" s="0" t="n">
        <v>1</v>
      </c>
      <c r="CS72" s="0" t="n">
        <v>1</v>
      </c>
      <c r="CT72" s="0" t="n">
        <v>1</v>
      </c>
      <c r="CU72" s="0" t="n">
        <v>1</v>
      </c>
      <c r="CV72" s="0" t="n">
        <v>1</v>
      </c>
      <c r="CW72" s="0" t="n">
        <v>1</v>
      </c>
      <c r="CX72" s="0" t="n">
        <v>1</v>
      </c>
    </row>
    <row r="73" customFormat="false" ht="12.75" hidden="false" customHeight="false" outlineLevel="0" collapsed="false">
      <c r="B73" s="0" t="s">
        <v>159</v>
      </c>
      <c r="C73" s="0" t="s">
        <v>160</v>
      </c>
      <c r="D73" s="0" t="s">
        <v>161</v>
      </c>
      <c r="E73" s="0" t="s">
        <v>162</v>
      </c>
      <c r="F73" s="0" t="s">
        <v>163</v>
      </c>
      <c r="G73" s="0" t="s">
        <v>164</v>
      </c>
      <c r="H73" s="0" t="s">
        <v>165</v>
      </c>
      <c r="I73" s="0" t="s">
        <v>166</v>
      </c>
      <c r="J73" s="0" t="s">
        <v>167</v>
      </c>
      <c r="K73" s="0" t="s">
        <v>228</v>
      </c>
      <c r="L73" s="0" t="s">
        <v>168</v>
      </c>
      <c r="M73" s="0" t="s">
        <v>169</v>
      </c>
      <c r="N73" s="0" t="s">
        <v>170</v>
      </c>
      <c r="O73" s="0" t="s">
        <v>171</v>
      </c>
      <c r="P73" s="0" t="s">
        <v>172</v>
      </c>
      <c r="Q73" s="0" t="s">
        <v>173</v>
      </c>
      <c r="R73" s="0" t="s">
        <v>174</v>
      </c>
      <c r="S73" s="0" t="s">
        <v>175</v>
      </c>
      <c r="T73" s="0" t="s">
        <v>176</v>
      </c>
      <c r="U73" s="0" t="s">
        <v>177</v>
      </c>
      <c r="V73" s="0" t="s">
        <v>178</v>
      </c>
      <c r="W73" s="0" t="s">
        <v>179</v>
      </c>
      <c r="X73" s="0" t="s">
        <v>180</v>
      </c>
      <c r="Y73" s="0" t="s">
        <v>181</v>
      </c>
      <c r="Z73" s="0" t="s">
        <v>182</v>
      </c>
      <c r="AA73" s="0" t="s">
        <v>183</v>
      </c>
      <c r="AB73" s="0" t="s">
        <v>184</v>
      </c>
      <c r="AC73" s="0" t="s">
        <v>185</v>
      </c>
      <c r="AD73" s="0" t="s">
        <v>186</v>
      </c>
      <c r="AE73" s="0" t="s">
        <v>187</v>
      </c>
      <c r="AF73" s="0" t="s">
        <v>188</v>
      </c>
      <c r="AG73" s="0" t="s">
        <v>291</v>
      </c>
      <c r="AH73" s="0" t="s">
        <v>189</v>
      </c>
      <c r="AI73" s="0" t="s">
        <v>190</v>
      </c>
      <c r="AJ73" s="0" t="s">
        <v>191</v>
      </c>
      <c r="AK73" s="0" t="s">
        <v>192</v>
      </c>
      <c r="AL73" s="0" t="s">
        <v>234</v>
      </c>
      <c r="AM73" s="0" t="s">
        <v>193</v>
      </c>
      <c r="AN73" s="0" t="s">
        <v>194</v>
      </c>
      <c r="AO73" s="0" t="s">
        <v>195</v>
      </c>
      <c r="AP73" s="0" t="s">
        <v>196</v>
      </c>
      <c r="AQ73" s="0" t="s">
        <v>197</v>
      </c>
      <c r="AR73" s="0" t="s">
        <v>198</v>
      </c>
      <c r="AS73" s="0" t="s">
        <v>199</v>
      </c>
      <c r="AT73" s="0" t="s">
        <v>200</v>
      </c>
      <c r="AU73" s="0" t="s">
        <v>201</v>
      </c>
      <c r="AV73" s="0" t="s">
        <v>229</v>
      </c>
      <c r="AW73" s="0" t="s">
        <v>202</v>
      </c>
      <c r="AX73" s="0" t="s">
        <v>203</v>
      </c>
      <c r="AY73" s="0" t="s">
        <v>204</v>
      </c>
      <c r="AZ73" s="0" t="s">
        <v>205</v>
      </c>
      <c r="BA73" s="0" t="s">
        <v>206</v>
      </c>
      <c r="BB73" s="0" t="s">
        <v>207</v>
      </c>
      <c r="BC73" s="0" t="s">
        <v>208</v>
      </c>
      <c r="BD73" s="0" t="s">
        <v>209</v>
      </c>
      <c r="BE73" s="0" t="s">
        <v>210</v>
      </c>
      <c r="BF73" s="0" t="s">
        <v>211</v>
      </c>
      <c r="BG73" s="0" t="s">
        <v>212</v>
      </c>
      <c r="BH73" s="0" t="s">
        <v>213</v>
      </c>
      <c r="BI73" s="0" t="s">
        <v>214</v>
      </c>
      <c r="BJ73" s="0" t="s">
        <v>215</v>
      </c>
      <c r="BK73" s="0" t="s">
        <v>216</v>
      </c>
      <c r="BL73" s="0" t="s">
        <v>217</v>
      </c>
      <c r="BM73" s="0" t="s">
        <v>218</v>
      </c>
      <c r="BN73" s="0" t="s">
        <v>219</v>
      </c>
      <c r="BO73" s="0" t="s">
        <v>220</v>
      </c>
      <c r="BP73" s="0" t="s">
        <v>221</v>
      </c>
      <c r="BQ73" s="0" t="s">
        <v>222</v>
      </c>
      <c r="BR73" s="0" t="s">
        <v>223</v>
      </c>
      <c r="BS73" s="0" t="s">
        <v>224</v>
      </c>
      <c r="BT73" s="0" t="s">
        <v>225</v>
      </c>
      <c r="BU73" s="0" t="s">
        <v>230</v>
      </c>
      <c r="BV73" s="0" t="e">
        <f aca="false">NA()</f>
        <v>#N/A</v>
      </c>
      <c r="BW73" s="0" t="e">
        <f aca="false">NA()</f>
        <v>#N/A</v>
      </c>
      <c r="BX73" s="0" t="e">
        <f aca="false">NA()</f>
        <v>#N/A</v>
      </c>
      <c r="BY73" s="0" t="e">
        <f aca="false">NA()</f>
        <v>#N/A</v>
      </c>
      <c r="BZ73" s="0" t="e">
        <f aca="false">NA()</f>
        <v>#N/A</v>
      </c>
      <c r="CA73" s="0" t="e">
        <f aca="false">NA()</f>
        <v>#N/A</v>
      </c>
      <c r="CB73" s="0" t="e">
        <f aca="false">NA()</f>
        <v>#N/A</v>
      </c>
      <c r="CC73" s="0" t="e">
        <f aca="false">NA()</f>
        <v>#N/A</v>
      </c>
      <c r="CD73" s="0" t="e">
        <f aca="false">NA()</f>
        <v>#N/A</v>
      </c>
      <c r="CE73" s="0" t="e">
        <f aca="false">NA()</f>
        <v>#N/A</v>
      </c>
      <c r="CF73" s="0" t="e">
        <f aca="false">NA()</f>
        <v>#N/A</v>
      </c>
      <c r="CG73" s="0" t="e">
        <f aca="false">NA()</f>
        <v>#N/A</v>
      </c>
      <c r="CH73" s="0" t="e">
        <f aca="false">NA()</f>
        <v>#N/A</v>
      </c>
      <c r="CI73" s="0" t="e">
        <f aca="false">NA()</f>
        <v>#N/A</v>
      </c>
      <c r="CJ73" s="0" t="e">
        <f aca="false">NA()</f>
        <v>#N/A</v>
      </c>
      <c r="CK73" s="0" t="e">
        <f aca="false">NA()</f>
        <v>#N/A</v>
      </c>
      <c r="CL73" s="0" t="e">
        <f aca="false">NA()</f>
        <v>#N/A</v>
      </c>
      <c r="CM73" s="0" t="e">
        <f aca="false">NA()</f>
        <v>#N/A</v>
      </c>
      <c r="CN73" s="0" t="e">
        <f aca="false">NA()</f>
        <v>#N/A</v>
      </c>
      <c r="CO73" s="0" t="e">
        <f aca="false">NA()</f>
        <v>#N/A</v>
      </c>
      <c r="CP73" s="0" t="e">
        <f aca="false">NA()</f>
        <v>#N/A</v>
      </c>
      <c r="CQ73" s="0" t="e">
        <f aca="false">NA()</f>
        <v>#N/A</v>
      </c>
      <c r="CR73" s="0" t="e">
        <f aca="false">NA()</f>
        <v>#N/A</v>
      </c>
      <c r="CS73" s="0" t="e">
        <f aca="false">NA()</f>
        <v>#N/A</v>
      </c>
      <c r="CT73" s="0" t="e">
        <f aca="false">NA()</f>
        <v>#N/A</v>
      </c>
      <c r="CU73" s="0" t="e">
        <f aca="false">NA()</f>
        <v>#N/A</v>
      </c>
      <c r="CV73" s="0" t="e">
        <f aca="false">NA()</f>
        <v>#N/A</v>
      </c>
      <c r="CW73" s="0" t="e">
        <f aca="false">NA()</f>
        <v>#N/A</v>
      </c>
      <c r="CX73" s="0" t="e">
        <f aca="false">NA()</f>
        <v>#N/A</v>
      </c>
    </row>
    <row r="74" customFormat="false" ht="12.75" hidden="false" customHeight="false" outlineLevel="0" collapsed="false">
      <c r="A74" s="0" t="s">
        <v>266</v>
      </c>
      <c r="B74" s="0" t="n">
        <v>1</v>
      </c>
      <c r="C74" s="0" t="n">
        <v>1</v>
      </c>
      <c r="D74" s="0" t="n">
        <v>1</v>
      </c>
      <c r="E74" s="0" t="n">
        <v>1</v>
      </c>
      <c r="F74" s="0" t="n">
        <v>1</v>
      </c>
      <c r="G74" s="0" t="n">
        <v>1</v>
      </c>
      <c r="H74" s="0" t="n">
        <v>1</v>
      </c>
      <c r="I74" s="0" t="n">
        <v>1</v>
      </c>
      <c r="J74" s="0" t="n">
        <v>1</v>
      </c>
      <c r="K74" s="0" t="n">
        <v>1</v>
      </c>
      <c r="L74" s="0" t="n">
        <v>1</v>
      </c>
      <c r="M74" s="0" t="n">
        <v>1</v>
      </c>
      <c r="N74" s="0" t="n">
        <v>1</v>
      </c>
      <c r="O74" s="0" t="n">
        <v>1</v>
      </c>
      <c r="P74" s="0" t="n">
        <v>1</v>
      </c>
      <c r="Q74" s="0" t="n">
        <v>1</v>
      </c>
      <c r="R74" s="0" t="n">
        <v>1</v>
      </c>
      <c r="S74" s="0" t="n">
        <v>1</v>
      </c>
      <c r="T74" s="0" t="n">
        <v>1</v>
      </c>
      <c r="U74" s="0" t="n">
        <v>1</v>
      </c>
      <c r="V74" s="0" t="n">
        <v>1</v>
      </c>
      <c r="W74" s="0" t="n">
        <v>1</v>
      </c>
      <c r="X74" s="0" t="n">
        <v>1</v>
      </c>
      <c r="Y74" s="0" t="n">
        <v>1</v>
      </c>
      <c r="Z74" s="0" t="n">
        <v>1</v>
      </c>
      <c r="AA74" s="0" t="n">
        <v>1</v>
      </c>
      <c r="AB74" s="0" t="n">
        <v>1</v>
      </c>
      <c r="AC74" s="0" t="n">
        <v>1</v>
      </c>
      <c r="AD74" s="0" t="n">
        <v>1</v>
      </c>
      <c r="AE74" s="0" t="n">
        <v>1</v>
      </c>
      <c r="AF74" s="0" t="n">
        <v>1</v>
      </c>
      <c r="AG74" s="0" t="n">
        <v>1</v>
      </c>
      <c r="AH74" s="0" t="n">
        <v>1</v>
      </c>
      <c r="AI74" s="0" t="n">
        <v>1</v>
      </c>
      <c r="AJ74" s="0" t="n">
        <v>1</v>
      </c>
      <c r="AK74" s="0" t="n">
        <v>1</v>
      </c>
      <c r="AL74" s="0" t="n">
        <v>1</v>
      </c>
      <c r="AM74" s="0" t="n">
        <v>1</v>
      </c>
      <c r="AN74" s="0" t="n">
        <v>1</v>
      </c>
      <c r="AO74" s="0" t="n">
        <v>1</v>
      </c>
      <c r="AP74" s="0" t="n">
        <v>1</v>
      </c>
      <c r="AQ74" s="0" t="n">
        <v>1</v>
      </c>
      <c r="AR74" s="0" t="n">
        <v>1</v>
      </c>
      <c r="AS74" s="0" t="n">
        <v>1</v>
      </c>
      <c r="AT74" s="0" t="n">
        <v>1</v>
      </c>
      <c r="AU74" s="0" t="n">
        <v>1</v>
      </c>
      <c r="AV74" s="0" t="n">
        <v>1</v>
      </c>
      <c r="AW74" s="0" t="n">
        <v>1</v>
      </c>
      <c r="AX74" s="0" t="n">
        <v>1</v>
      </c>
      <c r="AY74" s="0" t="n">
        <v>1</v>
      </c>
      <c r="AZ74" s="0" t="n">
        <v>1</v>
      </c>
      <c r="BA74" s="0" t="n">
        <v>1</v>
      </c>
      <c r="BB74" s="0" t="n">
        <v>1</v>
      </c>
      <c r="BC74" s="0" t="n">
        <v>1</v>
      </c>
      <c r="BD74" s="0" t="n">
        <v>1</v>
      </c>
      <c r="BE74" s="0" t="n">
        <v>1</v>
      </c>
      <c r="BF74" s="0" t="n">
        <v>1</v>
      </c>
      <c r="BG74" s="0" t="n">
        <v>1</v>
      </c>
      <c r="BH74" s="0" t="n">
        <v>1</v>
      </c>
      <c r="BI74" s="0" t="n">
        <v>1</v>
      </c>
      <c r="BJ74" s="0" t="n">
        <v>1</v>
      </c>
      <c r="BK74" s="0" t="n">
        <v>1</v>
      </c>
      <c r="BL74" s="0" t="n">
        <v>1</v>
      </c>
      <c r="BM74" s="0" t="n">
        <v>1</v>
      </c>
      <c r="BN74" s="0" t="n">
        <v>1</v>
      </c>
      <c r="BO74" s="0" t="n">
        <v>1</v>
      </c>
      <c r="BP74" s="0" t="n">
        <v>1</v>
      </c>
      <c r="BQ74" s="0" t="n">
        <v>1</v>
      </c>
      <c r="BR74" s="0" t="n">
        <v>1</v>
      </c>
      <c r="BS74" s="0" t="n">
        <v>1</v>
      </c>
      <c r="BT74" s="0" t="n">
        <v>1</v>
      </c>
      <c r="BU74" s="0" t="n">
        <v>1</v>
      </c>
      <c r="BV74" s="0" t="n">
        <v>1</v>
      </c>
      <c r="BW74" s="0" t="n">
        <v>1</v>
      </c>
      <c r="BX74" s="0" t="n">
        <v>1</v>
      </c>
      <c r="BY74" s="0" t="n">
        <v>1</v>
      </c>
      <c r="BZ74" s="0" t="n">
        <v>1</v>
      </c>
      <c r="CA74" s="0" t="n">
        <v>1</v>
      </c>
      <c r="CB74" s="0" t="n">
        <v>1</v>
      </c>
      <c r="CC74" s="0" t="n">
        <v>1</v>
      </c>
      <c r="CD74" s="0" t="n">
        <v>1</v>
      </c>
      <c r="CE74" s="0" t="n">
        <v>1</v>
      </c>
      <c r="CF74" s="0" t="n">
        <v>1</v>
      </c>
      <c r="CG74" s="0" t="n">
        <v>1</v>
      </c>
      <c r="CH74" s="0" t="n">
        <v>1</v>
      </c>
      <c r="CI74" s="0" t="n">
        <v>1</v>
      </c>
      <c r="CJ74" s="0" t="n">
        <v>1</v>
      </c>
      <c r="CK74" s="0" t="n">
        <v>1</v>
      </c>
      <c r="CL74" s="0" t="n">
        <v>1</v>
      </c>
      <c r="CM74" s="0" t="n">
        <v>1</v>
      </c>
      <c r="CN74" s="0" t="n">
        <v>1</v>
      </c>
      <c r="CO74" s="0" t="n">
        <v>1</v>
      </c>
      <c r="CP74" s="0" t="n">
        <v>1</v>
      </c>
      <c r="CQ74" s="0" t="n">
        <v>1</v>
      </c>
      <c r="CR74" s="0" t="n">
        <v>1</v>
      </c>
      <c r="CS74" s="0" t="n">
        <v>1</v>
      </c>
      <c r="CT74" s="0" t="n">
        <v>1</v>
      </c>
      <c r="CU74" s="0" t="n">
        <v>1</v>
      </c>
      <c r="CV74" s="0" t="n">
        <v>1</v>
      </c>
      <c r="CW74" s="0" t="n">
        <v>1</v>
      </c>
      <c r="CX74" s="0" t="n">
        <v>1</v>
      </c>
    </row>
    <row r="75" customFormat="false" ht="12.75" hidden="false" customHeight="false" outlineLevel="0" collapsed="false">
      <c r="B75" s="0" t="s">
        <v>159</v>
      </c>
      <c r="C75" s="0" t="s">
        <v>160</v>
      </c>
      <c r="D75" s="0" t="s">
        <v>161</v>
      </c>
      <c r="E75" s="0" t="s">
        <v>162</v>
      </c>
      <c r="F75" s="0" t="s">
        <v>163</v>
      </c>
      <c r="G75" s="0" t="s">
        <v>164</v>
      </c>
      <c r="H75" s="0" t="s">
        <v>165</v>
      </c>
      <c r="I75" s="0" t="s">
        <v>166</v>
      </c>
      <c r="J75" s="0" t="s">
        <v>167</v>
      </c>
      <c r="K75" s="0" t="s">
        <v>228</v>
      </c>
      <c r="L75" s="0" t="s">
        <v>168</v>
      </c>
      <c r="M75" s="0" t="s">
        <v>169</v>
      </c>
      <c r="N75" s="0" t="s">
        <v>170</v>
      </c>
      <c r="O75" s="0" t="s">
        <v>171</v>
      </c>
      <c r="P75" s="0" t="s">
        <v>172</v>
      </c>
      <c r="Q75" s="0" t="s">
        <v>173</v>
      </c>
      <c r="R75" s="0" t="s">
        <v>174</v>
      </c>
      <c r="S75" s="0" t="s">
        <v>175</v>
      </c>
      <c r="T75" s="0" t="s">
        <v>176</v>
      </c>
      <c r="U75" s="0" t="s">
        <v>177</v>
      </c>
      <c r="V75" s="0" t="s">
        <v>178</v>
      </c>
      <c r="W75" s="0" t="s">
        <v>179</v>
      </c>
      <c r="X75" s="0" t="s">
        <v>180</v>
      </c>
      <c r="Y75" s="0" t="s">
        <v>181</v>
      </c>
      <c r="Z75" s="0" t="s">
        <v>182</v>
      </c>
      <c r="AA75" s="0" t="s">
        <v>183</v>
      </c>
      <c r="AB75" s="0" t="s">
        <v>184</v>
      </c>
      <c r="AC75" s="0" t="s">
        <v>185</v>
      </c>
      <c r="AD75" s="0" t="s">
        <v>186</v>
      </c>
      <c r="AE75" s="0" t="s">
        <v>187</v>
      </c>
      <c r="AF75" s="0" t="s">
        <v>188</v>
      </c>
      <c r="AG75" s="0" t="s">
        <v>291</v>
      </c>
      <c r="AH75" s="0" t="s">
        <v>189</v>
      </c>
      <c r="AI75" s="0" t="s">
        <v>190</v>
      </c>
      <c r="AJ75" s="0" t="s">
        <v>191</v>
      </c>
      <c r="AK75" s="0" t="s">
        <v>192</v>
      </c>
      <c r="AL75" s="0" t="s">
        <v>234</v>
      </c>
      <c r="AM75" s="0" t="s">
        <v>193</v>
      </c>
      <c r="AN75" s="0" t="s">
        <v>194</v>
      </c>
      <c r="AO75" s="0" t="s">
        <v>195</v>
      </c>
      <c r="AP75" s="0" t="s">
        <v>196</v>
      </c>
      <c r="AQ75" s="0" t="s">
        <v>197</v>
      </c>
      <c r="AR75" s="0" t="s">
        <v>198</v>
      </c>
      <c r="AS75" s="0" t="s">
        <v>199</v>
      </c>
      <c r="AT75" s="0" t="s">
        <v>200</v>
      </c>
      <c r="AU75" s="0" t="s">
        <v>201</v>
      </c>
      <c r="AV75" s="0" t="s">
        <v>229</v>
      </c>
      <c r="AW75" s="0" t="s">
        <v>202</v>
      </c>
      <c r="AX75" s="0" t="s">
        <v>203</v>
      </c>
      <c r="AY75" s="0" t="s">
        <v>204</v>
      </c>
      <c r="AZ75" s="0" t="s">
        <v>205</v>
      </c>
      <c r="BA75" s="0" t="s">
        <v>206</v>
      </c>
      <c r="BB75" s="0" t="s">
        <v>207</v>
      </c>
      <c r="BC75" s="0" t="s">
        <v>208</v>
      </c>
      <c r="BD75" s="0" t="s">
        <v>209</v>
      </c>
      <c r="BE75" s="0" t="s">
        <v>210</v>
      </c>
      <c r="BF75" s="0" t="s">
        <v>211</v>
      </c>
      <c r="BG75" s="0" t="s">
        <v>212</v>
      </c>
      <c r="BH75" s="0" t="s">
        <v>213</v>
      </c>
      <c r="BI75" s="0" t="s">
        <v>214</v>
      </c>
      <c r="BJ75" s="0" t="s">
        <v>215</v>
      </c>
      <c r="BK75" s="0" t="s">
        <v>216</v>
      </c>
      <c r="BL75" s="0" t="s">
        <v>217</v>
      </c>
      <c r="BM75" s="0" t="s">
        <v>218</v>
      </c>
      <c r="BN75" s="0" t="s">
        <v>219</v>
      </c>
      <c r="BO75" s="0" t="s">
        <v>220</v>
      </c>
      <c r="BP75" s="0" t="s">
        <v>221</v>
      </c>
      <c r="BQ75" s="0" t="s">
        <v>222</v>
      </c>
      <c r="BR75" s="0" t="s">
        <v>223</v>
      </c>
      <c r="BS75" s="0" t="s">
        <v>224</v>
      </c>
      <c r="BT75" s="0" t="s">
        <v>225</v>
      </c>
      <c r="BU75" s="0" t="s">
        <v>230</v>
      </c>
      <c r="BV75" s="0" t="e">
        <f aca="false">NA()</f>
        <v>#N/A</v>
      </c>
      <c r="BW75" s="0" t="e">
        <f aca="false">NA()</f>
        <v>#N/A</v>
      </c>
      <c r="BX75" s="0" t="e">
        <f aca="false">NA()</f>
        <v>#N/A</v>
      </c>
      <c r="BY75" s="0" t="e">
        <f aca="false">NA()</f>
        <v>#N/A</v>
      </c>
      <c r="BZ75" s="0" t="e">
        <f aca="false">NA()</f>
        <v>#N/A</v>
      </c>
      <c r="CA75" s="0" t="e">
        <f aca="false">NA()</f>
        <v>#N/A</v>
      </c>
      <c r="CB75" s="0" t="e">
        <f aca="false">NA()</f>
        <v>#N/A</v>
      </c>
      <c r="CC75" s="0" t="e">
        <f aca="false">NA()</f>
        <v>#N/A</v>
      </c>
      <c r="CD75" s="0" t="e">
        <f aca="false">NA()</f>
        <v>#N/A</v>
      </c>
      <c r="CE75" s="0" t="e">
        <f aca="false">NA()</f>
        <v>#N/A</v>
      </c>
      <c r="CF75" s="0" t="e">
        <f aca="false">NA()</f>
        <v>#N/A</v>
      </c>
      <c r="CG75" s="0" t="e">
        <f aca="false">NA()</f>
        <v>#N/A</v>
      </c>
      <c r="CH75" s="0" t="e">
        <f aca="false">NA()</f>
        <v>#N/A</v>
      </c>
      <c r="CI75" s="0" t="e">
        <f aca="false">NA()</f>
        <v>#N/A</v>
      </c>
      <c r="CJ75" s="0" t="e">
        <f aca="false">NA()</f>
        <v>#N/A</v>
      </c>
      <c r="CK75" s="0" t="e">
        <f aca="false">NA()</f>
        <v>#N/A</v>
      </c>
      <c r="CL75" s="0" t="e">
        <f aca="false">NA()</f>
        <v>#N/A</v>
      </c>
      <c r="CM75" s="0" t="e">
        <f aca="false">NA()</f>
        <v>#N/A</v>
      </c>
      <c r="CN75" s="0" t="e">
        <f aca="false">NA()</f>
        <v>#N/A</v>
      </c>
      <c r="CO75" s="0" t="e">
        <f aca="false">NA()</f>
        <v>#N/A</v>
      </c>
      <c r="CP75" s="0" t="e">
        <f aca="false">NA()</f>
        <v>#N/A</v>
      </c>
      <c r="CQ75" s="0" t="e">
        <f aca="false">NA()</f>
        <v>#N/A</v>
      </c>
      <c r="CR75" s="0" t="e">
        <f aca="false">NA()</f>
        <v>#N/A</v>
      </c>
      <c r="CS75" s="0" t="e">
        <f aca="false">NA()</f>
        <v>#N/A</v>
      </c>
      <c r="CT75" s="0" t="e">
        <f aca="false">NA()</f>
        <v>#N/A</v>
      </c>
      <c r="CU75" s="0" t="e">
        <f aca="false">NA()</f>
        <v>#N/A</v>
      </c>
      <c r="CV75" s="0" t="e">
        <f aca="false">NA()</f>
        <v>#N/A</v>
      </c>
      <c r="CW75" s="0" t="e">
        <f aca="false">NA()</f>
        <v>#N/A</v>
      </c>
      <c r="CX75" s="0" t="e">
        <f aca="false">NA()</f>
        <v>#N/A</v>
      </c>
    </row>
    <row r="76" customFormat="false" ht="12.75" hidden="false" customHeight="false" outlineLevel="0" collapsed="false">
      <c r="A76" s="0" t="s">
        <v>267</v>
      </c>
      <c r="B76" s="0" t="n">
        <v>1</v>
      </c>
      <c r="C76" s="0" t="n">
        <v>1</v>
      </c>
      <c r="D76" s="0" t="n">
        <v>1</v>
      </c>
      <c r="E76" s="0" t="n">
        <v>1</v>
      </c>
      <c r="F76" s="0" t="n">
        <v>1</v>
      </c>
      <c r="G76" s="0" t="n">
        <v>1</v>
      </c>
      <c r="H76" s="0" t="n">
        <v>1</v>
      </c>
      <c r="I76" s="0" t="n">
        <v>1</v>
      </c>
      <c r="J76" s="0" t="n">
        <v>1</v>
      </c>
      <c r="K76" s="0" t="n">
        <v>1</v>
      </c>
      <c r="L76" s="0" t="n">
        <v>1</v>
      </c>
      <c r="M76" s="0" t="n">
        <v>1</v>
      </c>
      <c r="N76" s="0" t="n">
        <v>1</v>
      </c>
      <c r="O76" s="0" t="n">
        <v>1</v>
      </c>
      <c r="P76" s="0" t="n">
        <v>1</v>
      </c>
      <c r="Q76" s="0" t="n">
        <v>1</v>
      </c>
      <c r="R76" s="0" t="n">
        <v>1</v>
      </c>
      <c r="S76" s="0" t="n">
        <v>1</v>
      </c>
      <c r="T76" s="0" t="n">
        <v>1</v>
      </c>
      <c r="U76" s="0" t="n">
        <v>1</v>
      </c>
      <c r="V76" s="0" t="n">
        <v>1</v>
      </c>
      <c r="W76" s="0" t="n">
        <v>1</v>
      </c>
      <c r="X76" s="0" t="n">
        <v>1</v>
      </c>
      <c r="Y76" s="0" t="n">
        <v>1</v>
      </c>
      <c r="Z76" s="0" t="n">
        <v>1</v>
      </c>
      <c r="AA76" s="0" t="n">
        <v>1</v>
      </c>
      <c r="AB76" s="0" t="n">
        <v>1</v>
      </c>
      <c r="AC76" s="0" t="n">
        <v>1</v>
      </c>
      <c r="AD76" s="0" t="n">
        <v>1</v>
      </c>
      <c r="AE76" s="0" t="n">
        <v>1</v>
      </c>
      <c r="AF76" s="0" t="n">
        <v>1</v>
      </c>
      <c r="AG76" s="0" t="n">
        <v>1</v>
      </c>
      <c r="AH76" s="0" t="n">
        <v>1</v>
      </c>
      <c r="AI76" s="0" t="n">
        <v>1</v>
      </c>
      <c r="AJ76" s="0" t="n">
        <v>1</v>
      </c>
      <c r="AK76" s="0" t="n">
        <v>1</v>
      </c>
      <c r="AL76" s="0" t="n">
        <v>1</v>
      </c>
      <c r="AM76" s="0" t="n">
        <v>1</v>
      </c>
      <c r="AN76" s="0" t="n">
        <v>1</v>
      </c>
      <c r="AO76" s="0" t="n">
        <v>1</v>
      </c>
      <c r="AP76" s="0" t="n">
        <v>1</v>
      </c>
      <c r="AQ76" s="0" t="n">
        <v>1</v>
      </c>
      <c r="AR76" s="0" t="n">
        <v>1</v>
      </c>
      <c r="AS76" s="0" t="n">
        <v>1</v>
      </c>
      <c r="AT76" s="0" t="n">
        <v>1</v>
      </c>
      <c r="AU76" s="0" t="n">
        <v>1</v>
      </c>
      <c r="AV76" s="0" t="n">
        <v>1</v>
      </c>
      <c r="AW76" s="0" t="n">
        <v>1</v>
      </c>
      <c r="AX76" s="0" t="n">
        <v>1</v>
      </c>
      <c r="AY76" s="0" t="n">
        <v>1</v>
      </c>
      <c r="AZ76" s="0" t="n">
        <v>1</v>
      </c>
      <c r="BA76" s="0" t="n">
        <v>1</v>
      </c>
      <c r="BB76" s="0" t="n">
        <v>1</v>
      </c>
      <c r="BC76" s="0" t="n">
        <v>1</v>
      </c>
      <c r="BD76" s="0" t="n">
        <v>1</v>
      </c>
      <c r="BE76" s="0" t="n">
        <v>1</v>
      </c>
      <c r="BF76" s="0" t="n">
        <v>1</v>
      </c>
      <c r="BG76" s="0" t="n">
        <v>1</v>
      </c>
      <c r="BH76" s="0" t="n">
        <v>1</v>
      </c>
      <c r="BI76" s="0" t="n">
        <v>1</v>
      </c>
      <c r="BJ76" s="0" t="n">
        <v>1</v>
      </c>
      <c r="BK76" s="0" t="n">
        <v>1</v>
      </c>
      <c r="BL76" s="0" t="n">
        <v>1</v>
      </c>
      <c r="BM76" s="0" t="n">
        <v>1</v>
      </c>
      <c r="BN76" s="0" t="n">
        <v>1</v>
      </c>
      <c r="BO76" s="0" t="n">
        <v>1</v>
      </c>
      <c r="BP76" s="0" t="n">
        <v>1</v>
      </c>
      <c r="BQ76" s="0" t="n">
        <v>1</v>
      </c>
      <c r="BR76" s="0" t="n">
        <v>1</v>
      </c>
      <c r="BS76" s="0" t="n">
        <v>1</v>
      </c>
      <c r="BT76" s="0" t="n">
        <v>1</v>
      </c>
      <c r="BU76" s="0" t="n">
        <v>1</v>
      </c>
      <c r="BV76" s="0" t="n">
        <v>1</v>
      </c>
      <c r="BW76" s="0" t="n">
        <v>1</v>
      </c>
      <c r="BX76" s="0" t="n">
        <v>1</v>
      </c>
      <c r="BY76" s="0" t="n">
        <v>1</v>
      </c>
      <c r="BZ76" s="0" t="n">
        <v>1</v>
      </c>
      <c r="CA76" s="0" t="n">
        <v>1</v>
      </c>
      <c r="CB76" s="0" t="n">
        <v>1</v>
      </c>
      <c r="CC76" s="0" t="n">
        <v>1</v>
      </c>
      <c r="CD76" s="0" t="n">
        <v>1</v>
      </c>
      <c r="CE76" s="0" t="n">
        <v>1</v>
      </c>
      <c r="CF76" s="0" t="n">
        <v>1</v>
      </c>
      <c r="CG76" s="0" t="n">
        <v>1</v>
      </c>
      <c r="CH76" s="0" t="n">
        <v>1</v>
      </c>
      <c r="CI76" s="0" t="n">
        <v>1</v>
      </c>
      <c r="CJ76" s="0" t="n">
        <v>1</v>
      </c>
      <c r="CK76" s="0" t="n">
        <v>1</v>
      </c>
      <c r="CL76" s="0" t="n">
        <v>1</v>
      </c>
      <c r="CM76" s="0" t="n">
        <v>1</v>
      </c>
      <c r="CN76" s="0" t="n">
        <v>1</v>
      </c>
      <c r="CO76" s="0" t="n">
        <v>1</v>
      </c>
      <c r="CP76" s="0" t="n">
        <v>1</v>
      </c>
      <c r="CQ76" s="0" t="n">
        <v>1</v>
      </c>
      <c r="CR76" s="0" t="n">
        <v>1</v>
      </c>
      <c r="CS76" s="0" t="n">
        <v>1</v>
      </c>
      <c r="CT76" s="0" t="n">
        <v>1</v>
      </c>
      <c r="CU76" s="0" t="n">
        <v>1</v>
      </c>
      <c r="CV76" s="0" t="n">
        <v>1</v>
      </c>
      <c r="CW76" s="0" t="n">
        <v>1</v>
      </c>
      <c r="CX76" s="0" t="n">
        <v>1</v>
      </c>
    </row>
    <row r="77" customFormat="false" ht="12.75" hidden="false" customHeight="false" outlineLevel="0" collapsed="false">
      <c r="B77" s="0" t="s">
        <v>159</v>
      </c>
      <c r="C77" s="0" t="s">
        <v>160</v>
      </c>
      <c r="D77" s="0" t="s">
        <v>161</v>
      </c>
      <c r="E77" s="0" t="s">
        <v>162</v>
      </c>
      <c r="F77" s="0" t="s">
        <v>163</v>
      </c>
      <c r="G77" s="0" t="s">
        <v>164</v>
      </c>
      <c r="H77" s="0" t="s">
        <v>165</v>
      </c>
      <c r="I77" s="0" t="s">
        <v>166</v>
      </c>
      <c r="J77" s="0" t="s">
        <v>167</v>
      </c>
      <c r="K77" s="0" t="s">
        <v>228</v>
      </c>
      <c r="L77" s="0" t="s">
        <v>168</v>
      </c>
      <c r="M77" s="0" t="s">
        <v>169</v>
      </c>
      <c r="N77" s="0" t="s">
        <v>170</v>
      </c>
      <c r="O77" s="0" t="s">
        <v>171</v>
      </c>
      <c r="P77" s="0" t="s">
        <v>172</v>
      </c>
      <c r="Q77" s="0" t="s">
        <v>173</v>
      </c>
      <c r="R77" s="0" t="s">
        <v>174</v>
      </c>
      <c r="S77" s="0" t="s">
        <v>175</v>
      </c>
      <c r="T77" s="0" t="s">
        <v>176</v>
      </c>
      <c r="U77" s="0" t="s">
        <v>177</v>
      </c>
      <c r="V77" s="0" t="s">
        <v>178</v>
      </c>
      <c r="W77" s="0" t="s">
        <v>179</v>
      </c>
      <c r="X77" s="0" t="s">
        <v>180</v>
      </c>
      <c r="Y77" s="0" t="s">
        <v>181</v>
      </c>
      <c r="Z77" s="0" t="s">
        <v>182</v>
      </c>
      <c r="AA77" s="0" t="s">
        <v>183</v>
      </c>
      <c r="AB77" s="0" t="s">
        <v>184</v>
      </c>
      <c r="AC77" s="0" t="s">
        <v>185</v>
      </c>
      <c r="AD77" s="0" t="s">
        <v>186</v>
      </c>
      <c r="AE77" s="0" t="s">
        <v>187</v>
      </c>
      <c r="AF77" s="0" t="s">
        <v>188</v>
      </c>
      <c r="AG77" s="0" t="s">
        <v>291</v>
      </c>
      <c r="AH77" s="0" t="s">
        <v>189</v>
      </c>
      <c r="AI77" s="0" t="s">
        <v>190</v>
      </c>
      <c r="AJ77" s="0" t="s">
        <v>191</v>
      </c>
      <c r="AK77" s="0" t="s">
        <v>192</v>
      </c>
      <c r="AL77" s="0" t="s">
        <v>234</v>
      </c>
      <c r="AM77" s="0" t="s">
        <v>193</v>
      </c>
      <c r="AN77" s="0" t="s">
        <v>194</v>
      </c>
      <c r="AO77" s="0" t="s">
        <v>195</v>
      </c>
      <c r="AP77" s="0" t="s">
        <v>196</v>
      </c>
      <c r="AQ77" s="0" t="s">
        <v>197</v>
      </c>
      <c r="AR77" s="0" t="s">
        <v>198</v>
      </c>
      <c r="AS77" s="0" t="s">
        <v>199</v>
      </c>
      <c r="AT77" s="0" t="s">
        <v>200</v>
      </c>
      <c r="AU77" s="0" t="s">
        <v>201</v>
      </c>
      <c r="AV77" s="0" t="s">
        <v>229</v>
      </c>
      <c r="AW77" s="0" t="s">
        <v>202</v>
      </c>
      <c r="AX77" s="0" t="s">
        <v>203</v>
      </c>
      <c r="AY77" s="0" t="s">
        <v>204</v>
      </c>
      <c r="AZ77" s="0" t="s">
        <v>205</v>
      </c>
      <c r="BA77" s="0" t="s">
        <v>206</v>
      </c>
      <c r="BB77" s="0" t="s">
        <v>207</v>
      </c>
      <c r="BC77" s="0" t="s">
        <v>208</v>
      </c>
      <c r="BD77" s="0" t="s">
        <v>209</v>
      </c>
      <c r="BE77" s="0" t="s">
        <v>210</v>
      </c>
      <c r="BF77" s="0" t="s">
        <v>211</v>
      </c>
      <c r="BG77" s="0" t="s">
        <v>212</v>
      </c>
      <c r="BH77" s="0" t="s">
        <v>213</v>
      </c>
      <c r="BI77" s="0" t="s">
        <v>214</v>
      </c>
      <c r="BJ77" s="0" t="s">
        <v>215</v>
      </c>
      <c r="BK77" s="0" t="s">
        <v>216</v>
      </c>
      <c r="BL77" s="0" t="s">
        <v>217</v>
      </c>
      <c r="BM77" s="0" t="s">
        <v>218</v>
      </c>
      <c r="BN77" s="0" t="s">
        <v>219</v>
      </c>
      <c r="BO77" s="0" t="s">
        <v>220</v>
      </c>
      <c r="BP77" s="0" t="s">
        <v>221</v>
      </c>
      <c r="BQ77" s="0" t="s">
        <v>222</v>
      </c>
      <c r="BR77" s="0" t="s">
        <v>223</v>
      </c>
      <c r="BS77" s="0" t="s">
        <v>224</v>
      </c>
      <c r="BT77" s="0" t="s">
        <v>225</v>
      </c>
      <c r="BU77" s="0" t="s">
        <v>230</v>
      </c>
      <c r="BV77" s="0" t="e">
        <f aca="false">NA()</f>
        <v>#N/A</v>
      </c>
      <c r="BW77" s="0" t="e">
        <f aca="false">NA()</f>
        <v>#N/A</v>
      </c>
      <c r="BX77" s="0" t="e">
        <f aca="false">NA()</f>
        <v>#N/A</v>
      </c>
      <c r="BY77" s="0" t="e">
        <f aca="false">NA()</f>
        <v>#N/A</v>
      </c>
      <c r="BZ77" s="0" t="e">
        <f aca="false">NA()</f>
        <v>#N/A</v>
      </c>
      <c r="CA77" s="0" t="e">
        <f aca="false">NA()</f>
        <v>#N/A</v>
      </c>
      <c r="CB77" s="0" t="e">
        <f aca="false">NA()</f>
        <v>#N/A</v>
      </c>
      <c r="CC77" s="0" t="e">
        <f aca="false">NA()</f>
        <v>#N/A</v>
      </c>
      <c r="CD77" s="0" t="e">
        <f aca="false">NA()</f>
        <v>#N/A</v>
      </c>
      <c r="CE77" s="0" t="e">
        <f aca="false">NA()</f>
        <v>#N/A</v>
      </c>
      <c r="CF77" s="0" t="e">
        <f aca="false">NA()</f>
        <v>#N/A</v>
      </c>
      <c r="CG77" s="0" t="e">
        <f aca="false">NA()</f>
        <v>#N/A</v>
      </c>
      <c r="CH77" s="0" t="e">
        <f aca="false">NA()</f>
        <v>#N/A</v>
      </c>
      <c r="CI77" s="0" t="e">
        <f aca="false">NA()</f>
        <v>#N/A</v>
      </c>
      <c r="CJ77" s="0" t="e">
        <f aca="false">NA()</f>
        <v>#N/A</v>
      </c>
      <c r="CK77" s="0" t="e">
        <f aca="false">NA()</f>
        <v>#N/A</v>
      </c>
      <c r="CL77" s="0" t="e">
        <f aca="false">NA()</f>
        <v>#N/A</v>
      </c>
      <c r="CM77" s="0" t="e">
        <f aca="false">NA()</f>
        <v>#N/A</v>
      </c>
      <c r="CN77" s="0" t="e">
        <f aca="false">NA()</f>
        <v>#N/A</v>
      </c>
      <c r="CO77" s="0" t="e">
        <f aca="false">NA()</f>
        <v>#N/A</v>
      </c>
      <c r="CP77" s="0" t="e">
        <f aca="false">NA()</f>
        <v>#N/A</v>
      </c>
      <c r="CQ77" s="0" t="e">
        <f aca="false">NA()</f>
        <v>#N/A</v>
      </c>
      <c r="CR77" s="0" t="e">
        <f aca="false">NA()</f>
        <v>#N/A</v>
      </c>
      <c r="CS77" s="0" t="e">
        <f aca="false">NA()</f>
        <v>#N/A</v>
      </c>
      <c r="CT77" s="0" t="e">
        <f aca="false">NA()</f>
        <v>#N/A</v>
      </c>
      <c r="CU77" s="0" t="e">
        <f aca="false">NA()</f>
        <v>#N/A</v>
      </c>
      <c r="CV77" s="0" t="e">
        <f aca="false">NA()</f>
        <v>#N/A</v>
      </c>
      <c r="CW77" s="0" t="e">
        <f aca="false">NA()</f>
        <v>#N/A</v>
      </c>
      <c r="CX77" s="0" t="e">
        <f aca="false">NA()</f>
        <v>#N/A</v>
      </c>
    </row>
    <row r="78" customFormat="false" ht="12.75" hidden="false" customHeight="false" outlineLevel="0" collapsed="false">
      <c r="A78" s="0" t="s">
        <v>268</v>
      </c>
      <c r="B78" s="0" t="n">
        <v>1</v>
      </c>
      <c r="C78" s="0" t="n">
        <v>1</v>
      </c>
      <c r="D78" s="0" t="n">
        <v>1</v>
      </c>
      <c r="E78" s="0" t="n">
        <v>1</v>
      </c>
      <c r="F78" s="0" t="n">
        <v>1</v>
      </c>
      <c r="G78" s="0" t="n">
        <v>1</v>
      </c>
      <c r="H78" s="0" t="n">
        <v>1</v>
      </c>
      <c r="I78" s="0" t="n">
        <v>1</v>
      </c>
      <c r="J78" s="0" t="n">
        <v>1</v>
      </c>
      <c r="K78" s="0" t="n">
        <v>1</v>
      </c>
      <c r="L78" s="0" t="n">
        <v>1</v>
      </c>
      <c r="M78" s="0" t="n">
        <v>1</v>
      </c>
      <c r="N78" s="0" t="n">
        <v>1</v>
      </c>
      <c r="O78" s="0" t="n">
        <v>1</v>
      </c>
      <c r="P78" s="0" t="n">
        <v>1</v>
      </c>
      <c r="Q78" s="0" t="n">
        <v>1</v>
      </c>
      <c r="R78" s="0" t="n">
        <v>1</v>
      </c>
      <c r="S78" s="0" t="n">
        <v>1</v>
      </c>
      <c r="T78" s="0" t="n">
        <v>1</v>
      </c>
      <c r="U78" s="0" t="n">
        <v>1</v>
      </c>
      <c r="V78" s="0" t="n">
        <v>1</v>
      </c>
      <c r="W78" s="0" t="n">
        <v>1</v>
      </c>
      <c r="X78" s="0" t="n">
        <v>1</v>
      </c>
      <c r="Y78" s="0" t="n">
        <v>1</v>
      </c>
      <c r="Z78" s="0" t="n">
        <v>1</v>
      </c>
      <c r="AA78" s="0" t="n">
        <v>1</v>
      </c>
      <c r="AB78" s="0" t="n">
        <v>1</v>
      </c>
      <c r="AC78" s="0" t="n">
        <v>1</v>
      </c>
      <c r="AD78" s="0" t="n">
        <v>1</v>
      </c>
      <c r="AE78" s="0" t="n">
        <v>1</v>
      </c>
      <c r="AF78" s="0" t="n">
        <v>1</v>
      </c>
      <c r="AG78" s="0" t="n">
        <v>1</v>
      </c>
      <c r="AH78" s="0" t="n">
        <v>1</v>
      </c>
      <c r="AI78" s="0" t="n">
        <v>1</v>
      </c>
      <c r="AJ78" s="0" t="n">
        <v>1</v>
      </c>
      <c r="AK78" s="0" t="n">
        <v>1</v>
      </c>
      <c r="AL78" s="0" t="n">
        <v>1</v>
      </c>
      <c r="AM78" s="0" t="n">
        <v>1</v>
      </c>
      <c r="AN78" s="0" t="n">
        <v>1</v>
      </c>
      <c r="AO78" s="0" t="n">
        <v>1</v>
      </c>
      <c r="AP78" s="0" t="n">
        <v>1</v>
      </c>
      <c r="AQ78" s="0" t="n">
        <v>1</v>
      </c>
      <c r="AR78" s="0" t="n">
        <v>1</v>
      </c>
      <c r="AS78" s="0" t="n">
        <v>1</v>
      </c>
      <c r="AT78" s="0" t="n">
        <v>1</v>
      </c>
      <c r="AU78" s="0" t="n">
        <v>1</v>
      </c>
      <c r="AV78" s="0" t="n">
        <v>1</v>
      </c>
      <c r="AW78" s="0" t="n">
        <v>1</v>
      </c>
      <c r="AX78" s="0" t="n">
        <v>1</v>
      </c>
      <c r="AY78" s="0" t="n">
        <v>1</v>
      </c>
      <c r="AZ78" s="0" t="n">
        <v>1</v>
      </c>
      <c r="BA78" s="0" t="n">
        <v>1</v>
      </c>
      <c r="BB78" s="0" t="n">
        <v>1</v>
      </c>
      <c r="BC78" s="0" t="n">
        <v>1</v>
      </c>
      <c r="BD78" s="0" t="n">
        <v>1</v>
      </c>
      <c r="BE78" s="0" t="n">
        <v>1</v>
      </c>
      <c r="BF78" s="0" t="n">
        <v>1</v>
      </c>
      <c r="BG78" s="0" t="n">
        <v>1</v>
      </c>
      <c r="BH78" s="0" t="n">
        <v>1</v>
      </c>
      <c r="BI78" s="0" t="n">
        <v>1</v>
      </c>
      <c r="BJ78" s="0" t="n">
        <v>1</v>
      </c>
      <c r="BK78" s="0" t="n">
        <v>1</v>
      </c>
      <c r="BL78" s="0" t="n">
        <v>1</v>
      </c>
      <c r="BM78" s="0" t="n">
        <v>1</v>
      </c>
      <c r="BN78" s="0" t="n">
        <v>1</v>
      </c>
      <c r="BO78" s="0" t="n">
        <v>1</v>
      </c>
      <c r="BP78" s="0" t="n">
        <v>1</v>
      </c>
      <c r="BQ78" s="0" t="n">
        <v>1</v>
      </c>
      <c r="BR78" s="0" t="n">
        <v>1</v>
      </c>
      <c r="BS78" s="0" t="n">
        <v>1</v>
      </c>
      <c r="BT78" s="0" t="n">
        <v>1</v>
      </c>
      <c r="BU78" s="0" t="n">
        <v>1</v>
      </c>
      <c r="BV78" s="0" t="n">
        <v>1</v>
      </c>
      <c r="BW78" s="0" t="n">
        <v>1</v>
      </c>
      <c r="BX78" s="0" t="n">
        <v>1</v>
      </c>
      <c r="BY78" s="0" t="n">
        <v>1</v>
      </c>
      <c r="BZ78" s="0" t="n">
        <v>1</v>
      </c>
      <c r="CA78" s="0" t="n">
        <v>1</v>
      </c>
      <c r="CB78" s="0" t="n">
        <v>1</v>
      </c>
      <c r="CC78" s="0" t="n">
        <v>1</v>
      </c>
      <c r="CD78" s="0" t="n">
        <v>1</v>
      </c>
      <c r="CE78" s="0" t="n">
        <v>1</v>
      </c>
      <c r="CF78" s="0" t="n">
        <v>1</v>
      </c>
      <c r="CG78" s="0" t="n">
        <v>1</v>
      </c>
      <c r="CH78" s="0" t="n">
        <v>1</v>
      </c>
      <c r="CI78" s="0" t="n">
        <v>1</v>
      </c>
      <c r="CJ78" s="0" t="n">
        <v>1</v>
      </c>
      <c r="CK78" s="0" t="n">
        <v>1</v>
      </c>
      <c r="CL78" s="0" t="n">
        <v>1</v>
      </c>
      <c r="CM78" s="0" t="n">
        <v>1</v>
      </c>
      <c r="CN78" s="0" t="n">
        <v>1</v>
      </c>
      <c r="CO78" s="0" t="n">
        <v>1</v>
      </c>
      <c r="CP78" s="0" t="n">
        <v>1</v>
      </c>
      <c r="CQ78" s="0" t="n">
        <v>1</v>
      </c>
      <c r="CR78" s="0" t="n">
        <v>1</v>
      </c>
      <c r="CS78" s="0" t="n">
        <v>1</v>
      </c>
      <c r="CT78" s="0" t="n">
        <v>1</v>
      </c>
      <c r="CU78" s="0" t="n">
        <v>1</v>
      </c>
      <c r="CV78" s="0" t="n">
        <v>1</v>
      </c>
      <c r="CW78" s="0" t="n">
        <v>1</v>
      </c>
      <c r="CX78" s="0" t="n">
        <v>1</v>
      </c>
    </row>
    <row r="79" customFormat="false" ht="12.75" hidden="false" customHeight="false" outlineLevel="0" collapsed="false">
      <c r="B79" s="0" t="s">
        <v>159</v>
      </c>
      <c r="C79" s="0" t="s">
        <v>160</v>
      </c>
      <c r="D79" s="0" t="s">
        <v>161</v>
      </c>
      <c r="E79" s="0" t="s">
        <v>162</v>
      </c>
      <c r="F79" s="0" t="s">
        <v>163</v>
      </c>
      <c r="G79" s="0" t="s">
        <v>164</v>
      </c>
      <c r="H79" s="0" t="s">
        <v>165</v>
      </c>
      <c r="I79" s="0" t="s">
        <v>166</v>
      </c>
      <c r="J79" s="0" t="s">
        <v>167</v>
      </c>
      <c r="K79" s="0" t="s">
        <v>228</v>
      </c>
      <c r="L79" s="0" t="s">
        <v>168</v>
      </c>
      <c r="M79" s="0" t="s">
        <v>169</v>
      </c>
      <c r="N79" s="0" t="s">
        <v>170</v>
      </c>
      <c r="O79" s="0" t="s">
        <v>171</v>
      </c>
      <c r="P79" s="0" t="s">
        <v>172</v>
      </c>
      <c r="Q79" s="0" t="s">
        <v>173</v>
      </c>
      <c r="R79" s="0" t="s">
        <v>174</v>
      </c>
      <c r="S79" s="0" t="s">
        <v>175</v>
      </c>
      <c r="T79" s="0" t="s">
        <v>176</v>
      </c>
      <c r="U79" s="0" t="s">
        <v>177</v>
      </c>
      <c r="V79" s="0" t="s">
        <v>178</v>
      </c>
      <c r="W79" s="0" t="s">
        <v>179</v>
      </c>
      <c r="X79" s="0" t="s">
        <v>180</v>
      </c>
      <c r="Y79" s="0" t="s">
        <v>181</v>
      </c>
      <c r="Z79" s="0" t="s">
        <v>182</v>
      </c>
      <c r="AA79" s="0" t="s">
        <v>183</v>
      </c>
      <c r="AB79" s="0" t="s">
        <v>184</v>
      </c>
      <c r="AC79" s="0" t="s">
        <v>185</v>
      </c>
      <c r="AD79" s="0" t="s">
        <v>186</v>
      </c>
      <c r="AE79" s="0" t="s">
        <v>187</v>
      </c>
      <c r="AF79" s="0" t="s">
        <v>188</v>
      </c>
      <c r="AG79" s="0" t="s">
        <v>291</v>
      </c>
      <c r="AH79" s="0" t="s">
        <v>189</v>
      </c>
      <c r="AI79" s="0" t="s">
        <v>190</v>
      </c>
      <c r="AJ79" s="0" t="s">
        <v>191</v>
      </c>
      <c r="AK79" s="0" t="s">
        <v>192</v>
      </c>
      <c r="AL79" s="0" t="s">
        <v>234</v>
      </c>
      <c r="AM79" s="0" t="s">
        <v>193</v>
      </c>
      <c r="AN79" s="0" t="s">
        <v>194</v>
      </c>
      <c r="AO79" s="0" t="s">
        <v>195</v>
      </c>
      <c r="AP79" s="0" t="s">
        <v>196</v>
      </c>
      <c r="AQ79" s="0" t="s">
        <v>197</v>
      </c>
      <c r="AR79" s="0" t="s">
        <v>198</v>
      </c>
      <c r="AS79" s="0" t="s">
        <v>199</v>
      </c>
      <c r="AT79" s="0" t="s">
        <v>200</v>
      </c>
      <c r="AU79" s="0" t="s">
        <v>201</v>
      </c>
      <c r="AV79" s="0" t="s">
        <v>229</v>
      </c>
      <c r="AW79" s="0" t="s">
        <v>202</v>
      </c>
      <c r="AX79" s="0" t="s">
        <v>203</v>
      </c>
      <c r="AY79" s="0" t="s">
        <v>204</v>
      </c>
      <c r="AZ79" s="0" t="s">
        <v>205</v>
      </c>
      <c r="BA79" s="0" t="s">
        <v>206</v>
      </c>
      <c r="BB79" s="0" t="s">
        <v>207</v>
      </c>
      <c r="BC79" s="0" t="s">
        <v>208</v>
      </c>
      <c r="BD79" s="0" t="s">
        <v>209</v>
      </c>
      <c r="BE79" s="0" t="s">
        <v>210</v>
      </c>
      <c r="BF79" s="0" t="s">
        <v>211</v>
      </c>
      <c r="BG79" s="0" t="s">
        <v>212</v>
      </c>
      <c r="BH79" s="0" t="s">
        <v>213</v>
      </c>
      <c r="BI79" s="0" t="s">
        <v>214</v>
      </c>
      <c r="BJ79" s="0" t="s">
        <v>215</v>
      </c>
      <c r="BK79" s="0" t="s">
        <v>216</v>
      </c>
      <c r="BL79" s="0" t="s">
        <v>217</v>
      </c>
      <c r="BM79" s="0" t="s">
        <v>218</v>
      </c>
      <c r="BN79" s="0" t="s">
        <v>219</v>
      </c>
      <c r="BO79" s="0" t="s">
        <v>220</v>
      </c>
      <c r="BP79" s="0" t="s">
        <v>221</v>
      </c>
      <c r="BQ79" s="0" t="s">
        <v>222</v>
      </c>
      <c r="BR79" s="0" t="s">
        <v>223</v>
      </c>
      <c r="BS79" s="0" t="s">
        <v>224</v>
      </c>
      <c r="BT79" s="0" t="s">
        <v>225</v>
      </c>
      <c r="BU79" s="0" t="s">
        <v>230</v>
      </c>
      <c r="BV79" s="0" t="e">
        <f aca="false">NA()</f>
        <v>#N/A</v>
      </c>
      <c r="BW79" s="0" t="e">
        <f aca="false">NA()</f>
        <v>#N/A</v>
      </c>
      <c r="BX79" s="0" t="e">
        <f aca="false">NA()</f>
        <v>#N/A</v>
      </c>
      <c r="BY79" s="0" t="e">
        <f aca="false">NA()</f>
        <v>#N/A</v>
      </c>
      <c r="BZ79" s="0" t="e">
        <f aca="false">NA()</f>
        <v>#N/A</v>
      </c>
      <c r="CA79" s="0" t="e">
        <f aca="false">NA()</f>
        <v>#N/A</v>
      </c>
      <c r="CB79" s="0" t="e">
        <f aca="false">NA()</f>
        <v>#N/A</v>
      </c>
      <c r="CC79" s="0" t="e">
        <f aca="false">NA()</f>
        <v>#N/A</v>
      </c>
      <c r="CD79" s="0" t="e">
        <f aca="false">NA()</f>
        <v>#N/A</v>
      </c>
      <c r="CE79" s="0" t="e">
        <f aca="false">NA()</f>
        <v>#N/A</v>
      </c>
      <c r="CF79" s="0" t="e">
        <f aca="false">NA()</f>
        <v>#N/A</v>
      </c>
      <c r="CG79" s="0" t="e">
        <f aca="false">NA()</f>
        <v>#N/A</v>
      </c>
      <c r="CH79" s="0" t="e">
        <f aca="false">NA()</f>
        <v>#N/A</v>
      </c>
      <c r="CI79" s="0" t="e">
        <f aca="false">NA()</f>
        <v>#N/A</v>
      </c>
      <c r="CJ79" s="0" t="e">
        <f aca="false">NA()</f>
        <v>#N/A</v>
      </c>
      <c r="CK79" s="0" t="e">
        <f aca="false">NA()</f>
        <v>#N/A</v>
      </c>
      <c r="CL79" s="0" t="e">
        <f aca="false">NA()</f>
        <v>#N/A</v>
      </c>
      <c r="CM79" s="0" t="e">
        <f aca="false">NA()</f>
        <v>#N/A</v>
      </c>
      <c r="CN79" s="0" t="e">
        <f aca="false">NA()</f>
        <v>#N/A</v>
      </c>
      <c r="CO79" s="0" t="e">
        <f aca="false">NA()</f>
        <v>#N/A</v>
      </c>
      <c r="CP79" s="0" t="e">
        <f aca="false">NA()</f>
        <v>#N/A</v>
      </c>
      <c r="CQ79" s="0" t="e">
        <f aca="false">NA()</f>
        <v>#N/A</v>
      </c>
      <c r="CR79" s="0" t="e">
        <f aca="false">NA()</f>
        <v>#N/A</v>
      </c>
      <c r="CS79" s="0" t="e">
        <f aca="false">NA()</f>
        <v>#N/A</v>
      </c>
      <c r="CT79" s="0" t="e">
        <f aca="false">NA()</f>
        <v>#N/A</v>
      </c>
      <c r="CU79" s="0" t="e">
        <f aca="false">NA()</f>
        <v>#N/A</v>
      </c>
      <c r="CV79" s="0" t="e">
        <f aca="false">NA()</f>
        <v>#N/A</v>
      </c>
      <c r="CW79" s="0" t="e">
        <f aca="false">NA()</f>
        <v>#N/A</v>
      </c>
      <c r="CX79" s="0" t="e">
        <f aca="false">NA()</f>
        <v>#N/A</v>
      </c>
    </row>
    <row r="80" customFormat="false" ht="12.75" hidden="false" customHeight="false" outlineLevel="0" collapsed="false">
      <c r="A80" s="0" t="s">
        <v>269</v>
      </c>
      <c r="B80" s="0" t="n">
        <v>1</v>
      </c>
      <c r="C80" s="0" t="n">
        <v>1</v>
      </c>
      <c r="D80" s="0" t="n">
        <v>1</v>
      </c>
      <c r="E80" s="0" t="n">
        <v>1</v>
      </c>
      <c r="F80" s="0" t="n">
        <v>1</v>
      </c>
      <c r="G80" s="0" t="n">
        <v>1</v>
      </c>
      <c r="H80" s="0" t="n">
        <v>1</v>
      </c>
      <c r="I80" s="0" t="n">
        <v>1</v>
      </c>
      <c r="J80" s="0" t="n">
        <v>1</v>
      </c>
      <c r="K80" s="0" t="n">
        <v>1</v>
      </c>
      <c r="L80" s="0" t="n">
        <v>1</v>
      </c>
      <c r="M80" s="0" t="n">
        <v>1</v>
      </c>
      <c r="N80" s="0" t="n">
        <v>1</v>
      </c>
      <c r="O80" s="0" t="n">
        <v>1</v>
      </c>
      <c r="P80" s="0" t="n">
        <v>1</v>
      </c>
      <c r="Q80" s="0" t="n">
        <v>1</v>
      </c>
      <c r="R80" s="0" t="n">
        <v>1</v>
      </c>
      <c r="S80" s="0" t="n">
        <v>1</v>
      </c>
      <c r="T80" s="0" t="n">
        <v>1</v>
      </c>
      <c r="U80" s="0" t="n">
        <v>1</v>
      </c>
      <c r="V80" s="0" t="n">
        <v>1</v>
      </c>
      <c r="W80" s="0" t="n">
        <v>1</v>
      </c>
      <c r="X80" s="0" t="n">
        <v>1</v>
      </c>
      <c r="Y80" s="0" t="n">
        <v>1</v>
      </c>
      <c r="Z80" s="0" t="n">
        <v>1</v>
      </c>
      <c r="AA80" s="0" t="n">
        <v>1</v>
      </c>
      <c r="AB80" s="0" t="n">
        <v>1</v>
      </c>
      <c r="AC80" s="0" t="n">
        <v>1</v>
      </c>
      <c r="AD80" s="0" t="n">
        <v>1</v>
      </c>
      <c r="AE80" s="0" t="n">
        <v>1</v>
      </c>
      <c r="AF80" s="0" t="n">
        <v>1</v>
      </c>
      <c r="AG80" s="0" t="n">
        <v>1</v>
      </c>
      <c r="AH80" s="0" t="n">
        <v>1</v>
      </c>
      <c r="AI80" s="0" t="n">
        <v>1</v>
      </c>
      <c r="AJ80" s="0" t="n">
        <v>1</v>
      </c>
      <c r="AK80" s="0" t="n">
        <v>1</v>
      </c>
      <c r="AL80" s="0" t="n">
        <v>1</v>
      </c>
      <c r="AM80" s="0" t="n">
        <v>1</v>
      </c>
      <c r="AN80" s="0" t="n">
        <v>1</v>
      </c>
      <c r="AO80" s="0" t="n">
        <v>1</v>
      </c>
      <c r="AP80" s="0" t="n">
        <v>1</v>
      </c>
      <c r="AQ80" s="0" t="n">
        <v>1</v>
      </c>
      <c r="AR80" s="0" t="n">
        <v>1</v>
      </c>
      <c r="AS80" s="0" t="n">
        <v>1</v>
      </c>
      <c r="AT80" s="0" t="n">
        <v>1</v>
      </c>
      <c r="AU80" s="0" t="n">
        <v>1</v>
      </c>
      <c r="AV80" s="0" t="n">
        <v>1</v>
      </c>
      <c r="AW80" s="0" t="n">
        <v>1</v>
      </c>
      <c r="AX80" s="0" t="n">
        <v>1</v>
      </c>
      <c r="AY80" s="0" t="n">
        <v>1</v>
      </c>
      <c r="AZ80" s="0" t="n">
        <v>1</v>
      </c>
      <c r="BA80" s="0" t="n">
        <v>1</v>
      </c>
      <c r="BB80" s="0" t="n">
        <v>1</v>
      </c>
      <c r="BC80" s="0" t="n">
        <v>1</v>
      </c>
      <c r="BD80" s="0" t="n">
        <v>1</v>
      </c>
      <c r="BE80" s="0" t="n">
        <v>1</v>
      </c>
      <c r="BF80" s="0" t="n">
        <v>1</v>
      </c>
      <c r="BG80" s="0" t="n">
        <v>1</v>
      </c>
      <c r="BH80" s="0" t="n">
        <v>1</v>
      </c>
      <c r="BI80" s="0" t="n">
        <v>1</v>
      </c>
      <c r="BJ80" s="0" t="n">
        <v>1</v>
      </c>
      <c r="BK80" s="0" t="n">
        <v>1</v>
      </c>
      <c r="BL80" s="0" t="n">
        <v>1</v>
      </c>
      <c r="BM80" s="0" t="n">
        <v>1</v>
      </c>
      <c r="BN80" s="0" t="n">
        <v>1</v>
      </c>
      <c r="BO80" s="0" t="n">
        <v>1</v>
      </c>
      <c r="BP80" s="0" t="n">
        <v>1</v>
      </c>
      <c r="BQ80" s="0" t="n">
        <v>1</v>
      </c>
      <c r="BR80" s="0" t="n">
        <v>1</v>
      </c>
      <c r="BS80" s="0" t="n">
        <v>1</v>
      </c>
      <c r="BT80" s="0" t="n">
        <v>1</v>
      </c>
      <c r="BU80" s="0" t="n">
        <v>1</v>
      </c>
      <c r="BV80" s="0" t="n">
        <v>1</v>
      </c>
      <c r="BW80" s="0" t="n">
        <v>1</v>
      </c>
      <c r="BX80" s="0" t="n">
        <v>1</v>
      </c>
      <c r="BY80" s="0" t="n">
        <v>1</v>
      </c>
      <c r="BZ80" s="0" t="n">
        <v>1</v>
      </c>
      <c r="CA80" s="0" t="n">
        <v>1</v>
      </c>
      <c r="CB80" s="0" t="n">
        <v>1</v>
      </c>
      <c r="CC80" s="0" t="n">
        <v>1</v>
      </c>
      <c r="CD80" s="0" t="n">
        <v>1</v>
      </c>
      <c r="CE80" s="0" t="n">
        <v>1</v>
      </c>
      <c r="CF80" s="0" t="n">
        <v>1</v>
      </c>
      <c r="CG80" s="0" t="n">
        <v>1</v>
      </c>
      <c r="CH80" s="0" t="n">
        <v>1</v>
      </c>
      <c r="CI80" s="0" t="n">
        <v>1</v>
      </c>
      <c r="CJ80" s="0" t="n">
        <v>1</v>
      </c>
      <c r="CK80" s="0" t="n">
        <v>1</v>
      </c>
      <c r="CL80" s="0" t="n">
        <v>1</v>
      </c>
      <c r="CM80" s="0" t="n">
        <v>1</v>
      </c>
      <c r="CN80" s="0" t="n">
        <v>1</v>
      </c>
      <c r="CO80" s="0" t="n">
        <v>1</v>
      </c>
      <c r="CP80" s="0" t="n">
        <v>1</v>
      </c>
      <c r="CQ80" s="0" t="n">
        <v>1</v>
      </c>
      <c r="CR80" s="0" t="n">
        <v>1</v>
      </c>
      <c r="CS80" s="0" t="n">
        <v>1</v>
      </c>
      <c r="CT80" s="0" t="n">
        <v>1</v>
      </c>
      <c r="CU80" s="0" t="n">
        <v>1</v>
      </c>
      <c r="CV80" s="0" t="n">
        <v>1</v>
      </c>
      <c r="CW80" s="0" t="n">
        <v>1</v>
      </c>
      <c r="CX80" s="0" t="n">
        <v>1</v>
      </c>
    </row>
    <row r="81" customFormat="false" ht="12.75" hidden="false" customHeight="false" outlineLevel="0" collapsed="false">
      <c r="B81" s="0" t="s">
        <v>159</v>
      </c>
      <c r="C81" s="0" t="s">
        <v>160</v>
      </c>
      <c r="D81" s="0" t="s">
        <v>161</v>
      </c>
      <c r="E81" s="0" t="s">
        <v>162</v>
      </c>
      <c r="F81" s="0" t="s">
        <v>163</v>
      </c>
      <c r="G81" s="0" t="s">
        <v>164</v>
      </c>
      <c r="H81" s="0" t="s">
        <v>165</v>
      </c>
      <c r="I81" s="0" t="s">
        <v>166</v>
      </c>
      <c r="J81" s="0" t="s">
        <v>167</v>
      </c>
      <c r="K81" s="0" t="s">
        <v>228</v>
      </c>
      <c r="L81" s="0" t="s">
        <v>168</v>
      </c>
      <c r="M81" s="0" t="s">
        <v>169</v>
      </c>
      <c r="N81" s="0" t="s">
        <v>170</v>
      </c>
      <c r="O81" s="0" t="s">
        <v>171</v>
      </c>
      <c r="P81" s="0" t="s">
        <v>172</v>
      </c>
      <c r="Q81" s="0" t="s">
        <v>173</v>
      </c>
      <c r="R81" s="0" t="s">
        <v>174</v>
      </c>
      <c r="S81" s="0" t="s">
        <v>175</v>
      </c>
      <c r="T81" s="0" t="s">
        <v>176</v>
      </c>
      <c r="U81" s="0" t="s">
        <v>177</v>
      </c>
      <c r="V81" s="0" t="s">
        <v>178</v>
      </c>
      <c r="W81" s="0" t="s">
        <v>179</v>
      </c>
      <c r="X81" s="0" t="s">
        <v>180</v>
      </c>
      <c r="Y81" s="0" t="s">
        <v>181</v>
      </c>
      <c r="Z81" s="0" t="s">
        <v>182</v>
      </c>
      <c r="AA81" s="0" t="s">
        <v>183</v>
      </c>
      <c r="AB81" s="0" t="s">
        <v>184</v>
      </c>
      <c r="AC81" s="0" t="s">
        <v>185</v>
      </c>
      <c r="AD81" s="0" t="s">
        <v>186</v>
      </c>
      <c r="AE81" s="0" t="s">
        <v>187</v>
      </c>
      <c r="AF81" s="0" t="s">
        <v>188</v>
      </c>
      <c r="AG81" s="0" t="s">
        <v>291</v>
      </c>
      <c r="AH81" s="0" t="s">
        <v>189</v>
      </c>
      <c r="AI81" s="0" t="s">
        <v>190</v>
      </c>
      <c r="AJ81" s="0" t="s">
        <v>191</v>
      </c>
      <c r="AK81" s="0" t="s">
        <v>192</v>
      </c>
      <c r="AL81" s="0" t="s">
        <v>234</v>
      </c>
      <c r="AM81" s="0" t="s">
        <v>193</v>
      </c>
      <c r="AN81" s="0" t="s">
        <v>194</v>
      </c>
      <c r="AO81" s="0" t="s">
        <v>195</v>
      </c>
      <c r="AP81" s="0" t="s">
        <v>196</v>
      </c>
      <c r="AQ81" s="0" t="s">
        <v>197</v>
      </c>
      <c r="AR81" s="0" t="s">
        <v>198</v>
      </c>
      <c r="AS81" s="0" t="s">
        <v>199</v>
      </c>
      <c r="AT81" s="0" t="s">
        <v>200</v>
      </c>
      <c r="AU81" s="0" t="s">
        <v>201</v>
      </c>
      <c r="AV81" s="0" t="s">
        <v>229</v>
      </c>
      <c r="AW81" s="0" t="s">
        <v>202</v>
      </c>
      <c r="AX81" s="0" t="s">
        <v>203</v>
      </c>
      <c r="AY81" s="0" t="s">
        <v>204</v>
      </c>
      <c r="AZ81" s="0" t="s">
        <v>205</v>
      </c>
      <c r="BA81" s="0" t="s">
        <v>206</v>
      </c>
      <c r="BB81" s="0" t="s">
        <v>207</v>
      </c>
      <c r="BC81" s="0" t="s">
        <v>208</v>
      </c>
      <c r="BD81" s="0" t="s">
        <v>209</v>
      </c>
      <c r="BE81" s="0" t="s">
        <v>210</v>
      </c>
      <c r="BF81" s="0" t="s">
        <v>211</v>
      </c>
      <c r="BG81" s="0" t="s">
        <v>212</v>
      </c>
      <c r="BH81" s="0" t="s">
        <v>213</v>
      </c>
      <c r="BI81" s="0" t="s">
        <v>214</v>
      </c>
      <c r="BJ81" s="0" t="s">
        <v>215</v>
      </c>
      <c r="BK81" s="0" t="s">
        <v>216</v>
      </c>
      <c r="BL81" s="0" t="s">
        <v>217</v>
      </c>
      <c r="BM81" s="0" t="s">
        <v>218</v>
      </c>
      <c r="BN81" s="0" t="s">
        <v>219</v>
      </c>
      <c r="BO81" s="0" t="s">
        <v>220</v>
      </c>
      <c r="BP81" s="0" t="s">
        <v>221</v>
      </c>
      <c r="BQ81" s="0" t="s">
        <v>222</v>
      </c>
      <c r="BR81" s="0" t="s">
        <v>223</v>
      </c>
      <c r="BS81" s="0" t="s">
        <v>224</v>
      </c>
      <c r="BT81" s="0" t="s">
        <v>225</v>
      </c>
      <c r="BU81" s="0" t="s">
        <v>230</v>
      </c>
      <c r="BV81" s="0" t="e">
        <f aca="false">NA()</f>
        <v>#N/A</v>
      </c>
      <c r="BW81" s="0" t="e">
        <f aca="false">NA()</f>
        <v>#N/A</v>
      </c>
      <c r="BX81" s="0" t="e">
        <f aca="false">NA()</f>
        <v>#N/A</v>
      </c>
      <c r="BY81" s="0" t="e">
        <f aca="false">NA()</f>
        <v>#N/A</v>
      </c>
      <c r="BZ81" s="0" t="e">
        <f aca="false">NA()</f>
        <v>#N/A</v>
      </c>
      <c r="CA81" s="0" t="e">
        <f aca="false">NA()</f>
        <v>#N/A</v>
      </c>
      <c r="CB81" s="0" t="e">
        <f aca="false">NA()</f>
        <v>#N/A</v>
      </c>
      <c r="CC81" s="0" t="e">
        <f aca="false">NA()</f>
        <v>#N/A</v>
      </c>
      <c r="CD81" s="0" t="e">
        <f aca="false">NA()</f>
        <v>#N/A</v>
      </c>
      <c r="CE81" s="0" t="e">
        <f aca="false">NA()</f>
        <v>#N/A</v>
      </c>
      <c r="CF81" s="0" t="e">
        <f aca="false">NA()</f>
        <v>#N/A</v>
      </c>
      <c r="CG81" s="0" t="e">
        <f aca="false">NA()</f>
        <v>#N/A</v>
      </c>
      <c r="CH81" s="0" t="e">
        <f aca="false">NA()</f>
        <v>#N/A</v>
      </c>
      <c r="CI81" s="0" t="e">
        <f aca="false">NA()</f>
        <v>#N/A</v>
      </c>
      <c r="CJ81" s="0" t="e">
        <f aca="false">NA()</f>
        <v>#N/A</v>
      </c>
      <c r="CK81" s="0" t="e">
        <f aca="false">NA()</f>
        <v>#N/A</v>
      </c>
      <c r="CL81" s="0" t="e">
        <f aca="false">NA()</f>
        <v>#N/A</v>
      </c>
      <c r="CM81" s="0" t="e">
        <f aca="false">NA()</f>
        <v>#N/A</v>
      </c>
      <c r="CN81" s="0" t="e">
        <f aca="false">NA()</f>
        <v>#N/A</v>
      </c>
      <c r="CO81" s="0" t="e">
        <f aca="false">NA()</f>
        <v>#N/A</v>
      </c>
      <c r="CP81" s="0" t="e">
        <f aca="false">NA()</f>
        <v>#N/A</v>
      </c>
      <c r="CQ81" s="0" t="e">
        <f aca="false">NA()</f>
        <v>#N/A</v>
      </c>
      <c r="CR81" s="0" t="e">
        <f aca="false">NA()</f>
        <v>#N/A</v>
      </c>
      <c r="CS81" s="0" t="e">
        <f aca="false">NA()</f>
        <v>#N/A</v>
      </c>
      <c r="CT81" s="0" t="e">
        <f aca="false">NA()</f>
        <v>#N/A</v>
      </c>
      <c r="CU81" s="0" t="e">
        <f aca="false">NA()</f>
        <v>#N/A</v>
      </c>
      <c r="CV81" s="0" t="e">
        <f aca="false">NA()</f>
        <v>#N/A</v>
      </c>
      <c r="CW81" s="0" t="e">
        <f aca="false">NA()</f>
        <v>#N/A</v>
      </c>
      <c r="CX81" s="0" t="e">
        <f aca="false">NA()</f>
        <v>#N/A</v>
      </c>
    </row>
    <row r="82" customFormat="false" ht="12.75" hidden="false" customHeight="false" outlineLevel="0" collapsed="false">
      <c r="A82" s="0" t="s">
        <v>269</v>
      </c>
      <c r="B82" s="0" t="n">
        <v>1</v>
      </c>
      <c r="C82" s="0" t="n">
        <v>1</v>
      </c>
      <c r="D82" s="0" t="n">
        <v>1</v>
      </c>
      <c r="E82" s="0" t="n">
        <v>1</v>
      </c>
      <c r="F82" s="0" t="n">
        <v>1</v>
      </c>
      <c r="G82" s="0" t="n">
        <v>1</v>
      </c>
      <c r="H82" s="0" t="n">
        <v>1</v>
      </c>
      <c r="I82" s="0" t="n">
        <v>1</v>
      </c>
      <c r="J82" s="0" t="n">
        <v>1</v>
      </c>
      <c r="K82" s="0" t="n">
        <v>1</v>
      </c>
      <c r="L82" s="0" t="n">
        <v>1</v>
      </c>
      <c r="M82" s="0" t="n">
        <v>1</v>
      </c>
      <c r="N82" s="0" t="n">
        <v>1</v>
      </c>
      <c r="O82" s="0" t="n">
        <v>1</v>
      </c>
      <c r="P82" s="0" t="n">
        <v>1</v>
      </c>
      <c r="Q82" s="0" t="n">
        <v>1</v>
      </c>
      <c r="R82" s="0" t="n">
        <v>1</v>
      </c>
      <c r="S82" s="0" t="n">
        <v>1</v>
      </c>
      <c r="T82" s="0" t="n">
        <v>1</v>
      </c>
      <c r="U82" s="0" t="n">
        <v>1</v>
      </c>
      <c r="V82" s="0" t="n">
        <v>1</v>
      </c>
      <c r="W82" s="0" t="n">
        <v>1</v>
      </c>
      <c r="X82" s="0" t="n">
        <v>1</v>
      </c>
      <c r="Y82" s="0" t="n">
        <v>1</v>
      </c>
      <c r="Z82" s="0" t="n">
        <v>1</v>
      </c>
      <c r="AA82" s="0" t="n">
        <v>1</v>
      </c>
      <c r="AB82" s="0" t="n">
        <v>1</v>
      </c>
      <c r="AC82" s="0" t="n">
        <v>1</v>
      </c>
      <c r="AD82" s="0" t="n">
        <v>1</v>
      </c>
      <c r="AE82" s="0" t="n">
        <v>1</v>
      </c>
      <c r="AF82" s="0" t="n">
        <v>1</v>
      </c>
      <c r="AG82" s="0" t="n">
        <v>1</v>
      </c>
      <c r="AH82" s="0" t="n">
        <v>1</v>
      </c>
      <c r="AI82" s="0" t="n">
        <v>1</v>
      </c>
      <c r="AJ82" s="0" t="n">
        <v>1</v>
      </c>
      <c r="AK82" s="0" t="n">
        <v>1</v>
      </c>
      <c r="AL82" s="0" t="n">
        <v>1</v>
      </c>
      <c r="AM82" s="0" t="n">
        <v>1</v>
      </c>
      <c r="AN82" s="0" t="n">
        <v>1</v>
      </c>
      <c r="AO82" s="0" t="n">
        <v>1</v>
      </c>
      <c r="AP82" s="0" t="n">
        <v>1</v>
      </c>
      <c r="AQ82" s="0" t="n">
        <v>1</v>
      </c>
      <c r="AR82" s="0" t="n">
        <v>1</v>
      </c>
      <c r="AS82" s="0" t="n">
        <v>1</v>
      </c>
      <c r="AT82" s="0" t="n">
        <v>1</v>
      </c>
      <c r="AU82" s="0" t="n">
        <v>1</v>
      </c>
      <c r="AV82" s="0" t="n">
        <v>1</v>
      </c>
      <c r="AW82" s="0" t="n">
        <v>1</v>
      </c>
      <c r="AX82" s="0" t="n">
        <v>1</v>
      </c>
      <c r="AY82" s="0" t="n">
        <v>1</v>
      </c>
      <c r="AZ82" s="0" t="n">
        <v>1</v>
      </c>
      <c r="BA82" s="0" t="n">
        <v>1</v>
      </c>
      <c r="BB82" s="0" t="n">
        <v>1</v>
      </c>
      <c r="BC82" s="0" t="n">
        <v>1</v>
      </c>
      <c r="BD82" s="0" t="n">
        <v>1</v>
      </c>
      <c r="BE82" s="0" t="n">
        <v>1</v>
      </c>
      <c r="BF82" s="0" t="n">
        <v>1</v>
      </c>
      <c r="BG82" s="0" t="n">
        <v>1</v>
      </c>
      <c r="BH82" s="0" t="n">
        <v>1</v>
      </c>
      <c r="BI82" s="0" t="n">
        <v>1</v>
      </c>
      <c r="BJ82" s="0" t="n">
        <v>1</v>
      </c>
      <c r="BK82" s="0" t="n">
        <v>1</v>
      </c>
      <c r="BL82" s="0" t="n">
        <v>1</v>
      </c>
      <c r="BM82" s="0" t="n">
        <v>1</v>
      </c>
      <c r="BN82" s="0" t="n">
        <v>1</v>
      </c>
      <c r="BO82" s="0" t="n">
        <v>1</v>
      </c>
      <c r="BP82" s="0" t="n">
        <v>1</v>
      </c>
      <c r="BQ82" s="0" t="n">
        <v>1</v>
      </c>
      <c r="BR82" s="0" t="n">
        <v>1</v>
      </c>
      <c r="BS82" s="0" t="n">
        <v>1</v>
      </c>
      <c r="BT82" s="0" t="n">
        <v>1</v>
      </c>
      <c r="BU82" s="0" t="n">
        <v>1</v>
      </c>
      <c r="BV82" s="0" t="n">
        <v>1</v>
      </c>
      <c r="BW82" s="0" t="n">
        <v>1</v>
      </c>
      <c r="BX82" s="0" t="n">
        <v>1</v>
      </c>
      <c r="BY82" s="0" t="n">
        <v>1</v>
      </c>
      <c r="BZ82" s="0" t="n">
        <v>1</v>
      </c>
      <c r="CA82" s="0" t="n">
        <v>1</v>
      </c>
      <c r="CB82" s="0" t="n">
        <v>1</v>
      </c>
      <c r="CC82" s="0" t="n">
        <v>1</v>
      </c>
      <c r="CD82" s="0" t="n">
        <v>1</v>
      </c>
      <c r="CE82" s="0" t="n">
        <v>1</v>
      </c>
      <c r="CF82" s="0" t="n">
        <v>1</v>
      </c>
      <c r="CG82" s="0" t="n">
        <v>1</v>
      </c>
      <c r="CH82" s="0" t="n">
        <v>1</v>
      </c>
      <c r="CI82" s="0" t="n">
        <v>1</v>
      </c>
      <c r="CJ82" s="0" t="n">
        <v>1</v>
      </c>
      <c r="CK82" s="0" t="n">
        <v>1</v>
      </c>
      <c r="CL82" s="0" t="n">
        <v>1</v>
      </c>
      <c r="CM82" s="0" t="n">
        <v>1</v>
      </c>
      <c r="CN82" s="0" t="n">
        <v>1</v>
      </c>
      <c r="CO82" s="0" t="n">
        <v>1</v>
      </c>
      <c r="CP82" s="0" t="n">
        <v>1</v>
      </c>
      <c r="CQ82" s="0" t="n">
        <v>1</v>
      </c>
      <c r="CR82" s="0" t="n">
        <v>1</v>
      </c>
      <c r="CS82" s="0" t="n">
        <v>1</v>
      </c>
      <c r="CT82" s="0" t="n">
        <v>1</v>
      </c>
      <c r="CU82" s="0" t="n">
        <v>1</v>
      </c>
      <c r="CV82" s="0" t="n">
        <v>1</v>
      </c>
      <c r="CW82" s="0" t="n">
        <v>1</v>
      </c>
      <c r="CX82" s="0" t="n">
        <v>1</v>
      </c>
    </row>
    <row r="83" customFormat="false" ht="12.75" hidden="false" customHeight="false" outlineLevel="0" collapsed="false">
      <c r="B83" s="0" t="s">
        <v>159</v>
      </c>
      <c r="C83" s="0" t="s">
        <v>160</v>
      </c>
      <c r="D83" s="0" t="s">
        <v>161</v>
      </c>
      <c r="E83" s="0" t="s">
        <v>162</v>
      </c>
      <c r="F83" s="0" t="s">
        <v>163</v>
      </c>
      <c r="G83" s="0" t="s">
        <v>164</v>
      </c>
      <c r="H83" s="0" t="s">
        <v>165</v>
      </c>
      <c r="I83" s="0" t="s">
        <v>166</v>
      </c>
      <c r="J83" s="0" t="s">
        <v>167</v>
      </c>
      <c r="K83" s="0" t="s">
        <v>228</v>
      </c>
      <c r="L83" s="0" t="s">
        <v>168</v>
      </c>
      <c r="M83" s="0" t="s">
        <v>169</v>
      </c>
      <c r="N83" s="0" t="s">
        <v>170</v>
      </c>
      <c r="O83" s="0" t="s">
        <v>171</v>
      </c>
      <c r="P83" s="0" t="s">
        <v>172</v>
      </c>
      <c r="Q83" s="0" t="s">
        <v>173</v>
      </c>
      <c r="R83" s="0" t="s">
        <v>174</v>
      </c>
      <c r="S83" s="0" t="s">
        <v>175</v>
      </c>
      <c r="T83" s="0" t="s">
        <v>176</v>
      </c>
      <c r="U83" s="0" t="s">
        <v>177</v>
      </c>
      <c r="V83" s="0" t="s">
        <v>178</v>
      </c>
      <c r="W83" s="0" t="s">
        <v>179</v>
      </c>
      <c r="X83" s="0" t="s">
        <v>180</v>
      </c>
      <c r="Y83" s="0" t="s">
        <v>181</v>
      </c>
      <c r="Z83" s="0" t="s">
        <v>182</v>
      </c>
      <c r="AA83" s="0" t="s">
        <v>183</v>
      </c>
      <c r="AB83" s="0" t="s">
        <v>184</v>
      </c>
      <c r="AC83" s="0" t="s">
        <v>185</v>
      </c>
      <c r="AD83" s="0" t="s">
        <v>186</v>
      </c>
      <c r="AE83" s="0" t="s">
        <v>187</v>
      </c>
      <c r="AF83" s="0" t="s">
        <v>188</v>
      </c>
      <c r="AG83" s="0" t="s">
        <v>291</v>
      </c>
      <c r="AH83" s="0" t="s">
        <v>189</v>
      </c>
      <c r="AI83" s="0" t="s">
        <v>190</v>
      </c>
      <c r="AJ83" s="0" t="s">
        <v>191</v>
      </c>
      <c r="AK83" s="0" t="s">
        <v>192</v>
      </c>
      <c r="AL83" s="0" t="s">
        <v>234</v>
      </c>
      <c r="AM83" s="0" t="s">
        <v>193</v>
      </c>
      <c r="AN83" s="0" t="s">
        <v>194</v>
      </c>
      <c r="AO83" s="0" t="s">
        <v>195</v>
      </c>
      <c r="AP83" s="0" t="s">
        <v>196</v>
      </c>
      <c r="AQ83" s="0" t="s">
        <v>197</v>
      </c>
      <c r="AR83" s="0" t="s">
        <v>198</v>
      </c>
      <c r="AS83" s="0" t="s">
        <v>199</v>
      </c>
      <c r="AT83" s="0" t="s">
        <v>200</v>
      </c>
      <c r="AU83" s="0" t="s">
        <v>201</v>
      </c>
      <c r="AV83" s="0" t="s">
        <v>229</v>
      </c>
      <c r="AW83" s="0" t="s">
        <v>202</v>
      </c>
      <c r="AX83" s="0" t="s">
        <v>203</v>
      </c>
      <c r="AY83" s="0" t="s">
        <v>204</v>
      </c>
      <c r="AZ83" s="0" t="s">
        <v>205</v>
      </c>
      <c r="BA83" s="0" t="s">
        <v>206</v>
      </c>
      <c r="BB83" s="0" t="s">
        <v>207</v>
      </c>
      <c r="BC83" s="0" t="s">
        <v>208</v>
      </c>
      <c r="BD83" s="0" t="s">
        <v>209</v>
      </c>
      <c r="BE83" s="0" t="s">
        <v>210</v>
      </c>
      <c r="BF83" s="0" t="s">
        <v>211</v>
      </c>
      <c r="BG83" s="0" t="s">
        <v>212</v>
      </c>
      <c r="BH83" s="0" t="s">
        <v>213</v>
      </c>
      <c r="BI83" s="0" t="s">
        <v>214</v>
      </c>
      <c r="BJ83" s="0" t="s">
        <v>215</v>
      </c>
      <c r="BK83" s="0" t="s">
        <v>216</v>
      </c>
      <c r="BL83" s="0" t="s">
        <v>217</v>
      </c>
      <c r="BM83" s="0" t="s">
        <v>218</v>
      </c>
      <c r="BN83" s="0" t="s">
        <v>219</v>
      </c>
      <c r="BO83" s="0" t="s">
        <v>220</v>
      </c>
      <c r="BP83" s="0" t="s">
        <v>221</v>
      </c>
      <c r="BQ83" s="0" t="s">
        <v>222</v>
      </c>
      <c r="BR83" s="0" t="s">
        <v>223</v>
      </c>
      <c r="BS83" s="0" t="s">
        <v>224</v>
      </c>
      <c r="BT83" s="0" t="s">
        <v>225</v>
      </c>
      <c r="BU83" s="0" t="s">
        <v>230</v>
      </c>
      <c r="BV83" s="0" t="e">
        <f aca="false">NA()</f>
        <v>#N/A</v>
      </c>
      <c r="BW83" s="0" t="e">
        <f aca="false">NA()</f>
        <v>#N/A</v>
      </c>
      <c r="BX83" s="0" t="e">
        <f aca="false">NA()</f>
        <v>#N/A</v>
      </c>
      <c r="BY83" s="0" t="e">
        <f aca="false">NA()</f>
        <v>#N/A</v>
      </c>
      <c r="BZ83" s="0" t="e">
        <f aca="false">NA()</f>
        <v>#N/A</v>
      </c>
      <c r="CA83" s="0" t="e">
        <f aca="false">NA()</f>
        <v>#N/A</v>
      </c>
      <c r="CB83" s="0" t="e">
        <f aca="false">NA()</f>
        <v>#N/A</v>
      </c>
      <c r="CC83" s="0" t="e">
        <f aca="false">NA()</f>
        <v>#N/A</v>
      </c>
      <c r="CD83" s="0" t="e">
        <f aca="false">NA()</f>
        <v>#N/A</v>
      </c>
      <c r="CE83" s="0" t="e">
        <f aca="false">NA()</f>
        <v>#N/A</v>
      </c>
      <c r="CF83" s="0" t="e">
        <f aca="false">NA()</f>
        <v>#N/A</v>
      </c>
      <c r="CG83" s="0" t="e">
        <f aca="false">NA()</f>
        <v>#N/A</v>
      </c>
      <c r="CH83" s="0" t="e">
        <f aca="false">NA()</f>
        <v>#N/A</v>
      </c>
      <c r="CI83" s="0" t="e">
        <f aca="false">NA()</f>
        <v>#N/A</v>
      </c>
      <c r="CJ83" s="0" t="e">
        <f aca="false">NA()</f>
        <v>#N/A</v>
      </c>
      <c r="CK83" s="0" t="e">
        <f aca="false">NA()</f>
        <v>#N/A</v>
      </c>
      <c r="CL83" s="0" t="e">
        <f aca="false">NA()</f>
        <v>#N/A</v>
      </c>
      <c r="CM83" s="0" t="e">
        <f aca="false">NA()</f>
        <v>#N/A</v>
      </c>
      <c r="CN83" s="0" t="e">
        <f aca="false">NA()</f>
        <v>#N/A</v>
      </c>
      <c r="CO83" s="0" t="e">
        <f aca="false">NA()</f>
        <v>#N/A</v>
      </c>
      <c r="CP83" s="0" t="e">
        <f aca="false">NA()</f>
        <v>#N/A</v>
      </c>
      <c r="CQ83" s="0" t="e">
        <f aca="false">NA()</f>
        <v>#N/A</v>
      </c>
      <c r="CR83" s="0" t="e">
        <f aca="false">NA()</f>
        <v>#N/A</v>
      </c>
      <c r="CS83" s="0" t="e">
        <f aca="false">NA()</f>
        <v>#N/A</v>
      </c>
      <c r="CT83" s="0" t="e">
        <f aca="false">NA()</f>
        <v>#N/A</v>
      </c>
      <c r="CU83" s="0" t="e">
        <f aca="false">NA()</f>
        <v>#N/A</v>
      </c>
      <c r="CV83" s="0" t="e">
        <f aca="false">NA()</f>
        <v>#N/A</v>
      </c>
      <c r="CW83" s="0" t="e">
        <f aca="false">NA()</f>
        <v>#N/A</v>
      </c>
      <c r="CX83" s="0" t="e">
        <f aca="false">NA()</f>
        <v>#N/A</v>
      </c>
    </row>
    <row r="84" customFormat="false" ht="12.75" hidden="false" customHeight="false" outlineLevel="0" collapsed="false">
      <c r="A84" s="0" t="s">
        <v>270</v>
      </c>
      <c r="B84" s="0" t="n">
        <v>1</v>
      </c>
      <c r="C84" s="0" t="n">
        <v>1</v>
      </c>
      <c r="D84" s="0" t="n">
        <v>1</v>
      </c>
      <c r="E84" s="0" t="n">
        <v>1</v>
      </c>
      <c r="F84" s="0" t="n">
        <v>1</v>
      </c>
      <c r="G84" s="0" t="n">
        <v>1</v>
      </c>
      <c r="H84" s="0" t="n">
        <v>1</v>
      </c>
      <c r="I84" s="0" t="n">
        <v>1</v>
      </c>
      <c r="J84" s="0" t="n">
        <v>1</v>
      </c>
      <c r="K84" s="0" t="n">
        <v>1</v>
      </c>
      <c r="L84" s="0" t="n">
        <v>1</v>
      </c>
      <c r="M84" s="0" t="n">
        <v>1</v>
      </c>
      <c r="N84" s="0" t="n">
        <v>1</v>
      </c>
      <c r="O84" s="0" t="n">
        <v>1</v>
      </c>
      <c r="P84" s="0" t="n">
        <v>1</v>
      </c>
      <c r="Q84" s="0" t="n">
        <v>1</v>
      </c>
      <c r="R84" s="0" t="n">
        <v>1</v>
      </c>
      <c r="S84" s="0" t="n">
        <v>1</v>
      </c>
      <c r="T84" s="0" t="n">
        <v>1</v>
      </c>
      <c r="U84" s="0" t="n">
        <v>1</v>
      </c>
      <c r="V84" s="0" t="n">
        <v>1</v>
      </c>
      <c r="W84" s="0" t="n">
        <v>1</v>
      </c>
      <c r="X84" s="0" t="n">
        <v>1</v>
      </c>
      <c r="Y84" s="0" t="n">
        <v>1</v>
      </c>
      <c r="Z84" s="0" t="n">
        <v>1</v>
      </c>
      <c r="AA84" s="0" t="n">
        <v>1</v>
      </c>
      <c r="AB84" s="0" t="n">
        <v>1</v>
      </c>
      <c r="AC84" s="0" t="n">
        <v>1</v>
      </c>
      <c r="AD84" s="0" t="n">
        <v>1</v>
      </c>
      <c r="AE84" s="0" t="n">
        <v>1</v>
      </c>
      <c r="AF84" s="0" t="n">
        <v>1</v>
      </c>
      <c r="AG84" s="0" t="n">
        <v>1</v>
      </c>
      <c r="AH84" s="0" t="n">
        <v>1</v>
      </c>
      <c r="AI84" s="0" t="n">
        <v>1</v>
      </c>
      <c r="AJ84" s="0" t="n">
        <v>1</v>
      </c>
      <c r="AK84" s="0" t="n">
        <v>1</v>
      </c>
      <c r="AL84" s="0" t="n">
        <v>1</v>
      </c>
      <c r="AM84" s="0" t="n">
        <v>1</v>
      </c>
      <c r="AN84" s="0" t="n">
        <v>1</v>
      </c>
      <c r="AO84" s="0" t="n">
        <v>1</v>
      </c>
      <c r="AP84" s="0" t="n">
        <v>1</v>
      </c>
      <c r="AQ84" s="0" t="n">
        <v>1</v>
      </c>
      <c r="AR84" s="0" t="n">
        <v>1</v>
      </c>
      <c r="AS84" s="0" t="n">
        <v>1</v>
      </c>
      <c r="AT84" s="0" t="n">
        <v>1</v>
      </c>
      <c r="AU84" s="0" t="n">
        <v>1</v>
      </c>
      <c r="AV84" s="0" t="n">
        <v>1</v>
      </c>
      <c r="AW84" s="0" t="n">
        <v>1</v>
      </c>
      <c r="AX84" s="0" t="n">
        <v>1</v>
      </c>
      <c r="AY84" s="0" t="n">
        <v>1</v>
      </c>
      <c r="AZ84" s="0" t="n">
        <v>1</v>
      </c>
      <c r="BA84" s="0" t="n">
        <v>1</v>
      </c>
      <c r="BB84" s="0" t="n">
        <v>1</v>
      </c>
      <c r="BC84" s="0" t="n">
        <v>1</v>
      </c>
      <c r="BD84" s="0" t="n">
        <v>1</v>
      </c>
      <c r="BE84" s="0" t="n">
        <v>1</v>
      </c>
      <c r="BF84" s="0" t="n">
        <v>1</v>
      </c>
      <c r="BG84" s="0" t="n">
        <v>1</v>
      </c>
      <c r="BH84" s="0" t="n">
        <v>1</v>
      </c>
      <c r="BI84" s="0" t="n">
        <v>1</v>
      </c>
      <c r="BJ84" s="0" t="n">
        <v>1</v>
      </c>
      <c r="BK84" s="0" t="n">
        <v>1</v>
      </c>
      <c r="BL84" s="0" t="n">
        <v>1</v>
      </c>
      <c r="BM84" s="0" t="n">
        <v>1</v>
      </c>
      <c r="BN84" s="0" t="n">
        <v>1</v>
      </c>
      <c r="BO84" s="0" t="n">
        <v>1</v>
      </c>
      <c r="BP84" s="0" t="n">
        <v>1</v>
      </c>
      <c r="BQ84" s="0" t="n">
        <v>1</v>
      </c>
      <c r="BR84" s="0" t="n">
        <v>1</v>
      </c>
      <c r="BS84" s="0" t="n">
        <v>1</v>
      </c>
      <c r="BT84" s="0" t="n">
        <v>1</v>
      </c>
      <c r="BU84" s="0" t="n">
        <v>1</v>
      </c>
      <c r="BV84" s="0" t="n">
        <v>1</v>
      </c>
      <c r="BW84" s="0" t="n">
        <v>1</v>
      </c>
      <c r="BX84" s="0" t="n">
        <v>1</v>
      </c>
      <c r="BY84" s="0" t="n">
        <v>1</v>
      </c>
      <c r="BZ84" s="0" t="n">
        <v>1</v>
      </c>
      <c r="CA84" s="0" t="n">
        <v>1</v>
      </c>
      <c r="CB84" s="0" t="n">
        <v>1</v>
      </c>
      <c r="CC84" s="0" t="n">
        <v>1</v>
      </c>
      <c r="CD84" s="0" t="n">
        <v>1</v>
      </c>
      <c r="CE84" s="0" t="n">
        <v>1</v>
      </c>
      <c r="CF84" s="0" t="n">
        <v>1</v>
      </c>
      <c r="CG84" s="0" t="n">
        <v>1</v>
      </c>
      <c r="CH84" s="0" t="n">
        <v>1</v>
      </c>
      <c r="CI84" s="0" t="n">
        <v>1</v>
      </c>
      <c r="CJ84" s="0" t="n">
        <v>1</v>
      </c>
      <c r="CK84" s="0" t="n">
        <v>1</v>
      </c>
      <c r="CL84" s="0" t="n">
        <v>1</v>
      </c>
      <c r="CM84" s="0" t="n">
        <v>1</v>
      </c>
      <c r="CN84" s="0" t="n">
        <v>1</v>
      </c>
      <c r="CO84" s="0" t="n">
        <v>1</v>
      </c>
      <c r="CP84" s="0" t="n">
        <v>1</v>
      </c>
      <c r="CQ84" s="0" t="n">
        <v>1</v>
      </c>
      <c r="CR84" s="0" t="n">
        <v>1</v>
      </c>
      <c r="CS84" s="0" t="n">
        <v>1</v>
      </c>
      <c r="CT84" s="0" t="n">
        <v>1</v>
      </c>
      <c r="CU84" s="0" t="n">
        <v>1</v>
      </c>
      <c r="CV84" s="0" t="n">
        <v>1</v>
      </c>
      <c r="CW84" s="0" t="n">
        <v>1</v>
      </c>
      <c r="CX84" s="0" t="n">
        <v>1</v>
      </c>
    </row>
    <row r="85" customFormat="false" ht="12.75" hidden="false" customHeight="false" outlineLevel="0" collapsed="false">
      <c r="B85" s="0" t="s">
        <v>159</v>
      </c>
      <c r="C85" s="0" t="s">
        <v>160</v>
      </c>
      <c r="D85" s="0" t="s">
        <v>161</v>
      </c>
      <c r="E85" s="0" t="s">
        <v>162</v>
      </c>
      <c r="F85" s="0" t="s">
        <v>163</v>
      </c>
      <c r="G85" s="0" t="s">
        <v>164</v>
      </c>
      <c r="H85" s="0" t="s">
        <v>165</v>
      </c>
      <c r="I85" s="0" t="s">
        <v>166</v>
      </c>
      <c r="J85" s="0" t="s">
        <v>167</v>
      </c>
      <c r="K85" s="0" t="s">
        <v>228</v>
      </c>
      <c r="L85" s="0" t="s">
        <v>168</v>
      </c>
      <c r="M85" s="0" t="s">
        <v>169</v>
      </c>
      <c r="N85" s="0" t="s">
        <v>170</v>
      </c>
      <c r="O85" s="0" t="s">
        <v>171</v>
      </c>
      <c r="P85" s="0" t="s">
        <v>172</v>
      </c>
      <c r="Q85" s="0" t="s">
        <v>173</v>
      </c>
      <c r="R85" s="0" t="s">
        <v>174</v>
      </c>
      <c r="S85" s="0" t="s">
        <v>175</v>
      </c>
      <c r="T85" s="0" t="s">
        <v>176</v>
      </c>
      <c r="U85" s="0" t="s">
        <v>177</v>
      </c>
      <c r="V85" s="0" t="s">
        <v>178</v>
      </c>
      <c r="W85" s="0" t="s">
        <v>179</v>
      </c>
      <c r="X85" s="0" t="s">
        <v>180</v>
      </c>
      <c r="Y85" s="0" t="s">
        <v>181</v>
      </c>
      <c r="Z85" s="0" t="s">
        <v>182</v>
      </c>
      <c r="AA85" s="0" t="s">
        <v>183</v>
      </c>
      <c r="AB85" s="0" t="s">
        <v>184</v>
      </c>
      <c r="AC85" s="0" t="s">
        <v>185</v>
      </c>
      <c r="AD85" s="0" t="s">
        <v>186</v>
      </c>
      <c r="AE85" s="0" t="s">
        <v>187</v>
      </c>
      <c r="AF85" s="0" t="s">
        <v>188</v>
      </c>
      <c r="AG85" s="0" t="s">
        <v>291</v>
      </c>
      <c r="AH85" s="0" t="s">
        <v>189</v>
      </c>
      <c r="AI85" s="0" t="s">
        <v>190</v>
      </c>
      <c r="AJ85" s="0" t="s">
        <v>191</v>
      </c>
      <c r="AK85" s="0" t="s">
        <v>192</v>
      </c>
      <c r="AL85" s="0" t="s">
        <v>234</v>
      </c>
      <c r="AM85" s="0" t="s">
        <v>193</v>
      </c>
      <c r="AN85" s="0" t="s">
        <v>194</v>
      </c>
      <c r="AO85" s="0" t="s">
        <v>195</v>
      </c>
      <c r="AP85" s="0" t="s">
        <v>196</v>
      </c>
      <c r="AQ85" s="0" t="s">
        <v>197</v>
      </c>
      <c r="AR85" s="0" t="s">
        <v>198</v>
      </c>
      <c r="AS85" s="0" t="s">
        <v>199</v>
      </c>
      <c r="AT85" s="0" t="s">
        <v>200</v>
      </c>
      <c r="AU85" s="0" t="s">
        <v>201</v>
      </c>
      <c r="AV85" s="0" t="s">
        <v>229</v>
      </c>
      <c r="AW85" s="0" t="s">
        <v>202</v>
      </c>
      <c r="AX85" s="0" t="s">
        <v>203</v>
      </c>
      <c r="AY85" s="0" t="s">
        <v>204</v>
      </c>
      <c r="AZ85" s="0" t="s">
        <v>205</v>
      </c>
      <c r="BA85" s="0" t="s">
        <v>206</v>
      </c>
      <c r="BB85" s="0" t="s">
        <v>207</v>
      </c>
      <c r="BC85" s="0" t="s">
        <v>208</v>
      </c>
      <c r="BD85" s="0" t="s">
        <v>209</v>
      </c>
      <c r="BE85" s="0" t="s">
        <v>210</v>
      </c>
      <c r="BF85" s="0" t="s">
        <v>211</v>
      </c>
      <c r="BG85" s="0" t="s">
        <v>212</v>
      </c>
      <c r="BH85" s="0" t="s">
        <v>213</v>
      </c>
      <c r="BI85" s="0" t="s">
        <v>214</v>
      </c>
      <c r="BJ85" s="0" t="s">
        <v>215</v>
      </c>
      <c r="BK85" s="0" t="s">
        <v>216</v>
      </c>
      <c r="BL85" s="0" t="s">
        <v>217</v>
      </c>
      <c r="BM85" s="0" t="s">
        <v>218</v>
      </c>
      <c r="BN85" s="0" t="s">
        <v>219</v>
      </c>
      <c r="BO85" s="0" t="s">
        <v>220</v>
      </c>
      <c r="BP85" s="0" t="s">
        <v>221</v>
      </c>
      <c r="BQ85" s="0" t="s">
        <v>222</v>
      </c>
      <c r="BR85" s="0" t="s">
        <v>223</v>
      </c>
      <c r="BS85" s="0" t="s">
        <v>224</v>
      </c>
      <c r="BT85" s="0" t="s">
        <v>225</v>
      </c>
      <c r="BU85" s="0" t="s">
        <v>230</v>
      </c>
      <c r="BV85" s="0" t="e">
        <f aca="false">NA()</f>
        <v>#N/A</v>
      </c>
      <c r="BW85" s="0" t="e">
        <f aca="false">NA()</f>
        <v>#N/A</v>
      </c>
      <c r="BX85" s="0" t="e">
        <f aca="false">NA()</f>
        <v>#N/A</v>
      </c>
      <c r="BY85" s="0" t="e">
        <f aca="false">NA()</f>
        <v>#N/A</v>
      </c>
      <c r="BZ85" s="0" t="e">
        <f aca="false">NA()</f>
        <v>#N/A</v>
      </c>
      <c r="CA85" s="0" t="e">
        <f aca="false">NA()</f>
        <v>#N/A</v>
      </c>
      <c r="CB85" s="0" t="e">
        <f aca="false">NA()</f>
        <v>#N/A</v>
      </c>
      <c r="CC85" s="0" t="e">
        <f aca="false">NA()</f>
        <v>#N/A</v>
      </c>
      <c r="CD85" s="0" t="e">
        <f aca="false">NA()</f>
        <v>#N/A</v>
      </c>
      <c r="CE85" s="0" t="e">
        <f aca="false">NA()</f>
        <v>#N/A</v>
      </c>
      <c r="CF85" s="0" t="e">
        <f aca="false">NA()</f>
        <v>#N/A</v>
      </c>
      <c r="CG85" s="0" t="e">
        <f aca="false">NA()</f>
        <v>#N/A</v>
      </c>
      <c r="CH85" s="0" t="e">
        <f aca="false">NA()</f>
        <v>#N/A</v>
      </c>
      <c r="CI85" s="0" t="e">
        <f aca="false">NA()</f>
        <v>#N/A</v>
      </c>
      <c r="CJ85" s="0" t="e">
        <f aca="false">NA()</f>
        <v>#N/A</v>
      </c>
      <c r="CK85" s="0" t="e">
        <f aca="false">NA()</f>
        <v>#N/A</v>
      </c>
      <c r="CL85" s="0" t="e">
        <f aca="false">NA()</f>
        <v>#N/A</v>
      </c>
      <c r="CM85" s="0" t="e">
        <f aca="false">NA()</f>
        <v>#N/A</v>
      </c>
      <c r="CN85" s="0" t="e">
        <f aca="false">NA()</f>
        <v>#N/A</v>
      </c>
      <c r="CO85" s="0" t="e">
        <f aca="false">NA()</f>
        <v>#N/A</v>
      </c>
      <c r="CP85" s="0" t="e">
        <f aca="false">NA()</f>
        <v>#N/A</v>
      </c>
      <c r="CQ85" s="0" t="e">
        <f aca="false">NA()</f>
        <v>#N/A</v>
      </c>
      <c r="CR85" s="0" t="e">
        <f aca="false">NA()</f>
        <v>#N/A</v>
      </c>
      <c r="CS85" s="0" t="e">
        <f aca="false">NA()</f>
        <v>#N/A</v>
      </c>
      <c r="CT85" s="0" t="e">
        <f aca="false">NA()</f>
        <v>#N/A</v>
      </c>
      <c r="CU85" s="0" t="e">
        <f aca="false">NA()</f>
        <v>#N/A</v>
      </c>
      <c r="CV85" s="0" t="e">
        <f aca="false">NA()</f>
        <v>#N/A</v>
      </c>
      <c r="CW85" s="0" t="e">
        <f aca="false">NA()</f>
        <v>#N/A</v>
      </c>
      <c r="CX85" s="0" t="e">
        <f aca="false">NA()</f>
        <v>#N/A</v>
      </c>
    </row>
    <row r="86" customFormat="false" ht="12.75" hidden="false" customHeight="false" outlineLevel="0" collapsed="false">
      <c r="A86" s="0" t="s">
        <v>270</v>
      </c>
      <c r="B86" s="0" t="n">
        <v>1</v>
      </c>
      <c r="C86" s="0" t="n">
        <v>1</v>
      </c>
      <c r="D86" s="0" t="n">
        <v>1</v>
      </c>
      <c r="E86" s="0" t="n">
        <v>1</v>
      </c>
      <c r="F86" s="0" t="n">
        <v>1</v>
      </c>
      <c r="G86" s="0" t="n">
        <v>1</v>
      </c>
      <c r="H86" s="0" t="n">
        <v>1</v>
      </c>
      <c r="I86" s="0" t="n">
        <v>1</v>
      </c>
      <c r="J86" s="0" t="n">
        <v>1</v>
      </c>
      <c r="K86" s="0" t="n">
        <v>1</v>
      </c>
      <c r="L86" s="0" t="n">
        <v>1</v>
      </c>
      <c r="M86" s="0" t="n">
        <v>1</v>
      </c>
      <c r="N86" s="0" t="n">
        <v>1</v>
      </c>
      <c r="O86" s="0" t="n">
        <v>1</v>
      </c>
      <c r="P86" s="0" t="n">
        <v>1</v>
      </c>
      <c r="Q86" s="0" t="n">
        <v>1</v>
      </c>
      <c r="R86" s="0" t="n">
        <v>1</v>
      </c>
      <c r="S86" s="0" t="n">
        <v>1</v>
      </c>
      <c r="T86" s="0" t="n">
        <v>1</v>
      </c>
      <c r="U86" s="0" t="n">
        <v>1</v>
      </c>
      <c r="V86" s="0" t="n">
        <v>1</v>
      </c>
      <c r="W86" s="0" t="n">
        <v>1</v>
      </c>
      <c r="X86" s="0" t="n">
        <v>1</v>
      </c>
      <c r="Y86" s="0" t="n">
        <v>1</v>
      </c>
      <c r="Z86" s="0" t="n">
        <v>1</v>
      </c>
      <c r="AA86" s="0" t="n">
        <v>1</v>
      </c>
      <c r="AB86" s="0" t="n">
        <v>1</v>
      </c>
      <c r="AC86" s="0" t="n">
        <v>1</v>
      </c>
      <c r="AD86" s="0" t="n">
        <v>1</v>
      </c>
      <c r="AE86" s="0" t="n">
        <v>1</v>
      </c>
      <c r="AF86" s="0" t="n">
        <v>1</v>
      </c>
      <c r="AG86" s="0" t="n">
        <v>1</v>
      </c>
      <c r="AH86" s="0" t="n">
        <v>1</v>
      </c>
      <c r="AI86" s="0" t="n">
        <v>1</v>
      </c>
      <c r="AJ86" s="0" t="n">
        <v>1</v>
      </c>
      <c r="AK86" s="0" t="n">
        <v>1</v>
      </c>
      <c r="AL86" s="0" t="n">
        <v>1</v>
      </c>
      <c r="AM86" s="0" t="n">
        <v>1</v>
      </c>
      <c r="AN86" s="0" t="n">
        <v>1</v>
      </c>
      <c r="AO86" s="0" t="n">
        <v>1</v>
      </c>
      <c r="AP86" s="0" t="n">
        <v>1</v>
      </c>
      <c r="AQ86" s="0" t="n">
        <v>1</v>
      </c>
      <c r="AR86" s="0" t="n">
        <v>1</v>
      </c>
      <c r="AS86" s="0" t="n">
        <v>1</v>
      </c>
      <c r="AT86" s="0" t="n">
        <v>1</v>
      </c>
      <c r="AU86" s="0" t="n">
        <v>1</v>
      </c>
      <c r="AV86" s="0" t="n">
        <v>1</v>
      </c>
      <c r="AW86" s="0" t="n">
        <v>1</v>
      </c>
      <c r="AX86" s="0" t="n">
        <v>1</v>
      </c>
      <c r="AY86" s="0" t="n">
        <v>1</v>
      </c>
      <c r="AZ86" s="0" t="n">
        <v>1</v>
      </c>
      <c r="BA86" s="0" t="n">
        <v>1</v>
      </c>
      <c r="BB86" s="0" t="n">
        <v>1</v>
      </c>
      <c r="BC86" s="0" t="n">
        <v>1</v>
      </c>
      <c r="BD86" s="0" t="n">
        <v>1</v>
      </c>
      <c r="BE86" s="0" t="n">
        <v>1</v>
      </c>
      <c r="BF86" s="0" t="n">
        <v>1</v>
      </c>
      <c r="BG86" s="0" t="n">
        <v>1</v>
      </c>
      <c r="BH86" s="0" t="n">
        <v>1</v>
      </c>
      <c r="BI86" s="0" t="n">
        <v>1</v>
      </c>
      <c r="BJ86" s="0" t="n">
        <v>1</v>
      </c>
      <c r="BK86" s="0" t="n">
        <v>1</v>
      </c>
      <c r="BL86" s="0" t="n">
        <v>1</v>
      </c>
      <c r="BM86" s="0" t="n">
        <v>1</v>
      </c>
      <c r="BN86" s="0" t="n">
        <v>1</v>
      </c>
      <c r="BO86" s="0" t="n">
        <v>1</v>
      </c>
      <c r="BP86" s="0" t="n">
        <v>1</v>
      </c>
      <c r="BQ86" s="0" t="n">
        <v>1</v>
      </c>
      <c r="BR86" s="0" t="n">
        <v>1</v>
      </c>
      <c r="BS86" s="0" t="n">
        <v>1</v>
      </c>
      <c r="BT86" s="0" t="n">
        <v>1</v>
      </c>
      <c r="BU86" s="0" t="n">
        <v>1</v>
      </c>
      <c r="BV86" s="0" t="n">
        <v>1</v>
      </c>
      <c r="BW86" s="0" t="n">
        <v>1</v>
      </c>
      <c r="BX86" s="0" t="n">
        <v>1</v>
      </c>
      <c r="BY86" s="0" t="n">
        <v>1</v>
      </c>
      <c r="BZ86" s="0" t="n">
        <v>1</v>
      </c>
      <c r="CA86" s="0" t="n">
        <v>1</v>
      </c>
      <c r="CB86" s="0" t="n">
        <v>1</v>
      </c>
      <c r="CC86" s="0" t="n">
        <v>1</v>
      </c>
      <c r="CD86" s="0" t="n">
        <v>1</v>
      </c>
      <c r="CE86" s="0" t="n">
        <v>1</v>
      </c>
      <c r="CF86" s="0" t="n">
        <v>1</v>
      </c>
      <c r="CG86" s="0" t="n">
        <v>1</v>
      </c>
      <c r="CH86" s="0" t="n">
        <v>1</v>
      </c>
      <c r="CI86" s="0" t="n">
        <v>1</v>
      </c>
      <c r="CJ86" s="0" t="n">
        <v>1</v>
      </c>
      <c r="CK86" s="0" t="n">
        <v>1</v>
      </c>
      <c r="CL86" s="0" t="n">
        <v>1</v>
      </c>
      <c r="CM86" s="0" t="n">
        <v>1</v>
      </c>
      <c r="CN86" s="0" t="n">
        <v>1</v>
      </c>
      <c r="CO86" s="0" t="n">
        <v>1</v>
      </c>
      <c r="CP86" s="0" t="n">
        <v>1</v>
      </c>
      <c r="CQ86" s="0" t="n">
        <v>1</v>
      </c>
      <c r="CR86" s="0" t="n">
        <v>1</v>
      </c>
      <c r="CS86" s="0" t="n">
        <v>1</v>
      </c>
      <c r="CT86" s="0" t="n">
        <v>1</v>
      </c>
      <c r="CU86" s="0" t="n">
        <v>1</v>
      </c>
      <c r="CV86" s="0" t="n">
        <v>1</v>
      </c>
      <c r="CW86" s="0" t="n">
        <v>1</v>
      </c>
      <c r="CX86" s="0" t="n">
        <v>1</v>
      </c>
    </row>
    <row r="87" customFormat="false" ht="12.75" hidden="false" customHeight="false" outlineLevel="0" collapsed="false">
      <c r="B87" s="0" t="s">
        <v>159</v>
      </c>
      <c r="C87" s="0" t="s">
        <v>160</v>
      </c>
      <c r="D87" s="0" t="s">
        <v>161</v>
      </c>
      <c r="E87" s="0" t="s">
        <v>162</v>
      </c>
      <c r="F87" s="0" t="s">
        <v>163</v>
      </c>
      <c r="G87" s="0" t="s">
        <v>164</v>
      </c>
      <c r="H87" s="0" t="s">
        <v>165</v>
      </c>
      <c r="I87" s="0" t="s">
        <v>166</v>
      </c>
      <c r="J87" s="0" t="s">
        <v>167</v>
      </c>
      <c r="K87" s="0" t="s">
        <v>228</v>
      </c>
      <c r="L87" s="0" t="s">
        <v>168</v>
      </c>
      <c r="M87" s="0" t="s">
        <v>169</v>
      </c>
      <c r="N87" s="0" t="s">
        <v>170</v>
      </c>
      <c r="O87" s="0" t="s">
        <v>171</v>
      </c>
      <c r="P87" s="0" t="s">
        <v>172</v>
      </c>
      <c r="Q87" s="0" t="s">
        <v>173</v>
      </c>
      <c r="R87" s="0" t="s">
        <v>174</v>
      </c>
      <c r="S87" s="0" t="s">
        <v>175</v>
      </c>
      <c r="T87" s="0" t="s">
        <v>176</v>
      </c>
      <c r="U87" s="0" t="s">
        <v>177</v>
      </c>
      <c r="V87" s="0" t="s">
        <v>178</v>
      </c>
      <c r="W87" s="0" t="s">
        <v>179</v>
      </c>
      <c r="X87" s="0" t="s">
        <v>180</v>
      </c>
      <c r="Y87" s="0" t="s">
        <v>181</v>
      </c>
      <c r="Z87" s="0" t="s">
        <v>182</v>
      </c>
      <c r="AA87" s="0" t="s">
        <v>183</v>
      </c>
      <c r="AB87" s="0" t="s">
        <v>184</v>
      </c>
      <c r="AC87" s="0" t="s">
        <v>185</v>
      </c>
      <c r="AD87" s="0" t="s">
        <v>186</v>
      </c>
      <c r="AE87" s="0" t="s">
        <v>187</v>
      </c>
      <c r="AF87" s="0" t="s">
        <v>188</v>
      </c>
      <c r="AG87" s="0" t="s">
        <v>291</v>
      </c>
      <c r="AH87" s="0" t="s">
        <v>189</v>
      </c>
      <c r="AI87" s="0" t="s">
        <v>190</v>
      </c>
      <c r="AJ87" s="0" t="s">
        <v>191</v>
      </c>
      <c r="AK87" s="0" t="s">
        <v>192</v>
      </c>
      <c r="AL87" s="0" t="s">
        <v>234</v>
      </c>
      <c r="AM87" s="0" t="s">
        <v>193</v>
      </c>
      <c r="AN87" s="0" t="s">
        <v>194</v>
      </c>
      <c r="AO87" s="0" t="s">
        <v>195</v>
      </c>
      <c r="AP87" s="0" t="s">
        <v>196</v>
      </c>
      <c r="AQ87" s="0" t="s">
        <v>197</v>
      </c>
      <c r="AR87" s="0" t="s">
        <v>198</v>
      </c>
      <c r="AS87" s="0" t="s">
        <v>199</v>
      </c>
      <c r="AT87" s="0" t="s">
        <v>200</v>
      </c>
      <c r="AU87" s="0" t="s">
        <v>201</v>
      </c>
      <c r="AV87" s="0" t="s">
        <v>229</v>
      </c>
      <c r="AW87" s="0" t="s">
        <v>202</v>
      </c>
      <c r="AX87" s="0" t="s">
        <v>203</v>
      </c>
      <c r="AY87" s="0" t="s">
        <v>204</v>
      </c>
      <c r="AZ87" s="0" t="s">
        <v>205</v>
      </c>
      <c r="BA87" s="0" t="s">
        <v>206</v>
      </c>
      <c r="BB87" s="0" t="s">
        <v>207</v>
      </c>
      <c r="BC87" s="0" t="s">
        <v>208</v>
      </c>
      <c r="BD87" s="0" t="s">
        <v>209</v>
      </c>
      <c r="BE87" s="0" t="s">
        <v>210</v>
      </c>
      <c r="BF87" s="0" t="s">
        <v>211</v>
      </c>
      <c r="BG87" s="0" t="s">
        <v>212</v>
      </c>
      <c r="BH87" s="0" t="s">
        <v>213</v>
      </c>
      <c r="BI87" s="0" t="s">
        <v>214</v>
      </c>
      <c r="BJ87" s="0" t="s">
        <v>215</v>
      </c>
      <c r="BK87" s="0" t="s">
        <v>216</v>
      </c>
      <c r="BL87" s="0" t="s">
        <v>217</v>
      </c>
      <c r="BM87" s="0" t="s">
        <v>218</v>
      </c>
      <c r="BN87" s="0" t="s">
        <v>219</v>
      </c>
      <c r="BO87" s="0" t="s">
        <v>220</v>
      </c>
      <c r="BP87" s="0" t="s">
        <v>221</v>
      </c>
      <c r="BQ87" s="0" t="s">
        <v>222</v>
      </c>
      <c r="BR87" s="0" t="s">
        <v>223</v>
      </c>
      <c r="BS87" s="0" t="s">
        <v>224</v>
      </c>
      <c r="BT87" s="0" t="s">
        <v>225</v>
      </c>
      <c r="BU87" s="0" t="s">
        <v>230</v>
      </c>
      <c r="BV87" s="0" t="e">
        <f aca="false">NA()</f>
        <v>#N/A</v>
      </c>
      <c r="BW87" s="0" t="e">
        <f aca="false">NA()</f>
        <v>#N/A</v>
      </c>
      <c r="BX87" s="0" t="e">
        <f aca="false">NA()</f>
        <v>#N/A</v>
      </c>
      <c r="BY87" s="0" t="e">
        <f aca="false">NA()</f>
        <v>#N/A</v>
      </c>
      <c r="BZ87" s="0" t="e">
        <f aca="false">NA()</f>
        <v>#N/A</v>
      </c>
      <c r="CA87" s="0" t="e">
        <f aca="false">NA()</f>
        <v>#N/A</v>
      </c>
      <c r="CB87" s="0" t="e">
        <f aca="false">NA()</f>
        <v>#N/A</v>
      </c>
      <c r="CC87" s="0" t="e">
        <f aca="false">NA()</f>
        <v>#N/A</v>
      </c>
      <c r="CD87" s="0" t="e">
        <f aca="false">NA()</f>
        <v>#N/A</v>
      </c>
      <c r="CE87" s="0" t="e">
        <f aca="false">NA()</f>
        <v>#N/A</v>
      </c>
      <c r="CF87" s="0" t="e">
        <f aca="false">NA()</f>
        <v>#N/A</v>
      </c>
      <c r="CG87" s="0" t="e">
        <f aca="false">NA()</f>
        <v>#N/A</v>
      </c>
      <c r="CH87" s="0" t="e">
        <f aca="false">NA()</f>
        <v>#N/A</v>
      </c>
      <c r="CI87" s="0" t="e">
        <f aca="false">NA()</f>
        <v>#N/A</v>
      </c>
      <c r="CJ87" s="0" t="e">
        <f aca="false">NA()</f>
        <v>#N/A</v>
      </c>
      <c r="CK87" s="0" t="e">
        <f aca="false">NA()</f>
        <v>#N/A</v>
      </c>
      <c r="CL87" s="0" t="e">
        <f aca="false">NA()</f>
        <v>#N/A</v>
      </c>
      <c r="CM87" s="0" t="e">
        <f aca="false">NA()</f>
        <v>#N/A</v>
      </c>
      <c r="CN87" s="0" t="e">
        <f aca="false">NA()</f>
        <v>#N/A</v>
      </c>
      <c r="CO87" s="0" t="e">
        <f aca="false">NA()</f>
        <v>#N/A</v>
      </c>
      <c r="CP87" s="0" t="e">
        <f aca="false">NA()</f>
        <v>#N/A</v>
      </c>
      <c r="CQ87" s="0" t="e">
        <f aca="false">NA()</f>
        <v>#N/A</v>
      </c>
      <c r="CR87" s="0" t="e">
        <f aca="false">NA()</f>
        <v>#N/A</v>
      </c>
      <c r="CS87" s="0" t="e">
        <f aca="false">NA()</f>
        <v>#N/A</v>
      </c>
      <c r="CT87" s="0" t="e">
        <f aca="false">NA()</f>
        <v>#N/A</v>
      </c>
      <c r="CU87" s="0" t="e">
        <f aca="false">NA()</f>
        <v>#N/A</v>
      </c>
      <c r="CV87" s="0" t="e">
        <f aca="false">NA()</f>
        <v>#N/A</v>
      </c>
      <c r="CW87" s="0" t="e">
        <f aca="false">NA()</f>
        <v>#N/A</v>
      </c>
      <c r="CX87" s="0" t="e">
        <f aca="false">NA()</f>
        <v>#N/A</v>
      </c>
    </row>
    <row r="88" customFormat="false" ht="12.75" hidden="false" customHeight="false" outlineLevel="0" collapsed="false">
      <c r="A88" s="0" t="s">
        <v>271</v>
      </c>
      <c r="B88" s="0" t="n">
        <v>1</v>
      </c>
      <c r="C88" s="0" t="n">
        <v>1</v>
      </c>
      <c r="D88" s="0" t="n">
        <v>1</v>
      </c>
      <c r="E88" s="0" t="n">
        <v>1</v>
      </c>
      <c r="F88" s="0" t="n">
        <v>1</v>
      </c>
      <c r="G88" s="0" t="n">
        <v>1</v>
      </c>
      <c r="H88" s="0" t="n">
        <v>1</v>
      </c>
      <c r="I88" s="0" t="n">
        <v>1</v>
      </c>
      <c r="J88" s="0" t="n">
        <v>1</v>
      </c>
      <c r="K88" s="0" t="n">
        <v>1</v>
      </c>
      <c r="L88" s="0" t="n">
        <v>1</v>
      </c>
      <c r="M88" s="0" t="n">
        <v>1</v>
      </c>
      <c r="N88" s="0" t="n">
        <v>1</v>
      </c>
      <c r="O88" s="0" t="n">
        <v>1</v>
      </c>
      <c r="P88" s="0" t="n">
        <v>1</v>
      </c>
      <c r="Q88" s="0" t="n">
        <v>1</v>
      </c>
      <c r="R88" s="0" t="n">
        <v>1</v>
      </c>
      <c r="S88" s="0" t="n">
        <v>1</v>
      </c>
      <c r="T88" s="0" t="n">
        <v>1</v>
      </c>
      <c r="U88" s="0" t="n">
        <v>1</v>
      </c>
      <c r="V88" s="0" t="n">
        <v>1</v>
      </c>
      <c r="W88" s="0" t="n">
        <v>1</v>
      </c>
      <c r="X88" s="0" t="n">
        <v>1</v>
      </c>
      <c r="Y88" s="0" t="n">
        <v>1</v>
      </c>
      <c r="Z88" s="0" t="n">
        <v>1</v>
      </c>
      <c r="AA88" s="0" t="n">
        <v>1</v>
      </c>
      <c r="AB88" s="0" t="n">
        <v>1</v>
      </c>
      <c r="AC88" s="0" t="n">
        <v>1</v>
      </c>
      <c r="AD88" s="0" t="n">
        <v>1</v>
      </c>
      <c r="AE88" s="0" t="n">
        <v>1</v>
      </c>
      <c r="AF88" s="0" t="n">
        <v>1</v>
      </c>
      <c r="AG88" s="0" t="n">
        <v>1</v>
      </c>
      <c r="AH88" s="0" t="n">
        <v>1</v>
      </c>
      <c r="AI88" s="0" t="n">
        <v>1</v>
      </c>
      <c r="AJ88" s="0" t="n">
        <v>1</v>
      </c>
      <c r="AK88" s="0" t="n">
        <v>1</v>
      </c>
      <c r="AL88" s="0" t="n">
        <v>1</v>
      </c>
      <c r="AM88" s="0" t="n">
        <v>1</v>
      </c>
      <c r="AN88" s="0" t="n">
        <v>1</v>
      </c>
      <c r="AO88" s="0" t="n">
        <v>1</v>
      </c>
      <c r="AP88" s="0" t="n">
        <v>1</v>
      </c>
      <c r="AQ88" s="0" t="n">
        <v>1</v>
      </c>
      <c r="AR88" s="0" t="n">
        <v>1</v>
      </c>
      <c r="AS88" s="0" t="n">
        <v>1</v>
      </c>
      <c r="AT88" s="0" t="n">
        <v>1</v>
      </c>
      <c r="AU88" s="0" t="n">
        <v>1</v>
      </c>
      <c r="AV88" s="0" t="n">
        <v>1</v>
      </c>
      <c r="AW88" s="0" t="n">
        <v>1</v>
      </c>
      <c r="AX88" s="0" t="n">
        <v>1</v>
      </c>
      <c r="AY88" s="0" t="n">
        <v>1</v>
      </c>
      <c r="AZ88" s="0" t="n">
        <v>1</v>
      </c>
      <c r="BA88" s="0" t="n">
        <v>1</v>
      </c>
      <c r="BB88" s="0" t="n">
        <v>1</v>
      </c>
      <c r="BC88" s="0" t="n">
        <v>1</v>
      </c>
      <c r="BD88" s="0" t="n">
        <v>1</v>
      </c>
      <c r="BE88" s="0" t="n">
        <v>1</v>
      </c>
      <c r="BF88" s="0" t="n">
        <v>1</v>
      </c>
      <c r="BG88" s="0" t="n">
        <v>1</v>
      </c>
      <c r="BH88" s="0" t="n">
        <v>1</v>
      </c>
      <c r="BI88" s="0" t="n">
        <v>1</v>
      </c>
      <c r="BJ88" s="0" t="n">
        <v>1</v>
      </c>
      <c r="BK88" s="0" t="n">
        <v>1</v>
      </c>
      <c r="BL88" s="0" t="n">
        <v>1</v>
      </c>
      <c r="BM88" s="0" t="n">
        <v>1</v>
      </c>
      <c r="BN88" s="0" t="n">
        <v>1</v>
      </c>
      <c r="BO88" s="0" t="n">
        <v>1</v>
      </c>
      <c r="BP88" s="0" t="n">
        <v>1</v>
      </c>
      <c r="BQ88" s="0" t="n">
        <v>1</v>
      </c>
      <c r="BR88" s="0" t="n">
        <v>1</v>
      </c>
      <c r="BS88" s="0" t="n">
        <v>1</v>
      </c>
      <c r="BT88" s="0" t="n">
        <v>1</v>
      </c>
      <c r="BU88" s="0" t="n">
        <v>1</v>
      </c>
      <c r="BV88" s="0" t="n">
        <v>1</v>
      </c>
      <c r="BW88" s="0" t="n">
        <v>1</v>
      </c>
      <c r="BX88" s="0" t="n">
        <v>1</v>
      </c>
      <c r="BY88" s="0" t="n">
        <v>1</v>
      </c>
      <c r="BZ88" s="0" t="n">
        <v>1</v>
      </c>
      <c r="CA88" s="0" t="n">
        <v>1</v>
      </c>
      <c r="CB88" s="0" t="n">
        <v>1</v>
      </c>
      <c r="CC88" s="0" t="n">
        <v>1</v>
      </c>
      <c r="CD88" s="0" t="n">
        <v>1</v>
      </c>
      <c r="CE88" s="0" t="n">
        <v>1</v>
      </c>
      <c r="CF88" s="0" t="n">
        <v>1</v>
      </c>
      <c r="CG88" s="0" t="n">
        <v>1</v>
      </c>
      <c r="CH88" s="0" t="n">
        <v>1</v>
      </c>
      <c r="CI88" s="0" t="n">
        <v>1</v>
      </c>
      <c r="CJ88" s="0" t="n">
        <v>1</v>
      </c>
      <c r="CK88" s="0" t="n">
        <v>1</v>
      </c>
      <c r="CL88" s="0" t="n">
        <v>1</v>
      </c>
      <c r="CM88" s="0" t="n">
        <v>1</v>
      </c>
      <c r="CN88" s="0" t="n">
        <v>1</v>
      </c>
      <c r="CO88" s="0" t="n">
        <v>1</v>
      </c>
      <c r="CP88" s="0" t="n">
        <v>1</v>
      </c>
      <c r="CQ88" s="0" t="n">
        <v>1</v>
      </c>
      <c r="CR88" s="0" t="n">
        <v>1</v>
      </c>
      <c r="CS88" s="0" t="n">
        <v>1</v>
      </c>
      <c r="CT88" s="0" t="n">
        <v>1</v>
      </c>
      <c r="CU88" s="0" t="n">
        <v>1</v>
      </c>
      <c r="CV88" s="0" t="n">
        <v>1</v>
      </c>
      <c r="CW88" s="0" t="n">
        <v>1</v>
      </c>
      <c r="CX88" s="0" t="n">
        <v>1</v>
      </c>
    </row>
    <row r="89" customFormat="false" ht="12.75" hidden="false" customHeight="false" outlineLevel="0" collapsed="false">
      <c r="B89" s="0" t="s">
        <v>159</v>
      </c>
      <c r="C89" s="0" t="s">
        <v>160</v>
      </c>
      <c r="D89" s="0" t="s">
        <v>161</v>
      </c>
      <c r="E89" s="0" t="s">
        <v>162</v>
      </c>
      <c r="F89" s="0" t="s">
        <v>163</v>
      </c>
      <c r="G89" s="0" t="s">
        <v>164</v>
      </c>
      <c r="H89" s="0" t="s">
        <v>165</v>
      </c>
      <c r="I89" s="0" t="s">
        <v>166</v>
      </c>
      <c r="J89" s="0" t="s">
        <v>167</v>
      </c>
      <c r="K89" s="0" t="s">
        <v>228</v>
      </c>
      <c r="L89" s="0" t="s">
        <v>168</v>
      </c>
      <c r="M89" s="0" t="s">
        <v>169</v>
      </c>
      <c r="N89" s="0" t="s">
        <v>170</v>
      </c>
      <c r="O89" s="0" t="s">
        <v>171</v>
      </c>
      <c r="P89" s="0" t="s">
        <v>172</v>
      </c>
      <c r="Q89" s="0" t="s">
        <v>173</v>
      </c>
      <c r="R89" s="0" t="s">
        <v>174</v>
      </c>
      <c r="S89" s="0" t="s">
        <v>175</v>
      </c>
      <c r="T89" s="0" t="s">
        <v>176</v>
      </c>
      <c r="U89" s="0" t="s">
        <v>177</v>
      </c>
      <c r="V89" s="0" t="s">
        <v>178</v>
      </c>
      <c r="W89" s="0" t="s">
        <v>179</v>
      </c>
      <c r="X89" s="0" t="s">
        <v>180</v>
      </c>
      <c r="Y89" s="0" t="s">
        <v>181</v>
      </c>
      <c r="Z89" s="0" t="s">
        <v>182</v>
      </c>
      <c r="AA89" s="0" t="s">
        <v>183</v>
      </c>
      <c r="AB89" s="0" t="s">
        <v>184</v>
      </c>
      <c r="AC89" s="0" t="s">
        <v>185</v>
      </c>
      <c r="AD89" s="0" t="s">
        <v>186</v>
      </c>
      <c r="AE89" s="0" t="s">
        <v>187</v>
      </c>
      <c r="AF89" s="0" t="s">
        <v>188</v>
      </c>
      <c r="AG89" s="0" t="s">
        <v>291</v>
      </c>
      <c r="AH89" s="0" t="s">
        <v>189</v>
      </c>
      <c r="AI89" s="0" t="s">
        <v>190</v>
      </c>
      <c r="AJ89" s="0" t="s">
        <v>191</v>
      </c>
      <c r="AK89" s="0" t="s">
        <v>192</v>
      </c>
      <c r="AL89" s="0" t="s">
        <v>234</v>
      </c>
      <c r="AM89" s="0" t="s">
        <v>193</v>
      </c>
      <c r="AN89" s="0" t="s">
        <v>194</v>
      </c>
      <c r="AO89" s="0" t="s">
        <v>195</v>
      </c>
      <c r="AP89" s="0" t="s">
        <v>196</v>
      </c>
      <c r="AQ89" s="0" t="s">
        <v>197</v>
      </c>
      <c r="AR89" s="0" t="s">
        <v>198</v>
      </c>
      <c r="AS89" s="0" t="s">
        <v>199</v>
      </c>
      <c r="AT89" s="0" t="s">
        <v>200</v>
      </c>
      <c r="AU89" s="0" t="s">
        <v>201</v>
      </c>
      <c r="AV89" s="0" t="s">
        <v>229</v>
      </c>
      <c r="AW89" s="0" t="s">
        <v>202</v>
      </c>
      <c r="AX89" s="0" t="s">
        <v>203</v>
      </c>
      <c r="AY89" s="0" t="s">
        <v>204</v>
      </c>
      <c r="AZ89" s="0" t="s">
        <v>205</v>
      </c>
      <c r="BA89" s="0" t="s">
        <v>206</v>
      </c>
      <c r="BB89" s="0" t="s">
        <v>207</v>
      </c>
      <c r="BC89" s="0" t="s">
        <v>208</v>
      </c>
      <c r="BD89" s="0" t="s">
        <v>209</v>
      </c>
      <c r="BE89" s="0" t="s">
        <v>210</v>
      </c>
      <c r="BF89" s="0" t="s">
        <v>211</v>
      </c>
      <c r="BG89" s="0" t="s">
        <v>212</v>
      </c>
      <c r="BH89" s="0" t="s">
        <v>213</v>
      </c>
      <c r="BI89" s="0" t="s">
        <v>214</v>
      </c>
      <c r="BJ89" s="0" t="s">
        <v>215</v>
      </c>
      <c r="BK89" s="0" t="s">
        <v>216</v>
      </c>
      <c r="BL89" s="0" t="s">
        <v>217</v>
      </c>
      <c r="BM89" s="0" t="s">
        <v>218</v>
      </c>
      <c r="BN89" s="0" t="s">
        <v>219</v>
      </c>
      <c r="BO89" s="0" t="s">
        <v>220</v>
      </c>
      <c r="BP89" s="0" t="s">
        <v>221</v>
      </c>
      <c r="BQ89" s="0" t="s">
        <v>222</v>
      </c>
      <c r="BR89" s="0" t="s">
        <v>223</v>
      </c>
      <c r="BS89" s="0" t="s">
        <v>224</v>
      </c>
      <c r="BT89" s="0" t="s">
        <v>225</v>
      </c>
      <c r="BU89" s="0" t="s">
        <v>230</v>
      </c>
      <c r="BV89" s="0" t="e">
        <f aca="false">NA()</f>
        <v>#N/A</v>
      </c>
      <c r="BW89" s="0" t="e">
        <f aca="false">NA()</f>
        <v>#N/A</v>
      </c>
      <c r="BX89" s="0" t="e">
        <f aca="false">NA()</f>
        <v>#N/A</v>
      </c>
      <c r="BY89" s="0" t="e">
        <f aca="false">NA()</f>
        <v>#N/A</v>
      </c>
      <c r="BZ89" s="0" t="e">
        <f aca="false">NA()</f>
        <v>#N/A</v>
      </c>
      <c r="CA89" s="0" t="e">
        <f aca="false">NA()</f>
        <v>#N/A</v>
      </c>
      <c r="CB89" s="0" t="e">
        <f aca="false">NA()</f>
        <v>#N/A</v>
      </c>
      <c r="CC89" s="0" t="e">
        <f aca="false">NA()</f>
        <v>#N/A</v>
      </c>
      <c r="CD89" s="0" t="e">
        <f aca="false">NA()</f>
        <v>#N/A</v>
      </c>
      <c r="CE89" s="0" t="e">
        <f aca="false">NA()</f>
        <v>#N/A</v>
      </c>
      <c r="CF89" s="0" t="e">
        <f aca="false">NA()</f>
        <v>#N/A</v>
      </c>
      <c r="CG89" s="0" t="e">
        <f aca="false">NA()</f>
        <v>#N/A</v>
      </c>
      <c r="CH89" s="0" t="e">
        <f aca="false">NA()</f>
        <v>#N/A</v>
      </c>
      <c r="CI89" s="0" t="e">
        <f aca="false">NA()</f>
        <v>#N/A</v>
      </c>
      <c r="CJ89" s="0" t="e">
        <f aca="false">NA()</f>
        <v>#N/A</v>
      </c>
      <c r="CK89" s="0" t="e">
        <f aca="false">NA()</f>
        <v>#N/A</v>
      </c>
      <c r="CL89" s="0" t="e">
        <f aca="false">NA()</f>
        <v>#N/A</v>
      </c>
      <c r="CM89" s="0" t="e">
        <f aca="false">NA()</f>
        <v>#N/A</v>
      </c>
      <c r="CN89" s="0" t="e">
        <f aca="false">NA()</f>
        <v>#N/A</v>
      </c>
      <c r="CO89" s="0" t="e">
        <f aca="false">NA()</f>
        <v>#N/A</v>
      </c>
      <c r="CP89" s="0" t="e">
        <f aca="false">NA()</f>
        <v>#N/A</v>
      </c>
      <c r="CQ89" s="0" t="e">
        <f aca="false">NA()</f>
        <v>#N/A</v>
      </c>
      <c r="CR89" s="0" t="e">
        <f aca="false">NA()</f>
        <v>#N/A</v>
      </c>
      <c r="CS89" s="0" t="e">
        <f aca="false">NA()</f>
        <v>#N/A</v>
      </c>
      <c r="CT89" s="0" t="e">
        <f aca="false">NA()</f>
        <v>#N/A</v>
      </c>
      <c r="CU89" s="0" t="e">
        <f aca="false">NA()</f>
        <v>#N/A</v>
      </c>
      <c r="CV89" s="0" t="e">
        <f aca="false">NA()</f>
        <v>#N/A</v>
      </c>
      <c r="CW89" s="0" t="e">
        <f aca="false">NA()</f>
        <v>#N/A</v>
      </c>
      <c r="CX89" s="0" t="e">
        <f aca="false">NA()</f>
        <v>#N/A</v>
      </c>
    </row>
    <row r="90" customFormat="false" ht="12.75" hidden="false" customHeight="false" outlineLevel="0" collapsed="false">
      <c r="A90" s="0" t="s">
        <v>272</v>
      </c>
      <c r="B90" s="0" t="n">
        <v>1</v>
      </c>
      <c r="C90" s="0" t="n">
        <v>1</v>
      </c>
      <c r="D90" s="0" t="n">
        <v>1</v>
      </c>
      <c r="E90" s="0" t="n">
        <v>1</v>
      </c>
      <c r="F90" s="0" t="n">
        <v>1</v>
      </c>
      <c r="G90" s="0" t="n">
        <v>1</v>
      </c>
      <c r="H90" s="0" t="n">
        <v>1</v>
      </c>
      <c r="I90" s="0" t="n">
        <v>1</v>
      </c>
      <c r="J90" s="0" t="n">
        <v>1</v>
      </c>
      <c r="K90" s="0" t="n">
        <v>1</v>
      </c>
      <c r="L90" s="0" t="n">
        <v>1</v>
      </c>
      <c r="M90" s="0" t="n">
        <v>1</v>
      </c>
      <c r="N90" s="0" t="n">
        <v>1</v>
      </c>
      <c r="O90" s="0" t="n">
        <v>1</v>
      </c>
      <c r="P90" s="0" t="n">
        <v>1</v>
      </c>
      <c r="Q90" s="0" t="n">
        <v>1</v>
      </c>
      <c r="R90" s="0" t="n">
        <v>1</v>
      </c>
      <c r="S90" s="0" t="n">
        <v>1</v>
      </c>
      <c r="T90" s="0" t="n">
        <v>1</v>
      </c>
      <c r="U90" s="0" t="n">
        <v>1</v>
      </c>
      <c r="V90" s="0" t="n">
        <v>1</v>
      </c>
      <c r="W90" s="0" t="n">
        <v>1</v>
      </c>
      <c r="X90" s="0" t="n">
        <v>1</v>
      </c>
      <c r="Y90" s="0" t="n">
        <v>1</v>
      </c>
      <c r="Z90" s="0" t="n">
        <v>1</v>
      </c>
      <c r="AA90" s="0" t="n">
        <v>1</v>
      </c>
      <c r="AB90" s="0" t="n">
        <v>1</v>
      </c>
      <c r="AC90" s="0" t="n">
        <v>1</v>
      </c>
      <c r="AD90" s="0" t="n">
        <v>1</v>
      </c>
      <c r="AE90" s="0" t="n">
        <v>1</v>
      </c>
      <c r="AF90" s="0" t="n">
        <v>1</v>
      </c>
      <c r="AG90" s="0" t="n">
        <v>1</v>
      </c>
      <c r="AH90" s="0" t="n">
        <v>1</v>
      </c>
      <c r="AI90" s="0" t="n">
        <v>1</v>
      </c>
      <c r="AJ90" s="0" t="n">
        <v>1</v>
      </c>
      <c r="AK90" s="0" t="n">
        <v>1</v>
      </c>
      <c r="AL90" s="0" t="n">
        <v>1</v>
      </c>
      <c r="AM90" s="0" t="n">
        <v>1</v>
      </c>
      <c r="AN90" s="0" t="n">
        <v>1</v>
      </c>
      <c r="AO90" s="0" t="n">
        <v>1</v>
      </c>
      <c r="AP90" s="0" t="n">
        <v>1</v>
      </c>
      <c r="AQ90" s="0" t="n">
        <v>1</v>
      </c>
      <c r="AR90" s="0" t="n">
        <v>1</v>
      </c>
      <c r="AS90" s="0" t="n">
        <v>1</v>
      </c>
      <c r="AT90" s="0" t="n">
        <v>1</v>
      </c>
      <c r="AU90" s="0" t="n">
        <v>1</v>
      </c>
      <c r="AV90" s="0" t="n">
        <v>1</v>
      </c>
      <c r="AW90" s="0" t="n">
        <v>1</v>
      </c>
      <c r="AX90" s="0" t="n">
        <v>1</v>
      </c>
      <c r="AY90" s="0" t="n">
        <v>1</v>
      </c>
      <c r="AZ90" s="0" t="n">
        <v>1</v>
      </c>
      <c r="BA90" s="0" t="n">
        <v>1</v>
      </c>
      <c r="BB90" s="0" t="n">
        <v>1</v>
      </c>
      <c r="BC90" s="0" t="n">
        <v>1</v>
      </c>
      <c r="BD90" s="0" t="n">
        <v>1</v>
      </c>
      <c r="BE90" s="0" t="n">
        <v>1</v>
      </c>
      <c r="BF90" s="0" t="n">
        <v>1</v>
      </c>
      <c r="BG90" s="0" t="n">
        <v>1</v>
      </c>
      <c r="BH90" s="0" t="n">
        <v>1</v>
      </c>
      <c r="BI90" s="0" t="n">
        <v>1</v>
      </c>
      <c r="BJ90" s="0" t="n">
        <v>1</v>
      </c>
      <c r="BK90" s="0" t="n">
        <v>1</v>
      </c>
      <c r="BL90" s="0" t="n">
        <v>1</v>
      </c>
      <c r="BM90" s="0" t="n">
        <v>1</v>
      </c>
      <c r="BN90" s="0" t="n">
        <v>1</v>
      </c>
      <c r="BO90" s="0" t="n">
        <v>1</v>
      </c>
      <c r="BP90" s="0" t="n">
        <v>1</v>
      </c>
      <c r="BQ90" s="0" t="n">
        <v>1</v>
      </c>
      <c r="BR90" s="0" t="n">
        <v>1</v>
      </c>
      <c r="BS90" s="0" t="n">
        <v>1</v>
      </c>
      <c r="BT90" s="0" t="n">
        <v>1</v>
      </c>
      <c r="BU90" s="0" t="n">
        <v>1</v>
      </c>
      <c r="BV90" s="0" t="n">
        <v>1</v>
      </c>
      <c r="BW90" s="0" t="n">
        <v>1</v>
      </c>
      <c r="BX90" s="0" t="n">
        <v>1</v>
      </c>
      <c r="BY90" s="0" t="n">
        <v>1</v>
      </c>
      <c r="BZ90" s="0" t="n">
        <v>1</v>
      </c>
      <c r="CA90" s="0" t="n">
        <v>1</v>
      </c>
      <c r="CB90" s="0" t="n">
        <v>1</v>
      </c>
      <c r="CC90" s="0" t="n">
        <v>1</v>
      </c>
      <c r="CD90" s="0" t="n">
        <v>1</v>
      </c>
      <c r="CE90" s="0" t="n">
        <v>1</v>
      </c>
      <c r="CF90" s="0" t="n">
        <v>1</v>
      </c>
      <c r="CG90" s="0" t="n">
        <v>1</v>
      </c>
      <c r="CH90" s="0" t="n">
        <v>1</v>
      </c>
      <c r="CI90" s="0" t="n">
        <v>1</v>
      </c>
      <c r="CJ90" s="0" t="n">
        <v>1</v>
      </c>
      <c r="CK90" s="0" t="n">
        <v>1</v>
      </c>
      <c r="CL90" s="0" t="n">
        <v>1</v>
      </c>
      <c r="CM90" s="0" t="n">
        <v>1</v>
      </c>
      <c r="CN90" s="0" t="n">
        <v>1</v>
      </c>
      <c r="CO90" s="0" t="n">
        <v>1</v>
      </c>
      <c r="CP90" s="0" t="n">
        <v>1</v>
      </c>
      <c r="CQ90" s="0" t="n">
        <v>1</v>
      </c>
      <c r="CR90" s="0" t="n">
        <v>1</v>
      </c>
      <c r="CS90" s="0" t="n">
        <v>1</v>
      </c>
      <c r="CT90" s="0" t="n">
        <v>1</v>
      </c>
      <c r="CU90" s="0" t="n">
        <v>1</v>
      </c>
      <c r="CV90" s="0" t="n">
        <v>1</v>
      </c>
      <c r="CW90" s="0" t="n">
        <v>1</v>
      </c>
      <c r="CX90" s="0" t="n">
        <v>1</v>
      </c>
    </row>
    <row r="91" customFormat="false" ht="12.75" hidden="false" customHeight="false" outlineLevel="0" collapsed="false">
      <c r="B91" s="0" t="s">
        <v>159</v>
      </c>
      <c r="C91" s="0" t="s">
        <v>160</v>
      </c>
      <c r="D91" s="0" t="s">
        <v>161</v>
      </c>
      <c r="E91" s="0" t="s">
        <v>162</v>
      </c>
      <c r="F91" s="0" t="s">
        <v>163</v>
      </c>
      <c r="G91" s="0" t="s">
        <v>164</v>
      </c>
      <c r="H91" s="0" t="s">
        <v>165</v>
      </c>
      <c r="I91" s="0" t="s">
        <v>166</v>
      </c>
      <c r="J91" s="0" t="s">
        <v>167</v>
      </c>
      <c r="K91" s="0" t="s">
        <v>228</v>
      </c>
      <c r="L91" s="0" t="s">
        <v>168</v>
      </c>
      <c r="M91" s="0" t="s">
        <v>169</v>
      </c>
      <c r="N91" s="0" t="s">
        <v>170</v>
      </c>
      <c r="O91" s="0" t="s">
        <v>171</v>
      </c>
      <c r="P91" s="0" t="s">
        <v>172</v>
      </c>
      <c r="Q91" s="0" t="s">
        <v>173</v>
      </c>
      <c r="R91" s="0" t="s">
        <v>174</v>
      </c>
      <c r="S91" s="0" t="s">
        <v>175</v>
      </c>
      <c r="T91" s="0" t="s">
        <v>176</v>
      </c>
      <c r="U91" s="0" t="s">
        <v>177</v>
      </c>
      <c r="V91" s="0" t="s">
        <v>178</v>
      </c>
      <c r="W91" s="0" t="s">
        <v>179</v>
      </c>
      <c r="X91" s="0" t="s">
        <v>180</v>
      </c>
      <c r="Y91" s="0" t="s">
        <v>181</v>
      </c>
      <c r="Z91" s="0" t="s">
        <v>182</v>
      </c>
      <c r="AA91" s="0" t="s">
        <v>183</v>
      </c>
      <c r="AB91" s="0" t="s">
        <v>184</v>
      </c>
      <c r="AC91" s="0" t="s">
        <v>185</v>
      </c>
      <c r="AD91" s="0" t="s">
        <v>186</v>
      </c>
      <c r="AE91" s="0" t="s">
        <v>187</v>
      </c>
      <c r="AF91" s="0" t="s">
        <v>188</v>
      </c>
      <c r="AG91" s="0" t="s">
        <v>291</v>
      </c>
      <c r="AH91" s="0" t="s">
        <v>189</v>
      </c>
      <c r="AI91" s="0" t="s">
        <v>190</v>
      </c>
      <c r="AJ91" s="0" t="s">
        <v>191</v>
      </c>
      <c r="AK91" s="0" t="s">
        <v>192</v>
      </c>
      <c r="AL91" s="0" t="s">
        <v>234</v>
      </c>
      <c r="AM91" s="0" t="s">
        <v>193</v>
      </c>
      <c r="AN91" s="0" t="s">
        <v>194</v>
      </c>
      <c r="AO91" s="0" t="s">
        <v>195</v>
      </c>
      <c r="AP91" s="0" t="s">
        <v>196</v>
      </c>
      <c r="AQ91" s="0" t="s">
        <v>197</v>
      </c>
      <c r="AR91" s="0" t="s">
        <v>198</v>
      </c>
      <c r="AS91" s="0" t="s">
        <v>199</v>
      </c>
      <c r="AT91" s="0" t="s">
        <v>200</v>
      </c>
      <c r="AU91" s="0" t="s">
        <v>201</v>
      </c>
      <c r="AV91" s="0" t="s">
        <v>229</v>
      </c>
      <c r="AW91" s="0" t="s">
        <v>202</v>
      </c>
      <c r="AX91" s="0" t="s">
        <v>203</v>
      </c>
      <c r="AY91" s="0" t="s">
        <v>204</v>
      </c>
      <c r="AZ91" s="0" t="s">
        <v>205</v>
      </c>
      <c r="BA91" s="0" t="s">
        <v>206</v>
      </c>
      <c r="BB91" s="0" t="s">
        <v>207</v>
      </c>
      <c r="BC91" s="0" t="s">
        <v>208</v>
      </c>
      <c r="BD91" s="0" t="s">
        <v>209</v>
      </c>
      <c r="BE91" s="0" t="s">
        <v>210</v>
      </c>
      <c r="BF91" s="0" t="s">
        <v>211</v>
      </c>
      <c r="BG91" s="0" t="s">
        <v>212</v>
      </c>
      <c r="BH91" s="0" t="s">
        <v>213</v>
      </c>
      <c r="BI91" s="0" t="s">
        <v>214</v>
      </c>
      <c r="BJ91" s="0" t="s">
        <v>215</v>
      </c>
      <c r="BK91" s="0" t="s">
        <v>216</v>
      </c>
      <c r="BL91" s="0" t="s">
        <v>217</v>
      </c>
      <c r="BM91" s="0" t="s">
        <v>218</v>
      </c>
      <c r="BN91" s="0" t="s">
        <v>219</v>
      </c>
      <c r="BO91" s="0" t="s">
        <v>220</v>
      </c>
      <c r="BP91" s="0" t="s">
        <v>221</v>
      </c>
      <c r="BQ91" s="0" t="s">
        <v>222</v>
      </c>
      <c r="BR91" s="0" t="s">
        <v>223</v>
      </c>
      <c r="BS91" s="0" t="s">
        <v>224</v>
      </c>
      <c r="BT91" s="0" t="s">
        <v>225</v>
      </c>
      <c r="BU91" s="0" t="s">
        <v>230</v>
      </c>
      <c r="BV91" s="0" t="e">
        <f aca="false">NA()</f>
        <v>#N/A</v>
      </c>
      <c r="BW91" s="0" t="e">
        <f aca="false">NA()</f>
        <v>#N/A</v>
      </c>
      <c r="BX91" s="0" t="e">
        <f aca="false">NA()</f>
        <v>#N/A</v>
      </c>
      <c r="BY91" s="0" t="e">
        <f aca="false">NA()</f>
        <v>#N/A</v>
      </c>
      <c r="BZ91" s="0" t="e">
        <f aca="false">NA()</f>
        <v>#N/A</v>
      </c>
      <c r="CA91" s="0" t="e">
        <f aca="false">NA()</f>
        <v>#N/A</v>
      </c>
      <c r="CB91" s="0" t="e">
        <f aca="false">NA()</f>
        <v>#N/A</v>
      </c>
      <c r="CC91" s="0" t="e">
        <f aca="false">NA()</f>
        <v>#N/A</v>
      </c>
      <c r="CD91" s="0" t="e">
        <f aca="false">NA()</f>
        <v>#N/A</v>
      </c>
      <c r="CE91" s="0" t="e">
        <f aca="false">NA()</f>
        <v>#N/A</v>
      </c>
      <c r="CF91" s="0" t="e">
        <f aca="false">NA()</f>
        <v>#N/A</v>
      </c>
      <c r="CG91" s="0" t="e">
        <f aca="false">NA()</f>
        <v>#N/A</v>
      </c>
      <c r="CH91" s="0" t="e">
        <f aca="false">NA()</f>
        <v>#N/A</v>
      </c>
      <c r="CI91" s="0" t="e">
        <f aca="false">NA()</f>
        <v>#N/A</v>
      </c>
      <c r="CJ91" s="0" t="e">
        <f aca="false">NA()</f>
        <v>#N/A</v>
      </c>
      <c r="CK91" s="0" t="e">
        <f aca="false">NA()</f>
        <v>#N/A</v>
      </c>
      <c r="CL91" s="0" t="e">
        <f aca="false">NA()</f>
        <v>#N/A</v>
      </c>
      <c r="CM91" s="0" t="e">
        <f aca="false">NA()</f>
        <v>#N/A</v>
      </c>
      <c r="CN91" s="0" t="e">
        <f aca="false">NA()</f>
        <v>#N/A</v>
      </c>
      <c r="CO91" s="0" t="e">
        <f aca="false">NA()</f>
        <v>#N/A</v>
      </c>
      <c r="CP91" s="0" t="e">
        <f aca="false">NA()</f>
        <v>#N/A</v>
      </c>
      <c r="CQ91" s="0" t="e">
        <f aca="false">NA()</f>
        <v>#N/A</v>
      </c>
      <c r="CR91" s="0" t="e">
        <f aca="false">NA()</f>
        <v>#N/A</v>
      </c>
      <c r="CS91" s="0" t="e">
        <f aca="false">NA()</f>
        <v>#N/A</v>
      </c>
      <c r="CT91" s="0" t="e">
        <f aca="false">NA()</f>
        <v>#N/A</v>
      </c>
      <c r="CU91" s="0" t="e">
        <f aca="false">NA()</f>
        <v>#N/A</v>
      </c>
      <c r="CV91" s="0" t="e">
        <f aca="false">NA()</f>
        <v>#N/A</v>
      </c>
      <c r="CW91" s="0" t="e">
        <f aca="false">NA()</f>
        <v>#N/A</v>
      </c>
      <c r="CX91" s="0" t="e">
        <f aca="false">NA()</f>
        <v>#N/A</v>
      </c>
    </row>
    <row r="92" customFormat="false" ht="12.75" hidden="false" customHeight="false" outlineLevel="0" collapsed="false">
      <c r="A92" s="0" t="s">
        <v>272</v>
      </c>
      <c r="B92" s="0" t="n">
        <v>1</v>
      </c>
      <c r="C92" s="0" t="n">
        <v>1</v>
      </c>
      <c r="D92" s="0" t="n">
        <v>1</v>
      </c>
      <c r="E92" s="0" t="n">
        <v>1</v>
      </c>
      <c r="F92" s="0" t="n">
        <v>1</v>
      </c>
      <c r="G92" s="0" t="n">
        <v>1</v>
      </c>
      <c r="H92" s="0" t="n">
        <v>1</v>
      </c>
      <c r="I92" s="0" t="n">
        <v>1</v>
      </c>
      <c r="J92" s="0" t="n">
        <v>1</v>
      </c>
      <c r="K92" s="0" t="n">
        <v>1</v>
      </c>
      <c r="L92" s="0" t="n">
        <v>1</v>
      </c>
      <c r="M92" s="0" t="n">
        <v>1</v>
      </c>
      <c r="N92" s="0" t="n">
        <v>1</v>
      </c>
      <c r="O92" s="0" t="n">
        <v>1</v>
      </c>
      <c r="P92" s="0" t="n">
        <v>1</v>
      </c>
      <c r="Q92" s="0" t="n">
        <v>1</v>
      </c>
      <c r="R92" s="0" t="n">
        <v>1</v>
      </c>
      <c r="S92" s="0" t="n">
        <v>1</v>
      </c>
      <c r="T92" s="0" t="n">
        <v>1</v>
      </c>
      <c r="U92" s="0" t="n">
        <v>1</v>
      </c>
      <c r="V92" s="0" t="n">
        <v>1</v>
      </c>
      <c r="W92" s="0" t="n">
        <v>1</v>
      </c>
      <c r="X92" s="0" t="n">
        <v>1</v>
      </c>
      <c r="Y92" s="0" t="n">
        <v>1</v>
      </c>
      <c r="Z92" s="0" t="n">
        <v>1</v>
      </c>
      <c r="AA92" s="0" t="n">
        <v>1</v>
      </c>
      <c r="AB92" s="0" t="n">
        <v>1</v>
      </c>
      <c r="AC92" s="0" t="n">
        <v>1</v>
      </c>
      <c r="AD92" s="0" t="n">
        <v>1</v>
      </c>
      <c r="AE92" s="0" t="n">
        <v>1</v>
      </c>
      <c r="AF92" s="0" t="n">
        <v>1</v>
      </c>
      <c r="AG92" s="0" t="n">
        <v>1</v>
      </c>
      <c r="AH92" s="0" t="n">
        <v>1</v>
      </c>
      <c r="AI92" s="0" t="n">
        <v>1</v>
      </c>
      <c r="AJ92" s="0" t="n">
        <v>1</v>
      </c>
      <c r="AK92" s="0" t="n">
        <v>1</v>
      </c>
      <c r="AL92" s="0" t="n">
        <v>1</v>
      </c>
      <c r="AM92" s="0" t="n">
        <v>1</v>
      </c>
      <c r="AN92" s="0" t="n">
        <v>1</v>
      </c>
      <c r="AO92" s="0" t="n">
        <v>1</v>
      </c>
      <c r="AP92" s="0" t="n">
        <v>1</v>
      </c>
      <c r="AQ92" s="0" t="n">
        <v>1</v>
      </c>
      <c r="AR92" s="0" t="n">
        <v>1</v>
      </c>
      <c r="AS92" s="0" t="n">
        <v>1</v>
      </c>
      <c r="AT92" s="0" t="n">
        <v>1</v>
      </c>
      <c r="AU92" s="0" t="n">
        <v>1</v>
      </c>
      <c r="AV92" s="0" t="n">
        <v>1</v>
      </c>
      <c r="AW92" s="0" t="n">
        <v>1</v>
      </c>
      <c r="AX92" s="0" t="n">
        <v>1</v>
      </c>
      <c r="AY92" s="0" t="n">
        <v>1</v>
      </c>
      <c r="AZ92" s="0" t="n">
        <v>1</v>
      </c>
      <c r="BA92" s="0" t="n">
        <v>1</v>
      </c>
      <c r="BB92" s="0" t="n">
        <v>1</v>
      </c>
      <c r="BC92" s="0" t="n">
        <v>1</v>
      </c>
      <c r="BD92" s="0" t="n">
        <v>1</v>
      </c>
      <c r="BE92" s="0" t="n">
        <v>1</v>
      </c>
      <c r="BF92" s="0" t="n">
        <v>1</v>
      </c>
      <c r="BG92" s="0" t="n">
        <v>1</v>
      </c>
      <c r="BH92" s="0" t="n">
        <v>1</v>
      </c>
      <c r="BI92" s="0" t="n">
        <v>1</v>
      </c>
      <c r="BJ92" s="0" t="n">
        <v>1</v>
      </c>
      <c r="BK92" s="0" t="n">
        <v>1</v>
      </c>
      <c r="BL92" s="0" t="n">
        <v>1</v>
      </c>
      <c r="BM92" s="0" t="n">
        <v>1</v>
      </c>
      <c r="BN92" s="0" t="n">
        <v>1</v>
      </c>
      <c r="BO92" s="0" t="n">
        <v>1</v>
      </c>
      <c r="BP92" s="0" t="n">
        <v>1</v>
      </c>
      <c r="BQ92" s="0" t="n">
        <v>1</v>
      </c>
      <c r="BR92" s="0" t="n">
        <v>1</v>
      </c>
      <c r="BS92" s="0" t="n">
        <v>1</v>
      </c>
      <c r="BT92" s="0" t="n">
        <v>1</v>
      </c>
      <c r="BU92" s="0" t="n">
        <v>1</v>
      </c>
      <c r="BV92" s="0" t="n">
        <v>1</v>
      </c>
      <c r="BW92" s="0" t="n">
        <v>1</v>
      </c>
      <c r="BX92" s="0" t="n">
        <v>1</v>
      </c>
      <c r="BY92" s="0" t="n">
        <v>1</v>
      </c>
      <c r="BZ92" s="0" t="n">
        <v>1</v>
      </c>
      <c r="CA92" s="0" t="n">
        <v>1</v>
      </c>
      <c r="CB92" s="0" t="n">
        <v>1</v>
      </c>
      <c r="CC92" s="0" t="n">
        <v>1</v>
      </c>
      <c r="CD92" s="0" t="n">
        <v>1</v>
      </c>
      <c r="CE92" s="0" t="n">
        <v>1</v>
      </c>
      <c r="CF92" s="0" t="n">
        <v>1</v>
      </c>
      <c r="CG92" s="0" t="n">
        <v>1</v>
      </c>
      <c r="CH92" s="0" t="n">
        <v>1</v>
      </c>
      <c r="CI92" s="0" t="n">
        <v>1</v>
      </c>
      <c r="CJ92" s="0" t="n">
        <v>1</v>
      </c>
      <c r="CK92" s="0" t="n">
        <v>1</v>
      </c>
      <c r="CL92" s="0" t="n">
        <v>1</v>
      </c>
      <c r="CM92" s="0" t="n">
        <v>1</v>
      </c>
      <c r="CN92" s="0" t="n">
        <v>1</v>
      </c>
      <c r="CO92" s="0" t="n">
        <v>1</v>
      </c>
      <c r="CP92" s="0" t="n">
        <v>1</v>
      </c>
      <c r="CQ92" s="0" t="n">
        <v>1</v>
      </c>
      <c r="CR92" s="0" t="n">
        <v>1</v>
      </c>
      <c r="CS92" s="0" t="n">
        <v>1</v>
      </c>
      <c r="CT92" s="0" t="n">
        <v>1</v>
      </c>
      <c r="CU92" s="0" t="n">
        <v>1</v>
      </c>
      <c r="CV92" s="0" t="n">
        <v>1</v>
      </c>
      <c r="CW92" s="0" t="n">
        <v>1</v>
      </c>
      <c r="CX92" s="0" t="n">
        <v>1</v>
      </c>
    </row>
    <row r="93" customFormat="false" ht="12.75" hidden="false" customHeight="false" outlineLevel="0" collapsed="false">
      <c r="B93" s="0" t="s">
        <v>159</v>
      </c>
      <c r="C93" s="0" t="s">
        <v>160</v>
      </c>
      <c r="D93" s="0" t="s">
        <v>161</v>
      </c>
      <c r="E93" s="0" t="s">
        <v>162</v>
      </c>
      <c r="F93" s="0" t="s">
        <v>163</v>
      </c>
      <c r="G93" s="0" t="s">
        <v>164</v>
      </c>
      <c r="H93" s="0" t="s">
        <v>165</v>
      </c>
      <c r="I93" s="0" t="s">
        <v>166</v>
      </c>
      <c r="J93" s="0" t="s">
        <v>167</v>
      </c>
      <c r="K93" s="0" t="s">
        <v>228</v>
      </c>
      <c r="L93" s="0" t="s">
        <v>168</v>
      </c>
      <c r="M93" s="0" t="s">
        <v>169</v>
      </c>
      <c r="N93" s="0" t="s">
        <v>170</v>
      </c>
      <c r="O93" s="0" t="s">
        <v>171</v>
      </c>
      <c r="P93" s="0" t="s">
        <v>172</v>
      </c>
      <c r="Q93" s="0" t="s">
        <v>173</v>
      </c>
      <c r="R93" s="0" t="s">
        <v>174</v>
      </c>
      <c r="S93" s="0" t="s">
        <v>175</v>
      </c>
      <c r="T93" s="0" t="s">
        <v>176</v>
      </c>
      <c r="U93" s="0" t="s">
        <v>177</v>
      </c>
      <c r="V93" s="0" t="s">
        <v>178</v>
      </c>
      <c r="W93" s="0" t="s">
        <v>179</v>
      </c>
      <c r="X93" s="0" t="s">
        <v>180</v>
      </c>
      <c r="Y93" s="0" t="s">
        <v>181</v>
      </c>
      <c r="Z93" s="0" t="s">
        <v>182</v>
      </c>
      <c r="AA93" s="0" t="s">
        <v>183</v>
      </c>
      <c r="AB93" s="0" t="s">
        <v>184</v>
      </c>
      <c r="AC93" s="0" t="s">
        <v>185</v>
      </c>
      <c r="AD93" s="0" t="s">
        <v>186</v>
      </c>
      <c r="AE93" s="0" t="s">
        <v>187</v>
      </c>
      <c r="AF93" s="0" t="s">
        <v>188</v>
      </c>
      <c r="AG93" s="0" t="s">
        <v>291</v>
      </c>
      <c r="AH93" s="0" t="s">
        <v>189</v>
      </c>
      <c r="AI93" s="0" t="s">
        <v>190</v>
      </c>
      <c r="AJ93" s="0" t="s">
        <v>191</v>
      </c>
      <c r="AK93" s="0" t="s">
        <v>192</v>
      </c>
      <c r="AL93" s="0" t="s">
        <v>234</v>
      </c>
      <c r="AM93" s="0" t="s">
        <v>193</v>
      </c>
      <c r="AN93" s="0" t="s">
        <v>194</v>
      </c>
      <c r="AO93" s="0" t="s">
        <v>195</v>
      </c>
      <c r="AP93" s="0" t="s">
        <v>196</v>
      </c>
      <c r="AQ93" s="0" t="s">
        <v>197</v>
      </c>
      <c r="AR93" s="0" t="s">
        <v>198</v>
      </c>
      <c r="AS93" s="0" t="s">
        <v>199</v>
      </c>
      <c r="AT93" s="0" t="s">
        <v>200</v>
      </c>
      <c r="AU93" s="0" t="s">
        <v>201</v>
      </c>
      <c r="AV93" s="0" t="s">
        <v>229</v>
      </c>
      <c r="AW93" s="0" t="s">
        <v>202</v>
      </c>
      <c r="AX93" s="0" t="s">
        <v>203</v>
      </c>
      <c r="AY93" s="0" t="s">
        <v>204</v>
      </c>
      <c r="AZ93" s="0" t="s">
        <v>205</v>
      </c>
      <c r="BA93" s="0" t="s">
        <v>206</v>
      </c>
      <c r="BB93" s="0" t="s">
        <v>207</v>
      </c>
      <c r="BC93" s="0" t="s">
        <v>208</v>
      </c>
      <c r="BD93" s="0" t="s">
        <v>209</v>
      </c>
      <c r="BE93" s="0" t="s">
        <v>210</v>
      </c>
      <c r="BF93" s="0" t="s">
        <v>211</v>
      </c>
      <c r="BG93" s="0" t="s">
        <v>212</v>
      </c>
      <c r="BH93" s="0" t="s">
        <v>213</v>
      </c>
      <c r="BI93" s="0" t="s">
        <v>214</v>
      </c>
      <c r="BJ93" s="0" t="s">
        <v>215</v>
      </c>
      <c r="BK93" s="0" t="s">
        <v>216</v>
      </c>
      <c r="BL93" s="0" t="s">
        <v>217</v>
      </c>
      <c r="BM93" s="0" t="s">
        <v>218</v>
      </c>
      <c r="BN93" s="0" t="s">
        <v>219</v>
      </c>
      <c r="BO93" s="0" t="s">
        <v>220</v>
      </c>
      <c r="BP93" s="0" t="s">
        <v>221</v>
      </c>
      <c r="BQ93" s="0" t="s">
        <v>222</v>
      </c>
      <c r="BR93" s="0" t="s">
        <v>223</v>
      </c>
      <c r="BS93" s="0" t="s">
        <v>224</v>
      </c>
      <c r="BT93" s="0" t="s">
        <v>225</v>
      </c>
      <c r="BU93" s="0" t="s">
        <v>230</v>
      </c>
      <c r="BV93" s="0" t="e">
        <f aca="false">NA()</f>
        <v>#N/A</v>
      </c>
      <c r="BW93" s="0" t="e">
        <f aca="false">NA()</f>
        <v>#N/A</v>
      </c>
      <c r="BX93" s="0" t="e">
        <f aca="false">NA()</f>
        <v>#N/A</v>
      </c>
      <c r="BY93" s="0" t="e">
        <f aca="false">NA()</f>
        <v>#N/A</v>
      </c>
      <c r="BZ93" s="0" t="e">
        <f aca="false">NA()</f>
        <v>#N/A</v>
      </c>
      <c r="CA93" s="0" t="e">
        <f aca="false">NA()</f>
        <v>#N/A</v>
      </c>
      <c r="CB93" s="0" t="e">
        <f aca="false">NA()</f>
        <v>#N/A</v>
      </c>
      <c r="CC93" s="0" t="e">
        <f aca="false">NA()</f>
        <v>#N/A</v>
      </c>
      <c r="CD93" s="0" t="e">
        <f aca="false">NA()</f>
        <v>#N/A</v>
      </c>
      <c r="CE93" s="0" t="e">
        <f aca="false">NA()</f>
        <v>#N/A</v>
      </c>
      <c r="CF93" s="0" t="e">
        <f aca="false">NA()</f>
        <v>#N/A</v>
      </c>
      <c r="CG93" s="0" t="e">
        <f aca="false">NA()</f>
        <v>#N/A</v>
      </c>
      <c r="CH93" s="0" t="e">
        <f aca="false">NA()</f>
        <v>#N/A</v>
      </c>
      <c r="CI93" s="0" t="e">
        <f aca="false">NA()</f>
        <v>#N/A</v>
      </c>
      <c r="CJ93" s="0" t="e">
        <f aca="false">NA()</f>
        <v>#N/A</v>
      </c>
      <c r="CK93" s="0" t="e">
        <f aca="false">NA()</f>
        <v>#N/A</v>
      </c>
      <c r="CL93" s="0" t="e">
        <f aca="false">NA()</f>
        <v>#N/A</v>
      </c>
      <c r="CM93" s="0" t="e">
        <f aca="false">NA()</f>
        <v>#N/A</v>
      </c>
      <c r="CN93" s="0" t="e">
        <f aca="false">NA()</f>
        <v>#N/A</v>
      </c>
      <c r="CO93" s="0" t="e">
        <f aca="false">NA()</f>
        <v>#N/A</v>
      </c>
      <c r="CP93" s="0" t="e">
        <f aca="false">NA()</f>
        <v>#N/A</v>
      </c>
      <c r="CQ93" s="0" t="e">
        <f aca="false">NA()</f>
        <v>#N/A</v>
      </c>
      <c r="CR93" s="0" t="e">
        <f aca="false">NA()</f>
        <v>#N/A</v>
      </c>
      <c r="CS93" s="0" t="e">
        <f aca="false">NA()</f>
        <v>#N/A</v>
      </c>
      <c r="CT93" s="0" t="e">
        <f aca="false">NA()</f>
        <v>#N/A</v>
      </c>
      <c r="CU93" s="0" t="e">
        <f aca="false">NA()</f>
        <v>#N/A</v>
      </c>
      <c r="CV93" s="0" t="e">
        <f aca="false">NA()</f>
        <v>#N/A</v>
      </c>
      <c r="CW93" s="0" t="e">
        <f aca="false">NA()</f>
        <v>#N/A</v>
      </c>
      <c r="CX93" s="0" t="e">
        <f aca="false">NA()</f>
        <v>#N/A</v>
      </c>
    </row>
    <row r="94" customFormat="false" ht="12.75" hidden="false" customHeight="false" outlineLevel="0" collapsed="false">
      <c r="A94" s="0" t="s">
        <v>273</v>
      </c>
      <c r="B94" s="0" t="n">
        <v>1</v>
      </c>
      <c r="C94" s="0" t="n">
        <v>1</v>
      </c>
      <c r="D94" s="0" t="n">
        <v>1</v>
      </c>
      <c r="E94" s="0" t="n">
        <v>1</v>
      </c>
      <c r="F94" s="0" t="n">
        <v>1</v>
      </c>
      <c r="G94" s="0" t="n">
        <v>1</v>
      </c>
      <c r="H94" s="0" t="n">
        <v>1</v>
      </c>
      <c r="I94" s="0" t="n">
        <v>1</v>
      </c>
      <c r="J94" s="0" t="n">
        <v>1</v>
      </c>
      <c r="K94" s="0" t="n">
        <v>1</v>
      </c>
      <c r="L94" s="0" t="n">
        <v>1</v>
      </c>
      <c r="M94" s="0" t="n">
        <v>1</v>
      </c>
      <c r="N94" s="0" t="n">
        <v>1</v>
      </c>
      <c r="O94" s="0" t="n">
        <v>1</v>
      </c>
      <c r="P94" s="0" t="n">
        <v>1</v>
      </c>
      <c r="Q94" s="0" t="n">
        <v>1</v>
      </c>
      <c r="R94" s="0" t="n">
        <v>1</v>
      </c>
      <c r="S94" s="0" t="n">
        <v>1</v>
      </c>
      <c r="T94" s="0" t="n">
        <v>1</v>
      </c>
      <c r="U94" s="0" t="n">
        <v>1</v>
      </c>
      <c r="V94" s="0" t="n">
        <v>1</v>
      </c>
      <c r="W94" s="0" t="n">
        <v>1</v>
      </c>
      <c r="X94" s="0" t="n">
        <v>1</v>
      </c>
      <c r="Y94" s="0" t="n">
        <v>1</v>
      </c>
      <c r="Z94" s="0" t="n">
        <v>1</v>
      </c>
      <c r="AA94" s="0" t="n">
        <v>1</v>
      </c>
      <c r="AB94" s="0" t="n">
        <v>1</v>
      </c>
      <c r="AC94" s="0" t="n">
        <v>1</v>
      </c>
      <c r="AD94" s="0" t="n">
        <v>1</v>
      </c>
      <c r="AE94" s="0" t="n">
        <v>1</v>
      </c>
      <c r="AF94" s="0" t="n">
        <v>1</v>
      </c>
      <c r="AG94" s="0" t="n">
        <v>1</v>
      </c>
      <c r="AH94" s="0" t="n">
        <v>1</v>
      </c>
      <c r="AI94" s="0" t="n">
        <v>1</v>
      </c>
      <c r="AJ94" s="0" t="n">
        <v>1</v>
      </c>
      <c r="AK94" s="0" t="n">
        <v>1</v>
      </c>
      <c r="AL94" s="0" t="n">
        <v>1</v>
      </c>
      <c r="AM94" s="0" t="n">
        <v>1</v>
      </c>
      <c r="AN94" s="0" t="n">
        <v>1</v>
      </c>
      <c r="AO94" s="0" t="n">
        <v>1</v>
      </c>
      <c r="AP94" s="0" t="n">
        <v>1</v>
      </c>
      <c r="AQ94" s="0" t="n">
        <v>1</v>
      </c>
      <c r="AR94" s="0" t="n">
        <v>1</v>
      </c>
      <c r="AS94" s="0" t="n">
        <v>1</v>
      </c>
      <c r="AT94" s="0" t="n">
        <v>1</v>
      </c>
      <c r="AU94" s="0" t="n">
        <v>1</v>
      </c>
      <c r="AV94" s="0" t="n">
        <v>1</v>
      </c>
      <c r="AW94" s="0" t="n">
        <v>1</v>
      </c>
      <c r="AX94" s="0" t="n">
        <v>1</v>
      </c>
      <c r="AY94" s="0" t="n">
        <v>1</v>
      </c>
      <c r="AZ94" s="0" t="n">
        <v>1</v>
      </c>
      <c r="BA94" s="0" t="n">
        <v>1</v>
      </c>
      <c r="BB94" s="0" t="n">
        <v>1</v>
      </c>
      <c r="BC94" s="0" t="n">
        <v>1</v>
      </c>
      <c r="BD94" s="0" t="n">
        <v>1</v>
      </c>
      <c r="BE94" s="0" t="n">
        <v>1</v>
      </c>
      <c r="BF94" s="0" t="n">
        <v>1</v>
      </c>
      <c r="BG94" s="0" t="n">
        <v>1</v>
      </c>
      <c r="BH94" s="0" t="n">
        <v>1</v>
      </c>
      <c r="BI94" s="0" t="n">
        <v>1</v>
      </c>
      <c r="BJ94" s="0" t="n">
        <v>1</v>
      </c>
      <c r="BK94" s="0" t="n">
        <v>1</v>
      </c>
      <c r="BL94" s="0" t="n">
        <v>1</v>
      </c>
      <c r="BM94" s="0" t="n">
        <v>1</v>
      </c>
      <c r="BN94" s="0" t="n">
        <v>1</v>
      </c>
      <c r="BO94" s="0" t="n">
        <v>1</v>
      </c>
      <c r="BP94" s="0" t="n">
        <v>1</v>
      </c>
      <c r="BQ94" s="0" t="n">
        <v>1</v>
      </c>
      <c r="BR94" s="0" t="n">
        <v>1</v>
      </c>
      <c r="BS94" s="0" t="n">
        <v>1</v>
      </c>
      <c r="BT94" s="0" t="n">
        <v>1</v>
      </c>
      <c r="BU94" s="0" t="n">
        <v>1</v>
      </c>
      <c r="BV94" s="0" t="n">
        <v>1</v>
      </c>
      <c r="BW94" s="0" t="n">
        <v>1</v>
      </c>
      <c r="BX94" s="0" t="n">
        <v>1</v>
      </c>
      <c r="BY94" s="0" t="n">
        <v>1</v>
      </c>
      <c r="BZ94" s="0" t="n">
        <v>1</v>
      </c>
      <c r="CA94" s="0" t="n">
        <v>1</v>
      </c>
      <c r="CB94" s="0" t="n">
        <v>1</v>
      </c>
      <c r="CC94" s="0" t="n">
        <v>1</v>
      </c>
      <c r="CD94" s="0" t="n">
        <v>1</v>
      </c>
      <c r="CE94" s="0" t="n">
        <v>1</v>
      </c>
      <c r="CF94" s="0" t="n">
        <v>1</v>
      </c>
      <c r="CG94" s="0" t="n">
        <v>1</v>
      </c>
      <c r="CH94" s="0" t="n">
        <v>1</v>
      </c>
      <c r="CI94" s="0" t="n">
        <v>1</v>
      </c>
      <c r="CJ94" s="0" t="n">
        <v>1</v>
      </c>
      <c r="CK94" s="0" t="n">
        <v>1</v>
      </c>
      <c r="CL94" s="0" t="n">
        <v>1</v>
      </c>
      <c r="CM94" s="0" t="n">
        <v>1</v>
      </c>
      <c r="CN94" s="0" t="n">
        <v>1</v>
      </c>
      <c r="CO94" s="0" t="n">
        <v>1</v>
      </c>
      <c r="CP94" s="0" t="n">
        <v>1</v>
      </c>
      <c r="CQ94" s="0" t="n">
        <v>1</v>
      </c>
      <c r="CR94" s="0" t="n">
        <v>1</v>
      </c>
      <c r="CS94" s="0" t="n">
        <v>1</v>
      </c>
      <c r="CT94" s="0" t="n">
        <v>1</v>
      </c>
      <c r="CU94" s="0" t="n">
        <v>1</v>
      </c>
      <c r="CV94" s="0" t="n">
        <v>1</v>
      </c>
      <c r="CW94" s="0" t="n">
        <v>1</v>
      </c>
      <c r="CX94" s="0" t="n">
        <v>1</v>
      </c>
    </row>
    <row r="95" customFormat="false" ht="12.75" hidden="false" customHeight="false" outlineLevel="0" collapsed="false">
      <c r="B95" s="0" t="s">
        <v>159</v>
      </c>
      <c r="C95" s="0" t="s">
        <v>160</v>
      </c>
      <c r="D95" s="0" t="s">
        <v>161</v>
      </c>
      <c r="E95" s="0" t="s">
        <v>162</v>
      </c>
      <c r="F95" s="0" t="s">
        <v>163</v>
      </c>
      <c r="G95" s="0" t="s">
        <v>164</v>
      </c>
      <c r="H95" s="0" t="s">
        <v>165</v>
      </c>
      <c r="I95" s="0" t="s">
        <v>166</v>
      </c>
      <c r="J95" s="0" t="s">
        <v>167</v>
      </c>
      <c r="K95" s="0" t="s">
        <v>228</v>
      </c>
      <c r="L95" s="0" t="s">
        <v>168</v>
      </c>
      <c r="M95" s="0" t="s">
        <v>169</v>
      </c>
      <c r="N95" s="0" t="s">
        <v>170</v>
      </c>
      <c r="O95" s="0" t="s">
        <v>171</v>
      </c>
      <c r="P95" s="0" t="s">
        <v>172</v>
      </c>
      <c r="Q95" s="0" t="s">
        <v>173</v>
      </c>
      <c r="R95" s="0" t="s">
        <v>174</v>
      </c>
      <c r="S95" s="0" t="s">
        <v>175</v>
      </c>
      <c r="T95" s="0" t="s">
        <v>176</v>
      </c>
      <c r="U95" s="0" t="s">
        <v>177</v>
      </c>
      <c r="V95" s="0" t="s">
        <v>178</v>
      </c>
      <c r="W95" s="0" t="s">
        <v>179</v>
      </c>
      <c r="X95" s="0" t="s">
        <v>180</v>
      </c>
      <c r="Y95" s="0" t="s">
        <v>181</v>
      </c>
      <c r="Z95" s="0" t="s">
        <v>182</v>
      </c>
      <c r="AA95" s="0" t="s">
        <v>183</v>
      </c>
      <c r="AB95" s="0" t="s">
        <v>184</v>
      </c>
      <c r="AC95" s="0" t="s">
        <v>185</v>
      </c>
      <c r="AD95" s="0" t="s">
        <v>186</v>
      </c>
      <c r="AE95" s="0" t="s">
        <v>187</v>
      </c>
      <c r="AF95" s="0" t="s">
        <v>188</v>
      </c>
      <c r="AG95" s="0" t="s">
        <v>291</v>
      </c>
      <c r="AH95" s="0" t="s">
        <v>189</v>
      </c>
      <c r="AI95" s="0" t="s">
        <v>190</v>
      </c>
      <c r="AJ95" s="0" t="s">
        <v>191</v>
      </c>
      <c r="AK95" s="0" t="s">
        <v>192</v>
      </c>
      <c r="AL95" s="0" t="s">
        <v>234</v>
      </c>
      <c r="AM95" s="0" t="s">
        <v>193</v>
      </c>
      <c r="AN95" s="0" t="s">
        <v>194</v>
      </c>
      <c r="AO95" s="0" t="s">
        <v>195</v>
      </c>
      <c r="AP95" s="0" t="s">
        <v>196</v>
      </c>
      <c r="AQ95" s="0" t="s">
        <v>197</v>
      </c>
      <c r="AR95" s="0" t="s">
        <v>198</v>
      </c>
      <c r="AS95" s="0" t="s">
        <v>199</v>
      </c>
      <c r="AT95" s="0" t="s">
        <v>200</v>
      </c>
      <c r="AU95" s="0" t="s">
        <v>201</v>
      </c>
      <c r="AV95" s="0" t="s">
        <v>229</v>
      </c>
      <c r="AW95" s="0" t="s">
        <v>202</v>
      </c>
      <c r="AX95" s="0" t="s">
        <v>203</v>
      </c>
      <c r="AY95" s="0" t="s">
        <v>204</v>
      </c>
      <c r="AZ95" s="0" t="s">
        <v>205</v>
      </c>
      <c r="BA95" s="0" t="s">
        <v>206</v>
      </c>
      <c r="BB95" s="0" t="s">
        <v>207</v>
      </c>
      <c r="BC95" s="0" t="s">
        <v>208</v>
      </c>
      <c r="BD95" s="0" t="s">
        <v>209</v>
      </c>
      <c r="BE95" s="0" t="s">
        <v>210</v>
      </c>
      <c r="BF95" s="0" t="s">
        <v>211</v>
      </c>
      <c r="BG95" s="0" t="s">
        <v>212</v>
      </c>
      <c r="BH95" s="0" t="s">
        <v>213</v>
      </c>
      <c r="BI95" s="0" t="s">
        <v>214</v>
      </c>
      <c r="BJ95" s="0" t="s">
        <v>215</v>
      </c>
      <c r="BK95" s="0" t="s">
        <v>216</v>
      </c>
      <c r="BL95" s="0" t="s">
        <v>217</v>
      </c>
      <c r="BM95" s="0" t="s">
        <v>218</v>
      </c>
      <c r="BN95" s="0" t="s">
        <v>219</v>
      </c>
      <c r="BO95" s="0" t="s">
        <v>220</v>
      </c>
      <c r="BP95" s="0" t="s">
        <v>221</v>
      </c>
      <c r="BQ95" s="0" t="s">
        <v>222</v>
      </c>
      <c r="BR95" s="0" t="s">
        <v>223</v>
      </c>
      <c r="BS95" s="0" t="s">
        <v>224</v>
      </c>
      <c r="BT95" s="0" t="s">
        <v>225</v>
      </c>
      <c r="BU95" s="0" t="s">
        <v>230</v>
      </c>
      <c r="BV95" s="0" t="e">
        <f aca="false">NA()</f>
        <v>#N/A</v>
      </c>
      <c r="BW95" s="0" t="e">
        <f aca="false">NA()</f>
        <v>#N/A</v>
      </c>
      <c r="BX95" s="0" t="e">
        <f aca="false">NA()</f>
        <v>#N/A</v>
      </c>
      <c r="BY95" s="0" t="e">
        <f aca="false">NA()</f>
        <v>#N/A</v>
      </c>
      <c r="BZ95" s="0" t="e">
        <f aca="false">NA()</f>
        <v>#N/A</v>
      </c>
      <c r="CA95" s="0" t="e">
        <f aca="false">NA()</f>
        <v>#N/A</v>
      </c>
      <c r="CB95" s="0" t="e">
        <f aca="false">NA()</f>
        <v>#N/A</v>
      </c>
      <c r="CC95" s="0" t="e">
        <f aca="false">NA()</f>
        <v>#N/A</v>
      </c>
      <c r="CD95" s="0" t="e">
        <f aca="false">NA()</f>
        <v>#N/A</v>
      </c>
      <c r="CE95" s="0" t="e">
        <f aca="false">NA()</f>
        <v>#N/A</v>
      </c>
      <c r="CF95" s="0" t="e">
        <f aca="false">NA()</f>
        <v>#N/A</v>
      </c>
      <c r="CG95" s="0" t="e">
        <f aca="false">NA()</f>
        <v>#N/A</v>
      </c>
      <c r="CH95" s="0" t="e">
        <f aca="false">NA()</f>
        <v>#N/A</v>
      </c>
      <c r="CI95" s="0" t="e">
        <f aca="false">NA()</f>
        <v>#N/A</v>
      </c>
      <c r="CJ95" s="0" t="e">
        <f aca="false">NA()</f>
        <v>#N/A</v>
      </c>
      <c r="CK95" s="0" t="e">
        <f aca="false">NA()</f>
        <v>#N/A</v>
      </c>
      <c r="CL95" s="0" t="e">
        <f aca="false">NA()</f>
        <v>#N/A</v>
      </c>
      <c r="CM95" s="0" t="e">
        <f aca="false">NA()</f>
        <v>#N/A</v>
      </c>
      <c r="CN95" s="0" t="e">
        <f aca="false">NA()</f>
        <v>#N/A</v>
      </c>
      <c r="CO95" s="0" t="e">
        <f aca="false">NA()</f>
        <v>#N/A</v>
      </c>
      <c r="CP95" s="0" t="e">
        <f aca="false">NA()</f>
        <v>#N/A</v>
      </c>
      <c r="CQ95" s="0" t="e">
        <f aca="false">NA()</f>
        <v>#N/A</v>
      </c>
      <c r="CR95" s="0" t="e">
        <f aca="false">NA()</f>
        <v>#N/A</v>
      </c>
      <c r="CS95" s="0" t="e">
        <f aca="false">NA()</f>
        <v>#N/A</v>
      </c>
      <c r="CT95" s="0" t="e">
        <f aca="false">NA()</f>
        <v>#N/A</v>
      </c>
      <c r="CU95" s="0" t="e">
        <f aca="false">NA()</f>
        <v>#N/A</v>
      </c>
      <c r="CV95" s="0" t="e">
        <f aca="false">NA()</f>
        <v>#N/A</v>
      </c>
      <c r="CW95" s="0" t="e">
        <f aca="false">NA()</f>
        <v>#N/A</v>
      </c>
      <c r="CX95" s="0" t="e">
        <f aca="false">NA()</f>
        <v>#N/A</v>
      </c>
    </row>
    <row r="96" customFormat="false" ht="12.75" hidden="false" customHeight="false" outlineLevel="0" collapsed="false">
      <c r="A96" s="0" t="s">
        <v>274</v>
      </c>
      <c r="B96" s="0" t="n">
        <v>1</v>
      </c>
      <c r="C96" s="0" t="n">
        <v>1</v>
      </c>
      <c r="D96" s="0" t="n">
        <v>1</v>
      </c>
      <c r="E96" s="0" t="n">
        <v>1</v>
      </c>
      <c r="F96" s="0" t="n">
        <v>1</v>
      </c>
      <c r="G96" s="0" t="n">
        <v>1</v>
      </c>
      <c r="H96" s="0" t="n">
        <v>1</v>
      </c>
      <c r="I96" s="0" t="n">
        <v>1</v>
      </c>
      <c r="J96" s="0" t="n">
        <v>1</v>
      </c>
      <c r="K96" s="0" t="n">
        <v>1</v>
      </c>
      <c r="L96" s="0" t="n">
        <v>1</v>
      </c>
      <c r="M96" s="0" t="n">
        <v>1</v>
      </c>
      <c r="N96" s="0" t="n">
        <v>1</v>
      </c>
      <c r="O96" s="0" t="n">
        <v>1</v>
      </c>
      <c r="P96" s="0" t="n">
        <v>1</v>
      </c>
      <c r="Q96" s="0" t="n">
        <v>1</v>
      </c>
      <c r="R96" s="0" t="n">
        <v>1</v>
      </c>
      <c r="S96" s="0" t="n">
        <v>1</v>
      </c>
      <c r="T96" s="0" t="n">
        <v>1</v>
      </c>
      <c r="U96" s="0" t="n">
        <v>1</v>
      </c>
      <c r="V96" s="0" t="n">
        <v>1</v>
      </c>
      <c r="W96" s="0" t="n">
        <v>1</v>
      </c>
      <c r="X96" s="0" t="n">
        <v>1</v>
      </c>
      <c r="Y96" s="0" t="n">
        <v>1</v>
      </c>
      <c r="Z96" s="0" t="n">
        <v>1</v>
      </c>
      <c r="AA96" s="0" t="n">
        <v>1</v>
      </c>
      <c r="AB96" s="0" t="n">
        <v>1</v>
      </c>
      <c r="AC96" s="0" t="n">
        <v>1</v>
      </c>
      <c r="AD96" s="0" t="n">
        <v>1</v>
      </c>
      <c r="AE96" s="0" t="n">
        <v>1</v>
      </c>
      <c r="AF96" s="0" t="n">
        <v>1</v>
      </c>
      <c r="AG96" s="0" t="n">
        <v>1</v>
      </c>
      <c r="AH96" s="0" t="n">
        <v>1</v>
      </c>
      <c r="AI96" s="0" t="n">
        <v>1</v>
      </c>
      <c r="AJ96" s="0" t="n">
        <v>1</v>
      </c>
      <c r="AK96" s="0" t="n">
        <v>1</v>
      </c>
      <c r="AL96" s="0" t="n">
        <v>1</v>
      </c>
      <c r="AM96" s="0" t="n">
        <v>1</v>
      </c>
      <c r="AN96" s="0" t="n">
        <v>1</v>
      </c>
      <c r="AO96" s="0" t="n">
        <v>1</v>
      </c>
      <c r="AP96" s="0" t="n">
        <v>1</v>
      </c>
      <c r="AQ96" s="0" t="n">
        <v>1</v>
      </c>
      <c r="AR96" s="0" t="n">
        <v>1</v>
      </c>
      <c r="AS96" s="0" t="n">
        <v>1</v>
      </c>
      <c r="AT96" s="0" t="n">
        <v>1</v>
      </c>
      <c r="AU96" s="0" t="n">
        <v>1</v>
      </c>
      <c r="AV96" s="0" t="n">
        <v>1</v>
      </c>
      <c r="AW96" s="0" t="n">
        <v>1</v>
      </c>
      <c r="AX96" s="0" t="n">
        <v>1</v>
      </c>
      <c r="AY96" s="0" t="n">
        <v>1</v>
      </c>
      <c r="AZ96" s="0" t="n">
        <v>1</v>
      </c>
      <c r="BA96" s="0" t="n">
        <v>1</v>
      </c>
      <c r="BB96" s="0" t="n">
        <v>1</v>
      </c>
      <c r="BC96" s="0" t="n">
        <v>1</v>
      </c>
      <c r="BD96" s="0" t="n">
        <v>1</v>
      </c>
      <c r="BE96" s="0" t="n">
        <v>1</v>
      </c>
      <c r="BF96" s="0" t="n">
        <v>1</v>
      </c>
      <c r="BG96" s="0" t="n">
        <v>1</v>
      </c>
      <c r="BH96" s="0" t="n">
        <v>1</v>
      </c>
      <c r="BI96" s="0" t="n">
        <v>1</v>
      </c>
      <c r="BJ96" s="0" t="n">
        <v>1</v>
      </c>
      <c r="BK96" s="0" t="n">
        <v>1</v>
      </c>
      <c r="BL96" s="0" t="n">
        <v>1</v>
      </c>
      <c r="BM96" s="0" t="n">
        <v>1</v>
      </c>
      <c r="BN96" s="0" t="n">
        <v>1</v>
      </c>
      <c r="BO96" s="0" t="n">
        <v>1</v>
      </c>
      <c r="BP96" s="0" t="n">
        <v>1</v>
      </c>
      <c r="BQ96" s="0" t="n">
        <v>1</v>
      </c>
      <c r="BR96" s="0" t="n">
        <v>1</v>
      </c>
      <c r="BS96" s="0" t="n">
        <v>1</v>
      </c>
      <c r="BT96" s="0" t="n">
        <v>1</v>
      </c>
      <c r="BU96" s="0" t="n">
        <v>1</v>
      </c>
      <c r="BV96" s="0" t="n">
        <v>1</v>
      </c>
      <c r="BW96" s="0" t="n">
        <v>1</v>
      </c>
      <c r="BX96" s="0" t="n">
        <v>1</v>
      </c>
      <c r="BY96" s="0" t="n">
        <v>1</v>
      </c>
      <c r="BZ96" s="0" t="n">
        <v>1</v>
      </c>
      <c r="CA96" s="0" t="n">
        <v>1</v>
      </c>
      <c r="CB96" s="0" t="n">
        <v>1</v>
      </c>
      <c r="CC96" s="0" t="n">
        <v>1</v>
      </c>
      <c r="CD96" s="0" t="n">
        <v>1</v>
      </c>
      <c r="CE96" s="0" t="n">
        <v>1</v>
      </c>
      <c r="CF96" s="0" t="n">
        <v>1</v>
      </c>
      <c r="CG96" s="0" t="n">
        <v>1</v>
      </c>
      <c r="CH96" s="0" t="n">
        <v>1</v>
      </c>
      <c r="CI96" s="0" t="n">
        <v>1</v>
      </c>
      <c r="CJ96" s="0" t="n">
        <v>1</v>
      </c>
      <c r="CK96" s="0" t="n">
        <v>1</v>
      </c>
      <c r="CL96" s="0" t="n">
        <v>1</v>
      </c>
      <c r="CM96" s="0" t="n">
        <v>1</v>
      </c>
      <c r="CN96" s="0" t="n">
        <v>1</v>
      </c>
      <c r="CO96" s="0" t="n">
        <v>1</v>
      </c>
      <c r="CP96" s="0" t="n">
        <v>1</v>
      </c>
      <c r="CQ96" s="0" t="n">
        <v>1</v>
      </c>
      <c r="CR96" s="0" t="n">
        <v>1</v>
      </c>
      <c r="CS96" s="0" t="n">
        <v>1</v>
      </c>
      <c r="CT96" s="0" t="n">
        <v>1</v>
      </c>
      <c r="CU96" s="0" t="n">
        <v>1</v>
      </c>
      <c r="CV96" s="0" t="n">
        <v>1</v>
      </c>
      <c r="CW96" s="0" t="n">
        <v>1</v>
      </c>
      <c r="CX96" s="0" t="n">
        <v>1</v>
      </c>
    </row>
    <row r="97" customFormat="false" ht="12.75" hidden="false" customHeight="false" outlineLevel="0" collapsed="false">
      <c r="B97" s="0" t="s">
        <v>159</v>
      </c>
      <c r="C97" s="0" t="s">
        <v>160</v>
      </c>
      <c r="D97" s="0" t="s">
        <v>161</v>
      </c>
      <c r="E97" s="0" t="s">
        <v>162</v>
      </c>
      <c r="F97" s="0" t="s">
        <v>163</v>
      </c>
      <c r="G97" s="0" t="s">
        <v>164</v>
      </c>
      <c r="H97" s="0" t="s">
        <v>165</v>
      </c>
      <c r="I97" s="0" t="s">
        <v>166</v>
      </c>
      <c r="J97" s="0" t="s">
        <v>167</v>
      </c>
      <c r="K97" s="0" t="s">
        <v>228</v>
      </c>
      <c r="L97" s="0" t="s">
        <v>168</v>
      </c>
      <c r="M97" s="0" t="s">
        <v>169</v>
      </c>
      <c r="N97" s="0" t="s">
        <v>170</v>
      </c>
      <c r="O97" s="0" t="s">
        <v>171</v>
      </c>
      <c r="P97" s="0" t="s">
        <v>172</v>
      </c>
      <c r="Q97" s="0" t="s">
        <v>173</v>
      </c>
      <c r="R97" s="0" t="s">
        <v>174</v>
      </c>
      <c r="S97" s="0" t="s">
        <v>175</v>
      </c>
      <c r="T97" s="0" t="s">
        <v>176</v>
      </c>
      <c r="U97" s="0" t="s">
        <v>177</v>
      </c>
      <c r="V97" s="0" t="s">
        <v>178</v>
      </c>
      <c r="W97" s="0" t="s">
        <v>179</v>
      </c>
      <c r="X97" s="0" t="s">
        <v>180</v>
      </c>
      <c r="Y97" s="0" t="s">
        <v>181</v>
      </c>
      <c r="Z97" s="0" t="s">
        <v>182</v>
      </c>
      <c r="AA97" s="0" t="s">
        <v>183</v>
      </c>
      <c r="AB97" s="0" t="s">
        <v>184</v>
      </c>
      <c r="AC97" s="0" t="s">
        <v>185</v>
      </c>
      <c r="AD97" s="0" t="s">
        <v>186</v>
      </c>
      <c r="AE97" s="0" t="s">
        <v>187</v>
      </c>
      <c r="AF97" s="0" t="s">
        <v>188</v>
      </c>
      <c r="AG97" s="0" t="s">
        <v>291</v>
      </c>
      <c r="AH97" s="0" t="s">
        <v>189</v>
      </c>
      <c r="AI97" s="0" t="s">
        <v>190</v>
      </c>
      <c r="AJ97" s="0" t="s">
        <v>191</v>
      </c>
      <c r="AK97" s="0" t="s">
        <v>192</v>
      </c>
      <c r="AL97" s="0" t="s">
        <v>234</v>
      </c>
      <c r="AM97" s="0" t="s">
        <v>193</v>
      </c>
      <c r="AN97" s="0" t="s">
        <v>194</v>
      </c>
      <c r="AO97" s="0" t="s">
        <v>195</v>
      </c>
      <c r="AP97" s="0" t="s">
        <v>196</v>
      </c>
      <c r="AQ97" s="0" t="s">
        <v>197</v>
      </c>
      <c r="AR97" s="0" t="s">
        <v>198</v>
      </c>
      <c r="AS97" s="0" t="s">
        <v>199</v>
      </c>
      <c r="AT97" s="0" t="s">
        <v>200</v>
      </c>
      <c r="AU97" s="0" t="s">
        <v>201</v>
      </c>
      <c r="AV97" s="0" t="s">
        <v>229</v>
      </c>
      <c r="AW97" s="0" t="s">
        <v>202</v>
      </c>
      <c r="AX97" s="0" t="s">
        <v>203</v>
      </c>
      <c r="AY97" s="0" t="s">
        <v>204</v>
      </c>
      <c r="AZ97" s="0" t="s">
        <v>205</v>
      </c>
      <c r="BA97" s="0" t="s">
        <v>206</v>
      </c>
      <c r="BB97" s="0" t="s">
        <v>207</v>
      </c>
      <c r="BC97" s="0" t="s">
        <v>208</v>
      </c>
      <c r="BD97" s="0" t="s">
        <v>209</v>
      </c>
      <c r="BE97" s="0" t="s">
        <v>210</v>
      </c>
      <c r="BF97" s="0" t="s">
        <v>211</v>
      </c>
      <c r="BG97" s="0" t="s">
        <v>212</v>
      </c>
      <c r="BH97" s="0" t="s">
        <v>213</v>
      </c>
      <c r="BI97" s="0" t="s">
        <v>214</v>
      </c>
      <c r="BJ97" s="0" t="s">
        <v>215</v>
      </c>
      <c r="BK97" s="0" t="s">
        <v>216</v>
      </c>
      <c r="BL97" s="0" t="s">
        <v>217</v>
      </c>
      <c r="BM97" s="0" t="s">
        <v>218</v>
      </c>
      <c r="BN97" s="0" t="s">
        <v>219</v>
      </c>
      <c r="BO97" s="0" t="s">
        <v>220</v>
      </c>
      <c r="BP97" s="0" t="s">
        <v>221</v>
      </c>
      <c r="BQ97" s="0" t="s">
        <v>222</v>
      </c>
      <c r="BR97" s="0" t="s">
        <v>223</v>
      </c>
      <c r="BS97" s="0" t="s">
        <v>224</v>
      </c>
      <c r="BT97" s="0" t="s">
        <v>225</v>
      </c>
      <c r="BU97" s="0" t="s">
        <v>230</v>
      </c>
      <c r="BV97" s="0" t="e">
        <f aca="false">NA()</f>
        <v>#N/A</v>
      </c>
      <c r="BW97" s="0" t="e">
        <f aca="false">NA()</f>
        <v>#N/A</v>
      </c>
      <c r="BX97" s="0" t="e">
        <f aca="false">NA()</f>
        <v>#N/A</v>
      </c>
      <c r="BY97" s="0" t="e">
        <f aca="false">NA()</f>
        <v>#N/A</v>
      </c>
      <c r="BZ97" s="0" t="e">
        <f aca="false">NA()</f>
        <v>#N/A</v>
      </c>
      <c r="CA97" s="0" t="e">
        <f aca="false">NA()</f>
        <v>#N/A</v>
      </c>
      <c r="CB97" s="0" t="e">
        <f aca="false">NA()</f>
        <v>#N/A</v>
      </c>
      <c r="CC97" s="0" t="e">
        <f aca="false">NA()</f>
        <v>#N/A</v>
      </c>
      <c r="CD97" s="0" t="e">
        <f aca="false">NA()</f>
        <v>#N/A</v>
      </c>
      <c r="CE97" s="0" t="e">
        <f aca="false">NA()</f>
        <v>#N/A</v>
      </c>
      <c r="CF97" s="0" t="e">
        <f aca="false">NA()</f>
        <v>#N/A</v>
      </c>
      <c r="CG97" s="0" t="e">
        <f aca="false">NA()</f>
        <v>#N/A</v>
      </c>
      <c r="CH97" s="0" t="e">
        <f aca="false">NA()</f>
        <v>#N/A</v>
      </c>
      <c r="CI97" s="0" t="e">
        <f aca="false">NA()</f>
        <v>#N/A</v>
      </c>
      <c r="CJ97" s="0" t="e">
        <f aca="false">NA()</f>
        <v>#N/A</v>
      </c>
      <c r="CK97" s="0" t="e">
        <f aca="false">NA()</f>
        <v>#N/A</v>
      </c>
      <c r="CL97" s="0" t="e">
        <f aca="false">NA()</f>
        <v>#N/A</v>
      </c>
      <c r="CM97" s="0" t="e">
        <f aca="false">NA()</f>
        <v>#N/A</v>
      </c>
      <c r="CN97" s="0" t="e">
        <f aca="false">NA()</f>
        <v>#N/A</v>
      </c>
      <c r="CO97" s="0" t="e">
        <f aca="false">NA()</f>
        <v>#N/A</v>
      </c>
      <c r="CP97" s="0" t="e">
        <f aca="false">NA()</f>
        <v>#N/A</v>
      </c>
      <c r="CQ97" s="0" t="e">
        <f aca="false">NA()</f>
        <v>#N/A</v>
      </c>
      <c r="CR97" s="0" t="e">
        <f aca="false">NA()</f>
        <v>#N/A</v>
      </c>
      <c r="CS97" s="0" t="e">
        <f aca="false">NA()</f>
        <v>#N/A</v>
      </c>
      <c r="CT97" s="0" t="e">
        <f aca="false">NA()</f>
        <v>#N/A</v>
      </c>
      <c r="CU97" s="0" t="e">
        <f aca="false">NA()</f>
        <v>#N/A</v>
      </c>
      <c r="CV97" s="0" t="e">
        <f aca="false">NA()</f>
        <v>#N/A</v>
      </c>
      <c r="CW97" s="0" t="e">
        <f aca="false">NA()</f>
        <v>#N/A</v>
      </c>
      <c r="CX97" s="0" t="e">
        <f aca="false">NA()</f>
        <v>#N/A</v>
      </c>
    </row>
    <row r="98" customFormat="false" ht="12.75" hidden="false" customHeight="false" outlineLevel="0" collapsed="false">
      <c r="A98" s="0" t="s">
        <v>275</v>
      </c>
      <c r="B98" s="0" t="n">
        <v>1</v>
      </c>
      <c r="C98" s="0" t="n">
        <v>1</v>
      </c>
      <c r="D98" s="0" t="n">
        <v>1</v>
      </c>
      <c r="E98" s="0" t="n">
        <v>1</v>
      </c>
      <c r="F98" s="0" t="n">
        <v>1</v>
      </c>
      <c r="G98" s="0" t="n">
        <v>1</v>
      </c>
      <c r="H98" s="0" t="n">
        <v>1</v>
      </c>
      <c r="I98" s="0" t="n">
        <v>1</v>
      </c>
      <c r="J98" s="0" t="n">
        <v>1</v>
      </c>
      <c r="K98" s="0" t="n">
        <v>1</v>
      </c>
      <c r="L98" s="0" t="n">
        <v>1</v>
      </c>
      <c r="M98" s="0" t="n">
        <v>1</v>
      </c>
      <c r="N98" s="0" t="n">
        <v>1</v>
      </c>
      <c r="O98" s="0" t="n">
        <v>1</v>
      </c>
      <c r="P98" s="0" t="n">
        <v>1</v>
      </c>
      <c r="Q98" s="0" t="n">
        <v>1</v>
      </c>
      <c r="R98" s="0" t="n">
        <v>1</v>
      </c>
      <c r="S98" s="0" t="n">
        <v>1</v>
      </c>
      <c r="T98" s="0" t="n">
        <v>1</v>
      </c>
      <c r="U98" s="0" t="n">
        <v>1</v>
      </c>
      <c r="V98" s="0" t="n">
        <v>1</v>
      </c>
      <c r="W98" s="0" t="n">
        <v>1</v>
      </c>
      <c r="X98" s="0" t="n">
        <v>1</v>
      </c>
      <c r="Y98" s="0" t="n">
        <v>1</v>
      </c>
      <c r="Z98" s="0" t="n">
        <v>1</v>
      </c>
      <c r="AA98" s="0" t="n">
        <v>1</v>
      </c>
      <c r="AB98" s="0" t="n">
        <v>1</v>
      </c>
      <c r="AC98" s="0" t="n">
        <v>1</v>
      </c>
      <c r="AD98" s="0" t="n">
        <v>1</v>
      </c>
      <c r="AE98" s="0" t="n">
        <v>1</v>
      </c>
      <c r="AF98" s="0" t="n">
        <v>1</v>
      </c>
      <c r="AG98" s="0" t="n">
        <v>1</v>
      </c>
      <c r="AH98" s="0" t="n">
        <v>1</v>
      </c>
      <c r="AI98" s="0" t="n">
        <v>1</v>
      </c>
      <c r="AJ98" s="0" t="n">
        <v>1</v>
      </c>
      <c r="AK98" s="0" t="n">
        <v>1</v>
      </c>
      <c r="AL98" s="0" t="n">
        <v>1</v>
      </c>
      <c r="AM98" s="0" t="n">
        <v>1</v>
      </c>
      <c r="AN98" s="0" t="n">
        <v>1</v>
      </c>
      <c r="AO98" s="0" t="n">
        <v>1</v>
      </c>
      <c r="AP98" s="0" t="n">
        <v>1</v>
      </c>
      <c r="AQ98" s="0" t="n">
        <v>1</v>
      </c>
      <c r="AR98" s="0" t="n">
        <v>1</v>
      </c>
      <c r="AS98" s="0" t="n">
        <v>1</v>
      </c>
      <c r="AT98" s="0" t="n">
        <v>1</v>
      </c>
      <c r="AU98" s="0" t="n">
        <v>1</v>
      </c>
      <c r="AV98" s="0" t="n">
        <v>1</v>
      </c>
      <c r="AW98" s="0" t="n">
        <v>1</v>
      </c>
      <c r="AX98" s="0" t="n">
        <v>1</v>
      </c>
      <c r="AY98" s="0" t="n">
        <v>1</v>
      </c>
      <c r="AZ98" s="0" t="n">
        <v>1</v>
      </c>
      <c r="BA98" s="0" t="n">
        <v>1</v>
      </c>
      <c r="BB98" s="0" t="n">
        <v>1</v>
      </c>
      <c r="BC98" s="0" t="n">
        <v>1</v>
      </c>
      <c r="BD98" s="0" t="n">
        <v>1</v>
      </c>
      <c r="BE98" s="0" t="n">
        <v>1</v>
      </c>
      <c r="BF98" s="0" t="n">
        <v>1</v>
      </c>
      <c r="BG98" s="0" t="n">
        <v>1</v>
      </c>
      <c r="BH98" s="0" t="n">
        <v>1</v>
      </c>
      <c r="BI98" s="0" t="n">
        <v>1</v>
      </c>
      <c r="BJ98" s="0" t="n">
        <v>1</v>
      </c>
      <c r="BK98" s="0" t="n">
        <v>1</v>
      </c>
      <c r="BL98" s="0" t="n">
        <v>1</v>
      </c>
      <c r="BM98" s="0" t="n">
        <v>1</v>
      </c>
      <c r="BN98" s="0" t="n">
        <v>1</v>
      </c>
      <c r="BO98" s="0" t="n">
        <v>1</v>
      </c>
      <c r="BP98" s="0" t="n">
        <v>1</v>
      </c>
      <c r="BQ98" s="0" t="n">
        <v>1</v>
      </c>
      <c r="BR98" s="0" t="n">
        <v>1</v>
      </c>
      <c r="BS98" s="0" t="n">
        <v>1</v>
      </c>
      <c r="BT98" s="0" t="n">
        <v>1</v>
      </c>
      <c r="BU98" s="0" t="n">
        <v>1</v>
      </c>
      <c r="BV98" s="0" t="n">
        <v>1</v>
      </c>
      <c r="BW98" s="0" t="n">
        <v>1</v>
      </c>
      <c r="BX98" s="0" t="n">
        <v>1</v>
      </c>
      <c r="BY98" s="0" t="n">
        <v>1</v>
      </c>
      <c r="BZ98" s="0" t="n">
        <v>1</v>
      </c>
      <c r="CA98" s="0" t="n">
        <v>1</v>
      </c>
      <c r="CB98" s="0" t="n">
        <v>1</v>
      </c>
      <c r="CC98" s="0" t="n">
        <v>1</v>
      </c>
      <c r="CD98" s="0" t="n">
        <v>1</v>
      </c>
      <c r="CE98" s="0" t="n">
        <v>1</v>
      </c>
      <c r="CF98" s="0" t="n">
        <v>1</v>
      </c>
      <c r="CG98" s="0" t="n">
        <v>1</v>
      </c>
      <c r="CH98" s="0" t="n">
        <v>1</v>
      </c>
      <c r="CI98" s="0" t="n">
        <v>1</v>
      </c>
      <c r="CJ98" s="0" t="n">
        <v>1</v>
      </c>
      <c r="CK98" s="0" t="n">
        <v>1</v>
      </c>
      <c r="CL98" s="0" t="n">
        <v>1</v>
      </c>
      <c r="CM98" s="0" t="n">
        <v>1</v>
      </c>
      <c r="CN98" s="0" t="n">
        <v>1</v>
      </c>
      <c r="CO98" s="0" t="n">
        <v>1</v>
      </c>
      <c r="CP98" s="0" t="n">
        <v>1</v>
      </c>
      <c r="CQ98" s="0" t="n">
        <v>1</v>
      </c>
      <c r="CR98" s="0" t="n">
        <v>1</v>
      </c>
      <c r="CS98" s="0" t="n">
        <v>1</v>
      </c>
      <c r="CT98" s="0" t="n">
        <v>1</v>
      </c>
      <c r="CU98" s="0" t="n">
        <v>1</v>
      </c>
      <c r="CV98" s="0" t="n">
        <v>1</v>
      </c>
      <c r="CW98" s="0" t="n">
        <v>1</v>
      </c>
      <c r="CX98" s="0" t="n">
        <v>1</v>
      </c>
    </row>
    <row r="99" customFormat="false" ht="12.75" hidden="false" customHeight="false" outlineLevel="0" collapsed="false">
      <c r="B99" s="0" t="s">
        <v>159</v>
      </c>
      <c r="C99" s="0" t="s">
        <v>160</v>
      </c>
      <c r="D99" s="0" t="s">
        <v>161</v>
      </c>
      <c r="E99" s="0" t="s">
        <v>162</v>
      </c>
      <c r="F99" s="0" t="s">
        <v>163</v>
      </c>
      <c r="G99" s="0" t="s">
        <v>164</v>
      </c>
      <c r="H99" s="0" t="s">
        <v>165</v>
      </c>
      <c r="I99" s="0" t="s">
        <v>166</v>
      </c>
      <c r="J99" s="0" t="s">
        <v>167</v>
      </c>
      <c r="K99" s="0" t="s">
        <v>228</v>
      </c>
      <c r="L99" s="0" t="s">
        <v>168</v>
      </c>
      <c r="M99" s="0" t="s">
        <v>169</v>
      </c>
      <c r="N99" s="0" t="s">
        <v>170</v>
      </c>
      <c r="O99" s="0" t="s">
        <v>171</v>
      </c>
      <c r="P99" s="0" t="s">
        <v>172</v>
      </c>
      <c r="Q99" s="0" t="s">
        <v>173</v>
      </c>
      <c r="R99" s="0" t="s">
        <v>174</v>
      </c>
      <c r="S99" s="0" t="s">
        <v>175</v>
      </c>
      <c r="T99" s="0" t="s">
        <v>176</v>
      </c>
      <c r="U99" s="0" t="s">
        <v>177</v>
      </c>
      <c r="V99" s="0" t="s">
        <v>178</v>
      </c>
      <c r="W99" s="0" t="s">
        <v>179</v>
      </c>
      <c r="X99" s="0" t="s">
        <v>180</v>
      </c>
      <c r="Y99" s="0" t="s">
        <v>181</v>
      </c>
      <c r="Z99" s="0" t="s">
        <v>182</v>
      </c>
      <c r="AA99" s="0" t="s">
        <v>183</v>
      </c>
      <c r="AB99" s="0" t="s">
        <v>184</v>
      </c>
      <c r="AC99" s="0" t="s">
        <v>185</v>
      </c>
      <c r="AD99" s="0" t="s">
        <v>186</v>
      </c>
      <c r="AE99" s="0" t="s">
        <v>187</v>
      </c>
      <c r="AF99" s="0" t="s">
        <v>188</v>
      </c>
      <c r="AG99" s="0" t="s">
        <v>291</v>
      </c>
      <c r="AH99" s="0" t="s">
        <v>189</v>
      </c>
      <c r="AI99" s="0" t="s">
        <v>190</v>
      </c>
      <c r="AJ99" s="0" t="s">
        <v>191</v>
      </c>
      <c r="AK99" s="0" t="s">
        <v>192</v>
      </c>
      <c r="AL99" s="0" t="s">
        <v>234</v>
      </c>
      <c r="AM99" s="0" t="s">
        <v>193</v>
      </c>
      <c r="AN99" s="0" t="s">
        <v>194</v>
      </c>
      <c r="AO99" s="0" t="s">
        <v>195</v>
      </c>
      <c r="AP99" s="0" t="s">
        <v>196</v>
      </c>
      <c r="AQ99" s="0" t="s">
        <v>197</v>
      </c>
      <c r="AR99" s="0" t="s">
        <v>198</v>
      </c>
      <c r="AS99" s="0" t="s">
        <v>199</v>
      </c>
      <c r="AT99" s="0" t="s">
        <v>200</v>
      </c>
      <c r="AU99" s="0" t="s">
        <v>201</v>
      </c>
      <c r="AV99" s="0" t="s">
        <v>229</v>
      </c>
      <c r="AW99" s="0" t="s">
        <v>202</v>
      </c>
      <c r="AX99" s="0" t="s">
        <v>203</v>
      </c>
      <c r="AY99" s="0" t="s">
        <v>204</v>
      </c>
      <c r="AZ99" s="0" t="s">
        <v>205</v>
      </c>
      <c r="BA99" s="0" t="s">
        <v>206</v>
      </c>
      <c r="BB99" s="0" t="s">
        <v>207</v>
      </c>
      <c r="BC99" s="0" t="s">
        <v>208</v>
      </c>
      <c r="BD99" s="0" t="s">
        <v>209</v>
      </c>
      <c r="BE99" s="0" t="s">
        <v>210</v>
      </c>
      <c r="BF99" s="0" t="s">
        <v>211</v>
      </c>
      <c r="BG99" s="0" t="s">
        <v>212</v>
      </c>
      <c r="BH99" s="0" t="s">
        <v>213</v>
      </c>
      <c r="BI99" s="0" t="s">
        <v>214</v>
      </c>
      <c r="BJ99" s="0" t="s">
        <v>215</v>
      </c>
      <c r="BK99" s="0" t="s">
        <v>216</v>
      </c>
      <c r="BL99" s="0" t="s">
        <v>217</v>
      </c>
      <c r="BM99" s="0" t="s">
        <v>218</v>
      </c>
      <c r="BN99" s="0" t="s">
        <v>219</v>
      </c>
      <c r="BO99" s="0" t="s">
        <v>220</v>
      </c>
      <c r="BP99" s="0" t="s">
        <v>221</v>
      </c>
      <c r="BQ99" s="0" t="s">
        <v>222</v>
      </c>
      <c r="BR99" s="0" t="s">
        <v>223</v>
      </c>
      <c r="BS99" s="0" t="s">
        <v>224</v>
      </c>
      <c r="BT99" s="0" t="s">
        <v>225</v>
      </c>
      <c r="BU99" s="0" t="s">
        <v>230</v>
      </c>
      <c r="BV99" s="0" t="e">
        <f aca="false">NA()</f>
        <v>#N/A</v>
      </c>
      <c r="BW99" s="0" t="e">
        <f aca="false">NA()</f>
        <v>#N/A</v>
      </c>
      <c r="BX99" s="0" t="e">
        <f aca="false">NA()</f>
        <v>#N/A</v>
      </c>
      <c r="BY99" s="0" t="e">
        <f aca="false">NA()</f>
        <v>#N/A</v>
      </c>
      <c r="BZ99" s="0" t="e">
        <f aca="false">NA()</f>
        <v>#N/A</v>
      </c>
      <c r="CA99" s="0" t="e">
        <f aca="false">NA()</f>
        <v>#N/A</v>
      </c>
      <c r="CB99" s="0" t="e">
        <f aca="false">NA()</f>
        <v>#N/A</v>
      </c>
      <c r="CC99" s="0" t="e">
        <f aca="false">NA()</f>
        <v>#N/A</v>
      </c>
      <c r="CD99" s="0" t="e">
        <f aca="false">NA()</f>
        <v>#N/A</v>
      </c>
      <c r="CE99" s="0" t="e">
        <f aca="false">NA()</f>
        <v>#N/A</v>
      </c>
      <c r="CF99" s="0" t="e">
        <f aca="false">NA()</f>
        <v>#N/A</v>
      </c>
      <c r="CG99" s="0" t="e">
        <f aca="false">NA()</f>
        <v>#N/A</v>
      </c>
      <c r="CH99" s="0" t="e">
        <f aca="false">NA()</f>
        <v>#N/A</v>
      </c>
      <c r="CI99" s="0" t="e">
        <f aca="false">NA()</f>
        <v>#N/A</v>
      </c>
      <c r="CJ99" s="0" t="e">
        <f aca="false">NA()</f>
        <v>#N/A</v>
      </c>
      <c r="CK99" s="0" t="e">
        <f aca="false">NA()</f>
        <v>#N/A</v>
      </c>
      <c r="CL99" s="0" t="e">
        <f aca="false">NA()</f>
        <v>#N/A</v>
      </c>
      <c r="CM99" s="0" t="e">
        <f aca="false">NA()</f>
        <v>#N/A</v>
      </c>
      <c r="CN99" s="0" t="e">
        <f aca="false">NA()</f>
        <v>#N/A</v>
      </c>
      <c r="CO99" s="0" t="e">
        <f aca="false">NA()</f>
        <v>#N/A</v>
      </c>
      <c r="CP99" s="0" t="e">
        <f aca="false">NA()</f>
        <v>#N/A</v>
      </c>
      <c r="CQ99" s="0" t="e">
        <f aca="false">NA()</f>
        <v>#N/A</v>
      </c>
      <c r="CR99" s="0" t="e">
        <f aca="false">NA()</f>
        <v>#N/A</v>
      </c>
      <c r="CS99" s="0" t="e">
        <f aca="false">NA()</f>
        <v>#N/A</v>
      </c>
      <c r="CT99" s="0" t="e">
        <f aca="false">NA()</f>
        <v>#N/A</v>
      </c>
      <c r="CU99" s="0" t="e">
        <f aca="false">NA()</f>
        <v>#N/A</v>
      </c>
      <c r="CV99" s="0" t="e">
        <f aca="false">NA()</f>
        <v>#N/A</v>
      </c>
      <c r="CW99" s="0" t="e">
        <f aca="false">NA()</f>
        <v>#N/A</v>
      </c>
      <c r="CX99" s="0" t="e">
        <f aca="false">NA()</f>
        <v>#N/A</v>
      </c>
    </row>
    <row r="100" customFormat="false" ht="12.75" hidden="false" customHeight="false" outlineLevel="0" collapsed="false">
      <c r="A100" s="0" t="s">
        <v>276</v>
      </c>
      <c r="B100" s="0" t="n">
        <v>1</v>
      </c>
      <c r="C100" s="0" t="n">
        <v>1</v>
      </c>
      <c r="D100" s="0" t="n">
        <v>1</v>
      </c>
      <c r="E100" s="0" t="n">
        <v>1</v>
      </c>
      <c r="F100" s="0" t="n">
        <v>1</v>
      </c>
      <c r="G100" s="0" t="n">
        <v>1</v>
      </c>
      <c r="H100" s="0" t="n">
        <v>1</v>
      </c>
      <c r="I100" s="0" t="n">
        <v>1</v>
      </c>
      <c r="J100" s="0" t="n">
        <v>1</v>
      </c>
      <c r="K100" s="0" t="n">
        <v>1</v>
      </c>
      <c r="L100" s="0" t="n">
        <v>1</v>
      </c>
      <c r="M100" s="0" t="n">
        <v>1</v>
      </c>
      <c r="N100" s="0" t="n">
        <v>1</v>
      </c>
      <c r="O100" s="0" t="n">
        <v>1</v>
      </c>
      <c r="P100" s="0" t="n">
        <v>1</v>
      </c>
      <c r="Q100" s="0" t="n">
        <v>1</v>
      </c>
      <c r="R100" s="0" t="n">
        <v>1</v>
      </c>
      <c r="S100" s="0" t="n">
        <v>1</v>
      </c>
      <c r="T100" s="0" t="n">
        <v>1</v>
      </c>
      <c r="U100" s="0" t="n">
        <v>1</v>
      </c>
      <c r="V100" s="0" t="n">
        <v>1</v>
      </c>
      <c r="W100" s="0" t="n">
        <v>1</v>
      </c>
      <c r="X100" s="0" t="n">
        <v>1</v>
      </c>
      <c r="Y100" s="0" t="n">
        <v>1</v>
      </c>
      <c r="Z100" s="0" t="n">
        <v>1</v>
      </c>
      <c r="AA100" s="0" t="n">
        <v>1</v>
      </c>
      <c r="AB100" s="0" t="n">
        <v>1</v>
      </c>
      <c r="AC100" s="0" t="n">
        <v>1</v>
      </c>
      <c r="AD100" s="0" t="n">
        <v>1</v>
      </c>
      <c r="AE100" s="0" t="n">
        <v>1</v>
      </c>
      <c r="AF100" s="0" t="n">
        <v>1</v>
      </c>
      <c r="AG100" s="0" t="n">
        <v>1</v>
      </c>
      <c r="AH100" s="0" t="n">
        <v>1</v>
      </c>
      <c r="AI100" s="0" t="n">
        <v>1</v>
      </c>
      <c r="AJ100" s="0" t="n">
        <v>1</v>
      </c>
      <c r="AK100" s="0" t="n">
        <v>1</v>
      </c>
      <c r="AL100" s="0" t="n">
        <v>1</v>
      </c>
      <c r="AM100" s="0" t="n">
        <v>1</v>
      </c>
      <c r="AN100" s="0" t="n">
        <v>1</v>
      </c>
      <c r="AO100" s="0" t="n">
        <v>1</v>
      </c>
      <c r="AP100" s="0" t="n">
        <v>1</v>
      </c>
      <c r="AQ100" s="0" t="n">
        <v>1</v>
      </c>
      <c r="AR100" s="0" t="n">
        <v>1</v>
      </c>
      <c r="AS100" s="0" t="n">
        <v>1</v>
      </c>
      <c r="AT100" s="0" t="n">
        <v>1</v>
      </c>
      <c r="AU100" s="0" t="n">
        <v>1</v>
      </c>
      <c r="AV100" s="0" t="n">
        <v>1</v>
      </c>
      <c r="AW100" s="0" t="n">
        <v>1</v>
      </c>
      <c r="AX100" s="0" t="n">
        <v>1</v>
      </c>
      <c r="AY100" s="0" t="n">
        <v>1</v>
      </c>
      <c r="AZ100" s="0" t="n">
        <v>1</v>
      </c>
      <c r="BA100" s="0" t="n">
        <v>1</v>
      </c>
      <c r="BB100" s="0" t="n">
        <v>1</v>
      </c>
      <c r="BC100" s="0" t="n">
        <v>1</v>
      </c>
      <c r="BD100" s="0" t="n">
        <v>1</v>
      </c>
      <c r="BE100" s="0" t="n">
        <v>1</v>
      </c>
      <c r="BF100" s="0" t="n">
        <v>1</v>
      </c>
      <c r="BG100" s="0" t="n">
        <v>1</v>
      </c>
      <c r="BH100" s="0" t="n">
        <v>1</v>
      </c>
      <c r="BI100" s="0" t="n">
        <v>1</v>
      </c>
      <c r="BJ100" s="0" t="n">
        <v>1</v>
      </c>
      <c r="BK100" s="0" t="n">
        <v>1</v>
      </c>
      <c r="BL100" s="0" t="n">
        <v>1</v>
      </c>
      <c r="BM100" s="0" t="n">
        <v>1</v>
      </c>
      <c r="BN100" s="0" t="n">
        <v>1</v>
      </c>
      <c r="BO100" s="0" t="n">
        <v>1</v>
      </c>
      <c r="BP100" s="0" t="n">
        <v>1</v>
      </c>
      <c r="BQ100" s="0" t="n">
        <v>1</v>
      </c>
      <c r="BR100" s="0" t="n">
        <v>1</v>
      </c>
      <c r="BS100" s="0" t="n">
        <v>1</v>
      </c>
      <c r="BT100" s="0" t="n">
        <v>1</v>
      </c>
      <c r="BU100" s="0" t="n">
        <v>1</v>
      </c>
      <c r="BV100" s="0" t="n">
        <v>1</v>
      </c>
      <c r="BW100" s="0" t="n">
        <v>1</v>
      </c>
      <c r="BX100" s="0" t="n">
        <v>1</v>
      </c>
      <c r="BY100" s="0" t="n">
        <v>1</v>
      </c>
      <c r="BZ100" s="0" t="n">
        <v>1</v>
      </c>
      <c r="CA100" s="0" t="n">
        <v>1</v>
      </c>
      <c r="CB100" s="0" t="n">
        <v>1</v>
      </c>
      <c r="CC100" s="0" t="n">
        <v>1</v>
      </c>
      <c r="CD100" s="0" t="n">
        <v>1</v>
      </c>
      <c r="CE100" s="0" t="n">
        <v>1</v>
      </c>
      <c r="CF100" s="0" t="n">
        <v>1</v>
      </c>
      <c r="CG100" s="0" t="n">
        <v>1</v>
      </c>
      <c r="CH100" s="0" t="n">
        <v>1</v>
      </c>
      <c r="CI100" s="0" t="n">
        <v>1</v>
      </c>
      <c r="CJ100" s="0" t="n">
        <v>1</v>
      </c>
      <c r="CK100" s="0" t="n">
        <v>1</v>
      </c>
      <c r="CL100" s="0" t="n">
        <v>1</v>
      </c>
      <c r="CM100" s="0" t="n">
        <v>1</v>
      </c>
      <c r="CN100" s="0" t="n">
        <v>1</v>
      </c>
      <c r="CO100" s="0" t="n">
        <v>1</v>
      </c>
      <c r="CP100" s="0" t="n">
        <v>1</v>
      </c>
      <c r="CQ100" s="0" t="n">
        <v>1</v>
      </c>
      <c r="CR100" s="0" t="n">
        <v>1</v>
      </c>
      <c r="CS100" s="0" t="n">
        <v>1</v>
      </c>
      <c r="CT100" s="0" t="n">
        <v>1</v>
      </c>
      <c r="CU100" s="0" t="n">
        <v>1</v>
      </c>
      <c r="CV100" s="0" t="n">
        <v>1</v>
      </c>
      <c r="CW100" s="0" t="n">
        <v>1</v>
      </c>
      <c r="CX100" s="0" t="n">
        <v>1</v>
      </c>
    </row>
    <row r="101" customFormat="false" ht="12.75" hidden="false" customHeight="false" outlineLevel="0" collapsed="false">
      <c r="B101" s="0" t="s">
        <v>159</v>
      </c>
      <c r="C101" s="0" t="s">
        <v>160</v>
      </c>
      <c r="D101" s="0" t="s">
        <v>161</v>
      </c>
      <c r="E101" s="0" t="s">
        <v>162</v>
      </c>
      <c r="F101" s="0" t="s">
        <v>163</v>
      </c>
      <c r="G101" s="0" t="s">
        <v>164</v>
      </c>
      <c r="H101" s="0" t="s">
        <v>165</v>
      </c>
      <c r="I101" s="0" t="s">
        <v>166</v>
      </c>
      <c r="J101" s="0" t="s">
        <v>167</v>
      </c>
      <c r="K101" s="0" t="s">
        <v>228</v>
      </c>
      <c r="L101" s="0" t="s">
        <v>168</v>
      </c>
      <c r="M101" s="0" t="s">
        <v>169</v>
      </c>
      <c r="N101" s="0" t="s">
        <v>170</v>
      </c>
      <c r="O101" s="0" t="s">
        <v>171</v>
      </c>
      <c r="P101" s="0" t="s">
        <v>172</v>
      </c>
      <c r="Q101" s="0" t="s">
        <v>173</v>
      </c>
      <c r="R101" s="0" t="s">
        <v>174</v>
      </c>
      <c r="S101" s="0" t="s">
        <v>175</v>
      </c>
      <c r="T101" s="0" t="s">
        <v>176</v>
      </c>
      <c r="U101" s="0" t="s">
        <v>177</v>
      </c>
      <c r="V101" s="0" t="s">
        <v>178</v>
      </c>
      <c r="W101" s="0" t="s">
        <v>179</v>
      </c>
      <c r="X101" s="0" t="s">
        <v>180</v>
      </c>
      <c r="Y101" s="0" t="s">
        <v>181</v>
      </c>
      <c r="Z101" s="0" t="s">
        <v>182</v>
      </c>
      <c r="AA101" s="0" t="s">
        <v>183</v>
      </c>
      <c r="AB101" s="0" t="s">
        <v>184</v>
      </c>
      <c r="AC101" s="0" t="s">
        <v>185</v>
      </c>
      <c r="AD101" s="0" t="s">
        <v>186</v>
      </c>
      <c r="AE101" s="0" t="s">
        <v>187</v>
      </c>
      <c r="AF101" s="0" t="s">
        <v>188</v>
      </c>
      <c r="AG101" s="0" t="s">
        <v>291</v>
      </c>
      <c r="AH101" s="0" t="s">
        <v>189</v>
      </c>
      <c r="AI101" s="0" t="s">
        <v>190</v>
      </c>
      <c r="AJ101" s="0" t="s">
        <v>191</v>
      </c>
      <c r="AK101" s="0" t="s">
        <v>192</v>
      </c>
      <c r="AL101" s="0" t="s">
        <v>234</v>
      </c>
      <c r="AM101" s="0" t="s">
        <v>193</v>
      </c>
      <c r="AN101" s="0" t="s">
        <v>194</v>
      </c>
      <c r="AO101" s="0" t="s">
        <v>195</v>
      </c>
      <c r="AP101" s="0" t="s">
        <v>196</v>
      </c>
      <c r="AQ101" s="0" t="s">
        <v>197</v>
      </c>
      <c r="AR101" s="0" t="s">
        <v>198</v>
      </c>
      <c r="AS101" s="0" t="s">
        <v>199</v>
      </c>
      <c r="AT101" s="0" t="s">
        <v>200</v>
      </c>
      <c r="AU101" s="0" t="s">
        <v>201</v>
      </c>
      <c r="AV101" s="0" t="s">
        <v>229</v>
      </c>
      <c r="AW101" s="0" t="s">
        <v>202</v>
      </c>
      <c r="AX101" s="0" t="s">
        <v>203</v>
      </c>
      <c r="AY101" s="0" t="s">
        <v>204</v>
      </c>
      <c r="AZ101" s="0" t="s">
        <v>205</v>
      </c>
      <c r="BA101" s="0" t="s">
        <v>206</v>
      </c>
      <c r="BB101" s="0" t="s">
        <v>207</v>
      </c>
      <c r="BC101" s="0" t="s">
        <v>208</v>
      </c>
      <c r="BD101" s="0" t="s">
        <v>209</v>
      </c>
      <c r="BE101" s="0" t="s">
        <v>210</v>
      </c>
      <c r="BF101" s="0" t="s">
        <v>211</v>
      </c>
      <c r="BG101" s="0" t="s">
        <v>212</v>
      </c>
      <c r="BH101" s="0" t="s">
        <v>213</v>
      </c>
      <c r="BI101" s="0" t="s">
        <v>214</v>
      </c>
      <c r="BJ101" s="0" t="s">
        <v>215</v>
      </c>
      <c r="BK101" s="0" t="s">
        <v>216</v>
      </c>
      <c r="BL101" s="0" t="s">
        <v>217</v>
      </c>
      <c r="BM101" s="0" t="s">
        <v>218</v>
      </c>
      <c r="BN101" s="0" t="s">
        <v>219</v>
      </c>
      <c r="BO101" s="0" t="s">
        <v>220</v>
      </c>
      <c r="BP101" s="0" t="s">
        <v>221</v>
      </c>
      <c r="BQ101" s="0" t="s">
        <v>222</v>
      </c>
      <c r="BR101" s="0" t="s">
        <v>223</v>
      </c>
      <c r="BS101" s="0" t="s">
        <v>224</v>
      </c>
      <c r="BT101" s="0" t="s">
        <v>225</v>
      </c>
      <c r="BU101" s="0" t="s">
        <v>230</v>
      </c>
      <c r="BV101" s="0" t="e">
        <f aca="false">NA()</f>
        <v>#N/A</v>
      </c>
      <c r="BW101" s="0" t="e">
        <f aca="false">NA()</f>
        <v>#N/A</v>
      </c>
      <c r="BX101" s="0" t="e">
        <f aca="false">NA()</f>
        <v>#N/A</v>
      </c>
      <c r="BY101" s="0" t="e">
        <f aca="false">NA()</f>
        <v>#N/A</v>
      </c>
      <c r="BZ101" s="0" t="e">
        <f aca="false">NA()</f>
        <v>#N/A</v>
      </c>
      <c r="CA101" s="0" t="e">
        <f aca="false">NA()</f>
        <v>#N/A</v>
      </c>
      <c r="CB101" s="0" t="e">
        <f aca="false">NA()</f>
        <v>#N/A</v>
      </c>
      <c r="CC101" s="0" t="e">
        <f aca="false">NA()</f>
        <v>#N/A</v>
      </c>
      <c r="CD101" s="0" t="e">
        <f aca="false">NA()</f>
        <v>#N/A</v>
      </c>
      <c r="CE101" s="0" t="e">
        <f aca="false">NA()</f>
        <v>#N/A</v>
      </c>
      <c r="CF101" s="0" t="e">
        <f aca="false">NA()</f>
        <v>#N/A</v>
      </c>
      <c r="CG101" s="0" t="e">
        <f aca="false">NA()</f>
        <v>#N/A</v>
      </c>
      <c r="CH101" s="0" t="e">
        <f aca="false">NA()</f>
        <v>#N/A</v>
      </c>
      <c r="CI101" s="0" t="e">
        <f aca="false">NA()</f>
        <v>#N/A</v>
      </c>
      <c r="CJ101" s="0" t="e">
        <f aca="false">NA()</f>
        <v>#N/A</v>
      </c>
      <c r="CK101" s="0" t="e">
        <f aca="false">NA()</f>
        <v>#N/A</v>
      </c>
      <c r="CL101" s="0" t="e">
        <f aca="false">NA()</f>
        <v>#N/A</v>
      </c>
      <c r="CM101" s="0" t="e">
        <f aca="false">NA()</f>
        <v>#N/A</v>
      </c>
      <c r="CN101" s="0" t="e">
        <f aca="false">NA()</f>
        <v>#N/A</v>
      </c>
      <c r="CO101" s="0" t="e">
        <f aca="false">NA()</f>
        <v>#N/A</v>
      </c>
      <c r="CP101" s="0" t="e">
        <f aca="false">NA()</f>
        <v>#N/A</v>
      </c>
      <c r="CQ101" s="0" t="e">
        <f aca="false">NA()</f>
        <v>#N/A</v>
      </c>
      <c r="CR101" s="0" t="e">
        <f aca="false">NA()</f>
        <v>#N/A</v>
      </c>
      <c r="CS101" s="0" t="e">
        <f aca="false">NA()</f>
        <v>#N/A</v>
      </c>
      <c r="CT101" s="0" t="e">
        <f aca="false">NA()</f>
        <v>#N/A</v>
      </c>
      <c r="CU101" s="0" t="e">
        <f aca="false">NA()</f>
        <v>#N/A</v>
      </c>
      <c r="CV101" s="0" t="e">
        <f aca="false">NA()</f>
        <v>#N/A</v>
      </c>
      <c r="CW101" s="0" t="e">
        <f aca="false">NA()</f>
        <v>#N/A</v>
      </c>
      <c r="CX101" s="0" t="e">
        <f aca="false">NA()</f>
        <v>#N/A</v>
      </c>
    </row>
    <row r="102" customFormat="false" ht="12.75" hidden="false" customHeight="false" outlineLevel="0" collapsed="false">
      <c r="A102" s="0" t="s">
        <v>277</v>
      </c>
      <c r="B102" s="0" t="n">
        <v>1.92460000514984</v>
      </c>
      <c r="C102" s="0" t="n">
        <v>1.92349994182587</v>
      </c>
      <c r="D102" s="0" t="n">
        <v>1.92540001869202</v>
      </c>
      <c r="E102" s="0" t="n">
        <v>1.91939997673035</v>
      </c>
      <c r="F102" s="0" t="n">
        <v>1.91980004310608</v>
      </c>
      <c r="G102" s="0" t="n">
        <v>1.92719995975494</v>
      </c>
      <c r="H102" s="0" t="n">
        <v>1.94260001182556</v>
      </c>
      <c r="I102" s="0" t="n">
        <v>1.95969998836517</v>
      </c>
      <c r="J102" s="0" t="n">
        <v>1.90190005302429</v>
      </c>
      <c r="K102" s="0" t="n">
        <v>1.91429996490479</v>
      </c>
      <c r="L102" s="0" t="n">
        <v>1.90989995002747</v>
      </c>
      <c r="M102" s="0" t="n">
        <v>1.89760005474091</v>
      </c>
      <c r="N102" s="0" t="n">
        <v>1.91410005092621</v>
      </c>
      <c r="O102" s="0" t="n">
        <v>1.916100025177</v>
      </c>
      <c r="P102" s="0" t="n">
        <v>1.89110004901886</v>
      </c>
      <c r="Q102" s="0" t="n">
        <v>1.855299949646</v>
      </c>
      <c r="R102" s="0" t="n">
        <v>1.84029996395111</v>
      </c>
      <c r="S102" s="0" t="n">
        <v>1.85189998149872</v>
      </c>
      <c r="T102" s="0" t="n">
        <v>1.82280004024506</v>
      </c>
      <c r="U102" s="0" t="n">
        <v>1.82679998874664</v>
      </c>
      <c r="V102" s="0" t="n">
        <v>1.8313000202179</v>
      </c>
      <c r="W102" s="0" t="n">
        <v>1.85049998760223</v>
      </c>
      <c r="X102" s="0" t="n">
        <v>1.84539997577667</v>
      </c>
      <c r="Y102" s="0" t="n">
        <v>1.85049998760223</v>
      </c>
      <c r="Z102" s="0" t="n">
        <v>1.83759999275208</v>
      </c>
      <c r="AA102" s="0" t="n">
        <v>1.83280003070831</v>
      </c>
      <c r="AB102" s="0" t="n">
        <v>1.84329998493195</v>
      </c>
      <c r="AC102" s="0" t="n">
        <v>1.833899974823</v>
      </c>
      <c r="AD102" s="0" t="n">
        <v>1.807000041008</v>
      </c>
      <c r="AE102" s="0" t="n">
        <v>1.80239999294281</v>
      </c>
      <c r="AF102" s="0" t="n">
        <v>1.79659998416901</v>
      </c>
      <c r="AG102" s="0" t="n">
        <v>1.79499995708466</v>
      </c>
      <c r="AH102" s="0" t="n">
        <v>1.79050004482269</v>
      </c>
      <c r="AI102" s="0" t="n">
        <v>1.78949999809265</v>
      </c>
      <c r="AJ102" s="0" t="n">
        <v>1.80540001392365</v>
      </c>
      <c r="AK102" s="0" t="n">
        <v>1.78919994831085</v>
      </c>
      <c r="AL102" s="0" t="n">
        <v>1.7878999710083</v>
      </c>
      <c r="AM102" s="0" t="n">
        <v>1.78439998626709</v>
      </c>
      <c r="AN102" s="0" t="n">
        <v>1.79729998111725</v>
      </c>
      <c r="AO102" s="0" t="n">
        <v>1.76429998874664</v>
      </c>
      <c r="AP102" s="0" t="n">
        <v>1.74730002880096</v>
      </c>
      <c r="AQ102" s="0" t="n">
        <v>1.76110005378723</v>
      </c>
      <c r="AR102" s="0" t="n">
        <v>1.77079999446869</v>
      </c>
      <c r="AS102" s="0" t="n">
        <v>1.80050003528595</v>
      </c>
      <c r="AT102" s="0" t="n">
        <v>1.78279995918274</v>
      </c>
      <c r="AU102" s="0" t="n">
        <v>1.79530000686646</v>
      </c>
      <c r="AV102" s="0" t="n">
        <v>1.8092999458313</v>
      </c>
      <c r="AW102" s="0" t="n">
        <v>1.80079996585846</v>
      </c>
      <c r="AX102" s="0" t="n">
        <v>1.80599999427795</v>
      </c>
      <c r="AY102" s="0" t="n">
        <v>1.7907999753952</v>
      </c>
      <c r="AZ102" s="0" t="n">
        <v>1.79729998111725</v>
      </c>
      <c r="BA102" s="0" t="n">
        <v>1.79340004920959</v>
      </c>
      <c r="BB102" s="0" t="n">
        <v>1.80980002880096</v>
      </c>
      <c r="BC102" s="0" t="n">
        <v>1.84200000762939</v>
      </c>
      <c r="BD102" s="0" t="n">
        <v>1.82969999313355</v>
      </c>
      <c r="BE102" s="0" t="n">
        <v>1.83689999580383</v>
      </c>
      <c r="BF102" s="0" t="n">
        <v>1.84159994125366</v>
      </c>
      <c r="BG102" s="0" t="n">
        <v>1.82420003414154</v>
      </c>
      <c r="BH102" s="0" t="n">
        <v>1.81519997119904</v>
      </c>
      <c r="BI102" s="0" t="n">
        <v>1.80799996852875</v>
      </c>
      <c r="BJ102" s="0" t="n">
        <v>1.80799996852875</v>
      </c>
      <c r="BK102" s="0" t="n">
        <v>1.81719994544983</v>
      </c>
      <c r="BL102" s="0" t="n">
        <v>1.82249999046326</v>
      </c>
      <c r="BM102" s="0" t="n">
        <v>1.83050000667572</v>
      </c>
      <c r="BN102" s="0" t="n">
        <v>1.86570000648499</v>
      </c>
      <c r="BO102" s="0" t="n">
        <v>1.86360001564026</v>
      </c>
      <c r="BP102" s="0" t="n">
        <v>1.8555999994278</v>
      </c>
      <c r="BQ102" s="0" t="n">
        <v>1.87230002880096</v>
      </c>
      <c r="BR102" s="0" t="n">
        <v>1.89079999923706</v>
      </c>
      <c r="BS102" s="0" t="n">
        <v>1.90950000286102</v>
      </c>
      <c r="BT102" s="0" t="n">
        <v>1.89359998703003</v>
      </c>
      <c r="BU102" s="0" t="n">
        <v>1.88429999351501</v>
      </c>
      <c r="BV102" s="0" t="e">
        <f aca="false">NA()</f>
        <v>#N/A</v>
      </c>
      <c r="BW102" s="0" t="e">
        <f aca="false">NA()</f>
        <v>#N/A</v>
      </c>
      <c r="BX102" s="0" t="e">
        <f aca="false">NA()</f>
        <v>#N/A</v>
      </c>
      <c r="BY102" s="0" t="e">
        <f aca="false">NA()</f>
        <v>#N/A</v>
      </c>
      <c r="BZ102" s="0" t="e">
        <f aca="false">NA()</f>
        <v>#N/A</v>
      </c>
      <c r="CA102" s="0" t="e">
        <f aca="false">NA()</f>
        <v>#N/A</v>
      </c>
      <c r="CB102" s="0" t="e">
        <f aca="false">NA()</f>
        <v>#N/A</v>
      </c>
      <c r="CC102" s="0" t="e">
        <f aca="false">NA()</f>
        <v>#N/A</v>
      </c>
      <c r="CD102" s="0" t="e">
        <f aca="false">NA()</f>
        <v>#N/A</v>
      </c>
      <c r="CE102" s="0" t="e">
        <f aca="false">NA()</f>
        <v>#N/A</v>
      </c>
      <c r="CF102" s="0" t="e">
        <f aca="false">NA()</f>
        <v>#N/A</v>
      </c>
      <c r="CG102" s="0" t="e">
        <f aca="false">NA()</f>
        <v>#N/A</v>
      </c>
      <c r="CH102" s="0" t="e">
        <f aca="false">NA()</f>
        <v>#N/A</v>
      </c>
      <c r="CI102" s="0" t="e">
        <f aca="false">NA()</f>
        <v>#N/A</v>
      </c>
      <c r="CJ102" s="0" t="e">
        <f aca="false">NA()</f>
        <v>#N/A</v>
      </c>
      <c r="CK102" s="0" t="e">
        <f aca="false">NA()</f>
        <v>#N/A</v>
      </c>
      <c r="CL102" s="0" t="e">
        <f aca="false">NA()</f>
        <v>#N/A</v>
      </c>
      <c r="CM102" s="0" t="e">
        <f aca="false">NA()</f>
        <v>#N/A</v>
      </c>
      <c r="CN102" s="0" t="e">
        <f aca="false">NA()</f>
        <v>#N/A</v>
      </c>
      <c r="CO102" s="0" t="e">
        <f aca="false">NA()</f>
        <v>#N/A</v>
      </c>
      <c r="CP102" s="0" t="e">
        <f aca="false">NA()</f>
        <v>#N/A</v>
      </c>
      <c r="CQ102" s="0" t="e">
        <f aca="false">NA()</f>
        <v>#N/A</v>
      </c>
      <c r="CR102" s="0" t="e">
        <f aca="false">NA()</f>
        <v>#N/A</v>
      </c>
      <c r="CS102" s="0" t="e">
        <f aca="false">NA()</f>
        <v>#N/A</v>
      </c>
      <c r="CT102" s="0" t="e">
        <f aca="false">NA()</f>
        <v>#N/A</v>
      </c>
      <c r="CU102" s="0" t="e">
        <f aca="false">NA()</f>
        <v>#N/A</v>
      </c>
      <c r="CV102" s="0" t="e">
        <f aca="false">NA()</f>
        <v>#N/A</v>
      </c>
      <c r="CW102" s="0" t="e">
        <f aca="false">NA()</f>
        <v>#N/A</v>
      </c>
      <c r="CX102" s="0" t="e">
        <f aca="false">NA()</f>
        <v>#N/A</v>
      </c>
    </row>
    <row r="103" customFormat="false" ht="12.75" hidden="false" customHeight="false" outlineLevel="0" collapsed="false">
      <c r="B103" s="0" t="s">
        <v>159</v>
      </c>
      <c r="C103" s="0" t="s">
        <v>160</v>
      </c>
      <c r="D103" s="0" t="s">
        <v>161</v>
      </c>
      <c r="E103" s="0" t="s">
        <v>162</v>
      </c>
      <c r="F103" s="0" t="s">
        <v>163</v>
      </c>
      <c r="G103" s="0" t="s">
        <v>164</v>
      </c>
      <c r="H103" s="0" t="s">
        <v>165</v>
      </c>
      <c r="I103" s="0" t="s">
        <v>166</v>
      </c>
      <c r="J103" s="0" t="s">
        <v>167</v>
      </c>
      <c r="K103" s="0" t="s">
        <v>228</v>
      </c>
      <c r="L103" s="0" t="s">
        <v>168</v>
      </c>
      <c r="M103" s="0" t="s">
        <v>169</v>
      </c>
      <c r="N103" s="0" t="s">
        <v>170</v>
      </c>
      <c r="O103" s="0" t="s">
        <v>171</v>
      </c>
      <c r="P103" s="0" t="s">
        <v>172</v>
      </c>
      <c r="Q103" s="0" t="s">
        <v>173</v>
      </c>
      <c r="R103" s="0" t="s">
        <v>174</v>
      </c>
      <c r="S103" s="0" t="s">
        <v>175</v>
      </c>
      <c r="T103" s="0" t="s">
        <v>176</v>
      </c>
      <c r="U103" s="0" t="s">
        <v>177</v>
      </c>
      <c r="V103" s="0" t="s">
        <v>178</v>
      </c>
      <c r="W103" s="0" t="s">
        <v>179</v>
      </c>
      <c r="X103" s="0" t="s">
        <v>180</v>
      </c>
      <c r="Y103" s="0" t="s">
        <v>181</v>
      </c>
      <c r="Z103" s="0" t="s">
        <v>182</v>
      </c>
      <c r="AA103" s="0" t="s">
        <v>183</v>
      </c>
      <c r="AB103" s="0" t="s">
        <v>184</v>
      </c>
      <c r="AC103" s="0" t="s">
        <v>185</v>
      </c>
      <c r="AD103" s="0" t="s">
        <v>186</v>
      </c>
      <c r="AE103" s="0" t="s">
        <v>187</v>
      </c>
      <c r="AF103" s="0" t="s">
        <v>188</v>
      </c>
      <c r="AG103" s="0" t="s">
        <v>291</v>
      </c>
      <c r="AH103" s="0" t="s">
        <v>189</v>
      </c>
      <c r="AI103" s="0" t="s">
        <v>190</v>
      </c>
      <c r="AJ103" s="0" t="s">
        <v>191</v>
      </c>
      <c r="AK103" s="0" t="s">
        <v>192</v>
      </c>
      <c r="AL103" s="0" t="s">
        <v>234</v>
      </c>
      <c r="AM103" s="0" t="s">
        <v>193</v>
      </c>
      <c r="AN103" s="0" t="s">
        <v>194</v>
      </c>
      <c r="AO103" s="0" t="s">
        <v>195</v>
      </c>
      <c r="AP103" s="0" t="s">
        <v>196</v>
      </c>
      <c r="AQ103" s="0" t="s">
        <v>197</v>
      </c>
      <c r="AR103" s="0" t="s">
        <v>198</v>
      </c>
      <c r="AS103" s="0" t="s">
        <v>199</v>
      </c>
      <c r="AT103" s="0" t="s">
        <v>200</v>
      </c>
      <c r="AU103" s="0" t="s">
        <v>201</v>
      </c>
      <c r="AV103" s="0" t="s">
        <v>229</v>
      </c>
      <c r="AW103" s="0" t="s">
        <v>202</v>
      </c>
      <c r="AX103" s="0" t="s">
        <v>203</v>
      </c>
      <c r="AY103" s="0" t="s">
        <v>204</v>
      </c>
      <c r="AZ103" s="0" t="s">
        <v>205</v>
      </c>
      <c r="BA103" s="0" t="s">
        <v>206</v>
      </c>
      <c r="BB103" s="0" t="s">
        <v>207</v>
      </c>
      <c r="BC103" s="0" t="s">
        <v>208</v>
      </c>
      <c r="BD103" s="0" t="s">
        <v>209</v>
      </c>
      <c r="BE103" s="0" t="s">
        <v>210</v>
      </c>
      <c r="BF103" s="0" t="s">
        <v>211</v>
      </c>
      <c r="BG103" s="0" t="s">
        <v>212</v>
      </c>
      <c r="BH103" s="0" t="s">
        <v>213</v>
      </c>
      <c r="BI103" s="0" t="s">
        <v>214</v>
      </c>
      <c r="BJ103" s="0" t="s">
        <v>215</v>
      </c>
      <c r="BK103" s="0" t="s">
        <v>216</v>
      </c>
      <c r="BL103" s="0" t="s">
        <v>217</v>
      </c>
      <c r="BM103" s="0" t="s">
        <v>218</v>
      </c>
      <c r="BN103" s="0" t="s">
        <v>219</v>
      </c>
      <c r="BO103" s="0" t="s">
        <v>220</v>
      </c>
      <c r="BP103" s="0" t="s">
        <v>221</v>
      </c>
      <c r="BQ103" s="0" t="s">
        <v>222</v>
      </c>
      <c r="BR103" s="0" t="s">
        <v>223</v>
      </c>
      <c r="BS103" s="0" t="s">
        <v>224</v>
      </c>
      <c r="BT103" s="0" t="s">
        <v>225</v>
      </c>
      <c r="BU103" s="0" t="s">
        <v>230</v>
      </c>
      <c r="BV103" s="0" t="e">
        <f aca="false">NA()</f>
        <v>#N/A</v>
      </c>
      <c r="BW103" s="0" t="e">
        <f aca="false">NA()</f>
        <v>#N/A</v>
      </c>
      <c r="BX103" s="0" t="e">
        <f aca="false">NA()</f>
        <v>#N/A</v>
      </c>
      <c r="BY103" s="0" t="e">
        <f aca="false">NA()</f>
        <v>#N/A</v>
      </c>
      <c r="BZ103" s="0" t="e">
        <f aca="false">NA()</f>
        <v>#N/A</v>
      </c>
      <c r="CA103" s="0" t="e">
        <f aca="false">NA()</f>
        <v>#N/A</v>
      </c>
      <c r="CB103" s="0" t="e">
        <f aca="false">NA()</f>
        <v>#N/A</v>
      </c>
      <c r="CC103" s="0" t="e">
        <f aca="false">NA()</f>
        <v>#N/A</v>
      </c>
      <c r="CD103" s="0" t="e">
        <f aca="false">NA()</f>
        <v>#N/A</v>
      </c>
      <c r="CE103" s="0" t="e">
        <f aca="false">NA()</f>
        <v>#N/A</v>
      </c>
      <c r="CF103" s="0" t="e">
        <f aca="false">NA()</f>
        <v>#N/A</v>
      </c>
      <c r="CG103" s="0" t="e">
        <f aca="false">NA()</f>
        <v>#N/A</v>
      </c>
      <c r="CH103" s="0" t="e">
        <f aca="false">NA()</f>
        <v>#N/A</v>
      </c>
      <c r="CI103" s="0" t="e">
        <f aca="false">NA()</f>
        <v>#N/A</v>
      </c>
      <c r="CJ103" s="0" t="e">
        <f aca="false">NA()</f>
        <v>#N/A</v>
      </c>
      <c r="CK103" s="0" t="e">
        <f aca="false">NA()</f>
        <v>#N/A</v>
      </c>
      <c r="CL103" s="0" t="e">
        <f aca="false">NA()</f>
        <v>#N/A</v>
      </c>
      <c r="CM103" s="0" t="e">
        <f aca="false">NA()</f>
        <v>#N/A</v>
      </c>
      <c r="CN103" s="0" t="e">
        <f aca="false">NA()</f>
        <v>#N/A</v>
      </c>
      <c r="CO103" s="0" t="e">
        <f aca="false">NA()</f>
        <v>#N/A</v>
      </c>
      <c r="CP103" s="0" t="e">
        <f aca="false">NA()</f>
        <v>#N/A</v>
      </c>
      <c r="CQ103" s="0" t="e">
        <f aca="false">NA()</f>
        <v>#N/A</v>
      </c>
      <c r="CR103" s="0" t="e">
        <f aca="false">NA()</f>
        <v>#N/A</v>
      </c>
      <c r="CS103" s="0" t="e">
        <f aca="false">NA()</f>
        <v>#N/A</v>
      </c>
      <c r="CT103" s="0" t="e">
        <f aca="false">NA()</f>
        <v>#N/A</v>
      </c>
      <c r="CU103" s="0" t="e">
        <f aca="false">NA()</f>
        <v>#N/A</v>
      </c>
      <c r="CV103" s="0" t="e">
        <f aca="false">NA()</f>
        <v>#N/A</v>
      </c>
      <c r="CW103" s="0" t="e">
        <f aca="false">NA()</f>
        <v>#N/A</v>
      </c>
      <c r="CX103" s="0" t="e">
        <f aca="false">NA()</f>
        <v>#N/A</v>
      </c>
    </row>
    <row r="104" customFormat="false" ht="12.75" hidden="false" customHeight="false" outlineLevel="0" collapsed="false">
      <c r="A104" s="0" t="s">
        <v>278</v>
      </c>
      <c r="B104" s="0" t="n">
        <v>1</v>
      </c>
      <c r="C104" s="0" t="n">
        <v>1</v>
      </c>
      <c r="D104" s="0" t="n">
        <v>1</v>
      </c>
      <c r="E104" s="0" t="n">
        <v>1</v>
      </c>
      <c r="F104" s="0" t="n">
        <v>1</v>
      </c>
      <c r="G104" s="0" t="n">
        <v>1</v>
      </c>
      <c r="H104" s="0" t="n">
        <v>1</v>
      </c>
      <c r="I104" s="0" t="n">
        <v>1</v>
      </c>
      <c r="J104" s="0" t="n">
        <v>1</v>
      </c>
      <c r="K104" s="0" t="n">
        <v>1</v>
      </c>
      <c r="L104" s="0" t="n">
        <v>1</v>
      </c>
      <c r="M104" s="0" t="n">
        <v>1</v>
      </c>
      <c r="N104" s="0" t="n">
        <v>1</v>
      </c>
      <c r="O104" s="0" t="n">
        <v>1</v>
      </c>
      <c r="P104" s="0" t="n">
        <v>1</v>
      </c>
      <c r="Q104" s="0" t="n">
        <v>1</v>
      </c>
      <c r="R104" s="0" t="n">
        <v>1</v>
      </c>
      <c r="S104" s="0" t="n">
        <v>1</v>
      </c>
      <c r="T104" s="0" t="n">
        <v>1</v>
      </c>
      <c r="U104" s="0" t="n">
        <v>1</v>
      </c>
      <c r="V104" s="0" t="n">
        <v>1</v>
      </c>
      <c r="W104" s="0" t="n">
        <v>1</v>
      </c>
      <c r="X104" s="0" t="n">
        <v>1</v>
      </c>
      <c r="Y104" s="0" t="n">
        <v>1</v>
      </c>
      <c r="Z104" s="0" t="n">
        <v>1</v>
      </c>
      <c r="AA104" s="0" t="n">
        <v>1</v>
      </c>
      <c r="AB104" s="0" t="n">
        <v>1</v>
      </c>
      <c r="AC104" s="0" t="n">
        <v>1</v>
      </c>
      <c r="AD104" s="0" t="n">
        <v>1</v>
      </c>
      <c r="AE104" s="0" t="n">
        <v>1</v>
      </c>
      <c r="AF104" s="0" t="n">
        <v>1</v>
      </c>
      <c r="AG104" s="0" t="n">
        <v>1</v>
      </c>
      <c r="AH104" s="0" t="n">
        <v>1</v>
      </c>
      <c r="AI104" s="0" t="n">
        <v>1</v>
      </c>
      <c r="AJ104" s="0" t="n">
        <v>1</v>
      </c>
      <c r="AK104" s="0" t="n">
        <v>1</v>
      </c>
      <c r="AL104" s="0" t="n">
        <v>1</v>
      </c>
      <c r="AM104" s="0" t="n">
        <v>1</v>
      </c>
      <c r="AN104" s="0" t="n">
        <v>1</v>
      </c>
      <c r="AO104" s="0" t="n">
        <v>1</v>
      </c>
      <c r="AP104" s="0" t="n">
        <v>1</v>
      </c>
      <c r="AQ104" s="0" t="n">
        <v>1</v>
      </c>
      <c r="AR104" s="0" t="n">
        <v>1</v>
      </c>
      <c r="AS104" s="0" t="n">
        <v>1</v>
      </c>
      <c r="AT104" s="0" t="n">
        <v>1</v>
      </c>
      <c r="AU104" s="0" t="n">
        <v>1</v>
      </c>
      <c r="AV104" s="0" t="n">
        <v>1</v>
      </c>
      <c r="AW104" s="0" t="n">
        <v>1</v>
      </c>
      <c r="AX104" s="0" t="n">
        <v>1</v>
      </c>
      <c r="AY104" s="0" t="n">
        <v>1</v>
      </c>
      <c r="AZ104" s="0" t="n">
        <v>1</v>
      </c>
      <c r="BA104" s="0" t="n">
        <v>1</v>
      </c>
      <c r="BB104" s="0" t="n">
        <v>1</v>
      </c>
      <c r="BC104" s="0" t="n">
        <v>1</v>
      </c>
      <c r="BD104" s="0" t="n">
        <v>1</v>
      </c>
      <c r="BE104" s="0" t="n">
        <v>1</v>
      </c>
      <c r="BF104" s="0" t="n">
        <v>1</v>
      </c>
      <c r="BG104" s="0" t="n">
        <v>1</v>
      </c>
      <c r="BH104" s="0" t="n">
        <v>1</v>
      </c>
      <c r="BI104" s="0" t="n">
        <v>1</v>
      </c>
      <c r="BJ104" s="0" t="n">
        <v>1</v>
      </c>
      <c r="BK104" s="0" t="n">
        <v>1</v>
      </c>
      <c r="BL104" s="0" t="n">
        <v>1</v>
      </c>
      <c r="BM104" s="0" t="n">
        <v>1</v>
      </c>
      <c r="BN104" s="0" t="n">
        <v>1</v>
      </c>
      <c r="BO104" s="0" t="n">
        <v>1</v>
      </c>
      <c r="BP104" s="0" t="n">
        <v>1</v>
      </c>
      <c r="BQ104" s="0" t="n">
        <v>1</v>
      </c>
      <c r="BR104" s="0" t="n">
        <v>1</v>
      </c>
      <c r="BS104" s="0" t="n">
        <v>1</v>
      </c>
      <c r="BT104" s="0" t="n">
        <v>1</v>
      </c>
      <c r="BU104" s="0" t="n">
        <v>1</v>
      </c>
      <c r="BV104" s="0" t="n">
        <v>1</v>
      </c>
      <c r="BW104" s="0" t="n">
        <v>1</v>
      </c>
      <c r="BX104" s="0" t="n">
        <v>1</v>
      </c>
      <c r="BY104" s="0" t="n">
        <v>1</v>
      </c>
      <c r="BZ104" s="0" t="n">
        <v>1</v>
      </c>
      <c r="CA104" s="0" t="n">
        <v>1</v>
      </c>
      <c r="CB104" s="0" t="n">
        <v>1</v>
      </c>
      <c r="CC104" s="0" t="n">
        <v>1</v>
      </c>
      <c r="CD104" s="0" t="n">
        <v>1</v>
      </c>
      <c r="CE104" s="0" t="n">
        <v>1</v>
      </c>
      <c r="CF104" s="0" t="n">
        <v>1</v>
      </c>
      <c r="CG104" s="0" t="n">
        <v>1</v>
      </c>
      <c r="CH104" s="0" t="n">
        <v>1</v>
      </c>
      <c r="CI104" s="0" t="n">
        <v>1</v>
      </c>
      <c r="CJ104" s="0" t="n">
        <v>1</v>
      </c>
      <c r="CK104" s="0" t="n">
        <v>1</v>
      </c>
      <c r="CL104" s="0" t="n">
        <v>1</v>
      </c>
      <c r="CM104" s="0" t="n">
        <v>1</v>
      </c>
      <c r="CN104" s="0" t="n">
        <v>1</v>
      </c>
      <c r="CO104" s="0" t="n">
        <v>1</v>
      </c>
      <c r="CP104" s="0" t="n">
        <v>1</v>
      </c>
      <c r="CQ104" s="0" t="n">
        <v>1</v>
      </c>
      <c r="CR104" s="0" t="n">
        <v>1</v>
      </c>
      <c r="CS104" s="0" t="n">
        <v>1</v>
      </c>
      <c r="CT104" s="0" t="n">
        <v>1</v>
      </c>
      <c r="CU104" s="0" t="n">
        <v>1</v>
      </c>
      <c r="CV104" s="0" t="n">
        <v>1</v>
      </c>
      <c r="CW104" s="0" t="n">
        <v>1</v>
      </c>
      <c r="CX104" s="0" t="n">
        <v>1</v>
      </c>
    </row>
    <row r="105" customFormat="false" ht="12.75" hidden="false" customHeight="false" outlineLevel="0" collapsed="false">
      <c r="B105" s="0" t="s">
        <v>159</v>
      </c>
      <c r="C105" s="0" t="s">
        <v>160</v>
      </c>
      <c r="D105" s="0" t="s">
        <v>161</v>
      </c>
      <c r="E105" s="0" t="s">
        <v>162</v>
      </c>
      <c r="F105" s="0" t="s">
        <v>163</v>
      </c>
      <c r="G105" s="0" t="s">
        <v>164</v>
      </c>
      <c r="H105" s="0" t="s">
        <v>165</v>
      </c>
      <c r="I105" s="0" t="s">
        <v>166</v>
      </c>
      <c r="J105" s="0" t="s">
        <v>167</v>
      </c>
      <c r="K105" s="0" t="s">
        <v>228</v>
      </c>
      <c r="L105" s="0" t="s">
        <v>168</v>
      </c>
      <c r="M105" s="0" t="s">
        <v>169</v>
      </c>
      <c r="N105" s="0" t="s">
        <v>170</v>
      </c>
      <c r="O105" s="0" t="s">
        <v>171</v>
      </c>
      <c r="P105" s="0" t="s">
        <v>172</v>
      </c>
      <c r="Q105" s="0" t="s">
        <v>173</v>
      </c>
      <c r="R105" s="0" t="s">
        <v>174</v>
      </c>
      <c r="S105" s="0" t="s">
        <v>175</v>
      </c>
      <c r="T105" s="0" t="s">
        <v>176</v>
      </c>
      <c r="U105" s="0" t="s">
        <v>177</v>
      </c>
      <c r="V105" s="0" t="s">
        <v>178</v>
      </c>
      <c r="W105" s="0" t="s">
        <v>179</v>
      </c>
      <c r="X105" s="0" t="s">
        <v>180</v>
      </c>
      <c r="Y105" s="0" t="s">
        <v>181</v>
      </c>
      <c r="Z105" s="0" t="s">
        <v>182</v>
      </c>
      <c r="AA105" s="0" t="s">
        <v>183</v>
      </c>
      <c r="AB105" s="0" t="s">
        <v>184</v>
      </c>
      <c r="AC105" s="0" t="s">
        <v>185</v>
      </c>
      <c r="AD105" s="0" t="s">
        <v>186</v>
      </c>
      <c r="AE105" s="0" t="s">
        <v>187</v>
      </c>
      <c r="AF105" s="0" t="s">
        <v>188</v>
      </c>
      <c r="AG105" s="0" t="s">
        <v>291</v>
      </c>
      <c r="AH105" s="0" t="s">
        <v>189</v>
      </c>
      <c r="AI105" s="0" t="s">
        <v>190</v>
      </c>
      <c r="AJ105" s="0" t="s">
        <v>191</v>
      </c>
      <c r="AK105" s="0" t="s">
        <v>192</v>
      </c>
      <c r="AL105" s="0" t="s">
        <v>234</v>
      </c>
      <c r="AM105" s="0" t="s">
        <v>193</v>
      </c>
      <c r="AN105" s="0" t="s">
        <v>194</v>
      </c>
      <c r="AO105" s="0" t="s">
        <v>195</v>
      </c>
      <c r="AP105" s="0" t="s">
        <v>196</v>
      </c>
      <c r="AQ105" s="0" t="s">
        <v>197</v>
      </c>
      <c r="AR105" s="0" t="s">
        <v>198</v>
      </c>
      <c r="AS105" s="0" t="s">
        <v>199</v>
      </c>
      <c r="AT105" s="0" t="s">
        <v>200</v>
      </c>
      <c r="AU105" s="0" t="s">
        <v>201</v>
      </c>
      <c r="AV105" s="0" t="s">
        <v>229</v>
      </c>
      <c r="AW105" s="0" t="s">
        <v>202</v>
      </c>
      <c r="AX105" s="0" t="s">
        <v>203</v>
      </c>
      <c r="AY105" s="0" t="s">
        <v>204</v>
      </c>
      <c r="AZ105" s="0" t="s">
        <v>205</v>
      </c>
      <c r="BA105" s="0" t="s">
        <v>206</v>
      </c>
      <c r="BB105" s="0" t="s">
        <v>207</v>
      </c>
      <c r="BC105" s="0" t="s">
        <v>208</v>
      </c>
      <c r="BD105" s="0" t="s">
        <v>209</v>
      </c>
      <c r="BE105" s="0" t="s">
        <v>210</v>
      </c>
      <c r="BF105" s="0" t="s">
        <v>211</v>
      </c>
      <c r="BG105" s="0" t="s">
        <v>212</v>
      </c>
      <c r="BH105" s="0" t="s">
        <v>213</v>
      </c>
      <c r="BI105" s="0" t="s">
        <v>214</v>
      </c>
      <c r="BJ105" s="0" t="s">
        <v>215</v>
      </c>
      <c r="BK105" s="0" t="s">
        <v>216</v>
      </c>
      <c r="BL105" s="0" t="s">
        <v>217</v>
      </c>
      <c r="BM105" s="0" t="s">
        <v>218</v>
      </c>
      <c r="BN105" s="0" t="s">
        <v>219</v>
      </c>
      <c r="BO105" s="0" t="s">
        <v>220</v>
      </c>
      <c r="BP105" s="0" t="s">
        <v>221</v>
      </c>
      <c r="BQ105" s="0" t="s">
        <v>222</v>
      </c>
      <c r="BR105" s="0" t="s">
        <v>223</v>
      </c>
      <c r="BS105" s="0" t="s">
        <v>224</v>
      </c>
      <c r="BT105" s="0" t="s">
        <v>225</v>
      </c>
      <c r="BU105" s="0" t="s">
        <v>230</v>
      </c>
      <c r="BV105" s="0" t="e">
        <f aca="false">NA()</f>
        <v>#N/A</v>
      </c>
      <c r="BW105" s="0" t="e">
        <f aca="false">NA()</f>
        <v>#N/A</v>
      </c>
      <c r="BX105" s="0" t="e">
        <f aca="false">NA()</f>
        <v>#N/A</v>
      </c>
      <c r="BY105" s="0" t="e">
        <f aca="false">NA()</f>
        <v>#N/A</v>
      </c>
      <c r="BZ105" s="0" t="e">
        <f aca="false">NA()</f>
        <v>#N/A</v>
      </c>
      <c r="CA105" s="0" t="e">
        <f aca="false">NA()</f>
        <v>#N/A</v>
      </c>
      <c r="CB105" s="0" t="e">
        <f aca="false">NA()</f>
        <v>#N/A</v>
      </c>
      <c r="CC105" s="0" t="e">
        <f aca="false">NA()</f>
        <v>#N/A</v>
      </c>
      <c r="CD105" s="0" t="e">
        <f aca="false">NA()</f>
        <v>#N/A</v>
      </c>
      <c r="CE105" s="0" t="e">
        <f aca="false">NA()</f>
        <v>#N/A</v>
      </c>
      <c r="CF105" s="0" t="e">
        <f aca="false">NA()</f>
        <v>#N/A</v>
      </c>
      <c r="CG105" s="0" t="e">
        <f aca="false">NA()</f>
        <v>#N/A</v>
      </c>
      <c r="CH105" s="0" t="e">
        <f aca="false">NA()</f>
        <v>#N/A</v>
      </c>
      <c r="CI105" s="0" t="e">
        <f aca="false">NA()</f>
        <v>#N/A</v>
      </c>
      <c r="CJ105" s="0" t="e">
        <f aca="false">NA()</f>
        <v>#N/A</v>
      </c>
      <c r="CK105" s="0" t="e">
        <f aca="false">NA()</f>
        <v>#N/A</v>
      </c>
      <c r="CL105" s="0" t="e">
        <f aca="false">NA()</f>
        <v>#N/A</v>
      </c>
      <c r="CM105" s="0" t="e">
        <f aca="false">NA()</f>
        <v>#N/A</v>
      </c>
      <c r="CN105" s="0" t="e">
        <f aca="false">NA()</f>
        <v>#N/A</v>
      </c>
      <c r="CO105" s="0" t="e">
        <f aca="false">NA()</f>
        <v>#N/A</v>
      </c>
      <c r="CP105" s="0" t="e">
        <f aca="false">NA()</f>
        <v>#N/A</v>
      </c>
      <c r="CQ105" s="0" t="e">
        <f aca="false">NA()</f>
        <v>#N/A</v>
      </c>
      <c r="CR105" s="0" t="e">
        <f aca="false">NA()</f>
        <v>#N/A</v>
      </c>
      <c r="CS105" s="0" t="e">
        <f aca="false">NA()</f>
        <v>#N/A</v>
      </c>
      <c r="CT105" s="0" t="e">
        <f aca="false">NA()</f>
        <v>#N/A</v>
      </c>
      <c r="CU105" s="0" t="e">
        <f aca="false">NA()</f>
        <v>#N/A</v>
      </c>
      <c r="CV105" s="0" t="e">
        <f aca="false">NA()</f>
        <v>#N/A</v>
      </c>
      <c r="CW105" s="0" t="e">
        <f aca="false">NA()</f>
        <v>#N/A</v>
      </c>
      <c r="CX105" s="0" t="e">
        <f aca="false">NA()</f>
        <v>#N/A</v>
      </c>
    </row>
    <row r="106" customFormat="false" ht="12.75" hidden="false" customHeight="false" outlineLevel="0" collapsed="false">
      <c r="A106" s="0" t="s">
        <v>279</v>
      </c>
      <c r="B106" s="0" t="n">
        <v>1</v>
      </c>
      <c r="C106" s="0" t="n">
        <v>1</v>
      </c>
      <c r="D106" s="0" t="n">
        <v>1</v>
      </c>
      <c r="E106" s="0" t="n">
        <v>1</v>
      </c>
      <c r="F106" s="0" t="n">
        <v>1</v>
      </c>
      <c r="G106" s="0" t="n">
        <v>1</v>
      </c>
      <c r="H106" s="0" t="n">
        <v>1</v>
      </c>
      <c r="I106" s="0" t="n">
        <v>1</v>
      </c>
      <c r="J106" s="0" t="n">
        <v>1</v>
      </c>
      <c r="K106" s="0" t="n">
        <v>1</v>
      </c>
      <c r="L106" s="0" t="n">
        <v>1</v>
      </c>
      <c r="M106" s="0" t="n">
        <v>1</v>
      </c>
      <c r="N106" s="0" t="n">
        <v>1</v>
      </c>
      <c r="O106" s="0" t="n">
        <v>1</v>
      </c>
      <c r="P106" s="0" t="n">
        <v>1</v>
      </c>
      <c r="Q106" s="0" t="n">
        <v>1</v>
      </c>
      <c r="R106" s="0" t="n">
        <v>1</v>
      </c>
      <c r="S106" s="0" t="n">
        <v>1</v>
      </c>
      <c r="T106" s="0" t="n">
        <v>1</v>
      </c>
      <c r="U106" s="0" t="n">
        <v>1</v>
      </c>
      <c r="V106" s="0" t="n">
        <v>1</v>
      </c>
      <c r="W106" s="0" t="n">
        <v>1</v>
      </c>
      <c r="X106" s="0" t="n">
        <v>1</v>
      </c>
      <c r="Y106" s="0" t="n">
        <v>1</v>
      </c>
      <c r="Z106" s="0" t="n">
        <v>1</v>
      </c>
      <c r="AA106" s="0" t="n">
        <v>1</v>
      </c>
      <c r="AB106" s="0" t="n">
        <v>1</v>
      </c>
      <c r="AC106" s="0" t="n">
        <v>1</v>
      </c>
      <c r="AD106" s="0" t="n">
        <v>1</v>
      </c>
      <c r="AE106" s="0" t="n">
        <v>1</v>
      </c>
      <c r="AF106" s="0" t="n">
        <v>1</v>
      </c>
      <c r="AG106" s="0" t="n">
        <v>1</v>
      </c>
      <c r="AH106" s="0" t="n">
        <v>1</v>
      </c>
      <c r="AI106" s="0" t="n">
        <v>1</v>
      </c>
      <c r="AJ106" s="0" t="n">
        <v>1</v>
      </c>
      <c r="AK106" s="0" t="n">
        <v>1</v>
      </c>
      <c r="AL106" s="0" t="n">
        <v>1</v>
      </c>
      <c r="AM106" s="0" t="n">
        <v>1</v>
      </c>
      <c r="AN106" s="0" t="n">
        <v>1</v>
      </c>
      <c r="AO106" s="0" t="n">
        <v>1</v>
      </c>
      <c r="AP106" s="0" t="n">
        <v>1</v>
      </c>
      <c r="AQ106" s="0" t="n">
        <v>1</v>
      </c>
      <c r="AR106" s="0" t="n">
        <v>1</v>
      </c>
      <c r="AS106" s="0" t="n">
        <v>1</v>
      </c>
      <c r="AT106" s="0" t="n">
        <v>1</v>
      </c>
      <c r="AU106" s="0" t="n">
        <v>1</v>
      </c>
      <c r="AV106" s="0" t="n">
        <v>1</v>
      </c>
      <c r="AW106" s="0" t="n">
        <v>1</v>
      </c>
      <c r="AX106" s="0" t="n">
        <v>1</v>
      </c>
      <c r="AY106" s="0" t="n">
        <v>1</v>
      </c>
      <c r="AZ106" s="0" t="n">
        <v>1</v>
      </c>
      <c r="BA106" s="0" t="n">
        <v>1</v>
      </c>
      <c r="BB106" s="0" t="n">
        <v>1</v>
      </c>
      <c r="BC106" s="0" t="n">
        <v>1</v>
      </c>
      <c r="BD106" s="0" t="n">
        <v>1</v>
      </c>
      <c r="BE106" s="0" t="n">
        <v>1</v>
      </c>
      <c r="BF106" s="0" t="n">
        <v>1</v>
      </c>
      <c r="BG106" s="0" t="n">
        <v>1</v>
      </c>
      <c r="BH106" s="0" t="n">
        <v>1</v>
      </c>
      <c r="BI106" s="0" t="n">
        <v>1</v>
      </c>
      <c r="BJ106" s="0" t="n">
        <v>1</v>
      </c>
      <c r="BK106" s="0" t="n">
        <v>1</v>
      </c>
      <c r="BL106" s="0" t="n">
        <v>1</v>
      </c>
      <c r="BM106" s="0" t="n">
        <v>1</v>
      </c>
      <c r="BN106" s="0" t="n">
        <v>1</v>
      </c>
      <c r="BO106" s="0" t="n">
        <v>1</v>
      </c>
      <c r="BP106" s="0" t="n">
        <v>1</v>
      </c>
      <c r="BQ106" s="0" t="n">
        <v>1</v>
      </c>
      <c r="BR106" s="0" t="n">
        <v>1</v>
      </c>
      <c r="BS106" s="0" t="n">
        <v>1</v>
      </c>
      <c r="BT106" s="0" t="n">
        <v>1</v>
      </c>
      <c r="BU106" s="0" t="n">
        <v>1</v>
      </c>
      <c r="BV106" s="0" t="n">
        <v>1</v>
      </c>
      <c r="BW106" s="0" t="n">
        <v>1</v>
      </c>
      <c r="BX106" s="0" t="n">
        <v>1</v>
      </c>
      <c r="BY106" s="0" t="n">
        <v>1</v>
      </c>
      <c r="BZ106" s="0" t="n">
        <v>1</v>
      </c>
      <c r="CA106" s="0" t="n">
        <v>1</v>
      </c>
      <c r="CB106" s="0" t="n">
        <v>1</v>
      </c>
      <c r="CC106" s="0" t="n">
        <v>1</v>
      </c>
      <c r="CD106" s="0" t="n">
        <v>1</v>
      </c>
      <c r="CE106" s="0" t="n">
        <v>1</v>
      </c>
      <c r="CF106" s="0" t="n">
        <v>1</v>
      </c>
      <c r="CG106" s="0" t="n">
        <v>1</v>
      </c>
      <c r="CH106" s="0" t="n">
        <v>1</v>
      </c>
      <c r="CI106" s="0" t="n">
        <v>1</v>
      </c>
      <c r="CJ106" s="0" t="n">
        <v>1</v>
      </c>
      <c r="CK106" s="0" t="n">
        <v>1</v>
      </c>
      <c r="CL106" s="0" t="n">
        <v>1</v>
      </c>
      <c r="CM106" s="0" t="n">
        <v>1</v>
      </c>
      <c r="CN106" s="0" t="n">
        <v>1</v>
      </c>
      <c r="CO106" s="0" t="n">
        <v>1</v>
      </c>
      <c r="CP106" s="0" t="n">
        <v>1</v>
      </c>
      <c r="CQ106" s="0" t="n">
        <v>1</v>
      </c>
      <c r="CR106" s="0" t="n">
        <v>1</v>
      </c>
      <c r="CS106" s="0" t="n">
        <v>1</v>
      </c>
      <c r="CT106" s="0" t="n">
        <v>1</v>
      </c>
      <c r="CU106" s="0" t="n">
        <v>1</v>
      </c>
      <c r="CV106" s="0" t="n">
        <v>1</v>
      </c>
      <c r="CW106" s="0" t="n">
        <v>1</v>
      </c>
      <c r="CX106" s="0" t="n">
        <v>1</v>
      </c>
    </row>
    <row r="107" customFormat="false" ht="12.75" hidden="false" customHeight="false" outlineLevel="0" collapsed="false">
      <c r="B107" s="0" t="s">
        <v>159</v>
      </c>
      <c r="C107" s="0" t="s">
        <v>160</v>
      </c>
      <c r="D107" s="0" t="s">
        <v>161</v>
      </c>
      <c r="E107" s="0" t="s">
        <v>162</v>
      </c>
      <c r="F107" s="0" t="s">
        <v>163</v>
      </c>
      <c r="G107" s="0" t="s">
        <v>164</v>
      </c>
      <c r="H107" s="0" t="s">
        <v>165</v>
      </c>
      <c r="I107" s="0" t="s">
        <v>166</v>
      </c>
      <c r="J107" s="0" t="s">
        <v>167</v>
      </c>
      <c r="K107" s="0" t="s">
        <v>228</v>
      </c>
      <c r="L107" s="0" t="s">
        <v>168</v>
      </c>
      <c r="M107" s="0" t="s">
        <v>169</v>
      </c>
      <c r="N107" s="0" t="s">
        <v>170</v>
      </c>
      <c r="O107" s="0" t="s">
        <v>171</v>
      </c>
      <c r="P107" s="0" t="s">
        <v>172</v>
      </c>
      <c r="Q107" s="0" t="s">
        <v>173</v>
      </c>
      <c r="R107" s="0" t="s">
        <v>174</v>
      </c>
      <c r="S107" s="0" t="s">
        <v>175</v>
      </c>
      <c r="T107" s="0" t="s">
        <v>176</v>
      </c>
      <c r="U107" s="0" t="s">
        <v>177</v>
      </c>
      <c r="V107" s="0" t="s">
        <v>178</v>
      </c>
      <c r="W107" s="0" t="s">
        <v>179</v>
      </c>
      <c r="X107" s="0" t="s">
        <v>180</v>
      </c>
      <c r="Y107" s="0" t="s">
        <v>181</v>
      </c>
      <c r="Z107" s="0" t="s">
        <v>182</v>
      </c>
      <c r="AA107" s="0" t="s">
        <v>183</v>
      </c>
      <c r="AB107" s="0" t="s">
        <v>184</v>
      </c>
      <c r="AC107" s="0" t="s">
        <v>185</v>
      </c>
      <c r="AD107" s="0" t="s">
        <v>186</v>
      </c>
      <c r="AE107" s="0" t="s">
        <v>187</v>
      </c>
      <c r="AF107" s="0" t="s">
        <v>188</v>
      </c>
      <c r="AG107" s="0" t="s">
        <v>291</v>
      </c>
      <c r="AH107" s="0" t="s">
        <v>189</v>
      </c>
      <c r="AI107" s="0" t="s">
        <v>190</v>
      </c>
      <c r="AJ107" s="0" t="s">
        <v>191</v>
      </c>
      <c r="AK107" s="0" t="s">
        <v>192</v>
      </c>
      <c r="AL107" s="0" t="s">
        <v>234</v>
      </c>
      <c r="AM107" s="0" t="s">
        <v>193</v>
      </c>
      <c r="AN107" s="0" t="s">
        <v>194</v>
      </c>
      <c r="AO107" s="0" t="s">
        <v>195</v>
      </c>
      <c r="AP107" s="0" t="s">
        <v>196</v>
      </c>
      <c r="AQ107" s="0" t="s">
        <v>197</v>
      </c>
      <c r="AR107" s="0" t="s">
        <v>198</v>
      </c>
      <c r="AS107" s="0" t="s">
        <v>199</v>
      </c>
      <c r="AT107" s="0" t="s">
        <v>200</v>
      </c>
      <c r="AU107" s="0" t="s">
        <v>201</v>
      </c>
      <c r="AV107" s="0" t="s">
        <v>229</v>
      </c>
      <c r="AW107" s="0" t="s">
        <v>202</v>
      </c>
      <c r="AX107" s="0" t="s">
        <v>203</v>
      </c>
      <c r="AY107" s="0" t="s">
        <v>204</v>
      </c>
      <c r="AZ107" s="0" t="s">
        <v>205</v>
      </c>
      <c r="BA107" s="0" t="s">
        <v>206</v>
      </c>
      <c r="BB107" s="0" t="s">
        <v>207</v>
      </c>
      <c r="BC107" s="0" t="s">
        <v>208</v>
      </c>
      <c r="BD107" s="0" t="s">
        <v>209</v>
      </c>
      <c r="BE107" s="0" t="s">
        <v>210</v>
      </c>
      <c r="BF107" s="0" t="s">
        <v>211</v>
      </c>
      <c r="BG107" s="0" t="s">
        <v>212</v>
      </c>
      <c r="BH107" s="0" t="s">
        <v>213</v>
      </c>
      <c r="BI107" s="0" t="s">
        <v>214</v>
      </c>
      <c r="BJ107" s="0" t="s">
        <v>215</v>
      </c>
      <c r="BK107" s="0" t="s">
        <v>216</v>
      </c>
      <c r="BL107" s="0" t="s">
        <v>217</v>
      </c>
      <c r="BM107" s="0" t="s">
        <v>218</v>
      </c>
      <c r="BN107" s="0" t="s">
        <v>219</v>
      </c>
      <c r="BO107" s="0" t="s">
        <v>220</v>
      </c>
      <c r="BP107" s="0" t="s">
        <v>221</v>
      </c>
      <c r="BQ107" s="0" t="s">
        <v>222</v>
      </c>
      <c r="BR107" s="0" t="s">
        <v>223</v>
      </c>
      <c r="BS107" s="0" t="s">
        <v>224</v>
      </c>
      <c r="BT107" s="0" t="s">
        <v>225</v>
      </c>
      <c r="BU107" s="0" t="s">
        <v>230</v>
      </c>
      <c r="BV107" s="0" t="e">
        <f aca="false">NA()</f>
        <v>#N/A</v>
      </c>
      <c r="BW107" s="0" t="e">
        <f aca="false">NA()</f>
        <v>#N/A</v>
      </c>
      <c r="BX107" s="0" t="e">
        <f aca="false">NA()</f>
        <v>#N/A</v>
      </c>
      <c r="BY107" s="0" t="e">
        <f aca="false">NA()</f>
        <v>#N/A</v>
      </c>
      <c r="BZ107" s="0" t="e">
        <f aca="false">NA()</f>
        <v>#N/A</v>
      </c>
      <c r="CA107" s="0" t="e">
        <f aca="false">NA()</f>
        <v>#N/A</v>
      </c>
      <c r="CB107" s="0" t="e">
        <f aca="false">NA()</f>
        <v>#N/A</v>
      </c>
      <c r="CC107" s="0" t="e">
        <f aca="false">NA()</f>
        <v>#N/A</v>
      </c>
      <c r="CD107" s="0" t="e">
        <f aca="false">NA()</f>
        <v>#N/A</v>
      </c>
      <c r="CE107" s="0" t="e">
        <f aca="false">NA()</f>
        <v>#N/A</v>
      </c>
      <c r="CF107" s="0" t="e">
        <f aca="false">NA()</f>
        <v>#N/A</v>
      </c>
      <c r="CG107" s="0" t="e">
        <f aca="false">NA()</f>
        <v>#N/A</v>
      </c>
      <c r="CH107" s="0" t="e">
        <f aca="false">NA()</f>
        <v>#N/A</v>
      </c>
      <c r="CI107" s="0" t="e">
        <f aca="false">NA()</f>
        <v>#N/A</v>
      </c>
      <c r="CJ107" s="0" t="e">
        <f aca="false">NA()</f>
        <v>#N/A</v>
      </c>
      <c r="CK107" s="0" t="e">
        <f aca="false">NA()</f>
        <v>#N/A</v>
      </c>
      <c r="CL107" s="0" t="e">
        <f aca="false">NA()</f>
        <v>#N/A</v>
      </c>
      <c r="CM107" s="0" t="e">
        <f aca="false">NA()</f>
        <v>#N/A</v>
      </c>
      <c r="CN107" s="0" t="e">
        <f aca="false">NA()</f>
        <v>#N/A</v>
      </c>
      <c r="CO107" s="0" t="e">
        <f aca="false">NA()</f>
        <v>#N/A</v>
      </c>
      <c r="CP107" s="0" t="e">
        <f aca="false">NA()</f>
        <v>#N/A</v>
      </c>
      <c r="CQ107" s="0" t="e">
        <f aca="false">NA()</f>
        <v>#N/A</v>
      </c>
      <c r="CR107" s="0" t="e">
        <f aca="false">NA()</f>
        <v>#N/A</v>
      </c>
      <c r="CS107" s="0" t="e">
        <f aca="false">NA()</f>
        <v>#N/A</v>
      </c>
      <c r="CT107" s="0" t="e">
        <f aca="false">NA()</f>
        <v>#N/A</v>
      </c>
      <c r="CU107" s="0" t="e">
        <f aca="false">NA()</f>
        <v>#N/A</v>
      </c>
      <c r="CV107" s="0" t="e">
        <f aca="false">NA()</f>
        <v>#N/A</v>
      </c>
      <c r="CW107" s="0" t="e">
        <f aca="false">NA()</f>
        <v>#N/A</v>
      </c>
      <c r="CX107" s="0" t="e">
        <f aca="false">NA()</f>
        <v>#N/A</v>
      </c>
    </row>
    <row r="108" customFormat="false" ht="12.75" hidden="false" customHeight="false" outlineLevel="0" collapsed="false">
      <c r="A108" s="0" t="s">
        <v>280</v>
      </c>
      <c r="B108" s="0" t="n">
        <v>1</v>
      </c>
      <c r="C108" s="0" t="n">
        <v>1</v>
      </c>
      <c r="D108" s="0" t="n">
        <v>1</v>
      </c>
      <c r="E108" s="0" t="n">
        <v>1</v>
      </c>
      <c r="F108" s="0" t="n">
        <v>1</v>
      </c>
      <c r="G108" s="0" t="n">
        <v>1</v>
      </c>
      <c r="H108" s="0" t="n">
        <v>1</v>
      </c>
      <c r="I108" s="0" t="n">
        <v>1</v>
      </c>
      <c r="J108" s="0" t="n">
        <v>1</v>
      </c>
      <c r="K108" s="0" t="n">
        <v>1</v>
      </c>
      <c r="L108" s="0" t="n">
        <v>1</v>
      </c>
      <c r="M108" s="0" t="n">
        <v>1</v>
      </c>
      <c r="N108" s="0" t="n">
        <v>1</v>
      </c>
      <c r="O108" s="0" t="n">
        <v>1</v>
      </c>
      <c r="P108" s="0" t="n">
        <v>1</v>
      </c>
      <c r="Q108" s="0" t="n">
        <v>1</v>
      </c>
      <c r="R108" s="0" t="n">
        <v>1</v>
      </c>
      <c r="S108" s="0" t="n">
        <v>1</v>
      </c>
      <c r="T108" s="0" t="n">
        <v>1</v>
      </c>
      <c r="U108" s="0" t="n">
        <v>1</v>
      </c>
      <c r="V108" s="0" t="n">
        <v>1</v>
      </c>
      <c r="W108" s="0" t="n">
        <v>1</v>
      </c>
      <c r="X108" s="0" t="n">
        <v>1</v>
      </c>
      <c r="Y108" s="0" t="n">
        <v>1</v>
      </c>
      <c r="Z108" s="0" t="n">
        <v>1</v>
      </c>
      <c r="AA108" s="0" t="n">
        <v>1</v>
      </c>
      <c r="AB108" s="0" t="n">
        <v>1</v>
      </c>
      <c r="AC108" s="0" t="n">
        <v>1</v>
      </c>
      <c r="AD108" s="0" t="n">
        <v>1</v>
      </c>
      <c r="AE108" s="0" t="n">
        <v>1</v>
      </c>
      <c r="AF108" s="0" t="n">
        <v>1</v>
      </c>
      <c r="AG108" s="0" t="n">
        <v>1</v>
      </c>
      <c r="AH108" s="0" t="n">
        <v>1</v>
      </c>
      <c r="AI108" s="0" t="n">
        <v>1</v>
      </c>
      <c r="AJ108" s="0" t="n">
        <v>1</v>
      </c>
      <c r="AK108" s="0" t="n">
        <v>1</v>
      </c>
      <c r="AL108" s="0" t="n">
        <v>1</v>
      </c>
      <c r="AM108" s="0" t="n">
        <v>1</v>
      </c>
      <c r="AN108" s="0" t="n">
        <v>1</v>
      </c>
      <c r="AO108" s="0" t="n">
        <v>1</v>
      </c>
      <c r="AP108" s="0" t="n">
        <v>1</v>
      </c>
      <c r="AQ108" s="0" t="n">
        <v>1</v>
      </c>
      <c r="AR108" s="0" t="n">
        <v>1</v>
      </c>
      <c r="AS108" s="0" t="n">
        <v>1</v>
      </c>
      <c r="AT108" s="0" t="n">
        <v>1</v>
      </c>
      <c r="AU108" s="0" t="n">
        <v>1</v>
      </c>
      <c r="AV108" s="0" t="n">
        <v>1</v>
      </c>
      <c r="AW108" s="0" t="n">
        <v>1</v>
      </c>
      <c r="AX108" s="0" t="n">
        <v>1</v>
      </c>
      <c r="AY108" s="0" t="n">
        <v>1</v>
      </c>
      <c r="AZ108" s="0" t="n">
        <v>1</v>
      </c>
      <c r="BA108" s="0" t="n">
        <v>1</v>
      </c>
      <c r="BB108" s="0" t="n">
        <v>1</v>
      </c>
      <c r="BC108" s="0" t="n">
        <v>1</v>
      </c>
      <c r="BD108" s="0" t="n">
        <v>1</v>
      </c>
      <c r="BE108" s="0" t="n">
        <v>1</v>
      </c>
      <c r="BF108" s="0" t="n">
        <v>1</v>
      </c>
      <c r="BG108" s="0" t="n">
        <v>1</v>
      </c>
      <c r="BH108" s="0" t="n">
        <v>1</v>
      </c>
      <c r="BI108" s="0" t="n">
        <v>1</v>
      </c>
      <c r="BJ108" s="0" t="n">
        <v>1</v>
      </c>
      <c r="BK108" s="0" t="n">
        <v>1</v>
      </c>
      <c r="BL108" s="0" t="n">
        <v>1</v>
      </c>
      <c r="BM108" s="0" t="n">
        <v>1</v>
      </c>
      <c r="BN108" s="0" t="n">
        <v>1</v>
      </c>
      <c r="BO108" s="0" t="n">
        <v>1</v>
      </c>
      <c r="BP108" s="0" t="n">
        <v>1</v>
      </c>
      <c r="BQ108" s="0" t="n">
        <v>1</v>
      </c>
      <c r="BR108" s="0" t="n">
        <v>1</v>
      </c>
      <c r="BS108" s="0" t="n">
        <v>1</v>
      </c>
      <c r="BT108" s="0" t="n">
        <v>1</v>
      </c>
      <c r="BU108" s="0" t="n">
        <v>1</v>
      </c>
      <c r="BV108" s="0" t="n">
        <v>1</v>
      </c>
      <c r="BW108" s="0" t="n">
        <v>1</v>
      </c>
      <c r="BX108" s="0" t="n">
        <v>1</v>
      </c>
      <c r="BY108" s="0" t="n">
        <v>1</v>
      </c>
      <c r="BZ108" s="0" t="n">
        <v>1</v>
      </c>
      <c r="CA108" s="0" t="n">
        <v>1</v>
      </c>
      <c r="CB108" s="0" t="n">
        <v>1</v>
      </c>
      <c r="CC108" s="0" t="n">
        <v>1</v>
      </c>
      <c r="CD108" s="0" t="n">
        <v>1</v>
      </c>
      <c r="CE108" s="0" t="n">
        <v>1</v>
      </c>
      <c r="CF108" s="0" t="n">
        <v>1</v>
      </c>
      <c r="CG108" s="0" t="n">
        <v>1</v>
      </c>
      <c r="CH108" s="0" t="n">
        <v>1</v>
      </c>
      <c r="CI108" s="0" t="n">
        <v>1</v>
      </c>
      <c r="CJ108" s="0" t="n">
        <v>1</v>
      </c>
      <c r="CK108" s="0" t="n">
        <v>1</v>
      </c>
      <c r="CL108" s="0" t="n">
        <v>1</v>
      </c>
      <c r="CM108" s="0" t="n">
        <v>1</v>
      </c>
      <c r="CN108" s="0" t="n">
        <v>1</v>
      </c>
      <c r="CO108" s="0" t="n">
        <v>1</v>
      </c>
      <c r="CP108" s="0" t="n">
        <v>1</v>
      </c>
      <c r="CQ108" s="0" t="n">
        <v>1</v>
      </c>
      <c r="CR108" s="0" t="n">
        <v>1</v>
      </c>
      <c r="CS108" s="0" t="n">
        <v>1</v>
      </c>
      <c r="CT108" s="0" t="n">
        <v>1</v>
      </c>
      <c r="CU108" s="0" t="n">
        <v>1</v>
      </c>
      <c r="CV108" s="0" t="n">
        <v>1</v>
      </c>
      <c r="CW108" s="0" t="n">
        <v>1</v>
      </c>
      <c r="CX108" s="0" t="n">
        <v>1</v>
      </c>
    </row>
    <row r="109" customFormat="false" ht="12.75" hidden="false" customHeight="false" outlineLevel="0" collapsed="false">
      <c r="B109" s="0" t="s">
        <v>159</v>
      </c>
      <c r="C109" s="0" t="s">
        <v>160</v>
      </c>
      <c r="D109" s="0" t="s">
        <v>161</v>
      </c>
      <c r="E109" s="0" t="s">
        <v>162</v>
      </c>
      <c r="F109" s="0" t="s">
        <v>163</v>
      </c>
      <c r="G109" s="0" t="s">
        <v>164</v>
      </c>
      <c r="H109" s="0" t="s">
        <v>165</v>
      </c>
      <c r="I109" s="0" t="s">
        <v>166</v>
      </c>
      <c r="J109" s="0" t="s">
        <v>167</v>
      </c>
      <c r="K109" s="0" t="s">
        <v>228</v>
      </c>
      <c r="L109" s="0" t="s">
        <v>168</v>
      </c>
      <c r="M109" s="0" t="s">
        <v>169</v>
      </c>
      <c r="N109" s="0" t="s">
        <v>170</v>
      </c>
      <c r="O109" s="0" t="s">
        <v>171</v>
      </c>
      <c r="P109" s="0" t="s">
        <v>172</v>
      </c>
      <c r="Q109" s="0" t="s">
        <v>173</v>
      </c>
      <c r="R109" s="0" t="s">
        <v>174</v>
      </c>
      <c r="S109" s="0" t="s">
        <v>175</v>
      </c>
      <c r="T109" s="0" t="s">
        <v>176</v>
      </c>
      <c r="U109" s="0" t="s">
        <v>177</v>
      </c>
      <c r="V109" s="0" t="s">
        <v>178</v>
      </c>
      <c r="W109" s="0" t="s">
        <v>179</v>
      </c>
      <c r="X109" s="0" t="s">
        <v>180</v>
      </c>
      <c r="Y109" s="0" t="s">
        <v>181</v>
      </c>
      <c r="Z109" s="0" t="s">
        <v>182</v>
      </c>
      <c r="AA109" s="0" t="s">
        <v>183</v>
      </c>
      <c r="AB109" s="0" t="s">
        <v>184</v>
      </c>
      <c r="AC109" s="0" t="s">
        <v>185</v>
      </c>
      <c r="AD109" s="0" t="s">
        <v>186</v>
      </c>
      <c r="AE109" s="0" t="s">
        <v>187</v>
      </c>
      <c r="AF109" s="0" t="s">
        <v>188</v>
      </c>
      <c r="AG109" s="0" t="s">
        <v>291</v>
      </c>
      <c r="AH109" s="0" t="s">
        <v>189</v>
      </c>
      <c r="AI109" s="0" t="s">
        <v>190</v>
      </c>
      <c r="AJ109" s="0" t="s">
        <v>191</v>
      </c>
      <c r="AK109" s="0" t="s">
        <v>192</v>
      </c>
      <c r="AL109" s="0" t="s">
        <v>234</v>
      </c>
      <c r="AM109" s="0" t="s">
        <v>193</v>
      </c>
      <c r="AN109" s="0" t="s">
        <v>194</v>
      </c>
      <c r="AO109" s="0" t="s">
        <v>195</v>
      </c>
      <c r="AP109" s="0" t="s">
        <v>196</v>
      </c>
      <c r="AQ109" s="0" t="s">
        <v>197</v>
      </c>
      <c r="AR109" s="0" t="s">
        <v>198</v>
      </c>
      <c r="AS109" s="0" t="s">
        <v>199</v>
      </c>
      <c r="AT109" s="0" t="s">
        <v>200</v>
      </c>
      <c r="AU109" s="0" t="s">
        <v>201</v>
      </c>
      <c r="AV109" s="0" t="s">
        <v>229</v>
      </c>
      <c r="AW109" s="0" t="s">
        <v>202</v>
      </c>
      <c r="AX109" s="0" t="s">
        <v>203</v>
      </c>
      <c r="AY109" s="0" t="s">
        <v>204</v>
      </c>
      <c r="AZ109" s="0" t="s">
        <v>205</v>
      </c>
      <c r="BA109" s="0" t="s">
        <v>206</v>
      </c>
      <c r="BB109" s="0" t="s">
        <v>207</v>
      </c>
      <c r="BC109" s="0" t="s">
        <v>208</v>
      </c>
      <c r="BD109" s="0" t="s">
        <v>209</v>
      </c>
      <c r="BE109" s="0" t="s">
        <v>210</v>
      </c>
      <c r="BF109" s="0" t="s">
        <v>211</v>
      </c>
      <c r="BG109" s="0" t="s">
        <v>212</v>
      </c>
      <c r="BH109" s="0" t="s">
        <v>213</v>
      </c>
      <c r="BI109" s="0" t="s">
        <v>214</v>
      </c>
      <c r="BJ109" s="0" t="s">
        <v>215</v>
      </c>
      <c r="BK109" s="0" t="s">
        <v>216</v>
      </c>
      <c r="BL109" s="0" t="s">
        <v>217</v>
      </c>
      <c r="BM109" s="0" t="s">
        <v>218</v>
      </c>
      <c r="BN109" s="0" t="s">
        <v>219</v>
      </c>
      <c r="BO109" s="0" t="s">
        <v>220</v>
      </c>
      <c r="BP109" s="0" t="s">
        <v>221</v>
      </c>
      <c r="BQ109" s="0" t="s">
        <v>222</v>
      </c>
      <c r="BR109" s="0" t="s">
        <v>223</v>
      </c>
      <c r="BS109" s="0" t="s">
        <v>224</v>
      </c>
      <c r="BT109" s="0" t="s">
        <v>225</v>
      </c>
      <c r="BU109" s="0" t="s">
        <v>230</v>
      </c>
      <c r="BV109" s="0" t="e">
        <f aca="false">NA()</f>
        <v>#N/A</v>
      </c>
      <c r="BW109" s="0" t="e">
        <f aca="false">NA()</f>
        <v>#N/A</v>
      </c>
      <c r="BX109" s="0" t="e">
        <f aca="false">NA()</f>
        <v>#N/A</v>
      </c>
      <c r="BY109" s="0" t="e">
        <f aca="false">NA()</f>
        <v>#N/A</v>
      </c>
      <c r="BZ109" s="0" t="e">
        <f aca="false">NA()</f>
        <v>#N/A</v>
      </c>
      <c r="CA109" s="0" t="e">
        <f aca="false">NA()</f>
        <v>#N/A</v>
      </c>
      <c r="CB109" s="0" t="e">
        <f aca="false">NA()</f>
        <v>#N/A</v>
      </c>
      <c r="CC109" s="0" t="e">
        <f aca="false">NA()</f>
        <v>#N/A</v>
      </c>
      <c r="CD109" s="0" t="e">
        <f aca="false">NA()</f>
        <v>#N/A</v>
      </c>
      <c r="CE109" s="0" t="e">
        <f aca="false">NA()</f>
        <v>#N/A</v>
      </c>
      <c r="CF109" s="0" t="e">
        <f aca="false">NA()</f>
        <v>#N/A</v>
      </c>
      <c r="CG109" s="0" t="e">
        <f aca="false">NA()</f>
        <v>#N/A</v>
      </c>
      <c r="CH109" s="0" t="e">
        <f aca="false">NA()</f>
        <v>#N/A</v>
      </c>
      <c r="CI109" s="0" t="e">
        <f aca="false">NA()</f>
        <v>#N/A</v>
      </c>
      <c r="CJ109" s="0" t="e">
        <f aca="false">NA()</f>
        <v>#N/A</v>
      </c>
      <c r="CK109" s="0" t="e">
        <f aca="false">NA()</f>
        <v>#N/A</v>
      </c>
      <c r="CL109" s="0" t="e">
        <f aca="false">NA()</f>
        <v>#N/A</v>
      </c>
      <c r="CM109" s="0" t="e">
        <f aca="false">NA()</f>
        <v>#N/A</v>
      </c>
      <c r="CN109" s="0" t="e">
        <f aca="false">NA()</f>
        <v>#N/A</v>
      </c>
      <c r="CO109" s="0" t="e">
        <f aca="false">NA()</f>
        <v>#N/A</v>
      </c>
      <c r="CP109" s="0" t="e">
        <f aca="false">NA()</f>
        <v>#N/A</v>
      </c>
      <c r="CQ109" s="0" t="e">
        <f aca="false">NA()</f>
        <v>#N/A</v>
      </c>
      <c r="CR109" s="0" t="e">
        <f aca="false">NA()</f>
        <v>#N/A</v>
      </c>
      <c r="CS109" s="0" t="e">
        <f aca="false">NA()</f>
        <v>#N/A</v>
      </c>
      <c r="CT109" s="0" t="e">
        <f aca="false">NA()</f>
        <v>#N/A</v>
      </c>
      <c r="CU109" s="0" t="e">
        <f aca="false">NA()</f>
        <v>#N/A</v>
      </c>
      <c r="CV109" s="0" t="e">
        <f aca="false">NA()</f>
        <v>#N/A</v>
      </c>
      <c r="CW109" s="0" t="e">
        <f aca="false">NA()</f>
        <v>#N/A</v>
      </c>
      <c r="CX109" s="0" t="e">
        <f aca="false">NA()</f>
        <v>#N/A</v>
      </c>
    </row>
    <row r="110" customFormat="false" ht="12.75" hidden="false" customHeight="false" outlineLevel="0" collapsed="false">
      <c r="A110" s="0" t="s">
        <v>281</v>
      </c>
      <c r="B110" s="0" t="n">
        <v>1</v>
      </c>
      <c r="C110" s="0" t="n">
        <v>1</v>
      </c>
      <c r="D110" s="0" t="n">
        <v>1</v>
      </c>
      <c r="E110" s="0" t="n">
        <v>1</v>
      </c>
      <c r="F110" s="0" t="n">
        <v>1</v>
      </c>
      <c r="G110" s="0" t="n">
        <v>1</v>
      </c>
      <c r="H110" s="0" t="n">
        <v>1</v>
      </c>
      <c r="I110" s="0" t="n">
        <v>1</v>
      </c>
      <c r="J110" s="0" t="n">
        <v>1</v>
      </c>
      <c r="K110" s="0" t="n">
        <v>1</v>
      </c>
      <c r="L110" s="0" t="n">
        <v>1</v>
      </c>
      <c r="M110" s="0" t="n">
        <v>1</v>
      </c>
      <c r="N110" s="0" t="n">
        <v>1</v>
      </c>
      <c r="O110" s="0" t="n">
        <v>1</v>
      </c>
      <c r="P110" s="0" t="n">
        <v>1</v>
      </c>
      <c r="Q110" s="0" t="n">
        <v>1</v>
      </c>
      <c r="R110" s="0" t="n">
        <v>1</v>
      </c>
      <c r="S110" s="0" t="n">
        <v>1</v>
      </c>
      <c r="T110" s="0" t="n">
        <v>1</v>
      </c>
      <c r="U110" s="0" t="n">
        <v>1</v>
      </c>
      <c r="V110" s="0" t="n">
        <v>1</v>
      </c>
      <c r="W110" s="0" t="n">
        <v>1</v>
      </c>
      <c r="X110" s="0" t="n">
        <v>1</v>
      </c>
      <c r="Y110" s="0" t="n">
        <v>1</v>
      </c>
      <c r="Z110" s="0" t="n">
        <v>1</v>
      </c>
      <c r="AA110" s="0" t="n">
        <v>1</v>
      </c>
      <c r="AB110" s="0" t="n">
        <v>1</v>
      </c>
      <c r="AC110" s="0" t="n">
        <v>1</v>
      </c>
      <c r="AD110" s="0" t="n">
        <v>1</v>
      </c>
      <c r="AE110" s="0" t="n">
        <v>1</v>
      </c>
      <c r="AF110" s="0" t="n">
        <v>1</v>
      </c>
      <c r="AG110" s="0" t="n">
        <v>1</v>
      </c>
      <c r="AH110" s="0" t="n">
        <v>1</v>
      </c>
      <c r="AI110" s="0" t="n">
        <v>1</v>
      </c>
      <c r="AJ110" s="0" t="n">
        <v>1</v>
      </c>
      <c r="AK110" s="0" t="n">
        <v>1</v>
      </c>
      <c r="AL110" s="0" t="n">
        <v>1</v>
      </c>
      <c r="AM110" s="0" t="n">
        <v>1</v>
      </c>
      <c r="AN110" s="0" t="n">
        <v>1</v>
      </c>
      <c r="AO110" s="0" t="n">
        <v>1</v>
      </c>
      <c r="AP110" s="0" t="n">
        <v>1</v>
      </c>
      <c r="AQ110" s="0" t="n">
        <v>1</v>
      </c>
      <c r="AR110" s="0" t="n">
        <v>1</v>
      </c>
      <c r="AS110" s="0" t="n">
        <v>1</v>
      </c>
      <c r="AT110" s="0" t="n">
        <v>1</v>
      </c>
      <c r="AU110" s="0" t="n">
        <v>1</v>
      </c>
      <c r="AV110" s="0" t="n">
        <v>1</v>
      </c>
      <c r="AW110" s="0" t="n">
        <v>1</v>
      </c>
      <c r="AX110" s="0" t="n">
        <v>1</v>
      </c>
      <c r="AY110" s="0" t="n">
        <v>1</v>
      </c>
      <c r="AZ110" s="0" t="n">
        <v>1</v>
      </c>
      <c r="BA110" s="0" t="n">
        <v>1</v>
      </c>
      <c r="BB110" s="0" t="n">
        <v>1</v>
      </c>
      <c r="BC110" s="0" t="n">
        <v>1</v>
      </c>
      <c r="BD110" s="0" t="n">
        <v>1</v>
      </c>
      <c r="BE110" s="0" t="n">
        <v>1</v>
      </c>
      <c r="BF110" s="0" t="n">
        <v>1</v>
      </c>
      <c r="BG110" s="0" t="n">
        <v>1</v>
      </c>
      <c r="BH110" s="0" t="n">
        <v>1</v>
      </c>
      <c r="BI110" s="0" t="n">
        <v>1</v>
      </c>
      <c r="BJ110" s="0" t="n">
        <v>1</v>
      </c>
      <c r="BK110" s="0" t="n">
        <v>1</v>
      </c>
      <c r="BL110" s="0" t="n">
        <v>1</v>
      </c>
      <c r="BM110" s="0" t="n">
        <v>1</v>
      </c>
      <c r="BN110" s="0" t="n">
        <v>1</v>
      </c>
      <c r="BO110" s="0" t="n">
        <v>1</v>
      </c>
      <c r="BP110" s="0" t="n">
        <v>1</v>
      </c>
      <c r="BQ110" s="0" t="n">
        <v>1</v>
      </c>
      <c r="BR110" s="0" t="n">
        <v>1</v>
      </c>
      <c r="BS110" s="0" t="n">
        <v>1</v>
      </c>
      <c r="BT110" s="0" t="n">
        <v>1</v>
      </c>
      <c r="BU110" s="0" t="n">
        <v>1</v>
      </c>
      <c r="BV110" s="0" t="n">
        <v>1</v>
      </c>
      <c r="BW110" s="0" t="n">
        <v>1</v>
      </c>
      <c r="BX110" s="0" t="n">
        <v>1</v>
      </c>
      <c r="BY110" s="0" t="n">
        <v>1</v>
      </c>
      <c r="BZ110" s="0" t="n">
        <v>1</v>
      </c>
      <c r="CA110" s="0" t="n">
        <v>1</v>
      </c>
      <c r="CB110" s="0" t="n">
        <v>1</v>
      </c>
      <c r="CC110" s="0" t="n">
        <v>1</v>
      </c>
      <c r="CD110" s="0" t="n">
        <v>1</v>
      </c>
      <c r="CE110" s="0" t="n">
        <v>1</v>
      </c>
      <c r="CF110" s="0" t="n">
        <v>1</v>
      </c>
      <c r="CG110" s="0" t="n">
        <v>1</v>
      </c>
      <c r="CH110" s="0" t="n">
        <v>1</v>
      </c>
      <c r="CI110" s="0" t="n">
        <v>1</v>
      </c>
      <c r="CJ110" s="0" t="n">
        <v>1</v>
      </c>
      <c r="CK110" s="0" t="n">
        <v>1</v>
      </c>
      <c r="CL110" s="0" t="n">
        <v>1</v>
      </c>
      <c r="CM110" s="0" t="n">
        <v>1</v>
      </c>
      <c r="CN110" s="0" t="n">
        <v>1</v>
      </c>
      <c r="CO110" s="0" t="n">
        <v>1</v>
      </c>
      <c r="CP110" s="0" t="n">
        <v>1</v>
      </c>
      <c r="CQ110" s="0" t="n">
        <v>1</v>
      </c>
      <c r="CR110" s="0" t="n">
        <v>1</v>
      </c>
      <c r="CS110" s="0" t="n">
        <v>1</v>
      </c>
      <c r="CT110" s="0" t="n">
        <v>1</v>
      </c>
      <c r="CU110" s="0" t="n">
        <v>1</v>
      </c>
      <c r="CV110" s="0" t="n">
        <v>1</v>
      </c>
      <c r="CW110" s="0" t="n">
        <v>1</v>
      </c>
      <c r="CX110" s="0" t="n">
        <v>1</v>
      </c>
    </row>
    <row r="111" customFormat="false" ht="12.75" hidden="false" customHeight="false" outlineLevel="0" collapsed="false">
      <c r="B111" s="0" t="s">
        <v>159</v>
      </c>
      <c r="C111" s="0" t="s">
        <v>160</v>
      </c>
      <c r="D111" s="0" t="s">
        <v>161</v>
      </c>
      <c r="E111" s="0" t="s">
        <v>162</v>
      </c>
      <c r="F111" s="0" t="s">
        <v>163</v>
      </c>
      <c r="G111" s="0" t="s">
        <v>164</v>
      </c>
      <c r="H111" s="0" t="s">
        <v>165</v>
      </c>
      <c r="I111" s="0" t="s">
        <v>166</v>
      </c>
      <c r="J111" s="0" t="s">
        <v>167</v>
      </c>
      <c r="K111" s="0" t="s">
        <v>228</v>
      </c>
      <c r="L111" s="0" t="s">
        <v>168</v>
      </c>
      <c r="M111" s="0" t="s">
        <v>169</v>
      </c>
      <c r="N111" s="0" t="s">
        <v>170</v>
      </c>
      <c r="O111" s="0" t="s">
        <v>171</v>
      </c>
      <c r="P111" s="0" t="s">
        <v>172</v>
      </c>
      <c r="Q111" s="0" t="s">
        <v>173</v>
      </c>
      <c r="R111" s="0" t="s">
        <v>174</v>
      </c>
      <c r="S111" s="0" t="s">
        <v>175</v>
      </c>
      <c r="T111" s="0" t="s">
        <v>176</v>
      </c>
      <c r="U111" s="0" t="s">
        <v>177</v>
      </c>
      <c r="V111" s="0" t="s">
        <v>178</v>
      </c>
      <c r="W111" s="0" t="s">
        <v>179</v>
      </c>
      <c r="X111" s="0" t="s">
        <v>180</v>
      </c>
      <c r="Y111" s="0" t="s">
        <v>181</v>
      </c>
      <c r="Z111" s="0" t="s">
        <v>182</v>
      </c>
      <c r="AA111" s="0" t="s">
        <v>183</v>
      </c>
      <c r="AB111" s="0" t="s">
        <v>184</v>
      </c>
      <c r="AC111" s="0" t="s">
        <v>185</v>
      </c>
      <c r="AD111" s="0" t="s">
        <v>186</v>
      </c>
      <c r="AE111" s="0" t="s">
        <v>187</v>
      </c>
      <c r="AF111" s="0" t="s">
        <v>188</v>
      </c>
      <c r="AG111" s="0" t="s">
        <v>291</v>
      </c>
      <c r="AH111" s="0" t="s">
        <v>189</v>
      </c>
      <c r="AI111" s="0" t="s">
        <v>190</v>
      </c>
      <c r="AJ111" s="0" t="s">
        <v>191</v>
      </c>
      <c r="AK111" s="0" t="s">
        <v>192</v>
      </c>
      <c r="AL111" s="0" t="s">
        <v>234</v>
      </c>
      <c r="AM111" s="0" t="s">
        <v>193</v>
      </c>
      <c r="AN111" s="0" t="s">
        <v>194</v>
      </c>
      <c r="AO111" s="0" t="s">
        <v>195</v>
      </c>
      <c r="AP111" s="0" t="s">
        <v>196</v>
      </c>
      <c r="AQ111" s="0" t="s">
        <v>197</v>
      </c>
      <c r="AR111" s="0" t="s">
        <v>198</v>
      </c>
      <c r="AS111" s="0" t="s">
        <v>199</v>
      </c>
      <c r="AT111" s="0" t="s">
        <v>200</v>
      </c>
      <c r="AU111" s="0" t="s">
        <v>201</v>
      </c>
      <c r="AV111" s="0" t="s">
        <v>229</v>
      </c>
      <c r="AW111" s="0" t="s">
        <v>202</v>
      </c>
      <c r="AX111" s="0" t="s">
        <v>203</v>
      </c>
      <c r="AY111" s="0" t="s">
        <v>204</v>
      </c>
      <c r="AZ111" s="0" t="s">
        <v>205</v>
      </c>
      <c r="BA111" s="0" t="s">
        <v>206</v>
      </c>
      <c r="BB111" s="0" t="s">
        <v>207</v>
      </c>
      <c r="BC111" s="0" t="s">
        <v>208</v>
      </c>
      <c r="BD111" s="0" t="s">
        <v>209</v>
      </c>
      <c r="BE111" s="0" t="s">
        <v>210</v>
      </c>
      <c r="BF111" s="0" t="s">
        <v>211</v>
      </c>
      <c r="BG111" s="0" t="s">
        <v>212</v>
      </c>
      <c r="BH111" s="0" t="s">
        <v>213</v>
      </c>
      <c r="BI111" s="0" t="s">
        <v>214</v>
      </c>
      <c r="BJ111" s="0" t="s">
        <v>215</v>
      </c>
      <c r="BK111" s="0" t="s">
        <v>216</v>
      </c>
      <c r="BL111" s="0" t="s">
        <v>217</v>
      </c>
      <c r="BM111" s="0" t="s">
        <v>218</v>
      </c>
      <c r="BN111" s="0" t="s">
        <v>219</v>
      </c>
      <c r="BO111" s="0" t="s">
        <v>220</v>
      </c>
      <c r="BP111" s="0" t="s">
        <v>221</v>
      </c>
      <c r="BQ111" s="0" t="s">
        <v>222</v>
      </c>
      <c r="BR111" s="0" t="s">
        <v>223</v>
      </c>
      <c r="BS111" s="0" t="s">
        <v>224</v>
      </c>
      <c r="BT111" s="0" t="s">
        <v>225</v>
      </c>
      <c r="BU111" s="0" t="s">
        <v>230</v>
      </c>
      <c r="BV111" s="0" t="e">
        <f aca="false">NA()</f>
        <v>#N/A</v>
      </c>
      <c r="BW111" s="0" t="e">
        <f aca="false">NA()</f>
        <v>#N/A</v>
      </c>
      <c r="BX111" s="0" t="e">
        <f aca="false">NA()</f>
        <v>#N/A</v>
      </c>
      <c r="BY111" s="0" t="e">
        <f aca="false">NA()</f>
        <v>#N/A</v>
      </c>
      <c r="BZ111" s="0" t="e">
        <f aca="false">NA()</f>
        <v>#N/A</v>
      </c>
      <c r="CA111" s="0" t="e">
        <f aca="false">NA()</f>
        <v>#N/A</v>
      </c>
      <c r="CB111" s="0" t="e">
        <f aca="false">NA()</f>
        <v>#N/A</v>
      </c>
      <c r="CC111" s="0" t="e">
        <f aca="false">NA()</f>
        <v>#N/A</v>
      </c>
      <c r="CD111" s="0" t="e">
        <f aca="false">NA()</f>
        <v>#N/A</v>
      </c>
      <c r="CE111" s="0" t="e">
        <f aca="false">NA()</f>
        <v>#N/A</v>
      </c>
      <c r="CF111" s="0" t="e">
        <f aca="false">NA()</f>
        <v>#N/A</v>
      </c>
      <c r="CG111" s="0" t="e">
        <f aca="false">NA()</f>
        <v>#N/A</v>
      </c>
      <c r="CH111" s="0" t="e">
        <f aca="false">NA()</f>
        <v>#N/A</v>
      </c>
      <c r="CI111" s="0" t="e">
        <f aca="false">NA()</f>
        <v>#N/A</v>
      </c>
      <c r="CJ111" s="0" t="e">
        <f aca="false">NA()</f>
        <v>#N/A</v>
      </c>
      <c r="CK111" s="0" t="e">
        <f aca="false">NA()</f>
        <v>#N/A</v>
      </c>
      <c r="CL111" s="0" t="e">
        <f aca="false">NA()</f>
        <v>#N/A</v>
      </c>
      <c r="CM111" s="0" t="e">
        <f aca="false">NA()</f>
        <v>#N/A</v>
      </c>
      <c r="CN111" s="0" t="e">
        <f aca="false">NA()</f>
        <v>#N/A</v>
      </c>
      <c r="CO111" s="0" t="e">
        <f aca="false">NA()</f>
        <v>#N/A</v>
      </c>
      <c r="CP111" s="0" t="e">
        <f aca="false">NA()</f>
        <v>#N/A</v>
      </c>
      <c r="CQ111" s="0" t="e">
        <f aca="false">NA()</f>
        <v>#N/A</v>
      </c>
      <c r="CR111" s="0" t="e">
        <f aca="false">NA()</f>
        <v>#N/A</v>
      </c>
      <c r="CS111" s="0" t="e">
        <f aca="false">NA()</f>
        <v>#N/A</v>
      </c>
      <c r="CT111" s="0" t="e">
        <f aca="false">NA()</f>
        <v>#N/A</v>
      </c>
      <c r="CU111" s="0" t="e">
        <f aca="false">NA()</f>
        <v>#N/A</v>
      </c>
      <c r="CV111" s="0" t="e">
        <f aca="false">NA()</f>
        <v>#N/A</v>
      </c>
      <c r="CW111" s="0" t="e">
        <f aca="false">NA()</f>
        <v>#N/A</v>
      </c>
      <c r="CX111" s="0" t="e">
        <f aca="false">NA()</f>
        <v>#N/A</v>
      </c>
    </row>
    <row r="112" customFormat="false" ht="12.75" hidden="false" customHeight="false" outlineLevel="0" collapsed="false">
      <c r="A112" s="0" t="s">
        <v>282</v>
      </c>
      <c r="B112" s="0" t="n">
        <v>1</v>
      </c>
      <c r="C112" s="0" t="n">
        <v>1</v>
      </c>
      <c r="D112" s="0" t="n">
        <v>1</v>
      </c>
      <c r="E112" s="0" t="n">
        <v>1</v>
      </c>
      <c r="F112" s="0" t="n">
        <v>1</v>
      </c>
      <c r="G112" s="0" t="n">
        <v>1</v>
      </c>
      <c r="H112" s="0" t="n">
        <v>1</v>
      </c>
      <c r="I112" s="0" t="n">
        <v>1</v>
      </c>
      <c r="J112" s="0" t="n">
        <v>1</v>
      </c>
      <c r="K112" s="0" t="n">
        <v>1</v>
      </c>
      <c r="L112" s="0" t="n">
        <v>1</v>
      </c>
      <c r="M112" s="0" t="n">
        <v>1</v>
      </c>
      <c r="N112" s="0" t="n">
        <v>1</v>
      </c>
      <c r="O112" s="0" t="n">
        <v>1</v>
      </c>
      <c r="P112" s="0" t="n">
        <v>1</v>
      </c>
      <c r="Q112" s="0" t="n">
        <v>1</v>
      </c>
      <c r="R112" s="0" t="n">
        <v>1</v>
      </c>
      <c r="S112" s="0" t="n">
        <v>1</v>
      </c>
      <c r="T112" s="0" t="n">
        <v>1</v>
      </c>
      <c r="U112" s="0" t="n">
        <v>1</v>
      </c>
      <c r="V112" s="0" t="n">
        <v>1</v>
      </c>
      <c r="W112" s="0" t="n">
        <v>1</v>
      </c>
      <c r="X112" s="0" t="n">
        <v>1</v>
      </c>
      <c r="Y112" s="0" t="n">
        <v>1</v>
      </c>
      <c r="Z112" s="0" t="n">
        <v>1</v>
      </c>
      <c r="AA112" s="0" t="n">
        <v>1</v>
      </c>
      <c r="AB112" s="0" t="n">
        <v>1</v>
      </c>
      <c r="AC112" s="0" t="n">
        <v>1</v>
      </c>
      <c r="AD112" s="0" t="n">
        <v>1</v>
      </c>
      <c r="AE112" s="0" t="n">
        <v>1</v>
      </c>
      <c r="AF112" s="0" t="n">
        <v>1</v>
      </c>
      <c r="AG112" s="0" t="n">
        <v>1</v>
      </c>
      <c r="AH112" s="0" t="n">
        <v>1</v>
      </c>
      <c r="AI112" s="0" t="n">
        <v>1</v>
      </c>
      <c r="AJ112" s="0" t="n">
        <v>1</v>
      </c>
      <c r="AK112" s="0" t="n">
        <v>1</v>
      </c>
      <c r="AL112" s="0" t="n">
        <v>1</v>
      </c>
      <c r="AM112" s="0" t="n">
        <v>1</v>
      </c>
      <c r="AN112" s="0" t="n">
        <v>1</v>
      </c>
      <c r="AO112" s="0" t="n">
        <v>1</v>
      </c>
      <c r="AP112" s="0" t="n">
        <v>1</v>
      </c>
      <c r="AQ112" s="0" t="n">
        <v>1</v>
      </c>
      <c r="AR112" s="0" t="n">
        <v>1</v>
      </c>
      <c r="AS112" s="0" t="n">
        <v>1</v>
      </c>
      <c r="AT112" s="0" t="n">
        <v>1</v>
      </c>
      <c r="AU112" s="0" t="n">
        <v>1</v>
      </c>
      <c r="AV112" s="0" t="n">
        <v>1</v>
      </c>
      <c r="AW112" s="0" t="n">
        <v>1</v>
      </c>
      <c r="AX112" s="0" t="n">
        <v>1</v>
      </c>
      <c r="AY112" s="0" t="n">
        <v>1</v>
      </c>
      <c r="AZ112" s="0" t="n">
        <v>1</v>
      </c>
      <c r="BA112" s="0" t="n">
        <v>1</v>
      </c>
      <c r="BB112" s="0" t="n">
        <v>1</v>
      </c>
      <c r="BC112" s="0" t="n">
        <v>1</v>
      </c>
      <c r="BD112" s="0" t="n">
        <v>1</v>
      </c>
      <c r="BE112" s="0" t="n">
        <v>1</v>
      </c>
      <c r="BF112" s="0" t="n">
        <v>1</v>
      </c>
      <c r="BG112" s="0" t="n">
        <v>1</v>
      </c>
      <c r="BH112" s="0" t="n">
        <v>1</v>
      </c>
      <c r="BI112" s="0" t="n">
        <v>1</v>
      </c>
      <c r="BJ112" s="0" t="n">
        <v>1</v>
      </c>
      <c r="BK112" s="0" t="n">
        <v>1</v>
      </c>
      <c r="BL112" s="0" t="n">
        <v>1</v>
      </c>
      <c r="BM112" s="0" t="n">
        <v>1</v>
      </c>
      <c r="BN112" s="0" t="n">
        <v>1</v>
      </c>
      <c r="BO112" s="0" t="n">
        <v>1</v>
      </c>
      <c r="BP112" s="0" t="n">
        <v>1</v>
      </c>
      <c r="BQ112" s="0" t="n">
        <v>1</v>
      </c>
      <c r="BR112" s="0" t="n">
        <v>1</v>
      </c>
      <c r="BS112" s="0" t="n">
        <v>1</v>
      </c>
      <c r="BT112" s="0" t="n">
        <v>1</v>
      </c>
      <c r="BU112" s="0" t="n">
        <v>1</v>
      </c>
      <c r="BV112" s="0" t="n">
        <v>1</v>
      </c>
      <c r="BW112" s="0" t="n">
        <v>1</v>
      </c>
      <c r="BX112" s="0" t="n">
        <v>1</v>
      </c>
      <c r="BY112" s="0" t="n">
        <v>1</v>
      </c>
      <c r="BZ112" s="0" t="n">
        <v>1</v>
      </c>
      <c r="CA112" s="0" t="n">
        <v>1</v>
      </c>
      <c r="CB112" s="0" t="n">
        <v>1</v>
      </c>
      <c r="CC112" s="0" t="n">
        <v>1</v>
      </c>
      <c r="CD112" s="0" t="n">
        <v>1</v>
      </c>
      <c r="CE112" s="0" t="n">
        <v>1</v>
      </c>
      <c r="CF112" s="0" t="n">
        <v>1</v>
      </c>
      <c r="CG112" s="0" t="n">
        <v>1</v>
      </c>
      <c r="CH112" s="0" t="n">
        <v>1</v>
      </c>
      <c r="CI112" s="0" t="n">
        <v>1</v>
      </c>
      <c r="CJ112" s="0" t="n">
        <v>1</v>
      </c>
      <c r="CK112" s="0" t="n">
        <v>1</v>
      </c>
      <c r="CL112" s="0" t="n">
        <v>1</v>
      </c>
      <c r="CM112" s="0" t="n">
        <v>1</v>
      </c>
      <c r="CN112" s="0" t="n">
        <v>1</v>
      </c>
      <c r="CO112" s="0" t="n">
        <v>1</v>
      </c>
      <c r="CP112" s="0" t="n">
        <v>1</v>
      </c>
      <c r="CQ112" s="0" t="n">
        <v>1</v>
      </c>
      <c r="CR112" s="0" t="n">
        <v>1</v>
      </c>
      <c r="CS112" s="0" t="n">
        <v>1</v>
      </c>
      <c r="CT112" s="0" t="n">
        <v>1</v>
      </c>
      <c r="CU112" s="0" t="n">
        <v>1</v>
      </c>
      <c r="CV112" s="0" t="n">
        <v>1</v>
      </c>
      <c r="CW112" s="0" t="n">
        <v>1</v>
      </c>
      <c r="CX112" s="0" t="n">
        <v>1</v>
      </c>
    </row>
    <row r="113" customFormat="false" ht="12.75" hidden="false" customHeight="false" outlineLevel="0" collapsed="false">
      <c r="B113" s="0" t="s">
        <v>159</v>
      </c>
      <c r="C113" s="0" t="s">
        <v>160</v>
      </c>
      <c r="D113" s="0" t="s">
        <v>161</v>
      </c>
      <c r="E113" s="0" t="s">
        <v>162</v>
      </c>
      <c r="F113" s="0" t="s">
        <v>163</v>
      </c>
      <c r="G113" s="0" t="s">
        <v>164</v>
      </c>
      <c r="H113" s="0" t="s">
        <v>165</v>
      </c>
      <c r="I113" s="0" t="s">
        <v>166</v>
      </c>
      <c r="J113" s="0" t="s">
        <v>167</v>
      </c>
      <c r="K113" s="0" t="s">
        <v>228</v>
      </c>
      <c r="L113" s="0" t="s">
        <v>168</v>
      </c>
      <c r="M113" s="0" t="s">
        <v>169</v>
      </c>
      <c r="N113" s="0" t="s">
        <v>170</v>
      </c>
      <c r="O113" s="0" t="s">
        <v>171</v>
      </c>
      <c r="P113" s="0" t="s">
        <v>172</v>
      </c>
      <c r="Q113" s="0" t="s">
        <v>173</v>
      </c>
      <c r="R113" s="0" t="s">
        <v>174</v>
      </c>
      <c r="S113" s="0" t="s">
        <v>175</v>
      </c>
      <c r="T113" s="0" t="s">
        <v>176</v>
      </c>
      <c r="U113" s="0" t="s">
        <v>177</v>
      </c>
      <c r="V113" s="0" t="s">
        <v>178</v>
      </c>
      <c r="W113" s="0" t="s">
        <v>179</v>
      </c>
      <c r="X113" s="0" t="s">
        <v>180</v>
      </c>
      <c r="Y113" s="0" t="s">
        <v>181</v>
      </c>
      <c r="Z113" s="0" t="s">
        <v>182</v>
      </c>
      <c r="AA113" s="0" t="s">
        <v>183</v>
      </c>
      <c r="AB113" s="0" t="s">
        <v>184</v>
      </c>
      <c r="AC113" s="0" t="s">
        <v>185</v>
      </c>
      <c r="AD113" s="0" t="s">
        <v>186</v>
      </c>
      <c r="AE113" s="0" t="s">
        <v>187</v>
      </c>
      <c r="AF113" s="0" t="s">
        <v>188</v>
      </c>
      <c r="AG113" s="0" t="s">
        <v>291</v>
      </c>
      <c r="AH113" s="0" t="s">
        <v>189</v>
      </c>
      <c r="AI113" s="0" t="s">
        <v>190</v>
      </c>
      <c r="AJ113" s="0" t="s">
        <v>191</v>
      </c>
      <c r="AK113" s="0" t="s">
        <v>192</v>
      </c>
      <c r="AL113" s="0" t="s">
        <v>234</v>
      </c>
      <c r="AM113" s="0" t="s">
        <v>193</v>
      </c>
      <c r="AN113" s="0" t="s">
        <v>194</v>
      </c>
      <c r="AO113" s="0" t="s">
        <v>195</v>
      </c>
      <c r="AP113" s="0" t="s">
        <v>196</v>
      </c>
      <c r="AQ113" s="0" t="s">
        <v>197</v>
      </c>
      <c r="AR113" s="0" t="s">
        <v>198</v>
      </c>
      <c r="AS113" s="0" t="s">
        <v>199</v>
      </c>
      <c r="AT113" s="0" t="s">
        <v>200</v>
      </c>
      <c r="AU113" s="0" t="s">
        <v>201</v>
      </c>
      <c r="AV113" s="0" t="s">
        <v>229</v>
      </c>
      <c r="AW113" s="0" t="s">
        <v>202</v>
      </c>
      <c r="AX113" s="0" t="s">
        <v>203</v>
      </c>
      <c r="AY113" s="0" t="s">
        <v>204</v>
      </c>
      <c r="AZ113" s="0" t="s">
        <v>205</v>
      </c>
      <c r="BA113" s="0" t="s">
        <v>206</v>
      </c>
      <c r="BB113" s="0" t="s">
        <v>207</v>
      </c>
      <c r="BC113" s="0" t="s">
        <v>208</v>
      </c>
      <c r="BD113" s="0" t="s">
        <v>209</v>
      </c>
      <c r="BE113" s="0" t="s">
        <v>210</v>
      </c>
      <c r="BF113" s="0" t="s">
        <v>211</v>
      </c>
      <c r="BG113" s="0" t="s">
        <v>212</v>
      </c>
      <c r="BH113" s="0" t="s">
        <v>213</v>
      </c>
      <c r="BI113" s="0" t="s">
        <v>214</v>
      </c>
      <c r="BJ113" s="0" t="s">
        <v>215</v>
      </c>
      <c r="BK113" s="0" t="s">
        <v>216</v>
      </c>
      <c r="BL113" s="0" t="s">
        <v>217</v>
      </c>
      <c r="BM113" s="0" t="s">
        <v>218</v>
      </c>
      <c r="BN113" s="0" t="s">
        <v>219</v>
      </c>
      <c r="BO113" s="0" t="s">
        <v>220</v>
      </c>
      <c r="BP113" s="0" t="s">
        <v>221</v>
      </c>
      <c r="BQ113" s="0" t="s">
        <v>222</v>
      </c>
      <c r="BR113" s="0" t="s">
        <v>223</v>
      </c>
      <c r="BS113" s="0" t="s">
        <v>224</v>
      </c>
      <c r="BT113" s="0" t="s">
        <v>225</v>
      </c>
      <c r="BU113" s="0" t="s">
        <v>230</v>
      </c>
      <c r="BV113" s="0" t="e">
        <f aca="false">NA()</f>
        <v>#N/A</v>
      </c>
      <c r="BW113" s="0" t="e">
        <f aca="false">NA()</f>
        <v>#N/A</v>
      </c>
      <c r="BX113" s="0" t="e">
        <f aca="false">NA()</f>
        <v>#N/A</v>
      </c>
      <c r="BY113" s="0" t="e">
        <f aca="false">NA()</f>
        <v>#N/A</v>
      </c>
      <c r="BZ113" s="0" t="e">
        <f aca="false">NA()</f>
        <v>#N/A</v>
      </c>
      <c r="CA113" s="0" t="e">
        <f aca="false">NA()</f>
        <v>#N/A</v>
      </c>
      <c r="CB113" s="0" t="e">
        <f aca="false">NA()</f>
        <v>#N/A</v>
      </c>
      <c r="CC113" s="0" t="e">
        <f aca="false">NA()</f>
        <v>#N/A</v>
      </c>
      <c r="CD113" s="0" t="e">
        <f aca="false">NA()</f>
        <v>#N/A</v>
      </c>
      <c r="CE113" s="0" t="e">
        <f aca="false">NA()</f>
        <v>#N/A</v>
      </c>
      <c r="CF113" s="0" t="e">
        <f aca="false">NA()</f>
        <v>#N/A</v>
      </c>
      <c r="CG113" s="0" t="e">
        <f aca="false">NA()</f>
        <v>#N/A</v>
      </c>
      <c r="CH113" s="0" t="e">
        <f aca="false">NA()</f>
        <v>#N/A</v>
      </c>
      <c r="CI113" s="0" t="e">
        <f aca="false">NA()</f>
        <v>#N/A</v>
      </c>
      <c r="CJ113" s="0" t="e">
        <f aca="false">NA()</f>
        <v>#N/A</v>
      </c>
      <c r="CK113" s="0" t="e">
        <f aca="false">NA()</f>
        <v>#N/A</v>
      </c>
      <c r="CL113" s="0" t="e">
        <f aca="false">NA()</f>
        <v>#N/A</v>
      </c>
      <c r="CM113" s="0" t="e">
        <f aca="false">NA()</f>
        <v>#N/A</v>
      </c>
      <c r="CN113" s="0" t="e">
        <f aca="false">NA()</f>
        <v>#N/A</v>
      </c>
      <c r="CO113" s="0" t="e">
        <f aca="false">NA()</f>
        <v>#N/A</v>
      </c>
      <c r="CP113" s="0" t="e">
        <f aca="false">NA()</f>
        <v>#N/A</v>
      </c>
      <c r="CQ113" s="0" t="e">
        <f aca="false">NA()</f>
        <v>#N/A</v>
      </c>
      <c r="CR113" s="0" t="e">
        <f aca="false">NA()</f>
        <v>#N/A</v>
      </c>
      <c r="CS113" s="0" t="e">
        <f aca="false">NA()</f>
        <v>#N/A</v>
      </c>
      <c r="CT113" s="0" t="e">
        <f aca="false">NA()</f>
        <v>#N/A</v>
      </c>
      <c r="CU113" s="0" t="e">
        <f aca="false">NA()</f>
        <v>#N/A</v>
      </c>
      <c r="CV113" s="0" t="e">
        <f aca="false">NA()</f>
        <v>#N/A</v>
      </c>
      <c r="CW113" s="0" t="e">
        <f aca="false">NA()</f>
        <v>#N/A</v>
      </c>
      <c r="CX113" s="0" t="e">
        <f aca="false">NA()</f>
        <v>#N/A</v>
      </c>
    </row>
    <row r="114" customFormat="false" ht="12.75" hidden="false" customHeight="false" outlineLevel="0" collapsed="false">
      <c r="A114" s="0" t="s">
        <v>283</v>
      </c>
      <c r="B114" s="0" t="n">
        <v>1</v>
      </c>
      <c r="C114" s="0" t="n">
        <v>1</v>
      </c>
      <c r="D114" s="0" t="n">
        <v>1</v>
      </c>
      <c r="E114" s="0" t="n">
        <v>1</v>
      </c>
      <c r="F114" s="0" t="n">
        <v>1</v>
      </c>
      <c r="G114" s="0" t="n">
        <v>1</v>
      </c>
      <c r="H114" s="0" t="n">
        <v>1</v>
      </c>
      <c r="I114" s="0" t="n">
        <v>1</v>
      </c>
      <c r="J114" s="0" t="n">
        <v>1</v>
      </c>
      <c r="K114" s="0" t="n">
        <v>1</v>
      </c>
      <c r="L114" s="0" t="n">
        <v>1</v>
      </c>
      <c r="M114" s="0" t="n">
        <v>1</v>
      </c>
      <c r="N114" s="0" t="n">
        <v>1</v>
      </c>
      <c r="O114" s="0" t="n">
        <v>1</v>
      </c>
      <c r="P114" s="0" t="n">
        <v>1</v>
      </c>
      <c r="Q114" s="0" t="n">
        <v>1</v>
      </c>
      <c r="R114" s="0" t="n">
        <v>1</v>
      </c>
      <c r="S114" s="0" t="n">
        <v>1</v>
      </c>
      <c r="T114" s="0" t="n">
        <v>1</v>
      </c>
      <c r="U114" s="0" t="n">
        <v>1</v>
      </c>
      <c r="V114" s="0" t="n">
        <v>1</v>
      </c>
      <c r="W114" s="0" t="n">
        <v>1</v>
      </c>
      <c r="X114" s="0" t="n">
        <v>1</v>
      </c>
      <c r="Y114" s="0" t="n">
        <v>1</v>
      </c>
      <c r="Z114" s="0" t="n">
        <v>1</v>
      </c>
      <c r="AA114" s="0" t="n">
        <v>1</v>
      </c>
      <c r="AB114" s="0" t="n">
        <v>1</v>
      </c>
      <c r="AC114" s="0" t="n">
        <v>1</v>
      </c>
      <c r="AD114" s="0" t="n">
        <v>1</v>
      </c>
      <c r="AE114" s="0" t="n">
        <v>1</v>
      </c>
      <c r="AF114" s="0" t="n">
        <v>1</v>
      </c>
      <c r="AG114" s="0" t="n">
        <v>1</v>
      </c>
      <c r="AH114" s="0" t="n">
        <v>1</v>
      </c>
      <c r="AI114" s="0" t="n">
        <v>1</v>
      </c>
      <c r="AJ114" s="0" t="n">
        <v>1</v>
      </c>
      <c r="AK114" s="0" t="n">
        <v>1</v>
      </c>
      <c r="AL114" s="0" t="n">
        <v>1</v>
      </c>
      <c r="AM114" s="0" t="n">
        <v>1</v>
      </c>
      <c r="AN114" s="0" t="n">
        <v>1</v>
      </c>
      <c r="AO114" s="0" t="n">
        <v>1</v>
      </c>
      <c r="AP114" s="0" t="n">
        <v>1</v>
      </c>
      <c r="AQ114" s="0" t="n">
        <v>1</v>
      </c>
      <c r="AR114" s="0" t="n">
        <v>1</v>
      </c>
      <c r="AS114" s="0" t="n">
        <v>1</v>
      </c>
      <c r="AT114" s="0" t="n">
        <v>1</v>
      </c>
      <c r="AU114" s="0" t="n">
        <v>1</v>
      </c>
      <c r="AV114" s="0" t="n">
        <v>1</v>
      </c>
      <c r="AW114" s="0" t="n">
        <v>1</v>
      </c>
      <c r="AX114" s="0" t="n">
        <v>1</v>
      </c>
      <c r="AY114" s="0" t="n">
        <v>1</v>
      </c>
      <c r="AZ114" s="0" t="n">
        <v>1</v>
      </c>
      <c r="BA114" s="0" t="n">
        <v>1</v>
      </c>
      <c r="BB114" s="0" t="n">
        <v>1</v>
      </c>
      <c r="BC114" s="0" t="n">
        <v>1</v>
      </c>
      <c r="BD114" s="0" t="n">
        <v>1</v>
      </c>
      <c r="BE114" s="0" t="n">
        <v>1</v>
      </c>
      <c r="BF114" s="0" t="n">
        <v>1</v>
      </c>
      <c r="BG114" s="0" t="n">
        <v>1</v>
      </c>
      <c r="BH114" s="0" t="n">
        <v>1</v>
      </c>
      <c r="BI114" s="0" t="n">
        <v>1</v>
      </c>
      <c r="BJ114" s="0" t="n">
        <v>1</v>
      </c>
      <c r="BK114" s="0" t="n">
        <v>1</v>
      </c>
      <c r="BL114" s="0" t="n">
        <v>1</v>
      </c>
      <c r="BM114" s="0" t="n">
        <v>1</v>
      </c>
      <c r="BN114" s="0" t="n">
        <v>1</v>
      </c>
      <c r="BO114" s="0" t="n">
        <v>1</v>
      </c>
      <c r="BP114" s="0" t="n">
        <v>1</v>
      </c>
      <c r="BQ114" s="0" t="n">
        <v>1</v>
      </c>
      <c r="BR114" s="0" t="n">
        <v>1</v>
      </c>
      <c r="BS114" s="0" t="n">
        <v>1</v>
      </c>
      <c r="BT114" s="0" t="n">
        <v>1</v>
      </c>
      <c r="BU114" s="0" t="n">
        <v>1</v>
      </c>
      <c r="BV114" s="0" t="n">
        <v>1</v>
      </c>
      <c r="BW114" s="0" t="n">
        <v>1</v>
      </c>
      <c r="BX114" s="0" t="n">
        <v>1</v>
      </c>
      <c r="BY114" s="0" t="n">
        <v>1</v>
      </c>
      <c r="BZ114" s="0" t="n">
        <v>1</v>
      </c>
      <c r="CA114" s="0" t="n">
        <v>1</v>
      </c>
      <c r="CB114" s="0" t="n">
        <v>1</v>
      </c>
      <c r="CC114" s="0" t="n">
        <v>1</v>
      </c>
      <c r="CD114" s="0" t="n">
        <v>1</v>
      </c>
      <c r="CE114" s="0" t="n">
        <v>1</v>
      </c>
      <c r="CF114" s="0" t="n">
        <v>1</v>
      </c>
      <c r="CG114" s="0" t="n">
        <v>1</v>
      </c>
      <c r="CH114" s="0" t="n">
        <v>1</v>
      </c>
      <c r="CI114" s="0" t="n">
        <v>1</v>
      </c>
      <c r="CJ114" s="0" t="n">
        <v>1</v>
      </c>
      <c r="CK114" s="0" t="n">
        <v>1</v>
      </c>
      <c r="CL114" s="0" t="n">
        <v>1</v>
      </c>
      <c r="CM114" s="0" t="n">
        <v>1</v>
      </c>
      <c r="CN114" s="0" t="n">
        <v>1</v>
      </c>
      <c r="CO114" s="0" t="n">
        <v>1</v>
      </c>
      <c r="CP114" s="0" t="n">
        <v>1</v>
      </c>
      <c r="CQ114" s="0" t="n">
        <v>1</v>
      </c>
      <c r="CR114" s="0" t="n">
        <v>1</v>
      </c>
      <c r="CS114" s="0" t="n">
        <v>1</v>
      </c>
      <c r="CT114" s="0" t="n">
        <v>1</v>
      </c>
      <c r="CU114" s="0" t="n">
        <v>1</v>
      </c>
      <c r="CV114" s="0" t="n">
        <v>1</v>
      </c>
      <c r="CW114" s="0" t="n">
        <v>1</v>
      </c>
      <c r="CX114" s="0" t="n">
        <v>1</v>
      </c>
    </row>
    <row r="115" customFormat="false" ht="12.75" hidden="false" customHeight="false" outlineLevel="0" collapsed="false">
      <c r="B115" s="0" t="s">
        <v>159</v>
      </c>
      <c r="C115" s="0" t="s">
        <v>160</v>
      </c>
      <c r="D115" s="0" t="s">
        <v>161</v>
      </c>
      <c r="E115" s="0" t="s">
        <v>162</v>
      </c>
      <c r="F115" s="0" t="s">
        <v>163</v>
      </c>
      <c r="G115" s="0" t="s">
        <v>164</v>
      </c>
      <c r="H115" s="0" t="s">
        <v>165</v>
      </c>
      <c r="I115" s="0" t="s">
        <v>166</v>
      </c>
      <c r="J115" s="0" t="s">
        <v>167</v>
      </c>
      <c r="K115" s="0" t="s">
        <v>228</v>
      </c>
      <c r="L115" s="0" t="s">
        <v>168</v>
      </c>
      <c r="M115" s="0" t="s">
        <v>169</v>
      </c>
      <c r="N115" s="0" t="s">
        <v>170</v>
      </c>
      <c r="O115" s="0" t="s">
        <v>171</v>
      </c>
      <c r="P115" s="0" t="s">
        <v>172</v>
      </c>
      <c r="Q115" s="0" t="s">
        <v>173</v>
      </c>
      <c r="R115" s="0" t="s">
        <v>174</v>
      </c>
      <c r="S115" s="0" t="s">
        <v>175</v>
      </c>
      <c r="T115" s="0" t="s">
        <v>176</v>
      </c>
      <c r="U115" s="0" t="s">
        <v>177</v>
      </c>
      <c r="V115" s="0" t="s">
        <v>178</v>
      </c>
      <c r="W115" s="0" t="s">
        <v>179</v>
      </c>
      <c r="X115" s="0" t="s">
        <v>180</v>
      </c>
      <c r="Y115" s="0" t="s">
        <v>181</v>
      </c>
      <c r="Z115" s="0" t="s">
        <v>182</v>
      </c>
      <c r="AA115" s="0" t="s">
        <v>183</v>
      </c>
      <c r="AB115" s="0" t="s">
        <v>184</v>
      </c>
      <c r="AC115" s="0" t="s">
        <v>185</v>
      </c>
      <c r="AD115" s="0" t="s">
        <v>186</v>
      </c>
      <c r="AE115" s="0" t="s">
        <v>187</v>
      </c>
      <c r="AF115" s="0" t="s">
        <v>188</v>
      </c>
      <c r="AG115" s="0" t="s">
        <v>291</v>
      </c>
      <c r="AH115" s="0" t="s">
        <v>189</v>
      </c>
      <c r="AI115" s="0" t="s">
        <v>190</v>
      </c>
      <c r="AJ115" s="0" t="s">
        <v>191</v>
      </c>
      <c r="AK115" s="0" t="s">
        <v>192</v>
      </c>
      <c r="AL115" s="0" t="s">
        <v>234</v>
      </c>
      <c r="AM115" s="0" t="s">
        <v>193</v>
      </c>
      <c r="AN115" s="0" t="s">
        <v>194</v>
      </c>
      <c r="AO115" s="0" t="s">
        <v>195</v>
      </c>
      <c r="AP115" s="0" t="s">
        <v>196</v>
      </c>
      <c r="AQ115" s="0" t="s">
        <v>197</v>
      </c>
      <c r="AR115" s="0" t="s">
        <v>198</v>
      </c>
      <c r="AS115" s="0" t="s">
        <v>199</v>
      </c>
      <c r="AT115" s="0" t="s">
        <v>200</v>
      </c>
      <c r="AU115" s="0" t="s">
        <v>201</v>
      </c>
      <c r="AV115" s="0" t="s">
        <v>229</v>
      </c>
      <c r="AW115" s="0" t="s">
        <v>202</v>
      </c>
      <c r="AX115" s="0" t="s">
        <v>203</v>
      </c>
      <c r="AY115" s="0" t="s">
        <v>204</v>
      </c>
      <c r="AZ115" s="0" t="s">
        <v>205</v>
      </c>
      <c r="BA115" s="0" t="s">
        <v>206</v>
      </c>
      <c r="BB115" s="0" t="s">
        <v>207</v>
      </c>
      <c r="BC115" s="0" t="s">
        <v>208</v>
      </c>
      <c r="BD115" s="0" t="s">
        <v>209</v>
      </c>
      <c r="BE115" s="0" t="s">
        <v>210</v>
      </c>
      <c r="BF115" s="0" t="s">
        <v>211</v>
      </c>
      <c r="BG115" s="0" t="s">
        <v>212</v>
      </c>
      <c r="BH115" s="0" t="s">
        <v>213</v>
      </c>
      <c r="BI115" s="0" t="s">
        <v>214</v>
      </c>
      <c r="BJ115" s="0" t="s">
        <v>215</v>
      </c>
      <c r="BK115" s="0" t="s">
        <v>216</v>
      </c>
      <c r="BL115" s="0" t="s">
        <v>217</v>
      </c>
      <c r="BM115" s="0" t="s">
        <v>218</v>
      </c>
      <c r="BN115" s="0" t="s">
        <v>219</v>
      </c>
      <c r="BO115" s="0" t="s">
        <v>220</v>
      </c>
      <c r="BP115" s="0" t="s">
        <v>221</v>
      </c>
      <c r="BQ115" s="0" t="s">
        <v>222</v>
      </c>
      <c r="BR115" s="0" t="s">
        <v>223</v>
      </c>
      <c r="BS115" s="0" t="s">
        <v>224</v>
      </c>
      <c r="BT115" s="0" t="s">
        <v>225</v>
      </c>
      <c r="BU115" s="0" t="s">
        <v>230</v>
      </c>
      <c r="BV115" s="0" t="e">
        <f aca="false">NA()</f>
        <v>#N/A</v>
      </c>
      <c r="BW115" s="0" t="e">
        <f aca="false">NA()</f>
        <v>#N/A</v>
      </c>
      <c r="BX115" s="0" t="e">
        <f aca="false">NA()</f>
        <v>#N/A</v>
      </c>
      <c r="BY115" s="0" t="e">
        <f aca="false">NA()</f>
        <v>#N/A</v>
      </c>
      <c r="BZ115" s="0" t="e">
        <f aca="false">NA()</f>
        <v>#N/A</v>
      </c>
      <c r="CA115" s="0" t="e">
        <f aca="false">NA()</f>
        <v>#N/A</v>
      </c>
      <c r="CB115" s="0" t="e">
        <f aca="false">NA()</f>
        <v>#N/A</v>
      </c>
      <c r="CC115" s="0" t="e">
        <f aca="false">NA()</f>
        <v>#N/A</v>
      </c>
      <c r="CD115" s="0" t="e">
        <f aca="false">NA()</f>
        <v>#N/A</v>
      </c>
      <c r="CE115" s="0" t="e">
        <f aca="false">NA()</f>
        <v>#N/A</v>
      </c>
      <c r="CF115" s="0" t="e">
        <f aca="false">NA()</f>
        <v>#N/A</v>
      </c>
      <c r="CG115" s="0" t="e">
        <f aca="false">NA()</f>
        <v>#N/A</v>
      </c>
      <c r="CH115" s="0" t="e">
        <f aca="false">NA()</f>
        <v>#N/A</v>
      </c>
      <c r="CI115" s="0" t="e">
        <f aca="false">NA()</f>
        <v>#N/A</v>
      </c>
      <c r="CJ115" s="0" t="e">
        <f aca="false">NA()</f>
        <v>#N/A</v>
      </c>
      <c r="CK115" s="0" t="e">
        <f aca="false">NA()</f>
        <v>#N/A</v>
      </c>
      <c r="CL115" s="0" t="e">
        <f aca="false">NA()</f>
        <v>#N/A</v>
      </c>
      <c r="CM115" s="0" t="e">
        <f aca="false">NA()</f>
        <v>#N/A</v>
      </c>
      <c r="CN115" s="0" t="e">
        <f aca="false">NA()</f>
        <v>#N/A</v>
      </c>
      <c r="CO115" s="0" t="e">
        <f aca="false">NA()</f>
        <v>#N/A</v>
      </c>
      <c r="CP115" s="0" t="e">
        <f aca="false">NA()</f>
        <v>#N/A</v>
      </c>
      <c r="CQ115" s="0" t="e">
        <f aca="false">NA()</f>
        <v>#N/A</v>
      </c>
      <c r="CR115" s="0" t="e">
        <f aca="false">NA()</f>
        <v>#N/A</v>
      </c>
      <c r="CS115" s="0" t="e">
        <f aca="false">NA()</f>
        <v>#N/A</v>
      </c>
      <c r="CT115" s="0" t="e">
        <f aca="false">NA()</f>
        <v>#N/A</v>
      </c>
      <c r="CU115" s="0" t="e">
        <f aca="false">NA()</f>
        <v>#N/A</v>
      </c>
      <c r="CV115" s="0" t="e">
        <f aca="false">NA()</f>
        <v>#N/A</v>
      </c>
      <c r="CW115" s="0" t="e">
        <f aca="false">NA()</f>
        <v>#N/A</v>
      </c>
      <c r="CX115" s="0" t="e">
        <f aca="false">NA()</f>
        <v>#N/A</v>
      </c>
    </row>
    <row r="116" customFormat="false" ht="12.75" hidden="false" customHeight="false" outlineLevel="0" collapsed="false">
      <c r="A116" s="0" t="s">
        <v>283</v>
      </c>
      <c r="B116" s="0" t="n">
        <v>1</v>
      </c>
      <c r="C116" s="0" t="n">
        <v>1</v>
      </c>
      <c r="D116" s="0" t="n">
        <v>1</v>
      </c>
      <c r="E116" s="0" t="n">
        <v>1</v>
      </c>
      <c r="F116" s="0" t="n">
        <v>1</v>
      </c>
      <c r="G116" s="0" t="n">
        <v>1</v>
      </c>
      <c r="H116" s="0" t="n">
        <v>1</v>
      </c>
      <c r="I116" s="0" t="n">
        <v>1</v>
      </c>
      <c r="J116" s="0" t="n">
        <v>1</v>
      </c>
      <c r="K116" s="0" t="n">
        <v>1</v>
      </c>
      <c r="L116" s="0" t="n">
        <v>1</v>
      </c>
      <c r="M116" s="0" t="n">
        <v>1</v>
      </c>
      <c r="N116" s="0" t="n">
        <v>1</v>
      </c>
      <c r="O116" s="0" t="n">
        <v>1</v>
      </c>
      <c r="P116" s="0" t="n">
        <v>1</v>
      </c>
      <c r="Q116" s="0" t="n">
        <v>1</v>
      </c>
      <c r="R116" s="0" t="n">
        <v>1</v>
      </c>
      <c r="S116" s="0" t="n">
        <v>1</v>
      </c>
      <c r="T116" s="0" t="n">
        <v>1</v>
      </c>
      <c r="U116" s="0" t="n">
        <v>1</v>
      </c>
      <c r="V116" s="0" t="n">
        <v>1</v>
      </c>
      <c r="W116" s="0" t="n">
        <v>1</v>
      </c>
      <c r="X116" s="0" t="n">
        <v>1</v>
      </c>
      <c r="Y116" s="0" t="n">
        <v>1</v>
      </c>
      <c r="Z116" s="0" t="n">
        <v>1</v>
      </c>
      <c r="AA116" s="0" t="n">
        <v>1</v>
      </c>
      <c r="AB116" s="0" t="n">
        <v>1</v>
      </c>
      <c r="AC116" s="0" t="n">
        <v>1</v>
      </c>
      <c r="AD116" s="0" t="n">
        <v>1</v>
      </c>
      <c r="AE116" s="0" t="n">
        <v>1</v>
      </c>
      <c r="AF116" s="0" t="n">
        <v>1</v>
      </c>
      <c r="AG116" s="0" t="n">
        <v>1</v>
      </c>
      <c r="AH116" s="0" t="n">
        <v>1</v>
      </c>
      <c r="AI116" s="0" t="n">
        <v>1</v>
      </c>
      <c r="AJ116" s="0" t="n">
        <v>1</v>
      </c>
      <c r="AK116" s="0" t="n">
        <v>1</v>
      </c>
      <c r="AL116" s="0" t="n">
        <v>1</v>
      </c>
      <c r="AM116" s="0" t="n">
        <v>1</v>
      </c>
      <c r="AN116" s="0" t="n">
        <v>1</v>
      </c>
      <c r="AO116" s="0" t="n">
        <v>1</v>
      </c>
      <c r="AP116" s="0" t="n">
        <v>1</v>
      </c>
      <c r="AQ116" s="0" t="n">
        <v>1</v>
      </c>
      <c r="AR116" s="0" t="n">
        <v>1</v>
      </c>
      <c r="AS116" s="0" t="n">
        <v>1</v>
      </c>
      <c r="AT116" s="0" t="n">
        <v>1</v>
      </c>
      <c r="AU116" s="0" t="n">
        <v>1</v>
      </c>
      <c r="AV116" s="0" t="n">
        <v>1</v>
      </c>
      <c r="AW116" s="0" t="n">
        <v>1</v>
      </c>
      <c r="AX116" s="0" t="n">
        <v>1</v>
      </c>
      <c r="AY116" s="0" t="n">
        <v>1</v>
      </c>
      <c r="AZ116" s="0" t="n">
        <v>1</v>
      </c>
      <c r="BA116" s="0" t="n">
        <v>1</v>
      </c>
      <c r="BB116" s="0" t="n">
        <v>1</v>
      </c>
      <c r="BC116" s="0" t="n">
        <v>1</v>
      </c>
      <c r="BD116" s="0" t="n">
        <v>1</v>
      </c>
      <c r="BE116" s="0" t="n">
        <v>1</v>
      </c>
      <c r="BF116" s="0" t="n">
        <v>1</v>
      </c>
      <c r="BG116" s="0" t="n">
        <v>1</v>
      </c>
      <c r="BH116" s="0" t="n">
        <v>1</v>
      </c>
      <c r="BI116" s="0" t="n">
        <v>1</v>
      </c>
      <c r="BJ116" s="0" t="n">
        <v>1</v>
      </c>
      <c r="BK116" s="0" t="n">
        <v>1</v>
      </c>
      <c r="BL116" s="0" t="n">
        <v>1</v>
      </c>
      <c r="BM116" s="0" t="n">
        <v>1</v>
      </c>
      <c r="BN116" s="0" t="n">
        <v>1</v>
      </c>
      <c r="BO116" s="0" t="n">
        <v>1</v>
      </c>
      <c r="BP116" s="0" t="n">
        <v>1</v>
      </c>
      <c r="BQ116" s="0" t="n">
        <v>1</v>
      </c>
      <c r="BR116" s="0" t="n">
        <v>1</v>
      </c>
      <c r="BS116" s="0" t="n">
        <v>1</v>
      </c>
      <c r="BT116" s="0" t="n">
        <v>1</v>
      </c>
      <c r="BU116" s="0" t="n">
        <v>1</v>
      </c>
      <c r="BV116" s="0" t="n">
        <v>1</v>
      </c>
      <c r="BW116" s="0" t="n">
        <v>1</v>
      </c>
      <c r="BX116" s="0" t="n">
        <v>1</v>
      </c>
      <c r="BY116" s="0" t="n">
        <v>1</v>
      </c>
      <c r="BZ116" s="0" t="n">
        <v>1</v>
      </c>
      <c r="CA116" s="0" t="n">
        <v>1</v>
      </c>
      <c r="CB116" s="0" t="n">
        <v>1</v>
      </c>
      <c r="CC116" s="0" t="n">
        <v>1</v>
      </c>
      <c r="CD116" s="0" t="n">
        <v>1</v>
      </c>
      <c r="CE116" s="0" t="n">
        <v>1</v>
      </c>
      <c r="CF116" s="0" t="n">
        <v>1</v>
      </c>
      <c r="CG116" s="0" t="n">
        <v>1</v>
      </c>
      <c r="CH116" s="0" t="n">
        <v>1</v>
      </c>
      <c r="CI116" s="0" t="n">
        <v>1</v>
      </c>
      <c r="CJ116" s="0" t="n">
        <v>1</v>
      </c>
      <c r="CK116" s="0" t="n">
        <v>1</v>
      </c>
      <c r="CL116" s="0" t="n">
        <v>1</v>
      </c>
      <c r="CM116" s="0" t="n">
        <v>1</v>
      </c>
      <c r="CN116" s="0" t="n">
        <v>1</v>
      </c>
      <c r="CO116" s="0" t="n">
        <v>1</v>
      </c>
      <c r="CP116" s="0" t="n">
        <v>1</v>
      </c>
      <c r="CQ116" s="0" t="n">
        <v>1</v>
      </c>
      <c r="CR116" s="0" t="n">
        <v>1</v>
      </c>
      <c r="CS116" s="0" t="n">
        <v>1</v>
      </c>
      <c r="CT116" s="0" t="n">
        <v>1</v>
      </c>
      <c r="CU116" s="0" t="n">
        <v>1</v>
      </c>
      <c r="CV116" s="0" t="n">
        <v>1</v>
      </c>
      <c r="CW116" s="0" t="n">
        <v>1</v>
      </c>
      <c r="CX116" s="0" t="n">
        <v>1</v>
      </c>
    </row>
    <row r="117" customFormat="false" ht="12.75" hidden="false" customHeight="false" outlineLevel="0" collapsed="false">
      <c r="B117" s="0" t="s">
        <v>159</v>
      </c>
      <c r="C117" s="0" t="s">
        <v>160</v>
      </c>
      <c r="D117" s="0" t="s">
        <v>161</v>
      </c>
      <c r="E117" s="0" t="s">
        <v>162</v>
      </c>
      <c r="F117" s="0" t="s">
        <v>163</v>
      </c>
      <c r="G117" s="0" t="s">
        <v>164</v>
      </c>
      <c r="H117" s="0" t="s">
        <v>165</v>
      </c>
      <c r="I117" s="0" t="s">
        <v>166</v>
      </c>
      <c r="J117" s="0" t="s">
        <v>167</v>
      </c>
      <c r="K117" s="0" t="s">
        <v>228</v>
      </c>
      <c r="L117" s="0" t="s">
        <v>168</v>
      </c>
      <c r="M117" s="0" t="s">
        <v>169</v>
      </c>
      <c r="N117" s="0" t="s">
        <v>170</v>
      </c>
      <c r="O117" s="0" t="s">
        <v>171</v>
      </c>
      <c r="P117" s="0" t="s">
        <v>172</v>
      </c>
      <c r="Q117" s="0" t="s">
        <v>173</v>
      </c>
      <c r="R117" s="0" t="s">
        <v>174</v>
      </c>
      <c r="S117" s="0" t="s">
        <v>175</v>
      </c>
      <c r="T117" s="0" t="s">
        <v>176</v>
      </c>
      <c r="U117" s="0" t="s">
        <v>177</v>
      </c>
      <c r="V117" s="0" t="s">
        <v>178</v>
      </c>
      <c r="W117" s="0" t="s">
        <v>179</v>
      </c>
      <c r="X117" s="0" t="s">
        <v>180</v>
      </c>
      <c r="Y117" s="0" t="s">
        <v>181</v>
      </c>
      <c r="Z117" s="0" t="s">
        <v>182</v>
      </c>
      <c r="AA117" s="0" t="s">
        <v>183</v>
      </c>
      <c r="AB117" s="0" t="s">
        <v>184</v>
      </c>
      <c r="AC117" s="0" t="s">
        <v>185</v>
      </c>
      <c r="AD117" s="0" t="s">
        <v>186</v>
      </c>
      <c r="AE117" s="0" t="s">
        <v>187</v>
      </c>
      <c r="AF117" s="0" t="s">
        <v>188</v>
      </c>
      <c r="AG117" s="0" t="s">
        <v>291</v>
      </c>
      <c r="AH117" s="0" t="s">
        <v>189</v>
      </c>
      <c r="AI117" s="0" t="s">
        <v>190</v>
      </c>
      <c r="AJ117" s="0" t="s">
        <v>191</v>
      </c>
      <c r="AK117" s="0" t="s">
        <v>192</v>
      </c>
      <c r="AL117" s="0" t="s">
        <v>234</v>
      </c>
      <c r="AM117" s="0" t="s">
        <v>193</v>
      </c>
      <c r="AN117" s="0" t="s">
        <v>194</v>
      </c>
      <c r="AO117" s="0" t="s">
        <v>195</v>
      </c>
      <c r="AP117" s="0" t="s">
        <v>196</v>
      </c>
      <c r="AQ117" s="0" t="s">
        <v>197</v>
      </c>
      <c r="AR117" s="0" t="s">
        <v>198</v>
      </c>
      <c r="AS117" s="0" t="s">
        <v>199</v>
      </c>
      <c r="AT117" s="0" t="s">
        <v>200</v>
      </c>
      <c r="AU117" s="0" t="s">
        <v>201</v>
      </c>
      <c r="AV117" s="0" t="s">
        <v>229</v>
      </c>
      <c r="AW117" s="0" t="s">
        <v>202</v>
      </c>
      <c r="AX117" s="0" t="s">
        <v>203</v>
      </c>
      <c r="AY117" s="0" t="s">
        <v>204</v>
      </c>
      <c r="AZ117" s="0" t="s">
        <v>205</v>
      </c>
      <c r="BA117" s="0" t="s">
        <v>206</v>
      </c>
      <c r="BB117" s="0" t="s">
        <v>207</v>
      </c>
      <c r="BC117" s="0" t="s">
        <v>208</v>
      </c>
      <c r="BD117" s="0" t="s">
        <v>209</v>
      </c>
      <c r="BE117" s="0" t="s">
        <v>210</v>
      </c>
      <c r="BF117" s="0" t="s">
        <v>211</v>
      </c>
      <c r="BG117" s="0" t="s">
        <v>212</v>
      </c>
      <c r="BH117" s="0" t="s">
        <v>213</v>
      </c>
      <c r="BI117" s="0" t="s">
        <v>214</v>
      </c>
      <c r="BJ117" s="0" t="s">
        <v>215</v>
      </c>
      <c r="BK117" s="0" t="s">
        <v>216</v>
      </c>
      <c r="BL117" s="0" t="s">
        <v>217</v>
      </c>
      <c r="BM117" s="0" t="s">
        <v>218</v>
      </c>
      <c r="BN117" s="0" t="s">
        <v>219</v>
      </c>
      <c r="BO117" s="0" t="s">
        <v>220</v>
      </c>
      <c r="BP117" s="0" t="s">
        <v>221</v>
      </c>
      <c r="BQ117" s="0" t="s">
        <v>222</v>
      </c>
      <c r="BR117" s="0" t="s">
        <v>223</v>
      </c>
      <c r="BS117" s="0" t="s">
        <v>224</v>
      </c>
      <c r="BT117" s="0" t="s">
        <v>225</v>
      </c>
      <c r="BU117" s="0" t="s">
        <v>230</v>
      </c>
      <c r="BV117" s="0" t="e">
        <f aca="false">NA()</f>
        <v>#N/A</v>
      </c>
      <c r="BW117" s="0" t="e">
        <f aca="false">NA()</f>
        <v>#N/A</v>
      </c>
      <c r="BX117" s="0" t="e">
        <f aca="false">NA()</f>
        <v>#N/A</v>
      </c>
      <c r="BY117" s="0" t="e">
        <f aca="false">NA()</f>
        <v>#N/A</v>
      </c>
      <c r="BZ117" s="0" t="e">
        <f aca="false">NA()</f>
        <v>#N/A</v>
      </c>
      <c r="CA117" s="0" t="e">
        <f aca="false">NA()</f>
        <v>#N/A</v>
      </c>
      <c r="CB117" s="0" t="e">
        <f aca="false">NA()</f>
        <v>#N/A</v>
      </c>
      <c r="CC117" s="0" t="e">
        <f aca="false">NA()</f>
        <v>#N/A</v>
      </c>
      <c r="CD117" s="0" t="e">
        <f aca="false">NA()</f>
        <v>#N/A</v>
      </c>
      <c r="CE117" s="0" t="e">
        <f aca="false">NA()</f>
        <v>#N/A</v>
      </c>
      <c r="CF117" s="0" t="e">
        <f aca="false">NA()</f>
        <v>#N/A</v>
      </c>
      <c r="CG117" s="0" t="e">
        <f aca="false">NA()</f>
        <v>#N/A</v>
      </c>
      <c r="CH117" s="0" t="e">
        <f aca="false">NA()</f>
        <v>#N/A</v>
      </c>
      <c r="CI117" s="0" t="e">
        <f aca="false">NA()</f>
        <v>#N/A</v>
      </c>
      <c r="CJ117" s="0" t="e">
        <f aca="false">NA()</f>
        <v>#N/A</v>
      </c>
      <c r="CK117" s="0" t="e">
        <f aca="false">NA()</f>
        <v>#N/A</v>
      </c>
      <c r="CL117" s="0" t="e">
        <f aca="false">NA()</f>
        <v>#N/A</v>
      </c>
      <c r="CM117" s="0" t="e">
        <f aca="false">NA()</f>
        <v>#N/A</v>
      </c>
      <c r="CN117" s="0" t="e">
        <f aca="false">NA()</f>
        <v>#N/A</v>
      </c>
      <c r="CO117" s="0" t="e">
        <f aca="false">NA()</f>
        <v>#N/A</v>
      </c>
      <c r="CP117" s="0" t="e">
        <f aca="false">NA()</f>
        <v>#N/A</v>
      </c>
      <c r="CQ117" s="0" t="e">
        <f aca="false">NA()</f>
        <v>#N/A</v>
      </c>
      <c r="CR117" s="0" t="e">
        <f aca="false">NA()</f>
        <v>#N/A</v>
      </c>
      <c r="CS117" s="0" t="e">
        <f aca="false">NA()</f>
        <v>#N/A</v>
      </c>
      <c r="CT117" s="0" t="e">
        <f aca="false">NA()</f>
        <v>#N/A</v>
      </c>
      <c r="CU117" s="0" t="e">
        <f aca="false">NA()</f>
        <v>#N/A</v>
      </c>
      <c r="CV117" s="0" t="e">
        <f aca="false">NA()</f>
        <v>#N/A</v>
      </c>
      <c r="CW117" s="0" t="e">
        <f aca="false">NA()</f>
        <v>#N/A</v>
      </c>
      <c r="CX117" s="0" t="e">
        <f aca="false">NA()</f>
        <v>#N/A</v>
      </c>
    </row>
    <row r="118" customFormat="false" ht="12.75" hidden="false" customHeight="false" outlineLevel="0" collapsed="false">
      <c r="A118" s="0" t="s">
        <v>283</v>
      </c>
      <c r="B118" s="0" t="n">
        <v>1</v>
      </c>
      <c r="C118" s="0" t="n">
        <v>1</v>
      </c>
      <c r="D118" s="0" t="n">
        <v>1</v>
      </c>
      <c r="E118" s="0" t="n">
        <v>1</v>
      </c>
      <c r="F118" s="0" t="n">
        <v>1</v>
      </c>
      <c r="G118" s="0" t="n">
        <v>1</v>
      </c>
      <c r="H118" s="0" t="n">
        <v>1</v>
      </c>
      <c r="I118" s="0" t="n">
        <v>1</v>
      </c>
      <c r="J118" s="0" t="n">
        <v>1</v>
      </c>
      <c r="K118" s="0" t="n">
        <v>1</v>
      </c>
      <c r="L118" s="0" t="n">
        <v>1</v>
      </c>
      <c r="M118" s="0" t="n">
        <v>1</v>
      </c>
      <c r="N118" s="0" t="n">
        <v>1</v>
      </c>
      <c r="O118" s="0" t="n">
        <v>1</v>
      </c>
      <c r="P118" s="0" t="n">
        <v>1</v>
      </c>
      <c r="Q118" s="0" t="n">
        <v>1</v>
      </c>
      <c r="R118" s="0" t="n">
        <v>1</v>
      </c>
      <c r="S118" s="0" t="n">
        <v>1</v>
      </c>
      <c r="T118" s="0" t="n">
        <v>1</v>
      </c>
      <c r="U118" s="0" t="n">
        <v>1</v>
      </c>
      <c r="V118" s="0" t="n">
        <v>1</v>
      </c>
      <c r="W118" s="0" t="n">
        <v>1</v>
      </c>
      <c r="X118" s="0" t="n">
        <v>1</v>
      </c>
      <c r="Y118" s="0" t="n">
        <v>1</v>
      </c>
      <c r="Z118" s="0" t="n">
        <v>1</v>
      </c>
      <c r="AA118" s="0" t="n">
        <v>1</v>
      </c>
      <c r="AB118" s="0" t="n">
        <v>1</v>
      </c>
      <c r="AC118" s="0" t="n">
        <v>1</v>
      </c>
      <c r="AD118" s="0" t="n">
        <v>1</v>
      </c>
      <c r="AE118" s="0" t="n">
        <v>1</v>
      </c>
      <c r="AF118" s="0" t="n">
        <v>1</v>
      </c>
      <c r="AG118" s="0" t="n">
        <v>1</v>
      </c>
      <c r="AH118" s="0" t="n">
        <v>1</v>
      </c>
      <c r="AI118" s="0" t="n">
        <v>1</v>
      </c>
      <c r="AJ118" s="0" t="n">
        <v>1</v>
      </c>
      <c r="AK118" s="0" t="n">
        <v>1</v>
      </c>
      <c r="AL118" s="0" t="n">
        <v>1</v>
      </c>
      <c r="AM118" s="0" t="n">
        <v>1</v>
      </c>
      <c r="AN118" s="0" t="n">
        <v>1</v>
      </c>
      <c r="AO118" s="0" t="n">
        <v>1</v>
      </c>
      <c r="AP118" s="0" t="n">
        <v>1</v>
      </c>
      <c r="AQ118" s="0" t="n">
        <v>1</v>
      </c>
      <c r="AR118" s="0" t="n">
        <v>1</v>
      </c>
      <c r="AS118" s="0" t="n">
        <v>1</v>
      </c>
      <c r="AT118" s="0" t="n">
        <v>1</v>
      </c>
      <c r="AU118" s="0" t="n">
        <v>1</v>
      </c>
      <c r="AV118" s="0" t="n">
        <v>1</v>
      </c>
      <c r="AW118" s="0" t="n">
        <v>1</v>
      </c>
      <c r="AX118" s="0" t="n">
        <v>1</v>
      </c>
      <c r="AY118" s="0" t="n">
        <v>1</v>
      </c>
      <c r="AZ118" s="0" t="n">
        <v>1</v>
      </c>
      <c r="BA118" s="0" t="n">
        <v>1</v>
      </c>
      <c r="BB118" s="0" t="n">
        <v>1</v>
      </c>
      <c r="BC118" s="0" t="n">
        <v>1</v>
      </c>
      <c r="BD118" s="0" t="n">
        <v>1</v>
      </c>
      <c r="BE118" s="0" t="n">
        <v>1</v>
      </c>
      <c r="BF118" s="0" t="n">
        <v>1</v>
      </c>
      <c r="BG118" s="0" t="n">
        <v>1</v>
      </c>
      <c r="BH118" s="0" t="n">
        <v>1</v>
      </c>
      <c r="BI118" s="0" t="n">
        <v>1</v>
      </c>
      <c r="BJ118" s="0" t="n">
        <v>1</v>
      </c>
      <c r="BK118" s="0" t="n">
        <v>1</v>
      </c>
      <c r="BL118" s="0" t="n">
        <v>1</v>
      </c>
      <c r="BM118" s="0" t="n">
        <v>1</v>
      </c>
      <c r="BN118" s="0" t="n">
        <v>1</v>
      </c>
      <c r="BO118" s="0" t="n">
        <v>1</v>
      </c>
      <c r="BP118" s="0" t="n">
        <v>1</v>
      </c>
      <c r="BQ118" s="0" t="n">
        <v>1</v>
      </c>
      <c r="BR118" s="0" t="n">
        <v>1</v>
      </c>
      <c r="BS118" s="0" t="n">
        <v>1</v>
      </c>
      <c r="BT118" s="0" t="n">
        <v>1</v>
      </c>
      <c r="BU118" s="0" t="n">
        <v>1</v>
      </c>
      <c r="BV118" s="0" t="n">
        <v>1</v>
      </c>
      <c r="BW118" s="0" t="n">
        <v>1</v>
      </c>
      <c r="BX118" s="0" t="n">
        <v>1</v>
      </c>
      <c r="BY118" s="0" t="n">
        <v>1</v>
      </c>
      <c r="BZ118" s="0" t="n">
        <v>1</v>
      </c>
      <c r="CA118" s="0" t="n">
        <v>1</v>
      </c>
      <c r="CB118" s="0" t="n">
        <v>1</v>
      </c>
      <c r="CC118" s="0" t="n">
        <v>1</v>
      </c>
      <c r="CD118" s="0" t="n">
        <v>1</v>
      </c>
      <c r="CE118" s="0" t="n">
        <v>1</v>
      </c>
      <c r="CF118" s="0" t="n">
        <v>1</v>
      </c>
      <c r="CG118" s="0" t="n">
        <v>1</v>
      </c>
      <c r="CH118" s="0" t="n">
        <v>1</v>
      </c>
      <c r="CI118" s="0" t="n">
        <v>1</v>
      </c>
      <c r="CJ118" s="0" t="n">
        <v>1</v>
      </c>
      <c r="CK118" s="0" t="n">
        <v>1</v>
      </c>
      <c r="CL118" s="0" t="n">
        <v>1</v>
      </c>
      <c r="CM118" s="0" t="n">
        <v>1</v>
      </c>
      <c r="CN118" s="0" t="n">
        <v>1</v>
      </c>
      <c r="CO118" s="0" t="n">
        <v>1</v>
      </c>
      <c r="CP118" s="0" t="n">
        <v>1</v>
      </c>
      <c r="CQ118" s="0" t="n">
        <v>1</v>
      </c>
      <c r="CR118" s="0" t="n">
        <v>1</v>
      </c>
      <c r="CS118" s="0" t="n">
        <v>1</v>
      </c>
      <c r="CT118" s="0" t="n">
        <v>1</v>
      </c>
      <c r="CU118" s="0" t="n">
        <v>1</v>
      </c>
      <c r="CV118" s="0" t="n">
        <v>1</v>
      </c>
      <c r="CW118" s="0" t="n">
        <v>1</v>
      </c>
      <c r="CX118" s="0" t="n">
        <v>1</v>
      </c>
    </row>
    <row r="119" customFormat="false" ht="12.75" hidden="false" customHeight="false" outlineLevel="0" collapsed="false">
      <c r="B119" s="0" t="s">
        <v>159</v>
      </c>
      <c r="C119" s="0" t="s">
        <v>160</v>
      </c>
      <c r="D119" s="0" t="s">
        <v>161</v>
      </c>
      <c r="E119" s="0" t="s">
        <v>162</v>
      </c>
      <c r="F119" s="0" t="s">
        <v>163</v>
      </c>
      <c r="G119" s="0" t="s">
        <v>164</v>
      </c>
      <c r="H119" s="0" t="s">
        <v>165</v>
      </c>
      <c r="I119" s="0" t="s">
        <v>166</v>
      </c>
      <c r="J119" s="0" t="s">
        <v>167</v>
      </c>
      <c r="K119" s="0" t="s">
        <v>228</v>
      </c>
      <c r="L119" s="0" t="s">
        <v>168</v>
      </c>
      <c r="M119" s="0" t="s">
        <v>169</v>
      </c>
      <c r="N119" s="0" t="s">
        <v>170</v>
      </c>
      <c r="O119" s="0" t="s">
        <v>171</v>
      </c>
      <c r="P119" s="0" t="s">
        <v>172</v>
      </c>
      <c r="Q119" s="0" t="s">
        <v>173</v>
      </c>
      <c r="R119" s="0" t="s">
        <v>174</v>
      </c>
      <c r="S119" s="0" t="s">
        <v>175</v>
      </c>
      <c r="T119" s="0" t="s">
        <v>176</v>
      </c>
      <c r="U119" s="0" t="s">
        <v>177</v>
      </c>
      <c r="V119" s="0" t="s">
        <v>178</v>
      </c>
      <c r="W119" s="0" t="s">
        <v>179</v>
      </c>
      <c r="X119" s="0" t="s">
        <v>180</v>
      </c>
      <c r="Y119" s="0" t="s">
        <v>181</v>
      </c>
      <c r="Z119" s="0" t="s">
        <v>182</v>
      </c>
      <c r="AA119" s="0" t="s">
        <v>183</v>
      </c>
      <c r="AB119" s="0" t="s">
        <v>184</v>
      </c>
      <c r="AC119" s="0" t="s">
        <v>185</v>
      </c>
      <c r="AD119" s="0" t="s">
        <v>186</v>
      </c>
      <c r="AE119" s="0" t="s">
        <v>187</v>
      </c>
      <c r="AF119" s="0" t="s">
        <v>188</v>
      </c>
      <c r="AG119" s="0" t="s">
        <v>291</v>
      </c>
      <c r="AH119" s="0" t="s">
        <v>189</v>
      </c>
      <c r="AI119" s="0" t="s">
        <v>190</v>
      </c>
      <c r="AJ119" s="0" t="s">
        <v>191</v>
      </c>
      <c r="AK119" s="0" t="s">
        <v>192</v>
      </c>
      <c r="AL119" s="0" t="s">
        <v>234</v>
      </c>
      <c r="AM119" s="0" t="s">
        <v>193</v>
      </c>
      <c r="AN119" s="0" t="s">
        <v>194</v>
      </c>
      <c r="AO119" s="0" t="s">
        <v>195</v>
      </c>
      <c r="AP119" s="0" t="s">
        <v>196</v>
      </c>
      <c r="AQ119" s="0" t="s">
        <v>197</v>
      </c>
      <c r="AR119" s="0" t="s">
        <v>198</v>
      </c>
      <c r="AS119" s="0" t="s">
        <v>199</v>
      </c>
      <c r="AT119" s="0" t="s">
        <v>200</v>
      </c>
      <c r="AU119" s="0" t="s">
        <v>201</v>
      </c>
      <c r="AV119" s="0" t="s">
        <v>229</v>
      </c>
      <c r="AW119" s="0" t="s">
        <v>202</v>
      </c>
      <c r="AX119" s="0" t="s">
        <v>203</v>
      </c>
      <c r="AY119" s="0" t="s">
        <v>204</v>
      </c>
      <c r="AZ119" s="0" t="s">
        <v>205</v>
      </c>
      <c r="BA119" s="0" t="s">
        <v>206</v>
      </c>
      <c r="BB119" s="0" t="s">
        <v>207</v>
      </c>
      <c r="BC119" s="0" t="s">
        <v>208</v>
      </c>
      <c r="BD119" s="0" t="s">
        <v>209</v>
      </c>
      <c r="BE119" s="0" t="s">
        <v>210</v>
      </c>
      <c r="BF119" s="0" t="s">
        <v>211</v>
      </c>
      <c r="BG119" s="0" t="s">
        <v>212</v>
      </c>
      <c r="BH119" s="0" t="s">
        <v>213</v>
      </c>
      <c r="BI119" s="0" t="s">
        <v>214</v>
      </c>
      <c r="BJ119" s="0" t="s">
        <v>215</v>
      </c>
      <c r="BK119" s="0" t="s">
        <v>216</v>
      </c>
      <c r="BL119" s="0" t="s">
        <v>217</v>
      </c>
      <c r="BM119" s="0" t="s">
        <v>218</v>
      </c>
      <c r="BN119" s="0" t="s">
        <v>219</v>
      </c>
      <c r="BO119" s="0" t="s">
        <v>220</v>
      </c>
      <c r="BP119" s="0" t="s">
        <v>221</v>
      </c>
      <c r="BQ119" s="0" t="s">
        <v>222</v>
      </c>
      <c r="BR119" s="0" t="s">
        <v>223</v>
      </c>
      <c r="BS119" s="0" t="s">
        <v>224</v>
      </c>
      <c r="BT119" s="0" t="s">
        <v>225</v>
      </c>
      <c r="BU119" s="0" t="s">
        <v>230</v>
      </c>
      <c r="BV119" s="0" t="e">
        <f aca="false">NA()</f>
        <v>#N/A</v>
      </c>
      <c r="BW119" s="0" t="e">
        <f aca="false">NA()</f>
        <v>#N/A</v>
      </c>
      <c r="BX119" s="0" t="e">
        <f aca="false">NA()</f>
        <v>#N/A</v>
      </c>
      <c r="BY119" s="0" t="e">
        <f aca="false">NA()</f>
        <v>#N/A</v>
      </c>
      <c r="BZ119" s="0" t="e">
        <f aca="false">NA()</f>
        <v>#N/A</v>
      </c>
      <c r="CA119" s="0" t="e">
        <f aca="false">NA()</f>
        <v>#N/A</v>
      </c>
      <c r="CB119" s="0" t="e">
        <f aca="false">NA()</f>
        <v>#N/A</v>
      </c>
      <c r="CC119" s="0" t="e">
        <f aca="false">NA()</f>
        <v>#N/A</v>
      </c>
      <c r="CD119" s="0" t="e">
        <f aca="false">NA()</f>
        <v>#N/A</v>
      </c>
      <c r="CE119" s="0" t="e">
        <f aca="false">NA()</f>
        <v>#N/A</v>
      </c>
      <c r="CF119" s="0" t="e">
        <f aca="false">NA()</f>
        <v>#N/A</v>
      </c>
      <c r="CG119" s="0" t="e">
        <f aca="false">NA()</f>
        <v>#N/A</v>
      </c>
      <c r="CH119" s="0" t="e">
        <f aca="false">NA()</f>
        <v>#N/A</v>
      </c>
      <c r="CI119" s="0" t="e">
        <f aca="false">NA()</f>
        <v>#N/A</v>
      </c>
      <c r="CJ119" s="0" t="e">
        <f aca="false">NA()</f>
        <v>#N/A</v>
      </c>
      <c r="CK119" s="0" t="e">
        <f aca="false">NA()</f>
        <v>#N/A</v>
      </c>
      <c r="CL119" s="0" t="e">
        <f aca="false">NA()</f>
        <v>#N/A</v>
      </c>
      <c r="CM119" s="0" t="e">
        <f aca="false">NA()</f>
        <v>#N/A</v>
      </c>
      <c r="CN119" s="0" t="e">
        <f aca="false">NA()</f>
        <v>#N/A</v>
      </c>
      <c r="CO119" s="0" t="e">
        <f aca="false">NA()</f>
        <v>#N/A</v>
      </c>
      <c r="CP119" s="0" t="e">
        <f aca="false">NA()</f>
        <v>#N/A</v>
      </c>
      <c r="CQ119" s="0" t="e">
        <f aca="false">NA()</f>
        <v>#N/A</v>
      </c>
      <c r="CR119" s="0" t="e">
        <f aca="false">NA()</f>
        <v>#N/A</v>
      </c>
      <c r="CS119" s="0" t="e">
        <f aca="false">NA()</f>
        <v>#N/A</v>
      </c>
      <c r="CT119" s="0" t="e">
        <f aca="false">NA()</f>
        <v>#N/A</v>
      </c>
      <c r="CU119" s="0" t="e">
        <f aca="false">NA()</f>
        <v>#N/A</v>
      </c>
      <c r="CV119" s="0" t="e">
        <f aca="false">NA()</f>
        <v>#N/A</v>
      </c>
      <c r="CW119" s="0" t="e">
        <f aca="false">NA()</f>
        <v>#N/A</v>
      </c>
      <c r="CX119" s="0" t="e">
        <f aca="false">NA()</f>
        <v>#N/A</v>
      </c>
    </row>
    <row r="120" customFormat="false" ht="12.75" hidden="false" customHeight="false" outlineLevel="0" collapsed="false">
      <c r="A120" s="0" t="s">
        <v>283</v>
      </c>
      <c r="B120" s="0" t="n">
        <v>1</v>
      </c>
      <c r="C120" s="0" t="n">
        <v>1</v>
      </c>
      <c r="D120" s="0" t="n">
        <v>1</v>
      </c>
      <c r="E120" s="0" t="n">
        <v>1</v>
      </c>
      <c r="F120" s="0" t="n">
        <v>1</v>
      </c>
      <c r="G120" s="0" t="n">
        <v>1</v>
      </c>
      <c r="H120" s="0" t="n">
        <v>1</v>
      </c>
      <c r="I120" s="0" t="n">
        <v>1</v>
      </c>
      <c r="J120" s="0" t="n">
        <v>1</v>
      </c>
      <c r="K120" s="0" t="n">
        <v>1</v>
      </c>
      <c r="L120" s="0" t="n">
        <v>1</v>
      </c>
      <c r="M120" s="0" t="n">
        <v>1</v>
      </c>
      <c r="N120" s="0" t="n">
        <v>1</v>
      </c>
      <c r="O120" s="0" t="n">
        <v>1</v>
      </c>
      <c r="P120" s="0" t="n">
        <v>1</v>
      </c>
      <c r="Q120" s="0" t="n">
        <v>1</v>
      </c>
      <c r="R120" s="0" t="n">
        <v>1</v>
      </c>
      <c r="S120" s="0" t="n">
        <v>1</v>
      </c>
      <c r="T120" s="0" t="n">
        <v>1</v>
      </c>
      <c r="U120" s="0" t="n">
        <v>1</v>
      </c>
      <c r="V120" s="0" t="n">
        <v>1</v>
      </c>
      <c r="W120" s="0" t="n">
        <v>1</v>
      </c>
      <c r="X120" s="0" t="n">
        <v>1</v>
      </c>
      <c r="Y120" s="0" t="n">
        <v>1</v>
      </c>
      <c r="Z120" s="0" t="n">
        <v>1</v>
      </c>
      <c r="AA120" s="0" t="n">
        <v>1</v>
      </c>
      <c r="AB120" s="0" t="n">
        <v>1</v>
      </c>
      <c r="AC120" s="0" t="n">
        <v>1</v>
      </c>
      <c r="AD120" s="0" t="n">
        <v>1</v>
      </c>
      <c r="AE120" s="0" t="n">
        <v>1</v>
      </c>
      <c r="AF120" s="0" t="n">
        <v>1</v>
      </c>
      <c r="AG120" s="0" t="n">
        <v>1</v>
      </c>
      <c r="AH120" s="0" t="n">
        <v>1</v>
      </c>
      <c r="AI120" s="0" t="n">
        <v>1</v>
      </c>
      <c r="AJ120" s="0" t="n">
        <v>1</v>
      </c>
      <c r="AK120" s="0" t="n">
        <v>1</v>
      </c>
      <c r="AL120" s="0" t="n">
        <v>1</v>
      </c>
      <c r="AM120" s="0" t="n">
        <v>1</v>
      </c>
      <c r="AN120" s="0" t="n">
        <v>1</v>
      </c>
      <c r="AO120" s="0" t="n">
        <v>1</v>
      </c>
      <c r="AP120" s="0" t="n">
        <v>1</v>
      </c>
      <c r="AQ120" s="0" t="n">
        <v>1</v>
      </c>
      <c r="AR120" s="0" t="n">
        <v>1</v>
      </c>
      <c r="AS120" s="0" t="n">
        <v>1</v>
      </c>
      <c r="AT120" s="0" t="n">
        <v>1</v>
      </c>
      <c r="AU120" s="0" t="n">
        <v>1</v>
      </c>
      <c r="AV120" s="0" t="n">
        <v>1</v>
      </c>
      <c r="AW120" s="0" t="n">
        <v>1</v>
      </c>
      <c r="AX120" s="0" t="n">
        <v>1</v>
      </c>
      <c r="AY120" s="0" t="n">
        <v>1</v>
      </c>
      <c r="AZ120" s="0" t="n">
        <v>1</v>
      </c>
      <c r="BA120" s="0" t="n">
        <v>1</v>
      </c>
      <c r="BB120" s="0" t="n">
        <v>1</v>
      </c>
      <c r="BC120" s="0" t="n">
        <v>1</v>
      </c>
      <c r="BD120" s="0" t="n">
        <v>1</v>
      </c>
      <c r="BE120" s="0" t="n">
        <v>1</v>
      </c>
      <c r="BF120" s="0" t="n">
        <v>1</v>
      </c>
      <c r="BG120" s="0" t="n">
        <v>1</v>
      </c>
      <c r="BH120" s="0" t="n">
        <v>1</v>
      </c>
      <c r="BI120" s="0" t="n">
        <v>1</v>
      </c>
      <c r="BJ120" s="0" t="n">
        <v>1</v>
      </c>
      <c r="BK120" s="0" t="n">
        <v>1</v>
      </c>
      <c r="BL120" s="0" t="n">
        <v>1</v>
      </c>
      <c r="BM120" s="0" t="n">
        <v>1</v>
      </c>
      <c r="BN120" s="0" t="n">
        <v>1</v>
      </c>
      <c r="BO120" s="0" t="n">
        <v>1</v>
      </c>
      <c r="BP120" s="0" t="n">
        <v>1</v>
      </c>
      <c r="BQ120" s="0" t="n">
        <v>1</v>
      </c>
      <c r="BR120" s="0" t="n">
        <v>1</v>
      </c>
      <c r="BS120" s="0" t="n">
        <v>1</v>
      </c>
      <c r="BT120" s="0" t="n">
        <v>1</v>
      </c>
      <c r="BU120" s="0" t="n">
        <v>1</v>
      </c>
      <c r="BV120" s="0" t="n">
        <v>1</v>
      </c>
      <c r="BW120" s="0" t="n">
        <v>1</v>
      </c>
      <c r="BX120" s="0" t="n">
        <v>1</v>
      </c>
      <c r="BY120" s="0" t="n">
        <v>1</v>
      </c>
      <c r="BZ120" s="0" t="n">
        <v>1</v>
      </c>
      <c r="CA120" s="0" t="n">
        <v>1</v>
      </c>
      <c r="CB120" s="0" t="n">
        <v>1</v>
      </c>
      <c r="CC120" s="0" t="n">
        <v>1</v>
      </c>
      <c r="CD120" s="0" t="n">
        <v>1</v>
      </c>
      <c r="CE120" s="0" t="n">
        <v>1</v>
      </c>
      <c r="CF120" s="0" t="n">
        <v>1</v>
      </c>
      <c r="CG120" s="0" t="n">
        <v>1</v>
      </c>
      <c r="CH120" s="0" t="n">
        <v>1</v>
      </c>
      <c r="CI120" s="0" t="n">
        <v>1</v>
      </c>
      <c r="CJ120" s="0" t="n">
        <v>1</v>
      </c>
      <c r="CK120" s="0" t="n">
        <v>1</v>
      </c>
      <c r="CL120" s="0" t="n">
        <v>1</v>
      </c>
      <c r="CM120" s="0" t="n">
        <v>1</v>
      </c>
      <c r="CN120" s="0" t="n">
        <v>1</v>
      </c>
      <c r="CO120" s="0" t="n">
        <v>1</v>
      </c>
      <c r="CP120" s="0" t="n">
        <v>1</v>
      </c>
      <c r="CQ120" s="0" t="n">
        <v>1</v>
      </c>
      <c r="CR120" s="0" t="n">
        <v>1</v>
      </c>
      <c r="CS120" s="0" t="n">
        <v>1</v>
      </c>
      <c r="CT120" s="0" t="n">
        <v>1</v>
      </c>
      <c r="CU120" s="0" t="n">
        <v>1</v>
      </c>
      <c r="CV120" s="0" t="n">
        <v>1</v>
      </c>
      <c r="CW120" s="0" t="n">
        <v>1</v>
      </c>
      <c r="CX120" s="0" t="n">
        <v>1</v>
      </c>
    </row>
    <row r="121" customFormat="false" ht="12.75" hidden="false" customHeight="false" outlineLevel="0" collapsed="false">
      <c r="B121" s="0" t="s">
        <v>159</v>
      </c>
      <c r="C121" s="0" t="s">
        <v>160</v>
      </c>
      <c r="D121" s="0" t="s">
        <v>161</v>
      </c>
      <c r="E121" s="0" t="s">
        <v>162</v>
      </c>
      <c r="F121" s="0" t="s">
        <v>163</v>
      </c>
      <c r="G121" s="0" t="s">
        <v>164</v>
      </c>
      <c r="H121" s="0" t="s">
        <v>165</v>
      </c>
      <c r="I121" s="0" t="s">
        <v>166</v>
      </c>
      <c r="J121" s="0" t="s">
        <v>167</v>
      </c>
      <c r="K121" s="0" t="s">
        <v>228</v>
      </c>
      <c r="L121" s="0" t="s">
        <v>168</v>
      </c>
      <c r="M121" s="0" t="s">
        <v>169</v>
      </c>
      <c r="N121" s="0" t="s">
        <v>170</v>
      </c>
      <c r="O121" s="0" t="s">
        <v>171</v>
      </c>
      <c r="P121" s="0" t="s">
        <v>172</v>
      </c>
      <c r="Q121" s="0" t="s">
        <v>173</v>
      </c>
      <c r="R121" s="0" t="s">
        <v>174</v>
      </c>
      <c r="S121" s="0" t="s">
        <v>175</v>
      </c>
      <c r="T121" s="0" t="s">
        <v>176</v>
      </c>
      <c r="U121" s="0" t="s">
        <v>177</v>
      </c>
      <c r="V121" s="0" t="s">
        <v>178</v>
      </c>
      <c r="W121" s="0" t="s">
        <v>179</v>
      </c>
      <c r="X121" s="0" t="s">
        <v>180</v>
      </c>
      <c r="Y121" s="0" t="s">
        <v>181</v>
      </c>
      <c r="Z121" s="0" t="s">
        <v>182</v>
      </c>
      <c r="AA121" s="0" t="s">
        <v>183</v>
      </c>
      <c r="AB121" s="0" t="s">
        <v>184</v>
      </c>
      <c r="AC121" s="0" t="s">
        <v>185</v>
      </c>
      <c r="AD121" s="0" t="s">
        <v>186</v>
      </c>
      <c r="AE121" s="0" t="s">
        <v>187</v>
      </c>
      <c r="AF121" s="0" t="s">
        <v>188</v>
      </c>
      <c r="AG121" s="0" t="s">
        <v>291</v>
      </c>
      <c r="AH121" s="0" t="s">
        <v>189</v>
      </c>
      <c r="AI121" s="0" t="s">
        <v>190</v>
      </c>
      <c r="AJ121" s="0" t="s">
        <v>191</v>
      </c>
      <c r="AK121" s="0" t="s">
        <v>192</v>
      </c>
      <c r="AL121" s="0" t="s">
        <v>234</v>
      </c>
      <c r="AM121" s="0" t="s">
        <v>193</v>
      </c>
      <c r="AN121" s="0" t="s">
        <v>194</v>
      </c>
      <c r="AO121" s="0" t="s">
        <v>195</v>
      </c>
      <c r="AP121" s="0" t="s">
        <v>196</v>
      </c>
      <c r="AQ121" s="0" t="s">
        <v>197</v>
      </c>
      <c r="AR121" s="0" t="s">
        <v>198</v>
      </c>
      <c r="AS121" s="0" t="s">
        <v>199</v>
      </c>
      <c r="AT121" s="0" t="s">
        <v>200</v>
      </c>
      <c r="AU121" s="0" t="s">
        <v>201</v>
      </c>
      <c r="AV121" s="0" t="s">
        <v>229</v>
      </c>
      <c r="AW121" s="0" t="s">
        <v>202</v>
      </c>
      <c r="AX121" s="0" t="s">
        <v>203</v>
      </c>
      <c r="AY121" s="0" t="s">
        <v>204</v>
      </c>
      <c r="AZ121" s="0" t="s">
        <v>205</v>
      </c>
      <c r="BA121" s="0" t="s">
        <v>206</v>
      </c>
      <c r="BB121" s="0" t="s">
        <v>207</v>
      </c>
      <c r="BC121" s="0" t="s">
        <v>208</v>
      </c>
      <c r="BD121" s="0" t="s">
        <v>209</v>
      </c>
      <c r="BE121" s="0" t="s">
        <v>210</v>
      </c>
      <c r="BF121" s="0" t="s">
        <v>211</v>
      </c>
      <c r="BG121" s="0" t="s">
        <v>212</v>
      </c>
      <c r="BH121" s="0" t="s">
        <v>213</v>
      </c>
      <c r="BI121" s="0" t="s">
        <v>214</v>
      </c>
      <c r="BJ121" s="0" t="s">
        <v>215</v>
      </c>
      <c r="BK121" s="0" t="s">
        <v>216</v>
      </c>
      <c r="BL121" s="0" t="s">
        <v>217</v>
      </c>
      <c r="BM121" s="0" t="s">
        <v>218</v>
      </c>
      <c r="BN121" s="0" t="s">
        <v>219</v>
      </c>
      <c r="BO121" s="0" t="s">
        <v>220</v>
      </c>
      <c r="BP121" s="0" t="s">
        <v>221</v>
      </c>
      <c r="BQ121" s="0" t="s">
        <v>222</v>
      </c>
      <c r="BR121" s="0" t="s">
        <v>223</v>
      </c>
      <c r="BS121" s="0" t="s">
        <v>224</v>
      </c>
      <c r="BT121" s="0" t="s">
        <v>225</v>
      </c>
      <c r="BU121" s="0" t="s">
        <v>230</v>
      </c>
      <c r="BV121" s="0" t="e">
        <f aca="false">NA()</f>
        <v>#N/A</v>
      </c>
      <c r="BW121" s="0" t="e">
        <f aca="false">NA()</f>
        <v>#N/A</v>
      </c>
      <c r="BX121" s="0" t="e">
        <f aca="false">NA()</f>
        <v>#N/A</v>
      </c>
      <c r="BY121" s="0" t="e">
        <f aca="false">NA()</f>
        <v>#N/A</v>
      </c>
      <c r="BZ121" s="0" t="e">
        <f aca="false">NA()</f>
        <v>#N/A</v>
      </c>
      <c r="CA121" s="0" t="e">
        <f aca="false">NA()</f>
        <v>#N/A</v>
      </c>
      <c r="CB121" s="0" t="e">
        <f aca="false">NA()</f>
        <v>#N/A</v>
      </c>
      <c r="CC121" s="0" t="e">
        <f aca="false">NA()</f>
        <v>#N/A</v>
      </c>
      <c r="CD121" s="0" t="e">
        <f aca="false">NA()</f>
        <v>#N/A</v>
      </c>
      <c r="CE121" s="0" t="e">
        <f aca="false">NA()</f>
        <v>#N/A</v>
      </c>
      <c r="CF121" s="0" t="e">
        <f aca="false">NA()</f>
        <v>#N/A</v>
      </c>
      <c r="CG121" s="0" t="e">
        <f aca="false">NA()</f>
        <v>#N/A</v>
      </c>
      <c r="CH121" s="0" t="e">
        <f aca="false">NA()</f>
        <v>#N/A</v>
      </c>
      <c r="CI121" s="0" t="e">
        <f aca="false">NA()</f>
        <v>#N/A</v>
      </c>
      <c r="CJ121" s="0" t="e">
        <f aca="false">NA()</f>
        <v>#N/A</v>
      </c>
      <c r="CK121" s="0" t="e">
        <f aca="false">NA()</f>
        <v>#N/A</v>
      </c>
      <c r="CL121" s="0" t="e">
        <f aca="false">NA()</f>
        <v>#N/A</v>
      </c>
      <c r="CM121" s="0" t="e">
        <f aca="false">NA()</f>
        <v>#N/A</v>
      </c>
      <c r="CN121" s="0" t="e">
        <f aca="false">NA()</f>
        <v>#N/A</v>
      </c>
      <c r="CO121" s="0" t="e">
        <f aca="false">NA()</f>
        <v>#N/A</v>
      </c>
      <c r="CP121" s="0" t="e">
        <f aca="false">NA()</f>
        <v>#N/A</v>
      </c>
      <c r="CQ121" s="0" t="e">
        <f aca="false">NA()</f>
        <v>#N/A</v>
      </c>
      <c r="CR121" s="0" t="e">
        <f aca="false">NA()</f>
        <v>#N/A</v>
      </c>
      <c r="CS121" s="0" t="e">
        <f aca="false">NA()</f>
        <v>#N/A</v>
      </c>
      <c r="CT121" s="0" t="e">
        <f aca="false">NA()</f>
        <v>#N/A</v>
      </c>
      <c r="CU121" s="0" t="e">
        <f aca="false">NA()</f>
        <v>#N/A</v>
      </c>
      <c r="CV121" s="0" t="e">
        <f aca="false">NA()</f>
        <v>#N/A</v>
      </c>
      <c r="CW121" s="0" t="e">
        <f aca="false">NA()</f>
        <v>#N/A</v>
      </c>
      <c r="CX121" s="0" t="e">
        <f aca="false">NA()</f>
        <v>#N/A</v>
      </c>
    </row>
    <row r="122" customFormat="false" ht="12.75" hidden="false" customHeight="false" outlineLevel="0" collapsed="false">
      <c r="A122" s="0" t="s">
        <v>284</v>
      </c>
      <c r="B122" s="0" t="n">
        <v>1</v>
      </c>
      <c r="C122" s="0" t="n">
        <v>1</v>
      </c>
      <c r="D122" s="0" t="n">
        <v>1</v>
      </c>
      <c r="E122" s="0" t="n">
        <v>1</v>
      </c>
      <c r="F122" s="0" t="n">
        <v>1</v>
      </c>
      <c r="G122" s="0" t="n">
        <v>1</v>
      </c>
      <c r="H122" s="0" t="n">
        <v>1</v>
      </c>
      <c r="I122" s="0" t="n">
        <v>1</v>
      </c>
      <c r="J122" s="0" t="n">
        <v>1</v>
      </c>
      <c r="K122" s="0" t="n">
        <v>1</v>
      </c>
      <c r="L122" s="0" t="n">
        <v>1</v>
      </c>
      <c r="M122" s="0" t="n">
        <v>1</v>
      </c>
      <c r="N122" s="0" t="n">
        <v>1</v>
      </c>
      <c r="O122" s="0" t="n">
        <v>1</v>
      </c>
      <c r="P122" s="0" t="n">
        <v>1</v>
      </c>
      <c r="Q122" s="0" t="n">
        <v>1</v>
      </c>
      <c r="R122" s="0" t="n">
        <v>1</v>
      </c>
      <c r="S122" s="0" t="n">
        <v>1</v>
      </c>
      <c r="T122" s="0" t="n">
        <v>1</v>
      </c>
      <c r="U122" s="0" t="n">
        <v>1</v>
      </c>
      <c r="V122" s="0" t="n">
        <v>1</v>
      </c>
      <c r="W122" s="0" t="n">
        <v>1</v>
      </c>
      <c r="X122" s="0" t="n">
        <v>1</v>
      </c>
      <c r="Y122" s="0" t="n">
        <v>1</v>
      </c>
      <c r="Z122" s="0" t="n">
        <v>1</v>
      </c>
      <c r="AA122" s="0" t="n">
        <v>1</v>
      </c>
      <c r="AB122" s="0" t="n">
        <v>1</v>
      </c>
      <c r="AC122" s="0" t="n">
        <v>1</v>
      </c>
      <c r="AD122" s="0" t="n">
        <v>1</v>
      </c>
      <c r="AE122" s="0" t="n">
        <v>1</v>
      </c>
      <c r="AF122" s="0" t="n">
        <v>1</v>
      </c>
      <c r="AG122" s="0" t="n">
        <v>1</v>
      </c>
      <c r="AH122" s="0" t="n">
        <v>1</v>
      </c>
      <c r="AI122" s="0" t="n">
        <v>1</v>
      </c>
      <c r="AJ122" s="0" t="n">
        <v>1</v>
      </c>
      <c r="AK122" s="0" t="n">
        <v>1</v>
      </c>
      <c r="AL122" s="0" t="n">
        <v>1</v>
      </c>
      <c r="AM122" s="0" t="n">
        <v>1</v>
      </c>
      <c r="AN122" s="0" t="n">
        <v>1</v>
      </c>
      <c r="AO122" s="0" t="n">
        <v>1</v>
      </c>
      <c r="AP122" s="0" t="n">
        <v>1</v>
      </c>
      <c r="AQ122" s="0" t="n">
        <v>1</v>
      </c>
      <c r="AR122" s="0" t="n">
        <v>1</v>
      </c>
      <c r="AS122" s="0" t="n">
        <v>1</v>
      </c>
      <c r="AT122" s="0" t="n">
        <v>1</v>
      </c>
      <c r="AU122" s="0" t="n">
        <v>1</v>
      </c>
      <c r="AV122" s="0" t="n">
        <v>1</v>
      </c>
      <c r="AW122" s="0" t="n">
        <v>1</v>
      </c>
      <c r="AX122" s="0" t="n">
        <v>1</v>
      </c>
      <c r="AY122" s="0" t="n">
        <v>1</v>
      </c>
      <c r="AZ122" s="0" t="n">
        <v>1</v>
      </c>
      <c r="BA122" s="0" t="n">
        <v>1</v>
      </c>
      <c r="BB122" s="0" t="n">
        <v>1</v>
      </c>
      <c r="BC122" s="0" t="n">
        <v>1</v>
      </c>
      <c r="BD122" s="0" t="n">
        <v>1</v>
      </c>
      <c r="BE122" s="0" t="n">
        <v>1</v>
      </c>
      <c r="BF122" s="0" t="n">
        <v>1</v>
      </c>
      <c r="BG122" s="0" t="n">
        <v>1</v>
      </c>
      <c r="BH122" s="0" t="n">
        <v>1</v>
      </c>
      <c r="BI122" s="0" t="n">
        <v>1</v>
      </c>
      <c r="BJ122" s="0" t="n">
        <v>1</v>
      </c>
      <c r="BK122" s="0" t="n">
        <v>1</v>
      </c>
      <c r="BL122" s="0" t="n">
        <v>1</v>
      </c>
      <c r="BM122" s="0" t="n">
        <v>1</v>
      </c>
      <c r="BN122" s="0" t="n">
        <v>1</v>
      </c>
      <c r="BO122" s="0" t="n">
        <v>1</v>
      </c>
      <c r="BP122" s="0" t="n">
        <v>1</v>
      </c>
      <c r="BQ122" s="0" t="n">
        <v>1</v>
      </c>
      <c r="BR122" s="0" t="n">
        <v>1</v>
      </c>
      <c r="BS122" s="0" t="n">
        <v>1</v>
      </c>
      <c r="BT122" s="0" t="n">
        <v>1</v>
      </c>
      <c r="BU122" s="0" t="n">
        <v>1</v>
      </c>
      <c r="BV122" s="0" t="n">
        <v>1</v>
      </c>
      <c r="BW122" s="0" t="n">
        <v>1</v>
      </c>
      <c r="BX122" s="0" t="n">
        <v>1</v>
      </c>
      <c r="BY122" s="0" t="n">
        <v>1</v>
      </c>
      <c r="BZ122" s="0" t="n">
        <v>1</v>
      </c>
      <c r="CA122" s="0" t="n">
        <v>1</v>
      </c>
      <c r="CB122" s="0" t="n">
        <v>1</v>
      </c>
      <c r="CC122" s="0" t="n">
        <v>1</v>
      </c>
      <c r="CD122" s="0" t="n">
        <v>1</v>
      </c>
      <c r="CE122" s="0" t="n">
        <v>1</v>
      </c>
      <c r="CF122" s="0" t="n">
        <v>1</v>
      </c>
      <c r="CG122" s="0" t="n">
        <v>1</v>
      </c>
      <c r="CH122" s="0" t="n">
        <v>1</v>
      </c>
      <c r="CI122" s="0" t="n">
        <v>1</v>
      </c>
      <c r="CJ122" s="0" t="n">
        <v>1</v>
      </c>
      <c r="CK122" s="0" t="n">
        <v>1</v>
      </c>
      <c r="CL122" s="0" t="n">
        <v>1</v>
      </c>
      <c r="CM122" s="0" t="n">
        <v>1</v>
      </c>
      <c r="CN122" s="0" t="n">
        <v>1</v>
      </c>
      <c r="CO122" s="0" t="n">
        <v>1</v>
      </c>
      <c r="CP122" s="0" t="n">
        <v>1</v>
      </c>
      <c r="CQ122" s="0" t="n">
        <v>1</v>
      </c>
      <c r="CR122" s="0" t="n">
        <v>1</v>
      </c>
      <c r="CS122" s="0" t="n">
        <v>1</v>
      </c>
      <c r="CT122" s="0" t="n">
        <v>1</v>
      </c>
      <c r="CU122" s="0" t="n">
        <v>1</v>
      </c>
      <c r="CV122" s="0" t="n">
        <v>1</v>
      </c>
      <c r="CW122" s="0" t="n">
        <v>1</v>
      </c>
      <c r="CX122" s="0" t="n">
        <v>1</v>
      </c>
    </row>
    <row r="123" customFormat="false" ht="12.75" hidden="false" customHeight="false" outlineLevel="0" collapsed="false">
      <c r="B123" s="0" t="s">
        <v>159</v>
      </c>
      <c r="C123" s="0" t="s">
        <v>160</v>
      </c>
      <c r="D123" s="0" t="s">
        <v>161</v>
      </c>
      <c r="E123" s="0" t="s">
        <v>162</v>
      </c>
      <c r="F123" s="0" t="s">
        <v>163</v>
      </c>
      <c r="G123" s="0" t="s">
        <v>164</v>
      </c>
      <c r="H123" s="0" t="s">
        <v>165</v>
      </c>
      <c r="I123" s="0" t="s">
        <v>166</v>
      </c>
      <c r="J123" s="0" t="s">
        <v>167</v>
      </c>
      <c r="K123" s="0" t="s">
        <v>228</v>
      </c>
      <c r="L123" s="0" t="s">
        <v>168</v>
      </c>
      <c r="M123" s="0" t="s">
        <v>169</v>
      </c>
      <c r="N123" s="0" t="s">
        <v>170</v>
      </c>
      <c r="O123" s="0" t="s">
        <v>171</v>
      </c>
      <c r="P123" s="0" t="s">
        <v>172</v>
      </c>
      <c r="Q123" s="0" t="s">
        <v>173</v>
      </c>
      <c r="R123" s="0" t="s">
        <v>174</v>
      </c>
      <c r="S123" s="0" t="s">
        <v>175</v>
      </c>
      <c r="T123" s="0" t="s">
        <v>176</v>
      </c>
      <c r="U123" s="0" t="s">
        <v>177</v>
      </c>
      <c r="V123" s="0" t="s">
        <v>178</v>
      </c>
      <c r="W123" s="0" t="s">
        <v>179</v>
      </c>
      <c r="X123" s="0" t="s">
        <v>180</v>
      </c>
      <c r="Y123" s="0" t="s">
        <v>181</v>
      </c>
      <c r="Z123" s="0" t="s">
        <v>182</v>
      </c>
      <c r="AA123" s="0" t="s">
        <v>183</v>
      </c>
      <c r="AB123" s="0" t="s">
        <v>184</v>
      </c>
      <c r="AC123" s="0" t="s">
        <v>185</v>
      </c>
      <c r="AD123" s="0" t="s">
        <v>186</v>
      </c>
      <c r="AE123" s="0" t="s">
        <v>187</v>
      </c>
      <c r="AF123" s="0" t="s">
        <v>188</v>
      </c>
      <c r="AG123" s="0" t="s">
        <v>291</v>
      </c>
      <c r="AH123" s="0" t="s">
        <v>189</v>
      </c>
      <c r="AI123" s="0" t="s">
        <v>190</v>
      </c>
      <c r="AJ123" s="0" t="s">
        <v>191</v>
      </c>
      <c r="AK123" s="0" t="s">
        <v>192</v>
      </c>
      <c r="AL123" s="0" t="s">
        <v>234</v>
      </c>
      <c r="AM123" s="0" t="s">
        <v>193</v>
      </c>
      <c r="AN123" s="0" t="s">
        <v>194</v>
      </c>
      <c r="AO123" s="0" t="s">
        <v>195</v>
      </c>
      <c r="AP123" s="0" t="s">
        <v>196</v>
      </c>
      <c r="AQ123" s="0" t="s">
        <v>197</v>
      </c>
      <c r="AR123" s="0" t="s">
        <v>198</v>
      </c>
      <c r="AS123" s="0" t="s">
        <v>199</v>
      </c>
      <c r="AT123" s="0" t="s">
        <v>200</v>
      </c>
      <c r="AU123" s="0" t="s">
        <v>201</v>
      </c>
      <c r="AV123" s="0" t="s">
        <v>229</v>
      </c>
      <c r="AW123" s="0" t="s">
        <v>202</v>
      </c>
      <c r="AX123" s="0" t="s">
        <v>203</v>
      </c>
      <c r="AY123" s="0" t="s">
        <v>204</v>
      </c>
      <c r="AZ123" s="0" t="s">
        <v>205</v>
      </c>
      <c r="BA123" s="0" t="s">
        <v>206</v>
      </c>
      <c r="BB123" s="0" t="s">
        <v>207</v>
      </c>
      <c r="BC123" s="0" t="s">
        <v>208</v>
      </c>
      <c r="BD123" s="0" t="s">
        <v>209</v>
      </c>
      <c r="BE123" s="0" t="s">
        <v>210</v>
      </c>
      <c r="BF123" s="0" t="s">
        <v>211</v>
      </c>
      <c r="BG123" s="0" t="s">
        <v>212</v>
      </c>
      <c r="BH123" s="0" t="s">
        <v>213</v>
      </c>
      <c r="BI123" s="0" t="s">
        <v>214</v>
      </c>
      <c r="BJ123" s="0" t="s">
        <v>215</v>
      </c>
      <c r="BK123" s="0" t="s">
        <v>216</v>
      </c>
      <c r="BL123" s="0" t="s">
        <v>217</v>
      </c>
      <c r="BM123" s="0" t="s">
        <v>218</v>
      </c>
      <c r="BN123" s="0" t="s">
        <v>219</v>
      </c>
      <c r="BO123" s="0" t="s">
        <v>220</v>
      </c>
      <c r="BP123" s="0" t="s">
        <v>221</v>
      </c>
      <c r="BQ123" s="0" t="s">
        <v>222</v>
      </c>
      <c r="BR123" s="0" t="s">
        <v>223</v>
      </c>
      <c r="BS123" s="0" t="s">
        <v>224</v>
      </c>
      <c r="BT123" s="0" t="s">
        <v>225</v>
      </c>
      <c r="BU123" s="0" t="s">
        <v>230</v>
      </c>
      <c r="BV123" s="0" t="e">
        <f aca="false">NA()</f>
        <v>#N/A</v>
      </c>
      <c r="BW123" s="0" t="e">
        <f aca="false">NA()</f>
        <v>#N/A</v>
      </c>
      <c r="BX123" s="0" t="e">
        <f aca="false">NA()</f>
        <v>#N/A</v>
      </c>
      <c r="BY123" s="0" t="e">
        <f aca="false">NA()</f>
        <v>#N/A</v>
      </c>
      <c r="BZ123" s="0" t="e">
        <f aca="false">NA()</f>
        <v>#N/A</v>
      </c>
      <c r="CA123" s="0" t="e">
        <f aca="false">NA()</f>
        <v>#N/A</v>
      </c>
      <c r="CB123" s="0" t="e">
        <f aca="false">NA()</f>
        <v>#N/A</v>
      </c>
      <c r="CC123" s="0" t="e">
        <f aca="false">NA()</f>
        <v>#N/A</v>
      </c>
      <c r="CD123" s="0" t="e">
        <f aca="false">NA()</f>
        <v>#N/A</v>
      </c>
      <c r="CE123" s="0" t="e">
        <f aca="false">NA()</f>
        <v>#N/A</v>
      </c>
      <c r="CF123" s="0" t="e">
        <f aca="false">NA()</f>
        <v>#N/A</v>
      </c>
      <c r="CG123" s="0" t="e">
        <f aca="false">NA()</f>
        <v>#N/A</v>
      </c>
      <c r="CH123" s="0" t="e">
        <f aca="false">NA()</f>
        <v>#N/A</v>
      </c>
      <c r="CI123" s="0" t="e">
        <f aca="false">NA()</f>
        <v>#N/A</v>
      </c>
      <c r="CJ123" s="0" t="e">
        <f aca="false">NA()</f>
        <v>#N/A</v>
      </c>
      <c r="CK123" s="0" t="e">
        <f aca="false">NA()</f>
        <v>#N/A</v>
      </c>
      <c r="CL123" s="0" t="e">
        <f aca="false">NA()</f>
        <v>#N/A</v>
      </c>
      <c r="CM123" s="0" t="e">
        <f aca="false">NA()</f>
        <v>#N/A</v>
      </c>
      <c r="CN123" s="0" t="e">
        <f aca="false">NA()</f>
        <v>#N/A</v>
      </c>
      <c r="CO123" s="0" t="e">
        <f aca="false">NA()</f>
        <v>#N/A</v>
      </c>
      <c r="CP123" s="0" t="e">
        <f aca="false">NA()</f>
        <v>#N/A</v>
      </c>
      <c r="CQ123" s="0" t="e">
        <f aca="false">NA()</f>
        <v>#N/A</v>
      </c>
      <c r="CR123" s="0" t="e">
        <f aca="false">NA()</f>
        <v>#N/A</v>
      </c>
      <c r="CS123" s="0" t="e">
        <f aca="false">NA()</f>
        <v>#N/A</v>
      </c>
      <c r="CT123" s="0" t="e">
        <f aca="false">NA()</f>
        <v>#N/A</v>
      </c>
      <c r="CU123" s="0" t="e">
        <f aca="false">NA()</f>
        <v>#N/A</v>
      </c>
      <c r="CV123" s="0" t="e">
        <f aca="false">NA()</f>
        <v>#N/A</v>
      </c>
      <c r="CW123" s="0" t="e">
        <f aca="false">NA()</f>
        <v>#N/A</v>
      </c>
      <c r="CX123" s="0" t="e">
        <f aca="false">NA()</f>
        <v>#N/A</v>
      </c>
    </row>
    <row r="124" customFormat="false" ht="12.75" hidden="false" customHeight="false" outlineLevel="0" collapsed="false">
      <c r="A124" s="0" t="s">
        <v>285</v>
      </c>
      <c r="B124" s="0" t="n">
        <v>1</v>
      </c>
      <c r="C124" s="0" t="n">
        <v>1</v>
      </c>
      <c r="D124" s="0" t="n">
        <v>1</v>
      </c>
      <c r="E124" s="0" t="n">
        <v>1</v>
      </c>
      <c r="F124" s="0" t="n">
        <v>1</v>
      </c>
      <c r="G124" s="0" t="n">
        <v>1</v>
      </c>
      <c r="H124" s="0" t="n">
        <v>1</v>
      </c>
      <c r="I124" s="0" t="n">
        <v>1</v>
      </c>
      <c r="J124" s="0" t="n">
        <v>1</v>
      </c>
      <c r="K124" s="0" t="n">
        <v>1</v>
      </c>
      <c r="L124" s="0" t="n">
        <v>1</v>
      </c>
      <c r="M124" s="0" t="n">
        <v>1</v>
      </c>
      <c r="N124" s="0" t="n">
        <v>1</v>
      </c>
      <c r="O124" s="0" t="n">
        <v>1</v>
      </c>
      <c r="P124" s="0" t="n">
        <v>1</v>
      </c>
      <c r="Q124" s="0" t="n">
        <v>1</v>
      </c>
      <c r="R124" s="0" t="n">
        <v>1</v>
      </c>
      <c r="S124" s="0" t="n">
        <v>1</v>
      </c>
      <c r="T124" s="0" t="n">
        <v>1</v>
      </c>
      <c r="U124" s="0" t="n">
        <v>1</v>
      </c>
      <c r="V124" s="0" t="n">
        <v>1</v>
      </c>
      <c r="W124" s="0" t="n">
        <v>1</v>
      </c>
      <c r="X124" s="0" t="n">
        <v>1</v>
      </c>
      <c r="Y124" s="0" t="n">
        <v>1</v>
      </c>
      <c r="Z124" s="0" t="n">
        <v>1</v>
      </c>
      <c r="AA124" s="0" t="n">
        <v>1</v>
      </c>
      <c r="AB124" s="0" t="n">
        <v>1</v>
      </c>
      <c r="AC124" s="0" t="n">
        <v>1</v>
      </c>
      <c r="AD124" s="0" t="n">
        <v>1</v>
      </c>
      <c r="AE124" s="0" t="n">
        <v>1</v>
      </c>
      <c r="AF124" s="0" t="n">
        <v>1</v>
      </c>
      <c r="AG124" s="0" t="n">
        <v>1</v>
      </c>
      <c r="AH124" s="0" t="n">
        <v>1</v>
      </c>
      <c r="AI124" s="0" t="n">
        <v>1</v>
      </c>
      <c r="AJ124" s="0" t="n">
        <v>1</v>
      </c>
      <c r="AK124" s="0" t="n">
        <v>1</v>
      </c>
      <c r="AL124" s="0" t="n">
        <v>1</v>
      </c>
      <c r="AM124" s="0" t="n">
        <v>1</v>
      </c>
      <c r="AN124" s="0" t="n">
        <v>1</v>
      </c>
      <c r="AO124" s="0" t="n">
        <v>1</v>
      </c>
      <c r="AP124" s="0" t="n">
        <v>1</v>
      </c>
      <c r="AQ124" s="0" t="n">
        <v>1</v>
      </c>
      <c r="AR124" s="0" t="n">
        <v>1</v>
      </c>
      <c r="AS124" s="0" t="n">
        <v>1</v>
      </c>
      <c r="AT124" s="0" t="n">
        <v>1</v>
      </c>
      <c r="AU124" s="0" t="n">
        <v>1</v>
      </c>
      <c r="AV124" s="0" t="n">
        <v>1</v>
      </c>
      <c r="AW124" s="0" t="n">
        <v>1</v>
      </c>
      <c r="AX124" s="0" t="n">
        <v>1</v>
      </c>
      <c r="AY124" s="0" t="n">
        <v>1</v>
      </c>
      <c r="AZ124" s="0" t="n">
        <v>1</v>
      </c>
      <c r="BA124" s="0" t="n">
        <v>1</v>
      </c>
      <c r="BB124" s="0" t="n">
        <v>1</v>
      </c>
      <c r="BC124" s="0" t="n">
        <v>1</v>
      </c>
      <c r="BD124" s="0" t="n">
        <v>1</v>
      </c>
      <c r="BE124" s="0" t="n">
        <v>1</v>
      </c>
      <c r="BF124" s="0" t="n">
        <v>1</v>
      </c>
      <c r="BG124" s="0" t="n">
        <v>1</v>
      </c>
      <c r="BH124" s="0" t="n">
        <v>1</v>
      </c>
      <c r="BI124" s="0" t="n">
        <v>1</v>
      </c>
      <c r="BJ124" s="0" t="n">
        <v>1</v>
      </c>
      <c r="BK124" s="0" t="n">
        <v>1</v>
      </c>
      <c r="BL124" s="0" t="n">
        <v>1</v>
      </c>
      <c r="BM124" s="0" t="n">
        <v>1</v>
      </c>
      <c r="BN124" s="0" t="n">
        <v>1</v>
      </c>
      <c r="BO124" s="0" t="n">
        <v>1</v>
      </c>
      <c r="BP124" s="0" t="n">
        <v>1</v>
      </c>
      <c r="BQ124" s="0" t="n">
        <v>1</v>
      </c>
      <c r="BR124" s="0" t="n">
        <v>1</v>
      </c>
      <c r="BS124" s="0" t="n">
        <v>1</v>
      </c>
      <c r="BT124" s="0" t="n">
        <v>1</v>
      </c>
      <c r="BU124" s="0" t="n">
        <v>1</v>
      </c>
      <c r="BV124" s="0" t="n">
        <v>1</v>
      </c>
      <c r="BW124" s="0" t="n">
        <v>1</v>
      </c>
      <c r="BX124" s="0" t="n">
        <v>1</v>
      </c>
      <c r="BY124" s="0" t="n">
        <v>1</v>
      </c>
      <c r="BZ124" s="0" t="n">
        <v>1</v>
      </c>
      <c r="CA124" s="0" t="n">
        <v>1</v>
      </c>
      <c r="CB124" s="0" t="n">
        <v>1</v>
      </c>
      <c r="CC124" s="0" t="n">
        <v>1</v>
      </c>
      <c r="CD124" s="0" t="n">
        <v>1</v>
      </c>
      <c r="CE124" s="0" t="n">
        <v>1</v>
      </c>
      <c r="CF124" s="0" t="n">
        <v>1</v>
      </c>
      <c r="CG124" s="0" t="n">
        <v>1</v>
      </c>
      <c r="CH124" s="0" t="n">
        <v>1</v>
      </c>
      <c r="CI124" s="0" t="n">
        <v>1</v>
      </c>
      <c r="CJ124" s="0" t="n">
        <v>1</v>
      </c>
      <c r="CK124" s="0" t="n">
        <v>1</v>
      </c>
      <c r="CL124" s="0" t="n">
        <v>1</v>
      </c>
      <c r="CM124" s="0" t="n">
        <v>1</v>
      </c>
      <c r="CN124" s="0" t="n">
        <v>1</v>
      </c>
      <c r="CO124" s="0" t="n">
        <v>1</v>
      </c>
      <c r="CP124" s="0" t="n">
        <v>1</v>
      </c>
      <c r="CQ124" s="0" t="n">
        <v>1</v>
      </c>
      <c r="CR124" s="0" t="n">
        <v>1</v>
      </c>
      <c r="CS124" s="0" t="n">
        <v>1</v>
      </c>
      <c r="CT124" s="0" t="n">
        <v>1</v>
      </c>
      <c r="CU124" s="0" t="n">
        <v>1</v>
      </c>
      <c r="CV124" s="0" t="n">
        <v>1</v>
      </c>
      <c r="CW124" s="0" t="n">
        <v>1</v>
      </c>
      <c r="CX124" s="0" t="n">
        <v>1</v>
      </c>
    </row>
    <row r="125" customFormat="false" ht="12.75" hidden="false" customHeight="false" outlineLevel="0" collapsed="false">
      <c r="B125" s="0" t="s">
        <v>159</v>
      </c>
      <c r="C125" s="0" t="s">
        <v>160</v>
      </c>
      <c r="D125" s="0" t="s">
        <v>161</v>
      </c>
      <c r="E125" s="0" t="s">
        <v>162</v>
      </c>
      <c r="F125" s="0" t="s">
        <v>163</v>
      </c>
      <c r="G125" s="0" t="s">
        <v>164</v>
      </c>
      <c r="H125" s="0" t="s">
        <v>165</v>
      </c>
      <c r="I125" s="0" t="s">
        <v>166</v>
      </c>
      <c r="J125" s="0" t="s">
        <v>167</v>
      </c>
      <c r="K125" s="0" t="s">
        <v>228</v>
      </c>
      <c r="L125" s="0" t="s">
        <v>168</v>
      </c>
      <c r="M125" s="0" t="s">
        <v>169</v>
      </c>
      <c r="N125" s="0" t="s">
        <v>170</v>
      </c>
      <c r="O125" s="0" t="s">
        <v>171</v>
      </c>
      <c r="P125" s="0" t="s">
        <v>172</v>
      </c>
      <c r="Q125" s="0" t="s">
        <v>173</v>
      </c>
      <c r="R125" s="0" t="s">
        <v>174</v>
      </c>
      <c r="S125" s="0" t="s">
        <v>175</v>
      </c>
      <c r="T125" s="0" t="s">
        <v>176</v>
      </c>
      <c r="U125" s="0" t="s">
        <v>177</v>
      </c>
      <c r="V125" s="0" t="s">
        <v>178</v>
      </c>
      <c r="W125" s="0" t="s">
        <v>179</v>
      </c>
      <c r="X125" s="0" t="s">
        <v>180</v>
      </c>
      <c r="Y125" s="0" t="s">
        <v>181</v>
      </c>
      <c r="Z125" s="0" t="s">
        <v>182</v>
      </c>
      <c r="AA125" s="0" t="s">
        <v>183</v>
      </c>
      <c r="AB125" s="0" t="s">
        <v>184</v>
      </c>
      <c r="AC125" s="0" t="s">
        <v>185</v>
      </c>
      <c r="AD125" s="0" t="s">
        <v>186</v>
      </c>
      <c r="AE125" s="0" t="s">
        <v>187</v>
      </c>
      <c r="AF125" s="0" t="s">
        <v>188</v>
      </c>
      <c r="AG125" s="0" t="s">
        <v>291</v>
      </c>
      <c r="AH125" s="0" t="s">
        <v>189</v>
      </c>
      <c r="AI125" s="0" t="s">
        <v>190</v>
      </c>
      <c r="AJ125" s="0" t="s">
        <v>191</v>
      </c>
      <c r="AK125" s="0" t="s">
        <v>192</v>
      </c>
      <c r="AL125" s="0" t="s">
        <v>234</v>
      </c>
      <c r="AM125" s="0" t="s">
        <v>193</v>
      </c>
      <c r="AN125" s="0" t="s">
        <v>194</v>
      </c>
      <c r="AO125" s="0" t="s">
        <v>195</v>
      </c>
      <c r="AP125" s="0" t="s">
        <v>196</v>
      </c>
      <c r="AQ125" s="0" t="s">
        <v>197</v>
      </c>
      <c r="AR125" s="0" t="s">
        <v>198</v>
      </c>
      <c r="AS125" s="0" t="s">
        <v>199</v>
      </c>
      <c r="AT125" s="0" t="s">
        <v>200</v>
      </c>
      <c r="AU125" s="0" t="s">
        <v>201</v>
      </c>
      <c r="AV125" s="0" t="s">
        <v>229</v>
      </c>
      <c r="AW125" s="0" t="s">
        <v>202</v>
      </c>
      <c r="AX125" s="0" t="s">
        <v>203</v>
      </c>
      <c r="AY125" s="0" t="s">
        <v>204</v>
      </c>
      <c r="AZ125" s="0" t="s">
        <v>205</v>
      </c>
      <c r="BA125" s="0" t="s">
        <v>206</v>
      </c>
      <c r="BB125" s="0" t="s">
        <v>207</v>
      </c>
      <c r="BC125" s="0" t="s">
        <v>208</v>
      </c>
      <c r="BD125" s="0" t="s">
        <v>209</v>
      </c>
      <c r="BE125" s="0" t="s">
        <v>210</v>
      </c>
      <c r="BF125" s="0" t="s">
        <v>211</v>
      </c>
      <c r="BG125" s="0" t="s">
        <v>212</v>
      </c>
      <c r="BH125" s="0" t="s">
        <v>213</v>
      </c>
      <c r="BI125" s="0" t="s">
        <v>214</v>
      </c>
      <c r="BJ125" s="0" t="s">
        <v>215</v>
      </c>
      <c r="BK125" s="0" t="s">
        <v>216</v>
      </c>
      <c r="BL125" s="0" t="s">
        <v>217</v>
      </c>
      <c r="BM125" s="0" t="s">
        <v>218</v>
      </c>
      <c r="BN125" s="0" t="s">
        <v>219</v>
      </c>
      <c r="BO125" s="0" t="s">
        <v>220</v>
      </c>
      <c r="BP125" s="0" t="s">
        <v>221</v>
      </c>
      <c r="BQ125" s="0" t="s">
        <v>222</v>
      </c>
      <c r="BR125" s="0" t="s">
        <v>223</v>
      </c>
      <c r="BS125" s="0" t="s">
        <v>224</v>
      </c>
      <c r="BT125" s="0" t="s">
        <v>225</v>
      </c>
      <c r="BU125" s="0" t="s">
        <v>230</v>
      </c>
      <c r="BV125" s="0" t="e">
        <f aca="false">NA()</f>
        <v>#N/A</v>
      </c>
      <c r="BW125" s="0" t="e">
        <f aca="false">NA()</f>
        <v>#N/A</v>
      </c>
      <c r="BX125" s="0" t="e">
        <f aca="false">NA()</f>
        <v>#N/A</v>
      </c>
      <c r="BY125" s="0" t="e">
        <f aca="false">NA()</f>
        <v>#N/A</v>
      </c>
      <c r="BZ125" s="0" t="e">
        <f aca="false">NA()</f>
        <v>#N/A</v>
      </c>
      <c r="CA125" s="0" t="e">
        <f aca="false">NA()</f>
        <v>#N/A</v>
      </c>
      <c r="CB125" s="0" t="e">
        <f aca="false">NA()</f>
        <v>#N/A</v>
      </c>
      <c r="CC125" s="0" t="e">
        <f aca="false">NA()</f>
        <v>#N/A</v>
      </c>
      <c r="CD125" s="0" t="e">
        <f aca="false">NA()</f>
        <v>#N/A</v>
      </c>
      <c r="CE125" s="0" t="e">
        <f aca="false">NA()</f>
        <v>#N/A</v>
      </c>
      <c r="CF125" s="0" t="e">
        <f aca="false">NA()</f>
        <v>#N/A</v>
      </c>
      <c r="CG125" s="0" t="e">
        <f aca="false">NA()</f>
        <v>#N/A</v>
      </c>
      <c r="CH125" s="0" t="e">
        <f aca="false">NA()</f>
        <v>#N/A</v>
      </c>
      <c r="CI125" s="0" t="e">
        <f aca="false">NA()</f>
        <v>#N/A</v>
      </c>
      <c r="CJ125" s="0" t="e">
        <f aca="false">NA()</f>
        <v>#N/A</v>
      </c>
      <c r="CK125" s="0" t="e">
        <f aca="false">NA()</f>
        <v>#N/A</v>
      </c>
      <c r="CL125" s="0" t="e">
        <f aca="false">NA()</f>
        <v>#N/A</v>
      </c>
      <c r="CM125" s="0" t="e">
        <f aca="false">NA()</f>
        <v>#N/A</v>
      </c>
      <c r="CN125" s="0" t="e">
        <f aca="false">NA()</f>
        <v>#N/A</v>
      </c>
      <c r="CO125" s="0" t="e">
        <f aca="false">NA()</f>
        <v>#N/A</v>
      </c>
      <c r="CP125" s="0" t="e">
        <f aca="false">NA()</f>
        <v>#N/A</v>
      </c>
      <c r="CQ125" s="0" t="e">
        <f aca="false">NA()</f>
        <v>#N/A</v>
      </c>
      <c r="CR125" s="0" t="e">
        <f aca="false">NA()</f>
        <v>#N/A</v>
      </c>
      <c r="CS125" s="0" t="e">
        <f aca="false">NA()</f>
        <v>#N/A</v>
      </c>
      <c r="CT125" s="0" t="e">
        <f aca="false">NA()</f>
        <v>#N/A</v>
      </c>
      <c r="CU125" s="0" t="e">
        <f aca="false">NA()</f>
        <v>#N/A</v>
      </c>
      <c r="CV125" s="0" t="e">
        <f aca="false">NA()</f>
        <v>#N/A</v>
      </c>
      <c r="CW125" s="0" t="e">
        <f aca="false">NA()</f>
        <v>#N/A</v>
      </c>
      <c r="CX125" s="0" t="e">
        <f aca="false">NA()</f>
        <v>#N/A</v>
      </c>
    </row>
    <row r="126" customFormat="false" ht="12.75" hidden="false" customHeight="false" outlineLevel="0" collapsed="false">
      <c r="A126" s="0" t="s">
        <v>286</v>
      </c>
      <c r="B126" s="0" t="n">
        <v>1</v>
      </c>
      <c r="C126" s="0" t="n">
        <v>1</v>
      </c>
      <c r="D126" s="0" t="n">
        <v>1</v>
      </c>
      <c r="E126" s="0" t="n">
        <v>1</v>
      </c>
      <c r="F126" s="0" t="n">
        <v>1</v>
      </c>
      <c r="G126" s="0" t="n">
        <v>1</v>
      </c>
      <c r="H126" s="0" t="n">
        <v>1</v>
      </c>
      <c r="I126" s="0" t="n">
        <v>1</v>
      </c>
      <c r="J126" s="0" t="n">
        <v>1</v>
      </c>
      <c r="K126" s="0" t="n">
        <v>1</v>
      </c>
      <c r="L126" s="0" t="n">
        <v>1</v>
      </c>
      <c r="M126" s="0" t="n">
        <v>1</v>
      </c>
      <c r="N126" s="0" t="n">
        <v>1</v>
      </c>
      <c r="O126" s="0" t="n">
        <v>1</v>
      </c>
      <c r="P126" s="0" t="n">
        <v>1</v>
      </c>
      <c r="Q126" s="0" t="n">
        <v>1</v>
      </c>
      <c r="R126" s="0" t="n">
        <v>1</v>
      </c>
      <c r="S126" s="0" t="n">
        <v>1</v>
      </c>
      <c r="T126" s="0" t="n">
        <v>1</v>
      </c>
      <c r="U126" s="0" t="n">
        <v>1</v>
      </c>
      <c r="V126" s="0" t="n">
        <v>1</v>
      </c>
      <c r="W126" s="0" t="n">
        <v>1</v>
      </c>
      <c r="X126" s="0" t="n">
        <v>1</v>
      </c>
      <c r="Y126" s="0" t="n">
        <v>1</v>
      </c>
      <c r="Z126" s="0" t="n">
        <v>1</v>
      </c>
      <c r="AA126" s="0" t="n">
        <v>1</v>
      </c>
      <c r="AB126" s="0" t="n">
        <v>1</v>
      </c>
      <c r="AC126" s="0" t="n">
        <v>1</v>
      </c>
      <c r="AD126" s="0" t="n">
        <v>1</v>
      </c>
      <c r="AE126" s="0" t="n">
        <v>1</v>
      </c>
      <c r="AF126" s="0" t="n">
        <v>1</v>
      </c>
      <c r="AG126" s="0" t="n">
        <v>1</v>
      </c>
      <c r="AH126" s="0" t="n">
        <v>1</v>
      </c>
      <c r="AI126" s="0" t="n">
        <v>1</v>
      </c>
      <c r="AJ126" s="0" t="n">
        <v>1</v>
      </c>
      <c r="AK126" s="0" t="n">
        <v>1</v>
      </c>
      <c r="AL126" s="0" t="n">
        <v>1</v>
      </c>
      <c r="AM126" s="0" t="n">
        <v>1</v>
      </c>
      <c r="AN126" s="0" t="n">
        <v>1</v>
      </c>
      <c r="AO126" s="0" t="n">
        <v>1</v>
      </c>
      <c r="AP126" s="0" t="n">
        <v>1</v>
      </c>
      <c r="AQ126" s="0" t="n">
        <v>1</v>
      </c>
      <c r="AR126" s="0" t="n">
        <v>1</v>
      </c>
      <c r="AS126" s="0" t="n">
        <v>1</v>
      </c>
      <c r="AT126" s="0" t="n">
        <v>1</v>
      </c>
      <c r="AU126" s="0" t="n">
        <v>1</v>
      </c>
      <c r="AV126" s="0" t="n">
        <v>1</v>
      </c>
      <c r="AW126" s="0" t="n">
        <v>1</v>
      </c>
      <c r="AX126" s="0" t="n">
        <v>1</v>
      </c>
      <c r="AY126" s="0" t="n">
        <v>1</v>
      </c>
      <c r="AZ126" s="0" t="n">
        <v>1</v>
      </c>
      <c r="BA126" s="0" t="n">
        <v>1</v>
      </c>
      <c r="BB126" s="0" t="n">
        <v>1</v>
      </c>
      <c r="BC126" s="0" t="n">
        <v>1</v>
      </c>
      <c r="BD126" s="0" t="n">
        <v>1</v>
      </c>
      <c r="BE126" s="0" t="n">
        <v>1</v>
      </c>
      <c r="BF126" s="0" t="n">
        <v>1</v>
      </c>
      <c r="BG126" s="0" t="n">
        <v>1</v>
      </c>
      <c r="BH126" s="0" t="n">
        <v>1</v>
      </c>
      <c r="BI126" s="0" t="n">
        <v>1</v>
      </c>
      <c r="BJ126" s="0" t="n">
        <v>1</v>
      </c>
      <c r="BK126" s="0" t="n">
        <v>1</v>
      </c>
      <c r="BL126" s="0" t="n">
        <v>1</v>
      </c>
      <c r="BM126" s="0" t="n">
        <v>1</v>
      </c>
      <c r="BN126" s="0" t="n">
        <v>1</v>
      </c>
      <c r="BO126" s="0" t="n">
        <v>1</v>
      </c>
      <c r="BP126" s="0" t="n">
        <v>1</v>
      </c>
      <c r="BQ126" s="0" t="n">
        <v>1</v>
      </c>
      <c r="BR126" s="0" t="n">
        <v>1</v>
      </c>
      <c r="BS126" s="0" t="n">
        <v>1</v>
      </c>
      <c r="BT126" s="0" t="n">
        <v>1</v>
      </c>
      <c r="BU126" s="0" t="n">
        <v>1</v>
      </c>
      <c r="BV126" s="0" t="n">
        <v>1</v>
      </c>
      <c r="BW126" s="0" t="n">
        <v>1</v>
      </c>
      <c r="BX126" s="0" t="n">
        <v>1</v>
      </c>
      <c r="BY126" s="0" t="n">
        <v>1</v>
      </c>
      <c r="BZ126" s="0" t="n">
        <v>1</v>
      </c>
      <c r="CA126" s="0" t="n">
        <v>1</v>
      </c>
      <c r="CB126" s="0" t="n">
        <v>1</v>
      </c>
      <c r="CC126" s="0" t="n">
        <v>1</v>
      </c>
      <c r="CD126" s="0" t="n">
        <v>1</v>
      </c>
      <c r="CE126" s="0" t="n">
        <v>1</v>
      </c>
      <c r="CF126" s="0" t="n">
        <v>1</v>
      </c>
      <c r="CG126" s="0" t="n">
        <v>1</v>
      </c>
      <c r="CH126" s="0" t="n">
        <v>1</v>
      </c>
      <c r="CI126" s="0" t="n">
        <v>1</v>
      </c>
      <c r="CJ126" s="0" t="n">
        <v>1</v>
      </c>
      <c r="CK126" s="0" t="n">
        <v>1</v>
      </c>
      <c r="CL126" s="0" t="n">
        <v>1</v>
      </c>
      <c r="CM126" s="0" t="n">
        <v>1</v>
      </c>
      <c r="CN126" s="0" t="n">
        <v>1</v>
      </c>
      <c r="CO126" s="0" t="n">
        <v>1</v>
      </c>
      <c r="CP126" s="0" t="n">
        <v>1</v>
      </c>
      <c r="CQ126" s="0" t="n">
        <v>1</v>
      </c>
      <c r="CR126" s="0" t="n">
        <v>1</v>
      </c>
      <c r="CS126" s="0" t="n">
        <v>1</v>
      </c>
      <c r="CT126" s="0" t="n">
        <v>1</v>
      </c>
      <c r="CU126" s="0" t="n">
        <v>1</v>
      </c>
      <c r="CV126" s="0" t="n">
        <v>1</v>
      </c>
      <c r="CW126" s="0" t="n">
        <v>1</v>
      </c>
      <c r="CX126" s="0" t="n">
        <v>1</v>
      </c>
    </row>
    <row r="127" customFormat="false" ht="12.75" hidden="false" customHeight="false" outlineLevel="0" collapsed="false">
      <c r="B127" s="0" t="s">
        <v>159</v>
      </c>
      <c r="C127" s="0" t="s">
        <v>160</v>
      </c>
      <c r="D127" s="0" t="s">
        <v>161</v>
      </c>
      <c r="E127" s="0" t="s">
        <v>162</v>
      </c>
      <c r="F127" s="0" t="s">
        <v>163</v>
      </c>
      <c r="G127" s="0" t="s">
        <v>164</v>
      </c>
      <c r="H127" s="0" t="s">
        <v>165</v>
      </c>
      <c r="I127" s="0" t="s">
        <v>166</v>
      </c>
      <c r="J127" s="0" t="s">
        <v>167</v>
      </c>
      <c r="K127" s="0" t="s">
        <v>228</v>
      </c>
      <c r="L127" s="0" t="s">
        <v>168</v>
      </c>
      <c r="M127" s="0" t="s">
        <v>169</v>
      </c>
      <c r="N127" s="0" t="s">
        <v>170</v>
      </c>
      <c r="O127" s="0" t="s">
        <v>171</v>
      </c>
      <c r="P127" s="0" t="s">
        <v>172</v>
      </c>
      <c r="Q127" s="0" t="s">
        <v>173</v>
      </c>
      <c r="R127" s="0" t="s">
        <v>174</v>
      </c>
      <c r="S127" s="0" t="s">
        <v>175</v>
      </c>
      <c r="T127" s="0" t="s">
        <v>176</v>
      </c>
      <c r="U127" s="0" t="s">
        <v>177</v>
      </c>
      <c r="V127" s="0" t="s">
        <v>178</v>
      </c>
      <c r="W127" s="0" t="s">
        <v>179</v>
      </c>
      <c r="X127" s="0" t="s">
        <v>180</v>
      </c>
      <c r="Y127" s="0" t="s">
        <v>181</v>
      </c>
      <c r="Z127" s="0" t="s">
        <v>182</v>
      </c>
      <c r="AA127" s="0" t="s">
        <v>183</v>
      </c>
      <c r="AB127" s="0" t="s">
        <v>184</v>
      </c>
      <c r="AC127" s="0" t="s">
        <v>185</v>
      </c>
      <c r="AD127" s="0" t="s">
        <v>186</v>
      </c>
      <c r="AE127" s="0" t="s">
        <v>187</v>
      </c>
      <c r="AF127" s="0" t="s">
        <v>188</v>
      </c>
      <c r="AG127" s="0" t="s">
        <v>291</v>
      </c>
      <c r="AH127" s="0" t="s">
        <v>189</v>
      </c>
      <c r="AI127" s="0" t="s">
        <v>190</v>
      </c>
      <c r="AJ127" s="0" t="s">
        <v>191</v>
      </c>
      <c r="AK127" s="0" t="s">
        <v>192</v>
      </c>
      <c r="AL127" s="0" t="s">
        <v>234</v>
      </c>
      <c r="AM127" s="0" t="s">
        <v>193</v>
      </c>
      <c r="AN127" s="0" t="s">
        <v>194</v>
      </c>
      <c r="AO127" s="0" t="s">
        <v>195</v>
      </c>
      <c r="AP127" s="0" t="s">
        <v>196</v>
      </c>
      <c r="AQ127" s="0" t="s">
        <v>197</v>
      </c>
      <c r="AR127" s="0" t="s">
        <v>198</v>
      </c>
      <c r="AS127" s="0" t="s">
        <v>199</v>
      </c>
      <c r="AT127" s="0" t="s">
        <v>200</v>
      </c>
      <c r="AU127" s="0" t="s">
        <v>201</v>
      </c>
      <c r="AV127" s="0" t="s">
        <v>229</v>
      </c>
      <c r="AW127" s="0" t="s">
        <v>202</v>
      </c>
      <c r="AX127" s="0" t="s">
        <v>203</v>
      </c>
      <c r="AY127" s="0" t="s">
        <v>204</v>
      </c>
      <c r="AZ127" s="0" t="s">
        <v>205</v>
      </c>
      <c r="BA127" s="0" t="s">
        <v>206</v>
      </c>
      <c r="BB127" s="0" t="s">
        <v>207</v>
      </c>
      <c r="BC127" s="0" t="s">
        <v>208</v>
      </c>
      <c r="BD127" s="0" t="s">
        <v>209</v>
      </c>
      <c r="BE127" s="0" t="s">
        <v>210</v>
      </c>
      <c r="BF127" s="0" t="s">
        <v>211</v>
      </c>
      <c r="BG127" s="0" t="s">
        <v>212</v>
      </c>
      <c r="BH127" s="0" t="s">
        <v>213</v>
      </c>
      <c r="BI127" s="0" t="s">
        <v>214</v>
      </c>
      <c r="BJ127" s="0" t="s">
        <v>215</v>
      </c>
      <c r="BK127" s="0" t="s">
        <v>216</v>
      </c>
      <c r="BL127" s="0" t="s">
        <v>217</v>
      </c>
      <c r="BM127" s="0" t="s">
        <v>218</v>
      </c>
      <c r="BN127" s="0" t="s">
        <v>219</v>
      </c>
      <c r="BO127" s="0" t="s">
        <v>220</v>
      </c>
      <c r="BP127" s="0" t="s">
        <v>221</v>
      </c>
      <c r="BQ127" s="0" t="s">
        <v>222</v>
      </c>
      <c r="BR127" s="0" t="s">
        <v>223</v>
      </c>
      <c r="BS127" s="0" t="s">
        <v>224</v>
      </c>
      <c r="BT127" s="0" t="s">
        <v>225</v>
      </c>
      <c r="BU127" s="0" t="s">
        <v>230</v>
      </c>
      <c r="BV127" s="0" t="e">
        <f aca="false">NA()</f>
        <v>#N/A</v>
      </c>
      <c r="BW127" s="0" t="e">
        <f aca="false">NA()</f>
        <v>#N/A</v>
      </c>
      <c r="BX127" s="0" t="e">
        <f aca="false">NA()</f>
        <v>#N/A</v>
      </c>
      <c r="BY127" s="0" t="e">
        <f aca="false">NA()</f>
        <v>#N/A</v>
      </c>
      <c r="BZ127" s="0" t="e">
        <f aca="false">NA()</f>
        <v>#N/A</v>
      </c>
      <c r="CA127" s="0" t="e">
        <f aca="false">NA()</f>
        <v>#N/A</v>
      </c>
      <c r="CB127" s="0" t="e">
        <f aca="false">NA()</f>
        <v>#N/A</v>
      </c>
      <c r="CC127" s="0" t="e">
        <f aca="false">NA()</f>
        <v>#N/A</v>
      </c>
      <c r="CD127" s="0" t="e">
        <f aca="false">NA()</f>
        <v>#N/A</v>
      </c>
      <c r="CE127" s="0" t="e">
        <f aca="false">NA()</f>
        <v>#N/A</v>
      </c>
      <c r="CF127" s="0" t="e">
        <f aca="false">NA()</f>
        <v>#N/A</v>
      </c>
      <c r="CG127" s="0" t="e">
        <f aca="false">NA()</f>
        <v>#N/A</v>
      </c>
      <c r="CH127" s="0" t="e">
        <f aca="false">NA()</f>
        <v>#N/A</v>
      </c>
      <c r="CI127" s="0" t="e">
        <f aca="false">NA()</f>
        <v>#N/A</v>
      </c>
      <c r="CJ127" s="0" t="e">
        <f aca="false">NA()</f>
        <v>#N/A</v>
      </c>
      <c r="CK127" s="0" t="e">
        <f aca="false">NA()</f>
        <v>#N/A</v>
      </c>
      <c r="CL127" s="0" t="e">
        <f aca="false">NA()</f>
        <v>#N/A</v>
      </c>
      <c r="CM127" s="0" t="e">
        <f aca="false">NA()</f>
        <v>#N/A</v>
      </c>
      <c r="CN127" s="0" t="e">
        <f aca="false">NA()</f>
        <v>#N/A</v>
      </c>
      <c r="CO127" s="0" t="e">
        <f aca="false">NA()</f>
        <v>#N/A</v>
      </c>
      <c r="CP127" s="0" t="e">
        <f aca="false">NA()</f>
        <v>#N/A</v>
      </c>
      <c r="CQ127" s="0" t="e">
        <f aca="false">NA()</f>
        <v>#N/A</v>
      </c>
      <c r="CR127" s="0" t="e">
        <f aca="false">NA()</f>
        <v>#N/A</v>
      </c>
      <c r="CS127" s="0" t="e">
        <f aca="false">NA()</f>
        <v>#N/A</v>
      </c>
      <c r="CT127" s="0" t="e">
        <f aca="false">NA()</f>
        <v>#N/A</v>
      </c>
      <c r="CU127" s="0" t="e">
        <f aca="false">NA()</f>
        <v>#N/A</v>
      </c>
      <c r="CV127" s="0" t="e">
        <f aca="false">NA()</f>
        <v>#N/A</v>
      </c>
      <c r="CW127" s="0" t="e">
        <f aca="false">NA()</f>
        <v>#N/A</v>
      </c>
      <c r="CX127" s="0" t="e">
        <f aca="false">NA()</f>
        <v>#N/A</v>
      </c>
    </row>
    <row r="128" customFormat="false" ht="12.75" hidden="false" customHeight="false" outlineLevel="0" collapsed="false">
      <c r="A128" s="0" t="s">
        <v>287</v>
      </c>
      <c r="B128" s="0" t="n">
        <v>1</v>
      </c>
      <c r="C128" s="0" t="n">
        <v>1</v>
      </c>
      <c r="D128" s="0" t="n">
        <v>1</v>
      </c>
      <c r="E128" s="0" t="n">
        <v>1</v>
      </c>
      <c r="F128" s="0" t="n">
        <v>1</v>
      </c>
      <c r="G128" s="0" t="n">
        <v>1</v>
      </c>
      <c r="H128" s="0" t="n">
        <v>1</v>
      </c>
      <c r="I128" s="0" t="n">
        <v>1</v>
      </c>
      <c r="J128" s="0" t="n">
        <v>1</v>
      </c>
      <c r="K128" s="0" t="n">
        <v>1</v>
      </c>
      <c r="L128" s="0" t="n">
        <v>1</v>
      </c>
      <c r="M128" s="0" t="n">
        <v>1</v>
      </c>
      <c r="N128" s="0" t="n">
        <v>1</v>
      </c>
      <c r="O128" s="0" t="n">
        <v>1</v>
      </c>
      <c r="P128" s="0" t="n">
        <v>1</v>
      </c>
      <c r="Q128" s="0" t="n">
        <v>1</v>
      </c>
      <c r="R128" s="0" t="n">
        <v>1</v>
      </c>
      <c r="S128" s="0" t="n">
        <v>1</v>
      </c>
      <c r="T128" s="0" t="n">
        <v>1</v>
      </c>
      <c r="U128" s="0" t="n">
        <v>1</v>
      </c>
      <c r="V128" s="0" t="n">
        <v>1</v>
      </c>
      <c r="W128" s="0" t="n">
        <v>1</v>
      </c>
      <c r="X128" s="0" t="n">
        <v>1</v>
      </c>
      <c r="Y128" s="0" t="n">
        <v>1</v>
      </c>
      <c r="Z128" s="0" t="n">
        <v>1</v>
      </c>
      <c r="AA128" s="0" t="n">
        <v>1</v>
      </c>
      <c r="AB128" s="0" t="n">
        <v>1</v>
      </c>
      <c r="AC128" s="0" t="n">
        <v>1</v>
      </c>
      <c r="AD128" s="0" t="n">
        <v>1</v>
      </c>
      <c r="AE128" s="0" t="n">
        <v>1</v>
      </c>
      <c r="AF128" s="0" t="n">
        <v>1</v>
      </c>
      <c r="AG128" s="0" t="n">
        <v>1</v>
      </c>
      <c r="AH128" s="0" t="n">
        <v>1</v>
      </c>
      <c r="AI128" s="0" t="n">
        <v>1</v>
      </c>
      <c r="AJ128" s="0" t="n">
        <v>1</v>
      </c>
      <c r="AK128" s="0" t="n">
        <v>1</v>
      </c>
      <c r="AL128" s="0" t="n">
        <v>1</v>
      </c>
      <c r="AM128" s="0" t="n">
        <v>1</v>
      </c>
      <c r="AN128" s="0" t="n">
        <v>1</v>
      </c>
      <c r="AO128" s="0" t="n">
        <v>1</v>
      </c>
      <c r="AP128" s="0" t="n">
        <v>1</v>
      </c>
      <c r="AQ128" s="0" t="n">
        <v>1</v>
      </c>
      <c r="AR128" s="0" t="n">
        <v>1</v>
      </c>
      <c r="AS128" s="0" t="n">
        <v>1</v>
      </c>
      <c r="AT128" s="0" t="n">
        <v>1</v>
      </c>
      <c r="AU128" s="0" t="n">
        <v>1</v>
      </c>
      <c r="AV128" s="0" t="n">
        <v>1</v>
      </c>
      <c r="AW128" s="0" t="n">
        <v>1</v>
      </c>
      <c r="AX128" s="0" t="n">
        <v>1</v>
      </c>
      <c r="AY128" s="0" t="n">
        <v>1</v>
      </c>
      <c r="AZ128" s="0" t="n">
        <v>1</v>
      </c>
      <c r="BA128" s="0" t="n">
        <v>1</v>
      </c>
      <c r="BB128" s="0" t="n">
        <v>1</v>
      </c>
      <c r="BC128" s="0" t="n">
        <v>1</v>
      </c>
      <c r="BD128" s="0" t="n">
        <v>1</v>
      </c>
      <c r="BE128" s="0" t="n">
        <v>1</v>
      </c>
      <c r="BF128" s="0" t="n">
        <v>1</v>
      </c>
      <c r="BG128" s="0" t="n">
        <v>1</v>
      </c>
      <c r="BH128" s="0" t="n">
        <v>1</v>
      </c>
      <c r="BI128" s="0" t="n">
        <v>1</v>
      </c>
      <c r="BJ128" s="0" t="n">
        <v>1</v>
      </c>
      <c r="BK128" s="0" t="n">
        <v>1</v>
      </c>
      <c r="BL128" s="0" t="n">
        <v>1</v>
      </c>
      <c r="BM128" s="0" t="n">
        <v>1</v>
      </c>
      <c r="BN128" s="0" t="n">
        <v>1</v>
      </c>
      <c r="BO128" s="0" t="n">
        <v>1</v>
      </c>
      <c r="BP128" s="0" t="n">
        <v>1</v>
      </c>
      <c r="BQ128" s="0" t="n">
        <v>1</v>
      </c>
      <c r="BR128" s="0" t="n">
        <v>1</v>
      </c>
      <c r="BS128" s="0" t="n">
        <v>1</v>
      </c>
      <c r="BT128" s="0" t="n">
        <v>1</v>
      </c>
      <c r="BU128" s="0" t="n">
        <v>1</v>
      </c>
      <c r="BV128" s="0" t="n">
        <v>1</v>
      </c>
      <c r="BW128" s="0" t="n">
        <v>1</v>
      </c>
      <c r="BX128" s="0" t="n">
        <v>1</v>
      </c>
      <c r="BY128" s="0" t="n">
        <v>1</v>
      </c>
      <c r="BZ128" s="0" t="n">
        <v>1</v>
      </c>
      <c r="CA128" s="0" t="n">
        <v>1</v>
      </c>
      <c r="CB128" s="0" t="n">
        <v>1</v>
      </c>
      <c r="CC128" s="0" t="n">
        <v>1</v>
      </c>
      <c r="CD128" s="0" t="n">
        <v>1</v>
      </c>
      <c r="CE128" s="0" t="n">
        <v>1</v>
      </c>
      <c r="CF128" s="0" t="n">
        <v>1</v>
      </c>
      <c r="CG128" s="0" t="n">
        <v>1</v>
      </c>
      <c r="CH128" s="0" t="n">
        <v>1</v>
      </c>
      <c r="CI128" s="0" t="n">
        <v>1</v>
      </c>
      <c r="CJ128" s="0" t="n">
        <v>1</v>
      </c>
      <c r="CK128" s="0" t="n">
        <v>1</v>
      </c>
      <c r="CL128" s="0" t="n">
        <v>1</v>
      </c>
      <c r="CM128" s="0" t="n">
        <v>1</v>
      </c>
      <c r="CN128" s="0" t="n">
        <v>1</v>
      </c>
      <c r="CO128" s="0" t="n">
        <v>1</v>
      </c>
      <c r="CP128" s="0" t="n">
        <v>1</v>
      </c>
      <c r="CQ128" s="0" t="n">
        <v>1</v>
      </c>
      <c r="CR128" s="0" t="n">
        <v>1</v>
      </c>
      <c r="CS128" s="0" t="n">
        <v>1</v>
      </c>
      <c r="CT128" s="0" t="n">
        <v>1</v>
      </c>
      <c r="CU128" s="0" t="n">
        <v>1</v>
      </c>
      <c r="CV128" s="0" t="n">
        <v>1</v>
      </c>
      <c r="CW128" s="0" t="n">
        <v>1</v>
      </c>
      <c r="CX128" s="0" t="n">
        <v>1</v>
      </c>
    </row>
    <row r="129" customFormat="false" ht="12.75" hidden="false" customHeight="false" outlineLevel="0" collapsed="false">
      <c r="B129" s="0" t="s">
        <v>159</v>
      </c>
      <c r="C129" s="0" t="s">
        <v>160</v>
      </c>
      <c r="D129" s="0" t="s">
        <v>161</v>
      </c>
      <c r="E129" s="0" t="s">
        <v>162</v>
      </c>
      <c r="F129" s="0" t="s">
        <v>163</v>
      </c>
      <c r="G129" s="0" t="s">
        <v>164</v>
      </c>
      <c r="H129" s="0" t="s">
        <v>165</v>
      </c>
      <c r="I129" s="0" t="s">
        <v>166</v>
      </c>
      <c r="J129" s="0" t="s">
        <v>167</v>
      </c>
      <c r="K129" s="0" t="s">
        <v>228</v>
      </c>
      <c r="L129" s="0" t="s">
        <v>168</v>
      </c>
      <c r="M129" s="0" t="s">
        <v>169</v>
      </c>
      <c r="N129" s="0" t="s">
        <v>170</v>
      </c>
      <c r="O129" s="0" t="s">
        <v>171</v>
      </c>
      <c r="P129" s="0" t="s">
        <v>172</v>
      </c>
      <c r="Q129" s="0" t="s">
        <v>173</v>
      </c>
      <c r="R129" s="0" t="s">
        <v>174</v>
      </c>
      <c r="S129" s="0" t="s">
        <v>175</v>
      </c>
      <c r="T129" s="0" t="s">
        <v>176</v>
      </c>
      <c r="U129" s="0" t="s">
        <v>177</v>
      </c>
      <c r="V129" s="0" t="s">
        <v>178</v>
      </c>
      <c r="W129" s="0" t="s">
        <v>179</v>
      </c>
      <c r="X129" s="0" t="s">
        <v>180</v>
      </c>
      <c r="Y129" s="0" t="s">
        <v>181</v>
      </c>
      <c r="Z129" s="0" t="s">
        <v>182</v>
      </c>
      <c r="AA129" s="0" t="s">
        <v>183</v>
      </c>
      <c r="AB129" s="0" t="s">
        <v>184</v>
      </c>
      <c r="AC129" s="0" t="s">
        <v>185</v>
      </c>
      <c r="AD129" s="0" t="s">
        <v>186</v>
      </c>
      <c r="AE129" s="0" t="s">
        <v>187</v>
      </c>
      <c r="AF129" s="0" t="s">
        <v>188</v>
      </c>
      <c r="AG129" s="0" t="s">
        <v>291</v>
      </c>
      <c r="AH129" s="0" t="s">
        <v>189</v>
      </c>
      <c r="AI129" s="0" t="s">
        <v>190</v>
      </c>
      <c r="AJ129" s="0" t="s">
        <v>191</v>
      </c>
      <c r="AK129" s="0" t="s">
        <v>192</v>
      </c>
      <c r="AL129" s="0" t="s">
        <v>234</v>
      </c>
      <c r="AM129" s="0" t="s">
        <v>193</v>
      </c>
      <c r="AN129" s="0" t="s">
        <v>194</v>
      </c>
      <c r="AO129" s="0" t="s">
        <v>195</v>
      </c>
      <c r="AP129" s="0" t="s">
        <v>196</v>
      </c>
      <c r="AQ129" s="0" t="s">
        <v>197</v>
      </c>
      <c r="AR129" s="0" t="s">
        <v>198</v>
      </c>
      <c r="AS129" s="0" t="s">
        <v>199</v>
      </c>
      <c r="AT129" s="0" t="s">
        <v>200</v>
      </c>
      <c r="AU129" s="0" t="s">
        <v>201</v>
      </c>
      <c r="AV129" s="0" t="s">
        <v>229</v>
      </c>
      <c r="AW129" s="0" t="s">
        <v>202</v>
      </c>
      <c r="AX129" s="0" t="s">
        <v>203</v>
      </c>
      <c r="AY129" s="0" t="s">
        <v>204</v>
      </c>
      <c r="AZ129" s="0" t="s">
        <v>205</v>
      </c>
      <c r="BA129" s="0" t="s">
        <v>206</v>
      </c>
      <c r="BB129" s="0" t="s">
        <v>207</v>
      </c>
      <c r="BC129" s="0" t="s">
        <v>208</v>
      </c>
      <c r="BD129" s="0" t="s">
        <v>209</v>
      </c>
      <c r="BE129" s="0" t="s">
        <v>210</v>
      </c>
      <c r="BF129" s="0" t="s">
        <v>211</v>
      </c>
      <c r="BG129" s="0" t="s">
        <v>212</v>
      </c>
      <c r="BH129" s="0" t="s">
        <v>213</v>
      </c>
      <c r="BI129" s="0" t="s">
        <v>214</v>
      </c>
      <c r="BJ129" s="0" t="s">
        <v>215</v>
      </c>
      <c r="BK129" s="0" t="s">
        <v>216</v>
      </c>
      <c r="BL129" s="0" t="s">
        <v>217</v>
      </c>
      <c r="BM129" s="0" t="s">
        <v>218</v>
      </c>
      <c r="BN129" s="0" t="s">
        <v>219</v>
      </c>
      <c r="BO129" s="0" t="s">
        <v>220</v>
      </c>
      <c r="BP129" s="0" t="s">
        <v>221</v>
      </c>
      <c r="BQ129" s="0" t="s">
        <v>222</v>
      </c>
      <c r="BR129" s="0" t="s">
        <v>223</v>
      </c>
      <c r="BS129" s="0" t="s">
        <v>224</v>
      </c>
      <c r="BT129" s="0" t="s">
        <v>225</v>
      </c>
      <c r="BU129" s="0" t="s">
        <v>230</v>
      </c>
      <c r="BV129" s="0" t="e">
        <f aca="false">NA()</f>
        <v>#N/A</v>
      </c>
      <c r="BW129" s="0" t="e">
        <f aca="false">NA()</f>
        <v>#N/A</v>
      </c>
      <c r="BX129" s="0" t="e">
        <f aca="false">NA()</f>
        <v>#N/A</v>
      </c>
      <c r="BY129" s="0" t="e">
        <f aca="false">NA()</f>
        <v>#N/A</v>
      </c>
      <c r="BZ129" s="0" t="e">
        <f aca="false">NA()</f>
        <v>#N/A</v>
      </c>
      <c r="CA129" s="0" t="e">
        <f aca="false">NA()</f>
        <v>#N/A</v>
      </c>
      <c r="CB129" s="0" t="e">
        <f aca="false">NA()</f>
        <v>#N/A</v>
      </c>
      <c r="CC129" s="0" t="e">
        <f aca="false">NA()</f>
        <v>#N/A</v>
      </c>
      <c r="CD129" s="0" t="e">
        <f aca="false">NA()</f>
        <v>#N/A</v>
      </c>
      <c r="CE129" s="0" t="e">
        <f aca="false">NA()</f>
        <v>#N/A</v>
      </c>
      <c r="CF129" s="0" t="e">
        <f aca="false">NA()</f>
        <v>#N/A</v>
      </c>
      <c r="CG129" s="0" t="e">
        <f aca="false">NA()</f>
        <v>#N/A</v>
      </c>
      <c r="CH129" s="0" t="e">
        <f aca="false">NA()</f>
        <v>#N/A</v>
      </c>
      <c r="CI129" s="0" t="e">
        <f aca="false">NA()</f>
        <v>#N/A</v>
      </c>
      <c r="CJ129" s="0" t="e">
        <f aca="false">NA()</f>
        <v>#N/A</v>
      </c>
      <c r="CK129" s="0" t="e">
        <f aca="false">NA()</f>
        <v>#N/A</v>
      </c>
      <c r="CL129" s="0" t="e">
        <f aca="false">NA()</f>
        <v>#N/A</v>
      </c>
      <c r="CM129" s="0" t="e">
        <f aca="false">NA()</f>
        <v>#N/A</v>
      </c>
      <c r="CN129" s="0" t="e">
        <f aca="false">NA()</f>
        <v>#N/A</v>
      </c>
      <c r="CO129" s="0" t="e">
        <f aca="false">NA()</f>
        <v>#N/A</v>
      </c>
      <c r="CP129" s="0" t="e">
        <f aca="false">NA()</f>
        <v>#N/A</v>
      </c>
      <c r="CQ129" s="0" t="e">
        <f aca="false">NA()</f>
        <v>#N/A</v>
      </c>
      <c r="CR129" s="0" t="e">
        <f aca="false">NA()</f>
        <v>#N/A</v>
      </c>
      <c r="CS129" s="0" t="e">
        <f aca="false">NA()</f>
        <v>#N/A</v>
      </c>
      <c r="CT129" s="0" t="e">
        <f aca="false">NA()</f>
        <v>#N/A</v>
      </c>
      <c r="CU129" s="0" t="e">
        <f aca="false">NA()</f>
        <v>#N/A</v>
      </c>
      <c r="CV129" s="0" t="e">
        <f aca="false">NA()</f>
        <v>#N/A</v>
      </c>
      <c r="CW129" s="0" t="e">
        <f aca="false">NA()</f>
        <v>#N/A</v>
      </c>
      <c r="CX129" s="0" t="e">
        <f aca="false">NA()</f>
        <v>#N/A</v>
      </c>
    </row>
    <row r="130" customFormat="false" ht="12.75" hidden="false" customHeight="false" outlineLevel="0" collapsed="false">
      <c r="A130" s="0" t="s">
        <v>288</v>
      </c>
      <c r="B130" s="0" t="n">
        <v>1.92460000514984</v>
      </c>
      <c r="C130" s="0" t="n">
        <v>1.92349994182587</v>
      </c>
      <c r="D130" s="0" t="n">
        <v>1.92540001869202</v>
      </c>
      <c r="E130" s="0" t="n">
        <v>1.91939997673035</v>
      </c>
      <c r="F130" s="0" t="n">
        <v>1.91980004310608</v>
      </c>
      <c r="G130" s="0" t="n">
        <v>1.92719995975494</v>
      </c>
      <c r="H130" s="0" t="n">
        <v>1.94260001182556</v>
      </c>
      <c r="I130" s="0" t="n">
        <v>1.95969998836517</v>
      </c>
      <c r="J130" s="0" t="n">
        <v>1.90190005302429</v>
      </c>
      <c r="K130" s="0" t="n">
        <v>1.91429996490479</v>
      </c>
      <c r="L130" s="0" t="n">
        <v>1.90989995002747</v>
      </c>
      <c r="M130" s="0" t="n">
        <v>1.89760005474091</v>
      </c>
      <c r="N130" s="0" t="n">
        <v>1.91410005092621</v>
      </c>
      <c r="O130" s="0" t="n">
        <v>1.916100025177</v>
      </c>
      <c r="P130" s="0" t="n">
        <v>1.89110004901886</v>
      </c>
      <c r="Q130" s="0" t="n">
        <v>1.855299949646</v>
      </c>
      <c r="R130" s="0" t="n">
        <v>1.84029996395111</v>
      </c>
      <c r="S130" s="0" t="n">
        <v>1.85189998149872</v>
      </c>
      <c r="T130" s="0" t="n">
        <v>1.82280004024506</v>
      </c>
      <c r="U130" s="0" t="n">
        <v>1.82679998874664</v>
      </c>
      <c r="V130" s="0" t="n">
        <v>1.8313000202179</v>
      </c>
      <c r="W130" s="0" t="n">
        <v>1.85049998760223</v>
      </c>
      <c r="X130" s="0" t="n">
        <v>1.84539997577667</v>
      </c>
      <c r="Y130" s="0" t="n">
        <v>1.85049998760223</v>
      </c>
      <c r="Z130" s="0" t="n">
        <v>1.83759999275208</v>
      </c>
      <c r="AA130" s="0" t="n">
        <v>1.83280003070831</v>
      </c>
      <c r="AB130" s="0" t="n">
        <v>1.84329998493195</v>
      </c>
      <c r="AC130" s="0" t="n">
        <v>1.833899974823</v>
      </c>
      <c r="AD130" s="0" t="n">
        <v>1.807000041008</v>
      </c>
      <c r="AE130" s="0" t="n">
        <v>1.80239999294281</v>
      </c>
      <c r="AF130" s="0" t="n">
        <v>1.79659998416901</v>
      </c>
      <c r="AG130" s="0" t="n">
        <v>1.79499995708466</v>
      </c>
      <c r="AH130" s="0" t="n">
        <v>1.79050004482269</v>
      </c>
      <c r="AI130" s="0" t="n">
        <v>1.78949999809265</v>
      </c>
      <c r="AJ130" s="0" t="n">
        <v>1.80540001392365</v>
      </c>
      <c r="AK130" s="0" t="n">
        <v>1.78919994831085</v>
      </c>
      <c r="AL130" s="0" t="n">
        <v>1.7878999710083</v>
      </c>
      <c r="AM130" s="0" t="n">
        <v>1.78439998626709</v>
      </c>
      <c r="AN130" s="0" t="n">
        <v>1.79729998111725</v>
      </c>
      <c r="AO130" s="0" t="n">
        <v>1.76429998874664</v>
      </c>
      <c r="AP130" s="0" t="n">
        <v>1.74730002880096</v>
      </c>
      <c r="AQ130" s="0" t="n">
        <v>1.76110005378723</v>
      </c>
      <c r="AR130" s="0" t="n">
        <v>1.77079999446869</v>
      </c>
      <c r="AS130" s="0" t="n">
        <v>1.80050003528595</v>
      </c>
      <c r="AT130" s="0" t="n">
        <v>1.78279995918274</v>
      </c>
      <c r="AU130" s="0" t="n">
        <v>1.79530000686646</v>
      </c>
      <c r="AV130" s="0" t="n">
        <v>1.8092999458313</v>
      </c>
      <c r="AW130" s="0" t="n">
        <v>1.80079996585846</v>
      </c>
      <c r="AX130" s="0" t="n">
        <v>1.80599999427795</v>
      </c>
      <c r="AY130" s="0" t="n">
        <v>1.7907999753952</v>
      </c>
      <c r="AZ130" s="0" t="n">
        <v>1.79729998111725</v>
      </c>
      <c r="BA130" s="0" t="n">
        <v>1.79340004920959</v>
      </c>
      <c r="BB130" s="0" t="n">
        <v>1.80980002880096</v>
      </c>
      <c r="BC130" s="0" t="n">
        <v>1.84200000762939</v>
      </c>
      <c r="BD130" s="0" t="n">
        <v>1.82969999313355</v>
      </c>
      <c r="BE130" s="0" t="n">
        <v>1.83689999580383</v>
      </c>
      <c r="BF130" s="0" t="n">
        <v>1.84159994125366</v>
      </c>
      <c r="BG130" s="0" t="n">
        <v>1.82420003414154</v>
      </c>
      <c r="BH130" s="0" t="n">
        <v>1.81519997119904</v>
      </c>
      <c r="BI130" s="0" t="n">
        <v>1.80799996852875</v>
      </c>
      <c r="BJ130" s="0" t="n">
        <v>1.80799996852875</v>
      </c>
      <c r="BK130" s="0" t="n">
        <v>1.81719994544983</v>
      </c>
      <c r="BL130" s="0" t="n">
        <v>1.82249999046326</v>
      </c>
      <c r="BM130" s="0" t="n">
        <v>1.83050000667572</v>
      </c>
      <c r="BN130" s="0" t="n">
        <v>1.86570000648499</v>
      </c>
      <c r="BO130" s="0" t="n">
        <v>1.86360001564026</v>
      </c>
      <c r="BP130" s="0" t="n">
        <v>1.8555999994278</v>
      </c>
      <c r="BQ130" s="0" t="n">
        <v>1.87230002880096</v>
      </c>
      <c r="BR130" s="0" t="n">
        <v>1.89079999923706</v>
      </c>
      <c r="BS130" s="0" t="n">
        <v>1.90950000286102</v>
      </c>
      <c r="BT130" s="0" t="n">
        <v>1.89359998703003</v>
      </c>
      <c r="BU130" s="0" t="n">
        <v>1.88429999351501</v>
      </c>
      <c r="BV130" s="0" t="e">
        <f aca="false">NA()</f>
        <v>#N/A</v>
      </c>
      <c r="BW130" s="0" t="e">
        <f aca="false">NA()</f>
        <v>#N/A</v>
      </c>
      <c r="BX130" s="0" t="e">
        <f aca="false">NA()</f>
        <v>#N/A</v>
      </c>
      <c r="BY130" s="0" t="e">
        <f aca="false">NA()</f>
        <v>#N/A</v>
      </c>
      <c r="BZ130" s="0" t="e">
        <f aca="false">NA()</f>
        <v>#N/A</v>
      </c>
      <c r="CA130" s="0" t="e">
        <f aca="false">NA()</f>
        <v>#N/A</v>
      </c>
      <c r="CB130" s="0" t="e">
        <f aca="false">NA()</f>
        <v>#N/A</v>
      </c>
      <c r="CC130" s="0" t="e">
        <f aca="false">NA()</f>
        <v>#N/A</v>
      </c>
      <c r="CD130" s="0" t="e">
        <f aca="false">NA()</f>
        <v>#N/A</v>
      </c>
      <c r="CE130" s="0" t="e">
        <f aca="false">NA()</f>
        <v>#N/A</v>
      </c>
      <c r="CF130" s="0" t="e">
        <f aca="false">NA()</f>
        <v>#N/A</v>
      </c>
      <c r="CG130" s="0" t="e">
        <f aca="false">NA()</f>
        <v>#N/A</v>
      </c>
      <c r="CH130" s="0" t="e">
        <f aca="false">NA()</f>
        <v>#N/A</v>
      </c>
      <c r="CI130" s="0" t="e">
        <f aca="false">NA()</f>
        <v>#N/A</v>
      </c>
      <c r="CJ130" s="0" t="e">
        <f aca="false">NA()</f>
        <v>#N/A</v>
      </c>
      <c r="CK130" s="0" t="e">
        <f aca="false">NA()</f>
        <v>#N/A</v>
      </c>
      <c r="CL130" s="0" t="e">
        <f aca="false">NA()</f>
        <v>#N/A</v>
      </c>
      <c r="CM130" s="0" t="e">
        <f aca="false">NA()</f>
        <v>#N/A</v>
      </c>
      <c r="CN130" s="0" t="e">
        <f aca="false">NA()</f>
        <v>#N/A</v>
      </c>
      <c r="CO130" s="0" t="e">
        <f aca="false">NA()</f>
        <v>#N/A</v>
      </c>
      <c r="CP130" s="0" t="e">
        <f aca="false">NA()</f>
        <v>#N/A</v>
      </c>
      <c r="CQ130" s="0" t="e">
        <f aca="false">NA()</f>
        <v>#N/A</v>
      </c>
      <c r="CR130" s="0" t="e">
        <f aca="false">NA()</f>
        <v>#N/A</v>
      </c>
      <c r="CS130" s="0" t="e">
        <f aca="false">NA()</f>
        <v>#N/A</v>
      </c>
      <c r="CT130" s="0" t="e">
        <f aca="false">NA()</f>
        <v>#N/A</v>
      </c>
      <c r="CU130" s="0" t="e">
        <f aca="false">NA()</f>
        <v>#N/A</v>
      </c>
      <c r="CV130" s="0" t="e">
        <f aca="false">NA()</f>
        <v>#N/A</v>
      </c>
      <c r="CW130" s="0" t="e">
        <f aca="false">NA()</f>
        <v>#N/A</v>
      </c>
      <c r="CX130" s="0" t="e">
        <f aca="false">NA()</f>
        <v>#N/A</v>
      </c>
    </row>
    <row r="131" customFormat="false" ht="12.75" hidden="false" customHeight="false" outlineLevel="0" collapsed="false">
      <c r="B131" s="0" t="s">
        <v>159</v>
      </c>
      <c r="C131" s="0" t="s">
        <v>160</v>
      </c>
      <c r="D131" s="0" t="s">
        <v>161</v>
      </c>
      <c r="E131" s="0" t="s">
        <v>162</v>
      </c>
      <c r="F131" s="0" t="s">
        <v>163</v>
      </c>
      <c r="G131" s="0" t="s">
        <v>164</v>
      </c>
      <c r="H131" s="0" t="s">
        <v>165</v>
      </c>
      <c r="I131" s="0" t="s">
        <v>166</v>
      </c>
      <c r="J131" s="0" t="s">
        <v>167</v>
      </c>
      <c r="K131" s="0" t="s">
        <v>228</v>
      </c>
      <c r="L131" s="0" t="s">
        <v>168</v>
      </c>
      <c r="M131" s="0" t="s">
        <v>169</v>
      </c>
      <c r="N131" s="0" t="s">
        <v>170</v>
      </c>
      <c r="O131" s="0" t="s">
        <v>171</v>
      </c>
      <c r="P131" s="0" t="s">
        <v>172</v>
      </c>
      <c r="Q131" s="0" t="s">
        <v>173</v>
      </c>
      <c r="R131" s="0" t="s">
        <v>174</v>
      </c>
      <c r="S131" s="0" t="s">
        <v>175</v>
      </c>
      <c r="T131" s="0" t="s">
        <v>176</v>
      </c>
      <c r="U131" s="0" t="s">
        <v>177</v>
      </c>
      <c r="V131" s="0" t="s">
        <v>178</v>
      </c>
      <c r="W131" s="0" t="s">
        <v>179</v>
      </c>
      <c r="X131" s="0" t="s">
        <v>180</v>
      </c>
      <c r="Y131" s="0" t="s">
        <v>181</v>
      </c>
      <c r="Z131" s="0" t="s">
        <v>182</v>
      </c>
      <c r="AA131" s="0" t="s">
        <v>183</v>
      </c>
      <c r="AB131" s="0" t="s">
        <v>184</v>
      </c>
      <c r="AC131" s="0" t="s">
        <v>185</v>
      </c>
      <c r="AD131" s="0" t="s">
        <v>186</v>
      </c>
      <c r="AE131" s="0" t="s">
        <v>187</v>
      </c>
      <c r="AF131" s="0" t="s">
        <v>188</v>
      </c>
      <c r="AG131" s="0" t="s">
        <v>291</v>
      </c>
      <c r="AH131" s="0" t="s">
        <v>189</v>
      </c>
      <c r="AI131" s="0" t="s">
        <v>190</v>
      </c>
      <c r="AJ131" s="0" t="s">
        <v>191</v>
      </c>
      <c r="AK131" s="0" t="s">
        <v>192</v>
      </c>
      <c r="AL131" s="0" t="s">
        <v>234</v>
      </c>
      <c r="AM131" s="0" t="s">
        <v>193</v>
      </c>
      <c r="AN131" s="0" t="s">
        <v>194</v>
      </c>
      <c r="AO131" s="0" t="s">
        <v>195</v>
      </c>
      <c r="AP131" s="0" t="s">
        <v>196</v>
      </c>
      <c r="AQ131" s="0" t="s">
        <v>197</v>
      </c>
      <c r="AR131" s="0" t="s">
        <v>198</v>
      </c>
      <c r="AS131" s="0" t="s">
        <v>199</v>
      </c>
      <c r="AT131" s="0" t="s">
        <v>200</v>
      </c>
      <c r="AU131" s="0" t="s">
        <v>201</v>
      </c>
      <c r="AV131" s="0" t="s">
        <v>229</v>
      </c>
      <c r="AW131" s="0" t="s">
        <v>202</v>
      </c>
      <c r="AX131" s="0" t="s">
        <v>203</v>
      </c>
      <c r="AY131" s="0" t="s">
        <v>204</v>
      </c>
      <c r="AZ131" s="0" t="s">
        <v>205</v>
      </c>
      <c r="BA131" s="0" t="s">
        <v>206</v>
      </c>
      <c r="BB131" s="0" t="s">
        <v>207</v>
      </c>
      <c r="BC131" s="0" t="s">
        <v>208</v>
      </c>
      <c r="BD131" s="0" t="s">
        <v>209</v>
      </c>
      <c r="BE131" s="0" t="s">
        <v>210</v>
      </c>
      <c r="BF131" s="0" t="s">
        <v>211</v>
      </c>
      <c r="BG131" s="0" t="s">
        <v>212</v>
      </c>
      <c r="BH131" s="0" t="s">
        <v>213</v>
      </c>
      <c r="BI131" s="0" t="s">
        <v>214</v>
      </c>
      <c r="BJ131" s="0" t="s">
        <v>215</v>
      </c>
      <c r="BK131" s="0" t="s">
        <v>216</v>
      </c>
      <c r="BL131" s="0" t="s">
        <v>217</v>
      </c>
      <c r="BM131" s="0" t="s">
        <v>218</v>
      </c>
      <c r="BN131" s="0" t="s">
        <v>219</v>
      </c>
      <c r="BO131" s="0" t="s">
        <v>220</v>
      </c>
      <c r="BP131" s="0" t="s">
        <v>221</v>
      </c>
      <c r="BQ131" s="0" t="s">
        <v>222</v>
      </c>
      <c r="BR131" s="0" t="s">
        <v>223</v>
      </c>
      <c r="BS131" s="0" t="s">
        <v>224</v>
      </c>
      <c r="BT131" s="0" t="s">
        <v>225</v>
      </c>
      <c r="BU131" s="0" t="s">
        <v>230</v>
      </c>
      <c r="BV131" s="0" t="e">
        <f aca="false">NA()</f>
        <v>#N/A</v>
      </c>
      <c r="BW131" s="0" t="e">
        <f aca="false">NA()</f>
        <v>#N/A</v>
      </c>
      <c r="BX131" s="0" t="e">
        <f aca="false">NA()</f>
        <v>#N/A</v>
      </c>
      <c r="BY131" s="0" t="e">
        <f aca="false">NA()</f>
        <v>#N/A</v>
      </c>
      <c r="BZ131" s="0" t="e">
        <f aca="false">NA()</f>
        <v>#N/A</v>
      </c>
      <c r="CA131" s="0" t="e">
        <f aca="false">NA()</f>
        <v>#N/A</v>
      </c>
      <c r="CB131" s="0" t="e">
        <f aca="false">NA()</f>
        <v>#N/A</v>
      </c>
      <c r="CC131" s="0" t="e">
        <f aca="false">NA()</f>
        <v>#N/A</v>
      </c>
      <c r="CD131" s="0" t="e">
        <f aca="false">NA()</f>
        <v>#N/A</v>
      </c>
      <c r="CE131" s="0" t="e">
        <f aca="false">NA()</f>
        <v>#N/A</v>
      </c>
      <c r="CF131" s="0" t="e">
        <f aca="false">NA()</f>
        <v>#N/A</v>
      </c>
      <c r="CG131" s="0" t="e">
        <f aca="false">NA()</f>
        <v>#N/A</v>
      </c>
      <c r="CH131" s="0" t="e">
        <f aca="false">NA()</f>
        <v>#N/A</v>
      </c>
      <c r="CI131" s="0" t="e">
        <f aca="false">NA()</f>
        <v>#N/A</v>
      </c>
      <c r="CJ131" s="0" t="e">
        <f aca="false">NA()</f>
        <v>#N/A</v>
      </c>
      <c r="CK131" s="0" t="e">
        <f aca="false">NA()</f>
        <v>#N/A</v>
      </c>
      <c r="CL131" s="0" t="e">
        <f aca="false">NA()</f>
        <v>#N/A</v>
      </c>
      <c r="CM131" s="0" t="e">
        <f aca="false">NA()</f>
        <v>#N/A</v>
      </c>
      <c r="CN131" s="0" t="e">
        <f aca="false">NA()</f>
        <v>#N/A</v>
      </c>
      <c r="CO131" s="0" t="e">
        <f aca="false">NA()</f>
        <v>#N/A</v>
      </c>
      <c r="CP131" s="0" t="e">
        <f aca="false">NA()</f>
        <v>#N/A</v>
      </c>
      <c r="CQ131" s="0" t="e">
        <f aca="false">NA()</f>
        <v>#N/A</v>
      </c>
      <c r="CR131" s="0" t="e">
        <f aca="false">NA()</f>
        <v>#N/A</v>
      </c>
      <c r="CS131" s="0" t="e">
        <f aca="false">NA()</f>
        <v>#N/A</v>
      </c>
      <c r="CT131" s="0" t="e">
        <f aca="false">NA()</f>
        <v>#N/A</v>
      </c>
      <c r="CU131" s="0" t="e">
        <f aca="false">NA()</f>
        <v>#N/A</v>
      </c>
      <c r="CV131" s="0" t="e">
        <f aca="false">NA()</f>
        <v>#N/A</v>
      </c>
      <c r="CW131" s="0" t="e">
        <f aca="false">NA()</f>
        <v>#N/A</v>
      </c>
      <c r="CX131" s="0" t="e">
        <f aca="false">NA()</f>
        <v>#N/A</v>
      </c>
    </row>
    <row r="132" customFormat="false" ht="12.75" hidden="false" customHeight="false" outlineLevel="0" collapsed="false">
      <c r="A132" s="0" t="s">
        <v>289</v>
      </c>
      <c r="B132" s="0" t="n">
        <v>1</v>
      </c>
      <c r="C132" s="0" t="n">
        <v>1</v>
      </c>
      <c r="D132" s="0" t="n">
        <v>1</v>
      </c>
      <c r="E132" s="0" t="n">
        <v>1</v>
      </c>
      <c r="F132" s="0" t="n">
        <v>1</v>
      </c>
      <c r="G132" s="0" t="n">
        <v>1</v>
      </c>
      <c r="H132" s="0" t="n">
        <v>1</v>
      </c>
      <c r="I132" s="0" t="n">
        <v>1</v>
      </c>
      <c r="J132" s="0" t="n">
        <v>1</v>
      </c>
      <c r="K132" s="0" t="n">
        <v>1</v>
      </c>
      <c r="L132" s="0" t="n">
        <v>1</v>
      </c>
      <c r="M132" s="0" t="n">
        <v>1</v>
      </c>
      <c r="N132" s="0" t="n">
        <v>1</v>
      </c>
      <c r="O132" s="0" t="n">
        <v>1</v>
      </c>
      <c r="P132" s="0" t="n">
        <v>1</v>
      </c>
      <c r="Q132" s="0" t="n">
        <v>1</v>
      </c>
      <c r="R132" s="0" t="n">
        <v>1</v>
      </c>
      <c r="S132" s="0" t="n">
        <v>1</v>
      </c>
      <c r="T132" s="0" t="n">
        <v>1</v>
      </c>
      <c r="U132" s="0" t="n">
        <v>1</v>
      </c>
      <c r="V132" s="0" t="n">
        <v>1</v>
      </c>
      <c r="W132" s="0" t="n">
        <v>1</v>
      </c>
      <c r="X132" s="0" t="n">
        <v>1</v>
      </c>
      <c r="Y132" s="0" t="n">
        <v>1</v>
      </c>
      <c r="Z132" s="0" t="n">
        <v>1</v>
      </c>
      <c r="AA132" s="0" t="n">
        <v>1</v>
      </c>
      <c r="AB132" s="0" t="n">
        <v>1</v>
      </c>
      <c r="AC132" s="0" t="n">
        <v>1</v>
      </c>
      <c r="AD132" s="0" t="n">
        <v>1</v>
      </c>
      <c r="AE132" s="0" t="n">
        <v>1</v>
      </c>
      <c r="AF132" s="0" t="n">
        <v>1</v>
      </c>
      <c r="AG132" s="0" t="n">
        <v>1</v>
      </c>
      <c r="AH132" s="0" t="n">
        <v>1</v>
      </c>
      <c r="AI132" s="0" t="n">
        <v>1</v>
      </c>
      <c r="AJ132" s="0" t="n">
        <v>1</v>
      </c>
      <c r="AK132" s="0" t="n">
        <v>1</v>
      </c>
      <c r="AL132" s="0" t="n">
        <v>1</v>
      </c>
      <c r="AM132" s="0" t="n">
        <v>1</v>
      </c>
      <c r="AN132" s="0" t="n">
        <v>1</v>
      </c>
      <c r="AO132" s="0" t="n">
        <v>1</v>
      </c>
      <c r="AP132" s="0" t="n">
        <v>1</v>
      </c>
      <c r="AQ132" s="0" t="n">
        <v>1</v>
      </c>
      <c r="AR132" s="0" t="n">
        <v>1</v>
      </c>
      <c r="AS132" s="0" t="n">
        <v>1</v>
      </c>
      <c r="AT132" s="0" t="n">
        <v>1</v>
      </c>
      <c r="AU132" s="0" t="n">
        <v>1</v>
      </c>
      <c r="AV132" s="0" t="n">
        <v>1</v>
      </c>
      <c r="AW132" s="0" t="n">
        <v>1</v>
      </c>
      <c r="AX132" s="0" t="n">
        <v>1</v>
      </c>
      <c r="AY132" s="0" t="n">
        <v>1</v>
      </c>
      <c r="AZ132" s="0" t="n">
        <v>1</v>
      </c>
      <c r="BA132" s="0" t="n">
        <v>1</v>
      </c>
      <c r="BB132" s="0" t="n">
        <v>1</v>
      </c>
      <c r="BC132" s="0" t="n">
        <v>1</v>
      </c>
      <c r="BD132" s="0" t="n">
        <v>1</v>
      </c>
      <c r="BE132" s="0" t="n">
        <v>1</v>
      </c>
      <c r="BF132" s="0" t="n">
        <v>1</v>
      </c>
      <c r="BG132" s="0" t="n">
        <v>1</v>
      </c>
      <c r="BH132" s="0" t="n">
        <v>1</v>
      </c>
      <c r="BI132" s="0" t="n">
        <v>1</v>
      </c>
      <c r="BJ132" s="0" t="n">
        <v>1</v>
      </c>
      <c r="BK132" s="0" t="n">
        <v>1</v>
      </c>
      <c r="BL132" s="0" t="n">
        <v>1</v>
      </c>
      <c r="BM132" s="0" t="n">
        <v>1</v>
      </c>
      <c r="BN132" s="0" t="n">
        <v>1</v>
      </c>
      <c r="BO132" s="0" t="n">
        <v>1</v>
      </c>
      <c r="BP132" s="0" t="n">
        <v>1</v>
      </c>
      <c r="BQ132" s="0" t="n">
        <v>1</v>
      </c>
      <c r="BR132" s="0" t="n">
        <v>1</v>
      </c>
      <c r="BS132" s="0" t="n">
        <v>1</v>
      </c>
      <c r="BT132" s="0" t="n">
        <v>1</v>
      </c>
      <c r="BU132" s="0" t="n">
        <v>1</v>
      </c>
      <c r="BV132" s="0" t="n">
        <v>1</v>
      </c>
      <c r="BW132" s="0" t="n">
        <v>1</v>
      </c>
      <c r="BX132" s="0" t="n">
        <v>1</v>
      </c>
      <c r="BY132" s="0" t="n">
        <v>1</v>
      </c>
      <c r="BZ132" s="0" t="n">
        <v>1</v>
      </c>
      <c r="CA132" s="0" t="n">
        <v>1</v>
      </c>
      <c r="CB132" s="0" t="n">
        <v>1</v>
      </c>
      <c r="CC132" s="0" t="n">
        <v>1</v>
      </c>
      <c r="CD132" s="0" t="n">
        <v>1</v>
      </c>
      <c r="CE132" s="0" t="n">
        <v>1</v>
      </c>
      <c r="CF132" s="0" t="n">
        <v>1</v>
      </c>
      <c r="CG132" s="0" t="n">
        <v>1</v>
      </c>
      <c r="CH132" s="0" t="n">
        <v>1</v>
      </c>
      <c r="CI132" s="0" t="n">
        <v>1</v>
      </c>
      <c r="CJ132" s="0" t="n">
        <v>1</v>
      </c>
      <c r="CK132" s="0" t="n">
        <v>1</v>
      </c>
      <c r="CL132" s="0" t="n">
        <v>1</v>
      </c>
      <c r="CM132" s="0" t="n">
        <v>1</v>
      </c>
      <c r="CN132" s="0" t="n">
        <v>1</v>
      </c>
      <c r="CO132" s="0" t="n">
        <v>1</v>
      </c>
      <c r="CP132" s="0" t="n">
        <v>1</v>
      </c>
      <c r="CQ132" s="0" t="n">
        <v>1</v>
      </c>
      <c r="CR132" s="0" t="n">
        <v>1</v>
      </c>
      <c r="CS132" s="0" t="n">
        <v>1</v>
      </c>
      <c r="CT132" s="0" t="n">
        <v>1</v>
      </c>
      <c r="CU132" s="0" t="n">
        <v>1</v>
      </c>
      <c r="CV132" s="0" t="n">
        <v>1</v>
      </c>
      <c r="CW132" s="0" t="n">
        <v>1</v>
      </c>
      <c r="CX132" s="0" t="n">
        <v>1</v>
      </c>
    </row>
    <row r="133" customFormat="false" ht="12.75" hidden="false" customHeight="false" outlineLevel="0" collapsed="false">
      <c r="B133" s="0" t="s">
        <v>159</v>
      </c>
      <c r="C133" s="0" t="s">
        <v>160</v>
      </c>
      <c r="D133" s="0" t="s">
        <v>161</v>
      </c>
      <c r="E133" s="0" t="s">
        <v>162</v>
      </c>
      <c r="F133" s="0" t="s">
        <v>163</v>
      </c>
      <c r="G133" s="0" t="s">
        <v>164</v>
      </c>
      <c r="H133" s="0" t="s">
        <v>165</v>
      </c>
      <c r="I133" s="0" t="s">
        <v>166</v>
      </c>
      <c r="J133" s="0" t="s">
        <v>167</v>
      </c>
      <c r="K133" s="0" t="s">
        <v>228</v>
      </c>
      <c r="L133" s="0" t="s">
        <v>168</v>
      </c>
      <c r="M133" s="0" t="s">
        <v>169</v>
      </c>
      <c r="N133" s="0" t="s">
        <v>170</v>
      </c>
      <c r="O133" s="0" t="s">
        <v>171</v>
      </c>
      <c r="P133" s="0" t="s">
        <v>172</v>
      </c>
      <c r="Q133" s="0" t="s">
        <v>173</v>
      </c>
      <c r="R133" s="0" t="s">
        <v>174</v>
      </c>
      <c r="S133" s="0" t="s">
        <v>175</v>
      </c>
      <c r="T133" s="0" t="s">
        <v>176</v>
      </c>
      <c r="U133" s="0" t="s">
        <v>177</v>
      </c>
      <c r="V133" s="0" t="s">
        <v>178</v>
      </c>
      <c r="W133" s="0" t="s">
        <v>179</v>
      </c>
      <c r="X133" s="0" t="s">
        <v>180</v>
      </c>
      <c r="Y133" s="0" t="s">
        <v>181</v>
      </c>
      <c r="Z133" s="0" t="s">
        <v>182</v>
      </c>
      <c r="AA133" s="0" t="s">
        <v>183</v>
      </c>
      <c r="AB133" s="0" t="s">
        <v>184</v>
      </c>
      <c r="AC133" s="0" t="s">
        <v>185</v>
      </c>
      <c r="AD133" s="0" t="s">
        <v>186</v>
      </c>
      <c r="AE133" s="0" t="s">
        <v>187</v>
      </c>
      <c r="AF133" s="0" t="s">
        <v>188</v>
      </c>
      <c r="AG133" s="0" t="s">
        <v>291</v>
      </c>
      <c r="AH133" s="0" t="s">
        <v>189</v>
      </c>
      <c r="AI133" s="0" t="s">
        <v>190</v>
      </c>
      <c r="AJ133" s="0" t="s">
        <v>191</v>
      </c>
      <c r="AK133" s="0" t="s">
        <v>192</v>
      </c>
      <c r="AL133" s="0" t="s">
        <v>234</v>
      </c>
      <c r="AM133" s="0" t="s">
        <v>193</v>
      </c>
      <c r="AN133" s="0" t="s">
        <v>194</v>
      </c>
      <c r="AO133" s="0" t="s">
        <v>195</v>
      </c>
      <c r="AP133" s="0" t="s">
        <v>196</v>
      </c>
      <c r="AQ133" s="0" t="s">
        <v>197</v>
      </c>
      <c r="AR133" s="0" t="s">
        <v>198</v>
      </c>
      <c r="AS133" s="0" t="s">
        <v>199</v>
      </c>
      <c r="AT133" s="0" t="s">
        <v>200</v>
      </c>
      <c r="AU133" s="0" t="s">
        <v>201</v>
      </c>
      <c r="AV133" s="0" t="s">
        <v>229</v>
      </c>
      <c r="AW133" s="0" t="s">
        <v>202</v>
      </c>
      <c r="AX133" s="0" t="s">
        <v>203</v>
      </c>
      <c r="AY133" s="0" t="s">
        <v>204</v>
      </c>
      <c r="AZ133" s="0" t="s">
        <v>205</v>
      </c>
      <c r="BA133" s="0" t="s">
        <v>206</v>
      </c>
      <c r="BB133" s="0" t="s">
        <v>207</v>
      </c>
      <c r="BC133" s="0" t="s">
        <v>208</v>
      </c>
      <c r="BD133" s="0" t="s">
        <v>209</v>
      </c>
      <c r="BE133" s="0" t="s">
        <v>210</v>
      </c>
      <c r="BF133" s="0" t="s">
        <v>211</v>
      </c>
      <c r="BG133" s="0" t="s">
        <v>212</v>
      </c>
      <c r="BH133" s="0" t="s">
        <v>213</v>
      </c>
      <c r="BI133" s="0" t="s">
        <v>214</v>
      </c>
      <c r="BJ133" s="0" t="s">
        <v>215</v>
      </c>
      <c r="BK133" s="0" t="s">
        <v>216</v>
      </c>
      <c r="BL133" s="0" t="s">
        <v>217</v>
      </c>
      <c r="BM133" s="0" t="s">
        <v>218</v>
      </c>
      <c r="BN133" s="0" t="s">
        <v>219</v>
      </c>
      <c r="BO133" s="0" t="s">
        <v>220</v>
      </c>
      <c r="BP133" s="0" t="s">
        <v>221</v>
      </c>
      <c r="BQ133" s="0" t="s">
        <v>222</v>
      </c>
      <c r="BR133" s="0" t="s">
        <v>223</v>
      </c>
      <c r="BS133" s="0" t="s">
        <v>224</v>
      </c>
      <c r="BT133" s="0" t="s">
        <v>225</v>
      </c>
      <c r="BU133" s="0" t="s">
        <v>230</v>
      </c>
      <c r="BV133" s="0" t="e">
        <f aca="false">NA()</f>
        <v>#N/A</v>
      </c>
      <c r="BW133" s="0" t="e">
        <f aca="false">NA()</f>
        <v>#N/A</v>
      </c>
      <c r="BX133" s="0" t="e">
        <f aca="false">NA()</f>
        <v>#N/A</v>
      </c>
      <c r="BY133" s="0" t="e">
        <f aca="false">NA()</f>
        <v>#N/A</v>
      </c>
      <c r="BZ133" s="0" t="e">
        <f aca="false">NA()</f>
        <v>#N/A</v>
      </c>
      <c r="CA133" s="0" t="e">
        <f aca="false">NA()</f>
        <v>#N/A</v>
      </c>
      <c r="CB133" s="0" t="e">
        <f aca="false">NA()</f>
        <v>#N/A</v>
      </c>
      <c r="CC133" s="0" t="e">
        <f aca="false">NA()</f>
        <v>#N/A</v>
      </c>
      <c r="CD133" s="0" t="e">
        <f aca="false">NA()</f>
        <v>#N/A</v>
      </c>
      <c r="CE133" s="0" t="e">
        <f aca="false">NA()</f>
        <v>#N/A</v>
      </c>
      <c r="CF133" s="0" t="e">
        <f aca="false">NA()</f>
        <v>#N/A</v>
      </c>
      <c r="CG133" s="0" t="e">
        <f aca="false">NA()</f>
        <v>#N/A</v>
      </c>
      <c r="CH133" s="0" t="e">
        <f aca="false">NA()</f>
        <v>#N/A</v>
      </c>
      <c r="CI133" s="0" t="e">
        <f aca="false">NA()</f>
        <v>#N/A</v>
      </c>
      <c r="CJ133" s="0" t="e">
        <f aca="false">NA()</f>
        <v>#N/A</v>
      </c>
      <c r="CK133" s="0" t="e">
        <f aca="false">NA()</f>
        <v>#N/A</v>
      </c>
      <c r="CL133" s="0" t="e">
        <f aca="false">NA()</f>
        <v>#N/A</v>
      </c>
      <c r="CM133" s="0" t="e">
        <f aca="false">NA()</f>
        <v>#N/A</v>
      </c>
      <c r="CN133" s="0" t="e">
        <f aca="false">NA()</f>
        <v>#N/A</v>
      </c>
      <c r="CO133" s="0" t="e">
        <f aca="false">NA()</f>
        <v>#N/A</v>
      </c>
      <c r="CP133" s="0" t="e">
        <f aca="false">NA()</f>
        <v>#N/A</v>
      </c>
      <c r="CQ133" s="0" t="e">
        <f aca="false">NA()</f>
        <v>#N/A</v>
      </c>
      <c r="CR133" s="0" t="e">
        <f aca="false">NA()</f>
        <v>#N/A</v>
      </c>
      <c r="CS133" s="0" t="e">
        <f aca="false">NA()</f>
        <v>#N/A</v>
      </c>
      <c r="CT133" s="0" t="e">
        <f aca="false">NA()</f>
        <v>#N/A</v>
      </c>
      <c r="CU133" s="0" t="e">
        <f aca="false">NA()</f>
        <v>#N/A</v>
      </c>
      <c r="CV133" s="0" t="e">
        <f aca="false">NA()</f>
        <v>#N/A</v>
      </c>
      <c r="CW133" s="0" t="e">
        <f aca="false">NA()</f>
        <v>#N/A</v>
      </c>
      <c r="CX133" s="0" t="e">
        <f aca="false">NA()</f>
        <v>#N/A</v>
      </c>
    </row>
    <row r="134" customFormat="false" ht="12.75" hidden="false" customHeight="false" outlineLevel="0" collapsed="false">
      <c r="A134" s="0" t="s">
        <v>289</v>
      </c>
      <c r="B134" s="0" t="n">
        <v>1</v>
      </c>
      <c r="C134" s="0" t="n">
        <v>1</v>
      </c>
      <c r="D134" s="0" t="n">
        <v>1</v>
      </c>
      <c r="E134" s="0" t="n">
        <v>1</v>
      </c>
      <c r="F134" s="0" t="n">
        <v>1</v>
      </c>
      <c r="G134" s="0" t="n">
        <v>1</v>
      </c>
      <c r="H134" s="0" t="n">
        <v>1</v>
      </c>
      <c r="I134" s="0" t="n">
        <v>1</v>
      </c>
      <c r="J134" s="0" t="n">
        <v>1</v>
      </c>
      <c r="K134" s="0" t="n">
        <v>1</v>
      </c>
      <c r="L134" s="0" t="n">
        <v>1</v>
      </c>
      <c r="M134" s="0" t="n">
        <v>1</v>
      </c>
      <c r="N134" s="0" t="n">
        <v>1</v>
      </c>
      <c r="O134" s="0" t="n">
        <v>1</v>
      </c>
      <c r="P134" s="0" t="n">
        <v>1</v>
      </c>
      <c r="Q134" s="0" t="n">
        <v>1</v>
      </c>
      <c r="R134" s="0" t="n">
        <v>1</v>
      </c>
      <c r="S134" s="0" t="n">
        <v>1</v>
      </c>
      <c r="T134" s="0" t="n">
        <v>1</v>
      </c>
      <c r="U134" s="0" t="n">
        <v>1</v>
      </c>
      <c r="V134" s="0" t="n">
        <v>1</v>
      </c>
      <c r="W134" s="0" t="n">
        <v>1</v>
      </c>
      <c r="X134" s="0" t="n">
        <v>1</v>
      </c>
      <c r="Y134" s="0" t="n">
        <v>1</v>
      </c>
      <c r="Z134" s="0" t="n">
        <v>1</v>
      </c>
      <c r="AA134" s="0" t="n">
        <v>1</v>
      </c>
      <c r="AB134" s="0" t="n">
        <v>1</v>
      </c>
      <c r="AC134" s="0" t="n">
        <v>1</v>
      </c>
      <c r="AD134" s="0" t="n">
        <v>1</v>
      </c>
      <c r="AE134" s="0" t="n">
        <v>1</v>
      </c>
      <c r="AF134" s="0" t="n">
        <v>1</v>
      </c>
      <c r="AG134" s="0" t="n">
        <v>1</v>
      </c>
      <c r="AH134" s="0" t="n">
        <v>1</v>
      </c>
      <c r="AI134" s="0" t="n">
        <v>1</v>
      </c>
      <c r="AJ134" s="0" t="n">
        <v>1</v>
      </c>
      <c r="AK134" s="0" t="n">
        <v>1</v>
      </c>
      <c r="AL134" s="0" t="n">
        <v>1</v>
      </c>
      <c r="AM134" s="0" t="n">
        <v>1</v>
      </c>
      <c r="AN134" s="0" t="n">
        <v>1</v>
      </c>
      <c r="AO134" s="0" t="n">
        <v>1</v>
      </c>
      <c r="AP134" s="0" t="n">
        <v>1</v>
      </c>
      <c r="AQ134" s="0" t="n">
        <v>1</v>
      </c>
      <c r="AR134" s="0" t="n">
        <v>1</v>
      </c>
      <c r="AS134" s="0" t="n">
        <v>1</v>
      </c>
      <c r="AT134" s="0" t="n">
        <v>1</v>
      </c>
      <c r="AU134" s="0" t="n">
        <v>1</v>
      </c>
      <c r="AV134" s="0" t="n">
        <v>1</v>
      </c>
      <c r="AW134" s="0" t="n">
        <v>1</v>
      </c>
      <c r="AX134" s="0" t="n">
        <v>1</v>
      </c>
      <c r="AY134" s="0" t="n">
        <v>1</v>
      </c>
      <c r="AZ134" s="0" t="n">
        <v>1</v>
      </c>
      <c r="BA134" s="0" t="n">
        <v>1</v>
      </c>
      <c r="BB134" s="0" t="n">
        <v>1</v>
      </c>
      <c r="BC134" s="0" t="n">
        <v>1</v>
      </c>
      <c r="BD134" s="0" t="n">
        <v>1</v>
      </c>
      <c r="BE134" s="0" t="n">
        <v>1</v>
      </c>
      <c r="BF134" s="0" t="n">
        <v>1</v>
      </c>
      <c r="BG134" s="0" t="n">
        <v>1</v>
      </c>
      <c r="BH134" s="0" t="n">
        <v>1</v>
      </c>
      <c r="BI134" s="0" t="n">
        <v>1</v>
      </c>
      <c r="BJ134" s="0" t="n">
        <v>1</v>
      </c>
      <c r="BK134" s="0" t="n">
        <v>1</v>
      </c>
      <c r="BL134" s="0" t="n">
        <v>1</v>
      </c>
      <c r="BM134" s="0" t="n">
        <v>1</v>
      </c>
      <c r="BN134" s="0" t="n">
        <v>1</v>
      </c>
      <c r="BO134" s="0" t="n">
        <v>1</v>
      </c>
      <c r="BP134" s="0" t="n">
        <v>1</v>
      </c>
      <c r="BQ134" s="0" t="n">
        <v>1</v>
      </c>
      <c r="BR134" s="0" t="n">
        <v>1</v>
      </c>
      <c r="BS134" s="0" t="n">
        <v>1</v>
      </c>
      <c r="BT134" s="0" t="n">
        <v>1</v>
      </c>
      <c r="BU134" s="0" t="n">
        <v>1</v>
      </c>
      <c r="BV134" s="0" t="n">
        <v>1</v>
      </c>
      <c r="BW134" s="0" t="n">
        <v>1</v>
      </c>
      <c r="BX134" s="0" t="n">
        <v>1</v>
      </c>
      <c r="BY134" s="0" t="n">
        <v>1</v>
      </c>
      <c r="BZ134" s="0" t="n">
        <v>1</v>
      </c>
      <c r="CA134" s="0" t="n">
        <v>1</v>
      </c>
      <c r="CB134" s="0" t="n">
        <v>1</v>
      </c>
      <c r="CC134" s="0" t="n">
        <v>1</v>
      </c>
      <c r="CD134" s="0" t="n">
        <v>1</v>
      </c>
      <c r="CE134" s="0" t="n">
        <v>1</v>
      </c>
      <c r="CF134" s="0" t="n">
        <v>1</v>
      </c>
      <c r="CG134" s="0" t="n">
        <v>1</v>
      </c>
      <c r="CH134" s="0" t="n">
        <v>1</v>
      </c>
      <c r="CI134" s="0" t="n">
        <v>1</v>
      </c>
      <c r="CJ134" s="0" t="n">
        <v>1</v>
      </c>
      <c r="CK134" s="0" t="n">
        <v>1</v>
      </c>
      <c r="CL134" s="0" t="n">
        <v>1</v>
      </c>
      <c r="CM134" s="0" t="n">
        <v>1</v>
      </c>
      <c r="CN134" s="0" t="n">
        <v>1</v>
      </c>
      <c r="CO134" s="0" t="n">
        <v>1</v>
      </c>
      <c r="CP134" s="0" t="n">
        <v>1</v>
      </c>
      <c r="CQ134" s="0" t="n">
        <v>1</v>
      </c>
      <c r="CR134" s="0" t="n">
        <v>1</v>
      </c>
      <c r="CS134" s="0" t="n">
        <v>1</v>
      </c>
      <c r="CT134" s="0" t="n">
        <v>1</v>
      </c>
      <c r="CU134" s="0" t="n">
        <v>1</v>
      </c>
      <c r="CV134" s="0" t="n">
        <v>1</v>
      </c>
      <c r="CW134" s="0" t="n">
        <v>1</v>
      </c>
      <c r="CX134" s="0" t="n">
        <v>1</v>
      </c>
    </row>
    <row r="135" customFormat="false" ht="12.75" hidden="false" customHeight="false" outlineLevel="0" collapsed="false">
      <c r="B135" s="0" t="s">
        <v>159</v>
      </c>
      <c r="C135" s="0" t="s">
        <v>160</v>
      </c>
      <c r="D135" s="0" t="s">
        <v>161</v>
      </c>
      <c r="E135" s="0" t="s">
        <v>162</v>
      </c>
      <c r="F135" s="0" t="s">
        <v>163</v>
      </c>
      <c r="G135" s="0" t="s">
        <v>164</v>
      </c>
      <c r="H135" s="0" t="s">
        <v>165</v>
      </c>
      <c r="I135" s="0" t="s">
        <v>166</v>
      </c>
      <c r="J135" s="0" t="s">
        <v>167</v>
      </c>
      <c r="K135" s="0" t="s">
        <v>228</v>
      </c>
      <c r="L135" s="0" t="s">
        <v>168</v>
      </c>
      <c r="M135" s="0" t="s">
        <v>169</v>
      </c>
      <c r="N135" s="0" t="s">
        <v>170</v>
      </c>
      <c r="O135" s="0" t="s">
        <v>171</v>
      </c>
      <c r="P135" s="0" t="s">
        <v>172</v>
      </c>
      <c r="Q135" s="0" t="s">
        <v>173</v>
      </c>
      <c r="R135" s="0" t="s">
        <v>174</v>
      </c>
      <c r="S135" s="0" t="s">
        <v>175</v>
      </c>
      <c r="T135" s="0" t="s">
        <v>176</v>
      </c>
      <c r="U135" s="0" t="s">
        <v>177</v>
      </c>
      <c r="V135" s="0" t="s">
        <v>178</v>
      </c>
      <c r="W135" s="0" t="s">
        <v>179</v>
      </c>
      <c r="X135" s="0" t="s">
        <v>180</v>
      </c>
      <c r="Y135" s="0" t="s">
        <v>181</v>
      </c>
      <c r="Z135" s="0" t="s">
        <v>182</v>
      </c>
      <c r="AA135" s="0" t="s">
        <v>183</v>
      </c>
      <c r="AB135" s="0" t="s">
        <v>184</v>
      </c>
      <c r="AC135" s="0" t="s">
        <v>185</v>
      </c>
      <c r="AD135" s="0" t="s">
        <v>186</v>
      </c>
      <c r="AE135" s="0" t="s">
        <v>187</v>
      </c>
      <c r="AF135" s="0" t="s">
        <v>188</v>
      </c>
      <c r="AG135" s="0" t="s">
        <v>291</v>
      </c>
      <c r="AH135" s="0" t="s">
        <v>189</v>
      </c>
      <c r="AI135" s="0" t="s">
        <v>190</v>
      </c>
      <c r="AJ135" s="0" t="s">
        <v>191</v>
      </c>
      <c r="AK135" s="0" t="s">
        <v>192</v>
      </c>
      <c r="AL135" s="0" t="s">
        <v>234</v>
      </c>
      <c r="AM135" s="0" t="s">
        <v>193</v>
      </c>
      <c r="AN135" s="0" t="s">
        <v>194</v>
      </c>
      <c r="AO135" s="0" t="s">
        <v>195</v>
      </c>
      <c r="AP135" s="0" t="s">
        <v>196</v>
      </c>
      <c r="AQ135" s="0" t="s">
        <v>197</v>
      </c>
      <c r="AR135" s="0" t="s">
        <v>198</v>
      </c>
      <c r="AS135" s="0" t="s">
        <v>199</v>
      </c>
      <c r="AT135" s="0" t="s">
        <v>200</v>
      </c>
      <c r="AU135" s="0" t="s">
        <v>201</v>
      </c>
      <c r="AV135" s="0" t="s">
        <v>229</v>
      </c>
      <c r="AW135" s="0" t="s">
        <v>202</v>
      </c>
      <c r="AX135" s="0" t="s">
        <v>203</v>
      </c>
      <c r="AY135" s="0" t="s">
        <v>204</v>
      </c>
      <c r="AZ135" s="0" t="s">
        <v>205</v>
      </c>
      <c r="BA135" s="0" t="s">
        <v>206</v>
      </c>
      <c r="BB135" s="0" t="s">
        <v>207</v>
      </c>
      <c r="BC135" s="0" t="s">
        <v>208</v>
      </c>
      <c r="BD135" s="0" t="s">
        <v>209</v>
      </c>
      <c r="BE135" s="0" t="s">
        <v>210</v>
      </c>
      <c r="BF135" s="0" t="s">
        <v>211</v>
      </c>
      <c r="BG135" s="0" t="s">
        <v>212</v>
      </c>
      <c r="BH135" s="0" t="s">
        <v>213</v>
      </c>
      <c r="BI135" s="0" t="s">
        <v>214</v>
      </c>
      <c r="BJ135" s="0" t="s">
        <v>215</v>
      </c>
      <c r="BK135" s="0" t="s">
        <v>216</v>
      </c>
      <c r="BL135" s="0" t="s">
        <v>217</v>
      </c>
      <c r="BM135" s="0" t="s">
        <v>218</v>
      </c>
      <c r="BN135" s="0" t="s">
        <v>219</v>
      </c>
      <c r="BO135" s="0" t="s">
        <v>220</v>
      </c>
      <c r="BP135" s="0" t="s">
        <v>221</v>
      </c>
      <c r="BQ135" s="0" t="s">
        <v>222</v>
      </c>
      <c r="BR135" s="0" t="s">
        <v>223</v>
      </c>
      <c r="BS135" s="0" t="s">
        <v>224</v>
      </c>
      <c r="BT135" s="0" t="s">
        <v>225</v>
      </c>
      <c r="BU135" s="0" t="s">
        <v>230</v>
      </c>
      <c r="BV135" s="0" t="e">
        <f aca="false">NA()</f>
        <v>#N/A</v>
      </c>
      <c r="BW135" s="0" t="e">
        <f aca="false">NA()</f>
        <v>#N/A</v>
      </c>
      <c r="BX135" s="0" t="e">
        <f aca="false">NA()</f>
        <v>#N/A</v>
      </c>
      <c r="BY135" s="0" t="e">
        <f aca="false">NA()</f>
        <v>#N/A</v>
      </c>
      <c r="BZ135" s="0" t="e">
        <f aca="false">NA()</f>
        <v>#N/A</v>
      </c>
      <c r="CA135" s="0" t="e">
        <f aca="false">NA()</f>
        <v>#N/A</v>
      </c>
      <c r="CB135" s="0" t="e">
        <f aca="false">NA()</f>
        <v>#N/A</v>
      </c>
      <c r="CC135" s="0" t="e">
        <f aca="false">NA()</f>
        <v>#N/A</v>
      </c>
      <c r="CD135" s="0" t="e">
        <f aca="false">NA()</f>
        <v>#N/A</v>
      </c>
      <c r="CE135" s="0" t="e">
        <f aca="false">NA()</f>
        <v>#N/A</v>
      </c>
      <c r="CF135" s="0" t="e">
        <f aca="false">NA()</f>
        <v>#N/A</v>
      </c>
      <c r="CG135" s="0" t="e">
        <f aca="false">NA()</f>
        <v>#N/A</v>
      </c>
      <c r="CH135" s="0" t="e">
        <f aca="false">NA()</f>
        <v>#N/A</v>
      </c>
      <c r="CI135" s="0" t="e">
        <f aca="false">NA()</f>
        <v>#N/A</v>
      </c>
      <c r="CJ135" s="0" t="e">
        <f aca="false">NA()</f>
        <v>#N/A</v>
      </c>
      <c r="CK135" s="0" t="e">
        <f aca="false">NA()</f>
        <v>#N/A</v>
      </c>
      <c r="CL135" s="0" t="e">
        <f aca="false">NA()</f>
        <v>#N/A</v>
      </c>
      <c r="CM135" s="0" t="e">
        <f aca="false">NA()</f>
        <v>#N/A</v>
      </c>
      <c r="CN135" s="0" t="e">
        <f aca="false">NA()</f>
        <v>#N/A</v>
      </c>
      <c r="CO135" s="0" t="e">
        <f aca="false">NA()</f>
        <v>#N/A</v>
      </c>
      <c r="CP135" s="0" t="e">
        <f aca="false">NA()</f>
        <v>#N/A</v>
      </c>
      <c r="CQ135" s="0" t="e">
        <f aca="false">NA()</f>
        <v>#N/A</v>
      </c>
      <c r="CR135" s="0" t="e">
        <f aca="false">NA()</f>
        <v>#N/A</v>
      </c>
      <c r="CS135" s="0" t="e">
        <f aca="false">NA()</f>
        <v>#N/A</v>
      </c>
      <c r="CT135" s="0" t="e">
        <f aca="false">NA()</f>
        <v>#N/A</v>
      </c>
      <c r="CU135" s="0" t="e">
        <f aca="false">NA()</f>
        <v>#N/A</v>
      </c>
      <c r="CV135" s="0" t="e">
        <f aca="false">NA()</f>
        <v>#N/A</v>
      </c>
      <c r="CW135" s="0" t="e">
        <f aca="false">NA()</f>
        <v>#N/A</v>
      </c>
      <c r="CX135" s="0" t="e">
        <f aca="false">NA()</f>
        <v>#N/A</v>
      </c>
    </row>
    <row r="136" customFormat="false" ht="12.75" hidden="false" customHeight="false" outlineLevel="0" collapsed="false">
      <c r="A136" s="0" t="s">
        <v>290</v>
      </c>
      <c r="B136" s="0" t="n">
        <v>1</v>
      </c>
      <c r="C136" s="0" t="n">
        <v>1</v>
      </c>
      <c r="D136" s="0" t="n">
        <v>1</v>
      </c>
      <c r="E136" s="0" t="n">
        <v>1</v>
      </c>
      <c r="F136" s="0" t="n">
        <v>1</v>
      </c>
      <c r="G136" s="0" t="n">
        <v>1</v>
      </c>
      <c r="H136" s="0" t="n">
        <v>1</v>
      </c>
      <c r="I136" s="0" t="n">
        <v>1</v>
      </c>
      <c r="J136" s="0" t="n">
        <v>1</v>
      </c>
      <c r="K136" s="0" t="n">
        <v>1</v>
      </c>
      <c r="L136" s="0" t="n">
        <v>1</v>
      </c>
      <c r="M136" s="0" t="n">
        <v>1</v>
      </c>
      <c r="N136" s="0" t="n">
        <v>1</v>
      </c>
      <c r="O136" s="0" t="n">
        <v>1</v>
      </c>
      <c r="P136" s="0" t="n">
        <v>1</v>
      </c>
      <c r="Q136" s="0" t="n">
        <v>1</v>
      </c>
      <c r="R136" s="0" t="n">
        <v>1</v>
      </c>
      <c r="S136" s="0" t="n">
        <v>1</v>
      </c>
      <c r="T136" s="0" t="n">
        <v>1</v>
      </c>
      <c r="U136" s="0" t="n">
        <v>1</v>
      </c>
      <c r="V136" s="0" t="n">
        <v>1</v>
      </c>
      <c r="W136" s="0" t="n">
        <v>1</v>
      </c>
      <c r="X136" s="0" t="n">
        <v>1</v>
      </c>
      <c r="Y136" s="0" t="n">
        <v>1</v>
      </c>
      <c r="Z136" s="0" t="n">
        <v>1</v>
      </c>
      <c r="AA136" s="0" t="n">
        <v>1</v>
      </c>
      <c r="AB136" s="0" t="n">
        <v>1</v>
      </c>
      <c r="AC136" s="0" t="n">
        <v>1</v>
      </c>
      <c r="AD136" s="0" t="n">
        <v>1</v>
      </c>
      <c r="AE136" s="0" t="n">
        <v>1</v>
      </c>
      <c r="AF136" s="0" t="n">
        <v>1</v>
      </c>
      <c r="AG136" s="0" t="n">
        <v>1</v>
      </c>
      <c r="AH136" s="0" t="n">
        <v>1</v>
      </c>
      <c r="AI136" s="0" t="n">
        <v>1</v>
      </c>
      <c r="AJ136" s="0" t="n">
        <v>1</v>
      </c>
      <c r="AK136" s="0" t="n">
        <v>1</v>
      </c>
      <c r="AL136" s="0" t="n">
        <v>1</v>
      </c>
      <c r="AM136" s="0" t="n">
        <v>1</v>
      </c>
      <c r="AN136" s="0" t="n">
        <v>1</v>
      </c>
      <c r="AO136" s="0" t="n">
        <v>1</v>
      </c>
      <c r="AP136" s="0" t="n">
        <v>1</v>
      </c>
      <c r="AQ136" s="0" t="n">
        <v>1</v>
      </c>
      <c r="AR136" s="0" t="n">
        <v>1</v>
      </c>
      <c r="AS136" s="0" t="n">
        <v>1</v>
      </c>
      <c r="AT136" s="0" t="n">
        <v>1</v>
      </c>
      <c r="AU136" s="0" t="n">
        <v>1</v>
      </c>
      <c r="AV136" s="0" t="n">
        <v>1</v>
      </c>
      <c r="AW136" s="0" t="n">
        <v>1</v>
      </c>
      <c r="AX136" s="0" t="n">
        <v>1</v>
      </c>
      <c r="AY136" s="0" t="n">
        <v>1</v>
      </c>
      <c r="AZ136" s="0" t="n">
        <v>1</v>
      </c>
      <c r="BA136" s="0" t="n">
        <v>1</v>
      </c>
      <c r="BB136" s="0" t="n">
        <v>1</v>
      </c>
      <c r="BC136" s="0" t="n">
        <v>1</v>
      </c>
      <c r="BD136" s="0" t="n">
        <v>1</v>
      </c>
      <c r="BE136" s="0" t="n">
        <v>1</v>
      </c>
      <c r="BF136" s="0" t="n">
        <v>1</v>
      </c>
      <c r="BG136" s="0" t="n">
        <v>1</v>
      </c>
      <c r="BH136" s="0" t="n">
        <v>1</v>
      </c>
      <c r="BI136" s="0" t="n">
        <v>1</v>
      </c>
      <c r="BJ136" s="0" t="n">
        <v>1</v>
      </c>
      <c r="BK136" s="0" t="n">
        <v>1</v>
      </c>
      <c r="BL136" s="0" t="n">
        <v>1</v>
      </c>
      <c r="BM136" s="0" t="n">
        <v>1</v>
      </c>
      <c r="BN136" s="0" t="n">
        <v>1</v>
      </c>
      <c r="BO136" s="0" t="n">
        <v>1</v>
      </c>
      <c r="BP136" s="0" t="n">
        <v>1</v>
      </c>
      <c r="BQ136" s="0" t="n">
        <v>1</v>
      </c>
      <c r="BR136" s="0" t="n">
        <v>1</v>
      </c>
      <c r="BS136" s="0" t="n">
        <v>1</v>
      </c>
      <c r="BT136" s="0" t="n">
        <v>1</v>
      </c>
      <c r="BU136" s="0" t="n">
        <v>1</v>
      </c>
      <c r="BV136" s="0" t="n">
        <v>1</v>
      </c>
      <c r="BW136" s="0" t="n">
        <v>1</v>
      </c>
      <c r="BX136" s="0" t="n">
        <v>1</v>
      </c>
      <c r="BY136" s="0" t="n">
        <v>1</v>
      </c>
      <c r="BZ136" s="0" t="n">
        <v>1</v>
      </c>
      <c r="CA136" s="0" t="n">
        <v>1</v>
      </c>
      <c r="CB136" s="0" t="n">
        <v>1</v>
      </c>
      <c r="CC136" s="0" t="n">
        <v>1</v>
      </c>
      <c r="CD136" s="0" t="n">
        <v>1</v>
      </c>
      <c r="CE136" s="0" t="n">
        <v>1</v>
      </c>
      <c r="CF136" s="0" t="n">
        <v>1</v>
      </c>
      <c r="CG136" s="0" t="n">
        <v>1</v>
      </c>
      <c r="CH136" s="0" t="n">
        <v>1</v>
      </c>
      <c r="CI136" s="0" t="n">
        <v>1</v>
      </c>
      <c r="CJ136" s="0" t="n">
        <v>1</v>
      </c>
      <c r="CK136" s="0" t="n">
        <v>1</v>
      </c>
      <c r="CL136" s="0" t="n">
        <v>1</v>
      </c>
      <c r="CM136" s="0" t="n">
        <v>1</v>
      </c>
      <c r="CN136" s="0" t="n">
        <v>1</v>
      </c>
      <c r="CO136" s="0" t="n">
        <v>1</v>
      </c>
      <c r="CP136" s="0" t="n">
        <v>1</v>
      </c>
      <c r="CQ136" s="0" t="n">
        <v>1</v>
      </c>
      <c r="CR136" s="0" t="n">
        <v>1</v>
      </c>
      <c r="CS136" s="0" t="n">
        <v>1</v>
      </c>
      <c r="CT136" s="0" t="n">
        <v>1</v>
      </c>
      <c r="CU136" s="0" t="n">
        <v>1</v>
      </c>
      <c r="CV136" s="0" t="n">
        <v>1</v>
      </c>
      <c r="CW136" s="0" t="n">
        <v>1</v>
      </c>
      <c r="CX136" s="0" t="n">
        <v>1</v>
      </c>
    </row>
    <row r="137" customFormat="false" ht="12.75" hidden="false" customHeight="false" outlineLevel="0" collapsed="false">
      <c r="B137" s="0" t="s">
        <v>159</v>
      </c>
      <c r="C137" s="0" t="s">
        <v>160</v>
      </c>
      <c r="D137" s="0" t="s">
        <v>161</v>
      </c>
      <c r="E137" s="0" t="s">
        <v>162</v>
      </c>
      <c r="F137" s="0" t="s">
        <v>163</v>
      </c>
      <c r="G137" s="0" t="s">
        <v>164</v>
      </c>
      <c r="H137" s="0" t="s">
        <v>165</v>
      </c>
      <c r="I137" s="0" t="s">
        <v>166</v>
      </c>
      <c r="J137" s="0" t="s">
        <v>167</v>
      </c>
      <c r="K137" s="0" t="s">
        <v>228</v>
      </c>
      <c r="L137" s="0" t="s">
        <v>168</v>
      </c>
      <c r="M137" s="0" t="s">
        <v>169</v>
      </c>
      <c r="N137" s="0" t="s">
        <v>170</v>
      </c>
      <c r="O137" s="0" t="s">
        <v>171</v>
      </c>
      <c r="P137" s="0" t="s">
        <v>172</v>
      </c>
      <c r="Q137" s="0" t="s">
        <v>173</v>
      </c>
      <c r="R137" s="0" t="s">
        <v>174</v>
      </c>
      <c r="S137" s="0" t="s">
        <v>175</v>
      </c>
      <c r="T137" s="0" t="s">
        <v>176</v>
      </c>
      <c r="U137" s="0" t="s">
        <v>177</v>
      </c>
      <c r="V137" s="0" t="s">
        <v>178</v>
      </c>
      <c r="W137" s="0" t="s">
        <v>179</v>
      </c>
      <c r="X137" s="0" t="s">
        <v>180</v>
      </c>
      <c r="Y137" s="0" t="s">
        <v>181</v>
      </c>
      <c r="Z137" s="0" t="s">
        <v>182</v>
      </c>
      <c r="AA137" s="0" t="s">
        <v>183</v>
      </c>
      <c r="AB137" s="0" t="s">
        <v>184</v>
      </c>
      <c r="AC137" s="0" t="s">
        <v>185</v>
      </c>
      <c r="AD137" s="0" t="s">
        <v>186</v>
      </c>
      <c r="AE137" s="0" t="s">
        <v>187</v>
      </c>
      <c r="AF137" s="0" t="s">
        <v>188</v>
      </c>
      <c r="AG137" s="0" t="s">
        <v>291</v>
      </c>
      <c r="AH137" s="0" t="s">
        <v>189</v>
      </c>
      <c r="AI137" s="0" t="s">
        <v>190</v>
      </c>
      <c r="AJ137" s="0" t="s">
        <v>191</v>
      </c>
      <c r="AK137" s="0" t="s">
        <v>192</v>
      </c>
      <c r="AL137" s="0" t="s">
        <v>234</v>
      </c>
      <c r="AM137" s="0" t="s">
        <v>193</v>
      </c>
      <c r="AN137" s="0" t="s">
        <v>194</v>
      </c>
      <c r="AO137" s="0" t="s">
        <v>195</v>
      </c>
      <c r="AP137" s="0" t="s">
        <v>196</v>
      </c>
      <c r="AQ137" s="0" t="s">
        <v>197</v>
      </c>
      <c r="AR137" s="0" t="s">
        <v>198</v>
      </c>
      <c r="AS137" s="0" t="s">
        <v>199</v>
      </c>
      <c r="AT137" s="0" t="s">
        <v>200</v>
      </c>
      <c r="AU137" s="0" t="s">
        <v>201</v>
      </c>
      <c r="AV137" s="0" t="s">
        <v>229</v>
      </c>
      <c r="AW137" s="0" t="s">
        <v>202</v>
      </c>
      <c r="AX137" s="0" t="s">
        <v>203</v>
      </c>
      <c r="AY137" s="0" t="s">
        <v>204</v>
      </c>
      <c r="AZ137" s="0" t="s">
        <v>205</v>
      </c>
      <c r="BA137" s="0" t="s">
        <v>206</v>
      </c>
      <c r="BB137" s="0" t="s">
        <v>207</v>
      </c>
      <c r="BC137" s="0" t="s">
        <v>208</v>
      </c>
      <c r="BD137" s="0" t="s">
        <v>209</v>
      </c>
      <c r="BE137" s="0" t="s">
        <v>210</v>
      </c>
      <c r="BF137" s="0" t="s">
        <v>211</v>
      </c>
      <c r="BG137" s="0" t="s">
        <v>212</v>
      </c>
      <c r="BH137" s="0" t="s">
        <v>213</v>
      </c>
      <c r="BI137" s="0" t="s">
        <v>214</v>
      </c>
      <c r="BJ137" s="0" t="s">
        <v>215</v>
      </c>
      <c r="BK137" s="0" t="s">
        <v>216</v>
      </c>
      <c r="BL137" s="0" t="s">
        <v>217</v>
      </c>
      <c r="BM137" s="0" t="s">
        <v>218</v>
      </c>
      <c r="BN137" s="0" t="s">
        <v>219</v>
      </c>
      <c r="BO137" s="0" t="s">
        <v>220</v>
      </c>
      <c r="BP137" s="0" t="s">
        <v>221</v>
      </c>
      <c r="BQ137" s="0" t="s">
        <v>222</v>
      </c>
      <c r="BR137" s="0" t="s">
        <v>223</v>
      </c>
      <c r="BS137" s="0" t="s">
        <v>224</v>
      </c>
      <c r="BT137" s="0" t="s">
        <v>225</v>
      </c>
      <c r="BU137" s="0" t="s">
        <v>230</v>
      </c>
      <c r="BV137" s="0" t="e">
        <f aca="false">NA()</f>
        <v>#N/A</v>
      </c>
      <c r="BW137" s="0" t="e">
        <f aca="false">NA()</f>
        <v>#N/A</v>
      </c>
      <c r="BX137" s="0" t="e">
        <f aca="false">NA()</f>
        <v>#N/A</v>
      </c>
      <c r="BY137" s="0" t="e">
        <f aca="false">NA()</f>
        <v>#N/A</v>
      </c>
      <c r="BZ137" s="0" t="e">
        <f aca="false">NA()</f>
        <v>#N/A</v>
      </c>
      <c r="CA137" s="0" t="e">
        <f aca="false">NA()</f>
        <v>#N/A</v>
      </c>
      <c r="CB137" s="0" t="e">
        <f aca="false">NA()</f>
        <v>#N/A</v>
      </c>
      <c r="CC137" s="0" t="e">
        <f aca="false">NA()</f>
        <v>#N/A</v>
      </c>
      <c r="CD137" s="0" t="e">
        <f aca="false">NA()</f>
        <v>#N/A</v>
      </c>
      <c r="CE137" s="0" t="e">
        <f aca="false">NA()</f>
        <v>#N/A</v>
      </c>
      <c r="CF137" s="0" t="e">
        <f aca="false">NA()</f>
        <v>#N/A</v>
      </c>
      <c r="CG137" s="0" t="e">
        <f aca="false">NA()</f>
        <v>#N/A</v>
      </c>
      <c r="CH137" s="0" t="e">
        <f aca="false">NA()</f>
        <v>#N/A</v>
      </c>
      <c r="CI137" s="0" t="e">
        <f aca="false">NA()</f>
        <v>#N/A</v>
      </c>
      <c r="CJ137" s="0" t="e">
        <f aca="false">NA()</f>
        <v>#N/A</v>
      </c>
      <c r="CK137" s="0" t="e">
        <f aca="false">NA()</f>
        <v>#N/A</v>
      </c>
      <c r="CL137" s="0" t="e">
        <f aca="false">NA()</f>
        <v>#N/A</v>
      </c>
      <c r="CM137" s="0" t="e">
        <f aca="false">NA()</f>
        <v>#N/A</v>
      </c>
      <c r="CN137" s="0" t="e">
        <f aca="false">NA()</f>
        <v>#N/A</v>
      </c>
      <c r="CO137" s="0" t="e">
        <f aca="false">NA()</f>
        <v>#N/A</v>
      </c>
      <c r="CP137" s="0" t="e">
        <f aca="false">NA()</f>
        <v>#N/A</v>
      </c>
      <c r="CQ137" s="0" t="e">
        <f aca="false">NA()</f>
        <v>#N/A</v>
      </c>
      <c r="CR137" s="0" t="e">
        <f aca="false">NA()</f>
        <v>#N/A</v>
      </c>
      <c r="CS137" s="0" t="e">
        <f aca="false">NA()</f>
        <v>#N/A</v>
      </c>
      <c r="CT137" s="0" t="e">
        <f aca="false">NA()</f>
        <v>#N/A</v>
      </c>
      <c r="CU137" s="0" t="e">
        <f aca="false">NA()</f>
        <v>#N/A</v>
      </c>
      <c r="CV137" s="0" t="e">
        <f aca="false">NA()</f>
        <v>#N/A</v>
      </c>
      <c r="CW137" s="0" t="e">
        <f aca="false">NA()</f>
        <v>#N/A</v>
      </c>
      <c r="CX137" s="0" t="e">
        <f aca="false">NA()</f>
        <v>#N/A</v>
      </c>
    </row>
    <row r="138" customFormat="false" ht="12.75" hidden="false" customHeight="false" outlineLevel="0" collapsed="false">
      <c r="A138" s="0" t="s">
        <v>290</v>
      </c>
      <c r="B138" s="0" t="n">
        <v>1</v>
      </c>
      <c r="C138" s="0" t="n">
        <v>1</v>
      </c>
      <c r="D138" s="0" t="n">
        <v>1</v>
      </c>
      <c r="E138" s="0" t="n">
        <v>1</v>
      </c>
      <c r="F138" s="0" t="n">
        <v>1</v>
      </c>
      <c r="G138" s="0" t="n">
        <v>1</v>
      </c>
      <c r="H138" s="0" t="n">
        <v>1</v>
      </c>
      <c r="I138" s="0" t="n">
        <v>1</v>
      </c>
      <c r="J138" s="0" t="n">
        <v>1</v>
      </c>
      <c r="K138" s="0" t="n">
        <v>1</v>
      </c>
      <c r="L138" s="0" t="n">
        <v>1</v>
      </c>
      <c r="M138" s="0" t="n">
        <v>1</v>
      </c>
      <c r="N138" s="0" t="n">
        <v>1</v>
      </c>
      <c r="O138" s="0" t="n">
        <v>1</v>
      </c>
      <c r="P138" s="0" t="n">
        <v>1</v>
      </c>
      <c r="Q138" s="0" t="n">
        <v>1</v>
      </c>
      <c r="R138" s="0" t="n">
        <v>1</v>
      </c>
      <c r="S138" s="0" t="n">
        <v>1</v>
      </c>
      <c r="T138" s="0" t="n">
        <v>1</v>
      </c>
      <c r="U138" s="0" t="n">
        <v>1</v>
      </c>
      <c r="V138" s="0" t="n">
        <v>1</v>
      </c>
      <c r="W138" s="0" t="n">
        <v>1</v>
      </c>
      <c r="X138" s="0" t="n">
        <v>1</v>
      </c>
      <c r="Y138" s="0" t="n">
        <v>1</v>
      </c>
      <c r="Z138" s="0" t="n">
        <v>1</v>
      </c>
      <c r="AA138" s="0" t="n">
        <v>1</v>
      </c>
      <c r="AB138" s="0" t="n">
        <v>1</v>
      </c>
      <c r="AC138" s="0" t="n">
        <v>1</v>
      </c>
      <c r="AD138" s="0" t="n">
        <v>1</v>
      </c>
      <c r="AE138" s="0" t="n">
        <v>1</v>
      </c>
      <c r="AF138" s="0" t="n">
        <v>1</v>
      </c>
      <c r="AG138" s="0" t="n">
        <v>1</v>
      </c>
      <c r="AH138" s="0" t="n">
        <v>1</v>
      </c>
      <c r="AI138" s="0" t="n">
        <v>1</v>
      </c>
      <c r="AJ138" s="0" t="n">
        <v>1</v>
      </c>
      <c r="AK138" s="0" t="n">
        <v>1</v>
      </c>
      <c r="AL138" s="0" t="n">
        <v>1</v>
      </c>
      <c r="AM138" s="0" t="n">
        <v>1</v>
      </c>
      <c r="AN138" s="0" t="n">
        <v>1</v>
      </c>
      <c r="AO138" s="0" t="n">
        <v>1</v>
      </c>
      <c r="AP138" s="0" t="n">
        <v>1</v>
      </c>
      <c r="AQ138" s="0" t="n">
        <v>1</v>
      </c>
      <c r="AR138" s="0" t="n">
        <v>1</v>
      </c>
      <c r="AS138" s="0" t="n">
        <v>1</v>
      </c>
      <c r="AT138" s="0" t="n">
        <v>1</v>
      </c>
      <c r="AU138" s="0" t="n">
        <v>1</v>
      </c>
      <c r="AV138" s="0" t="n">
        <v>1</v>
      </c>
      <c r="AW138" s="0" t="n">
        <v>1</v>
      </c>
      <c r="AX138" s="0" t="n">
        <v>1</v>
      </c>
      <c r="AY138" s="0" t="n">
        <v>1</v>
      </c>
      <c r="AZ138" s="0" t="n">
        <v>1</v>
      </c>
      <c r="BA138" s="0" t="n">
        <v>1</v>
      </c>
      <c r="BB138" s="0" t="n">
        <v>1</v>
      </c>
      <c r="BC138" s="0" t="n">
        <v>1</v>
      </c>
      <c r="BD138" s="0" t="n">
        <v>1</v>
      </c>
      <c r="BE138" s="0" t="n">
        <v>1</v>
      </c>
      <c r="BF138" s="0" t="n">
        <v>1</v>
      </c>
      <c r="BG138" s="0" t="n">
        <v>1</v>
      </c>
      <c r="BH138" s="0" t="n">
        <v>1</v>
      </c>
      <c r="BI138" s="0" t="n">
        <v>1</v>
      </c>
      <c r="BJ138" s="0" t="n">
        <v>1</v>
      </c>
      <c r="BK138" s="0" t="n">
        <v>1</v>
      </c>
      <c r="BL138" s="0" t="n">
        <v>1</v>
      </c>
      <c r="BM138" s="0" t="n">
        <v>1</v>
      </c>
      <c r="BN138" s="0" t="n">
        <v>1</v>
      </c>
      <c r="BO138" s="0" t="n">
        <v>1</v>
      </c>
      <c r="BP138" s="0" t="n">
        <v>1</v>
      </c>
      <c r="BQ138" s="0" t="n">
        <v>1</v>
      </c>
      <c r="BR138" s="0" t="n">
        <v>1</v>
      </c>
      <c r="BS138" s="0" t="n">
        <v>1</v>
      </c>
      <c r="BT138" s="0" t="n">
        <v>1</v>
      </c>
      <c r="BU138" s="0" t="n">
        <v>1</v>
      </c>
      <c r="BV138" s="0" t="n">
        <v>1</v>
      </c>
      <c r="BW138" s="0" t="n">
        <v>1</v>
      </c>
      <c r="BX138" s="0" t="n">
        <v>1</v>
      </c>
      <c r="BY138" s="0" t="n">
        <v>1</v>
      </c>
      <c r="BZ138" s="0" t="n">
        <v>1</v>
      </c>
      <c r="CA138" s="0" t="n">
        <v>1</v>
      </c>
      <c r="CB138" s="0" t="n">
        <v>1</v>
      </c>
      <c r="CC138" s="0" t="n">
        <v>1</v>
      </c>
      <c r="CD138" s="0" t="n">
        <v>1</v>
      </c>
      <c r="CE138" s="0" t="n">
        <v>1</v>
      </c>
      <c r="CF138" s="0" t="n">
        <v>1</v>
      </c>
      <c r="CG138" s="0" t="n">
        <v>1</v>
      </c>
      <c r="CH138" s="0" t="n">
        <v>1</v>
      </c>
      <c r="CI138" s="0" t="n">
        <v>1</v>
      </c>
      <c r="CJ138" s="0" t="n">
        <v>1</v>
      </c>
      <c r="CK138" s="0" t="n">
        <v>1</v>
      </c>
      <c r="CL138" s="0" t="n">
        <v>1</v>
      </c>
      <c r="CM138" s="0" t="n">
        <v>1</v>
      </c>
      <c r="CN138" s="0" t="n">
        <v>1</v>
      </c>
      <c r="CO138" s="0" t="n">
        <v>1</v>
      </c>
      <c r="CP138" s="0" t="n">
        <v>1</v>
      </c>
      <c r="CQ138" s="0" t="n">
        <v>1</v>
      </c>
      <c r="CR138" s="0" t="n">
        <v>1</v>
      </c>
      <c r="CS138" s="0" t="n">
        <v>1</v>
      </c>
      <c r="CT138" s="0" t="n">
        <v>1</v>
      </c>
      <c r="CU138" s="0" t="n">
        <v>1</v>
      </c>
      <c r="CV138" s="0" t="n">
        <v>1</v>
      </c>
      <c r="CW138" s="0" t="n">
        <v>1</v>
      </c>
      <c r="CX138" s="0" t="n">
        <v>1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:IV16384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50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2" activeCellId="0" sqref="A2:A70"/>
    </sheetView>
  </sheetViews>
  <sheetFormatPr defaultColWidth="9.13671875" defaultRowHeight="12.75" customHeight="true" zeroHeight="false" outlineLevelRow="0" outlineLevelCol="0"/>
  <cols>
    <col collapsed="false" customWidth="false" hidden="false" outlineLevel="0" max="1" min="1" style="37" width="9.14"/>
    <col collapsed="false" customWidth="true" hidden="false" outlineLevel="0" max="2" min="2" style="37" width="11.99"/>
    <col collapsed="false" customWidth="true" hidden="false" outlineLevel="0" max="5" min="3" style="37" width="9.28"/>
    <col collapsed="false" customWidth="false" hidden="false" outlineLevel="0" max="15" min="6" style="37" width="9.14"/>
    <col collapsed="false" customWidth="true" hidden="false" outlineLevel="0" max="94" min="16" style="37" width="9.28"/>
    <col collapsed="false" customWidth="false" hidden="false" outlineLevel="0" max="257" min="95" style="37" width="9.14"/>
  </cols>
  <sheetData>
    <row r="1" customFormat="false" ht="12.75" hidden="false" customHeight="false" outlineLevel="0" collapsed="false">
      <c r="A1" s="52"/>
      <c r="B1" s="53" t="n">
        <v>36843</v>
      </c>
      <c r="C1" s="53" t="n">
        <v>36844</v>
      </c>
      <c r="D1" s="53" t="n">
        <v>36845</v>
      </c>
      <c r="E1" s="53" t="n">
        <v>36846</v>
      </c>
      <c r="F1" s="53" t="n">
        <v>36847</v>
      </c>
      <c r="G1" s="53" t="n">
        <v>36850</v>
      </c>
      <c r="H1" s="53" t="n">
        <v>36851</v>
      </c>
      <c r="I1" s="53" t="n">
        <v>36852</v>
      </c>
      <c r="J1" s="53" t="n">
        <v>36854</v>
      </c>
      <c r="K1" s="53" t="n">
        <v>36857</v>
      </c>
      <c r="L1" s="53" t="n">
        <v>36858</v>
      </c>
      <c r="M1" s="53" t="n">
        <v>36859</v>
      </c>
      <c r="N1" s="53" t="n">
        <v>36860</v>
      </c>
      <c r="O1" s="53" t="n">
        <v>36861</v>
      </c>
      <c r="P1" s="53" t="n">
        <v>36864</v>
      </c>
      <c r="Q1" s="53" t="n">
        <v>36865</v>
      </c>
      <c r="R1" s="53" t="n">
        <v>36866</v>
      </c>
      <c r="S1" s="53" t="n">
        <v>36867</v>
      </c>
      <c r="T1" s="53" t="n">
        <v>36868</v>
      </c>
      <c r="U1" s="53" t="n">
        <v>36871</v>
      </c>
      <c r="V1" s="53" t="n">
        <v>36872</v>
      </c>
      <c r="W1" s="53" t="n">
        <v>36873</v>
      </c>
      <c r="X1" s="53" t="n">
        <v>36874</v>
      </c>
      <c r="Y1" s="53" t="n">
        <v>36875</v>
      </c>
      <c r="Z1" s="53" t="n">
        <v>36878</v>
      </c>
      <c r="AA1" s="53" t="n">
        <v>36879</v>
      </c>
      <c r="AB1" s="53" t="n">
        <v>36880</v>
      </c>
      <c r="AC1" s="53" t="n">
        <v>36881</v>
      </c>
      <c r="AD1" s="53" t="n">
        <v>36882</v>
      </c>
      <c r="AE1" s="53" t="n">
        <v>36887</v>
      </c>
      <c r="AF1" s="53" t="n">
        <v>36888</v>
      </c>
      <c r="AG1" s="53" t="n">
        <v>36889</v>
      </c>
      <c r="AH1" s="53" t="n">
        <v>36893</v>
      </c>
      <c r="AI1" s="53" t="n">
        <v>36894</v>
      </c>
      <c r="AJ1" s="53" t="n">
        <v>36895</v>
      </c>
      <c r="AK1" s="53" t="n">
        <v>36896</v>
      </c>
      <c r="AL1" s="53" t="n">
        <v>36899</v>
      </c>
      <c r="AM1" s="53" t="n">
        <v>36900</v>
      </c>
      <c r="AN1" s="53" t="n">
        <v>36901</v>
      </c>
      <c r="AO1" s="53" t="n">
        <v>36902</v>
      </c>
      <c r="AP1" s="53" t="n">
        <v>36903</v>
      </c>
      <c r="AQ1" s="53" t="n">
        <v>36907</v>
      </c>
      <c r="AR1" s="53" t="n">
        <v>36908</v>
      </c>
      <c r="AS1" s="53" t="n">
        <v>36909</v>
      </c>
      <c r="AT1" s="53" t="n">
        <v>36910</v>
      </c>
      <c r="AU1" s="53" t="n">
        <v>36913</v>
      </c>
      <c r="AV1" s="53" t="n">
        <v>36914</v>
      </c>
      <c r="AW1" s="54" t="n">
        <v>36915</v>
      </c>
      <c r="AX1" s="54" t="n">
        <v>36916</v>
      </c>
      <c r="AY1" s="54" t="n">
        <v>36920</v>
      </c>
      <c r="AZ1" s="54" t="n">
        <v>36921</v>
      </c>
      <c r="BA1" s="54" t="n">
        <v>36922</v>
      </c>
      <c r="BB1" s="54" t="n">
        <v>36923</v>
      </c>
      <c r="BC1" s="54" t="n">
        <v>36924</v>
      </c>
      <c r="BD1" s="54" t="n">
        <v>36927</v>
      </c>
      <c r="BE1" s="54" t="n">
        <v>36928</v>
      </c>
      <c r="BF1" s="54" t="n">
        <v>36929</v>
      </c>
      <c r="BG1" s="54" t="n">
        <v>36930</v>
      </c>
      <c r="BH1" s="54" t="n">
        <v>36931</v>
      </c>
      <c r="BI1" s="54" t="n">
        <v>36934</v>
      </c>
      <c r="BJ1" s="54" t="n">
        <v>36935</v>
      </c>
      <c r="BK1" s="54" t="n">
        <v>36936</v>
      </c>
      <c r="BL1" s="54" t="n">
        <v>36937</v>
      </c>
      <c r="BM1" s="54" t="n">
        <v>36938</v>
      </c>
      <c r="BN1" s="54" t="n">
        <v>36936</v>
      </c>
      <c r="BO1" s="54" t="n">
        <v>36937</v>
      </c>
      <c r="BP1" s="54" t="n">
        <v>36916</v>
      </c>
      <c r="BQ1" s="54" t="n">
        <v>36888</v>
      </c>
      <c r="BR1" s="54" t="n">
        <v>36880</v>
      </c>
      <c r="BS1" s="54" t="n">
        <v>36881</v>
      </c>
      <c r="BT1" s="54" t="n">
        <v>24</v>
      </c>
      <c r="BU1" s="54" t="n">
        <v>25</v>
      </c>
      <c r="BV1" s="54" t="n">
        <v>26</v>
      </c>
      <c r="BW1" s="54" t="n">
        <v>27</v>
      </c>
      <c r="BX1" s="54" t="n">
        <v>28</v>
      </c>
      <c r="BY1" s="54" t="n">
        <v>29</v>
      </c>
      <c r="BZ1" s="54" t="n">
        <v>30</v>
      </c>
      <c r="CA1" s="54" t="n">
        <v>31</v>
      </c>
      <c r="CB1" s="54" t="n">
        <v>32</v>
      </c>
      <c r="CC1" s="54" t="n">
        <v>33</v>
      </c>
      <c r="CD1" s="54" t="n">
        <v>34</v>
      </c>
      <c r="CE1" s="54" t="n">
        <v>35</v>
      </c>
      <c r="CF1" s="54" t="n">
        <v>36</v>
      </c>
      <c r="CG1" s="54" t="n">
        <v>37</v>
      </c>
      <c r="CH1" s="54" t="n">
        <v>38</v>
      </c>
      <c r="CI1" s="54" t="n">
        <v>39</v>
      </c>
      <c r="CJ1" s="54" t="n">
        <v>40</v>
      </c>
      <c r="CK1" s="54" t="n">
        <v>41</v>
      </c>
      <c r="CL1" s="54" t="n">
        <v>42</v>
      </c>
      <c r="CM1" s="54" t="n">
        <v>43</v>
      </c>
      <c r="CN1" s="54" t="n">
        <v>44</v>
      </c>
      <c r="CO1" s="54" t="n">
        <v>45</v>
      </c>
      <c r="CP1" s="53"/>
      <c r="CQ1" s="53"/>
      <c r="CR1" s="53"/>
      <c r="CS1" s="53"/>
      <c r="CT1" s="53" t="n">
        <v>50</v>
      </c>
      <c r="CU1" s="53" t="n">
        <v>51</v>
      </c>
      <c r="CV1" s="53" t="n">
        <v>52</v>
      </c>
      <c r="CW1" s="53" t="n">
        <v>53</v>
      </c>
      <c r="CX1" s="53" t="n">
        <v>54</v>
      </c>
      <c r="CY1" s="53" t="n">
        <v>55</v>
      </c>
      <c r="CZ1" s="53" t="n">
        <v>56</v>
      </c>
      <c r="DA1" s="53" t="n">
        <v>57</v>
      </c>
      <c r="DB1" s="53" t="n">
        <v>58</v>
      </c>
      <c r="DC1" s="53" t="n">
        <v>59</v>
      </c>
      <c r="DD1" s="53" t="n">
        <v>60</v>
      </c>
      <c r="DE1" s="53" t="n">
        <v>61</v>
      </c>
      <c r="DF1" s="53" t="n">
        <v>62</v>
      </c>
      <c r="DG1" s="53" t="n">
        <v>63</v>
      </c>
      <c r="DH1" s="53" t="n">
        <v>64</v>
      </c>
      <c r="DI1" s="53" t="n">
        <v>65</v>
      </c>
      <c r="DJ1" s="53" t="n">
        <v>66</v>
      </c>
      <c r="DK1" s="53" t="n">
        <v>67</v>
      </c>
      <c r="DL1" s="53" t="n">
        <v>68</v>
      </c>
      <c r="DM1" s="53" t="n">
        <v>69</v>
      </c>
      <c r="DN1" s="53" t="n">
        <v>70</v>
      </c>
      <c r="DO1" s="53" t="n">
        <v>71</v>
      </c>
      <c r="DP1" s="53" t="n">
        <v>72</v>
      </c>
      <c r="DQ1" s="53" t="n">
        <v>73</v>
      </c>
      <c r="DR1" s="53" t="n">
        <v>74</v>
      </c>
      <c r="DS1" s="53" t="n">
        <v>75</v>
      </c>
      <c r="DT1" s="53" t="n">
        <v>76</v>
      </c>
      <c r="DU1" s="53" t="n">
        <v>77</v>
      </c>
      <c r="DV1" s="53" t="n">
        <v>78</v>
      </c>
      <c r="DW1" s="53" t="n">
        <v>79</v>
      </c>
      <c r="DX1" s="53" t="n">
        <v>80</v>
      </c>
      <c r="DY1" s="53" t="n">
        <v>81</v>
      </c>
      <c r="DZ1" s="54"/>
      <c r="EA1" s="54"/>
      <c r="EB1" s="54"/>
      <c r="EC1" s="54"/>
      <c r="ED1" s="54"/>
      <c r="EE1" s="54"/>
      <c r="EF1" s="54"/>
      <c r="EG1" s="54"/>
      <c r="EH1" s="54"/>
      <c r="EI1" s="54"/>
      <c r="EJ1" s="54"/>
      <c r="EK1" s="54"/>
      <c r="EL1" s="54"/>
      <c r="EM1" s="54"/>
      <c r="EN1" s="54"/>
      <c r="EO1" s="54"/>
      <c r="EP1" s="54"/>
      <c r="EQ1" s="54"/>
      <c r="ER1" s="54"/>
      <c r="ES1" s="54"/>
      <c r="ET1" s="54"/>
      <c r="EU1" s="54"/>
      <c r="EV1" s="54"/>
      <c r="EW1" s="54"/>
      <c r="EX1" s="54"/>
      <c r="EY1" s="54"/>
      <c r="EZ1" s="54"/>
      <c r="FA1" s="54"/>
      <c r="FB1" s="54"/>
      <c r="FC1" s="53"/>
      <c r="FD1" s="53"/>
      <c r="FE1" s="53"/>
      <c r="FF1" s="53"/>
      <c r="FG1" s="53"/>
      <c r="FH1" s="53"/>
      <c r="FI1" s="53"/>
      <c r="FJ1" s="53"/>
      <c r="FK1" s="53"/>
      <c r="FL1" s="53"/>
      <c r="FM1" s="53"/>
      <c r="FN1" s="53"/>
      <c r="FO1" s="53"/>
      <c r="FP1" s="53"/>
      <c r="FQ1" s="53"/>
      <c r="FR1" s="53"/>
      <c r="FS1" s="53"/>
      <c r="FT1" s="53"/>
      <c r="FU1" s="53"/>
      <c r="FV1" s="53"/>
      <c r="FW1" s="53"/>
      <c r="FX1" s="53"/>
      <c r="FY1" s="53"/>
      <c r="FZ1" s="53"/>
      <c r="GA1" s="53"/>
      <c r="GB1" s="53"/>
      <c r="GC1" s="53"/>
      <c r="GD1" s="53"/>
      <c r="GE1" s="53"/>
      <c r="GF1" s="53"/>
      <c r="GG1" s="53"/>
      <c r="GH1" s="53"/>
      <c r="GI1" s="53"/>
      <c r="GJ1" s="53"/>
      <c r="GK1" s="53"/>
      <c r="GL1" s="53"/>
      <c r="GM1" s="53"/>
      <c r="GN1" s="53"/>
      <c r="GO1" s="53"/>
      <c r="GP1" s="53"/>
      <c r="GQ1" s="53"/>
      <c r="GR1" s="53"/>
      <c r="GS1" s="53"/>
      <c r="GT1" s="53"/>
      <c r="GU1" s="53"/>
      <c r="GV1" s="53"/>
      <c r="GW1" s="53"/>
      <c r="GX1" s="53"/>
      <c r="GY1" s="53"/>
      <c r="GZ1" s="53"/>
      <c r="HA1" s="53"/>
      <c r="HB1" s="53"/>
      <c r="HC1" s="53"/>
      <c r="HD1" s="53"/>
      <c r="HE1" s="53"/>
      <c r="HF1" s="53"/>
      <c r="HG1" s="53"/>
      <c r="HH1" s="53"/>
      <c r="HI1" s="53"/>
      <c r="HJ1" s="53"/>
      <c r="HK1" s="53"/>
      <c r="HL1" s="53"/>
      <c r="HM1" s="53"/>
      <c r="HN1" s="53"/>
      <c r="HO1" s="53"/>
      <c r="HP1" s="53"/>
      <c r="HQ1" s="53"/>
      <c r="HR1" s="53"/>
      <c r="HS1" s="53"/>
      <c r="HT1" s="53"/>
      <c r="HU1" s="53"/>
      <c r="HV1" s="53"/>
      <c r="HW1" s="53"/>
      <c r="HX1" s="53"/>
      <c r="HY1" s="53"/>
      <c r="HZ1" s="53"/>
      <c r="IA1" s="53"/>
      <c r="IB1" s="53"/>
      <c r="IC1" s="53"/>
      <c r="ID1" s="53"/>
      <c r="IE1" s="53"/>
      <c r="IF1" s="53"/>
      <c r="IG1" s="53"/>
      <c r="IH1" s="53"/>
      <c r="II1" s="53"/>
      <c r="IJ1" s="53"/>
      <c r="IK1" s="53"/>
      <c r="IL1" s="53"/>
      <c r="IM1" s="53"/>
      <c r="IN1" s="53"/>
      <c r="IO1" s="53"/>
      <c r="IP1" s="53"/>
      <c r="IQ1" s="53"/>
      <c r="IR1" s="53"/>
      <c r="IS1" s="53"/>
      <c r="IT1" s="53"/>
      <c r="IU1" s="53"/>
      <c r="IV1" s="53"/>
      <c r="IW1" s="53"/>
    </row>
    <row r="2" customFormat="false" ht="12.75" hidden="false" customHeight="false" outlineLevel="0" collapsed="false">
      <c r="A2" s="24" t="s">
        <v>226</v>
      </c>
      <c r="B2" s="37" t="n">
        <v>41.810001373291</v>
      </c>
      <c r="C2" s="37" t="n">
        <v>41.1199989318848</v>
      </c>
      <c r="D2" s="37" t="n">
        <v>41.3699989318848</v>
      </c>
      <c r="E2" s="37" t="n">
        <v>42</v>
      </c>
      <c r="F2" s="37" t="n">
        <v>42.939998626709</v>
      </c>
      <c r="G2" s="37" t="n">
        <v>42.810001373291</v>
      </c>
      <c r="H2" s="37" t="n">
        <v>42.689998626709</v>
      </c>
      <c r="I2" s="37" t="n">
        <v>42.560001373291</v>
      </c>
      <c r="J2" s="37" t="n">
        <v>42.189998626709</v>
      </c>
      <c r="K2" s="37" t="n">
        <v>42.1199989318848</v>
      </c>
      <c r="L2" s="37" t="n">
        <v>42.560001373291</v>
      </c>
      <c r="M2" s="37" t="n">
        <v>43.189998626709</v>
      </c>
      <c r="N2" s="37" t="n">
        <v>44.3699989318848</v>
      </c>
      <c r="O2" s="37" t="n">
        <v>44.560001373291</v>
      </c>
      <c r="P2" s="37" t="n">
        <v>44.689998626709</v>
      </c>
      <c r="Q2" s="37" t="n">
        <v>44.439998626709</v>
      </c>
      <c r="R2" s="37" t="n">
        <v>44.560001373291</v>
      </c>
      <c r="S2" s="37" t="n">
        <v>44.310001373291</v>
      </c>
      <c r="T2" s="37" t="n">
        <v>44.189998626709</v>
      </c>
      <c r="U2" s="37" t="n">
        <v>43.75</v>
      </c>
      <c r="V2" s="37" t="n">
        <v>43.8699989318848</v>
      </c>
      <c r="W2" s="37" t="n">
        <v>43.8699989318848</v>
      </c>
      <c r="X2" s="37" t="n">
        <v>43.5</v>
      </c>
      <c r="Y2" s="37" t="n">
        <v>43.189998626709</v>
      </c>
      <c r="Z2" s="37" t="n">
        <v>43.1199989318848</v>
      </c>
      <c r="AA2" s="37" t="n">
        <v>43.8699989318848</v>
      </c>
      <c r="AB2" s="37" t="n">
        <v>45.25</v>
      </c>
      <c r="AC2" s="37" t="n">
        <v>45.75</v>
      </c>
      <c r="AD2" s="37" t="n">
        <v>45.560001373291</v>
      </c>
      <c r="AE2" s="37" t="n">
        <v>46.560001373291</v>
      </c>
      <c r="AF2" s="37" t="n">
        <v>46</v>
      </c>
      <c r="AG2" s="37" t="n">
        <v>46.310001373291</v>
      </c>
      <c r="AH2" s="37" t="n">
        <v>45.189998626709</v>
      </c>
      <c r="AI2" s="37" t="n">
        <v>43.25</v>
      </c>
      <c r="AJ2" s="37" t="n">
        <v>40.060001373291</v>
      </c>
      <c r="AK2" s="37" t="n">
        <v>40</v>
      </c>
      <c r="AL2" s="37" t="n">
        <v>41.189998626709</v>
      </c>
      <c r="AM2" s="37" t="n">
        <v>41.1199989318848</v>
      </c>
      <c r="AN2" s="37" t="n">
        <v>40.689998626709</v>
      </c>
      <c r="AO2" s="37" t="n">
        <v>39.1199989318848</v>
      </c>
      <c r="AP2" s="37" t="n">
        <v>39.6199989318848</v>
      </c>
      <c r="AQ2" s="37" t="n">
        <v>39.25</v>
      </c>
      <c r="AR2" s="37" t="n">
        <v>39.310001373291</v>
      </c>
      <c r="AS2" s="37" t="n">
        <v>39.689998626709</v>
      </c>
      <c r="AT2" s="37" t="n">
        <v>40.439998626709</v>
      </c>
      <c r="AU2" s="37" t="n">
        <v>41.3699989318848</v>
      </c>
      <c r="AV2" s="37" t="n">
        <v>41.1199989318848</v>
      </c>
      <c r="AW2" s="37" t="n">
        <v>41.810001373291</v>
      </c>
      <c r="AX2" s="37" t="n">
        <v>41.8699989318848</v>
      </c>
      <c r="AY2" s="37" t="n">
        <v>41.4900016784668</v>
      </c>
      <c r="AZ2" s="37" t="n">
        <v>41.25</v>
      </c>
      <c r="BA2" s="37" t="n">
        <v>40.7799987792969</v>
      </c>
      <c r="BB2" s="37" t="n">
        <v>40.6399993896484</v>
      </c>
      <c r="BC2" s="37" t="n">
        <v>40.1599998474121</v>
      </c>
      <c r="BD2" s="37" t="n">
        <v>40.2000007629395</v>
      </c>
      <c r="BE2" s="37" t="n">
        <v>40</v>
      </c>
      <c r="BF2" s="37" t="n">
        <v>40.3499984741211</v>
      </c>
      <c r="BG2" s="37" t="n">
        <v>41</v>
      </c>
      <c r="BH2" s="37" t="n">
        <v>41.5699996948242</v>
      </c>
      <c r="BI2" s="37" t="n">
        <v>41.4900016784668</v>
      </c>
      <c r="BJ2" s="37" t="n">
        <v>41.5699996948242</v>
      </c>
      <c r="BK2" s="37" t="n">
        <v>41.689998626709</v>
      </c>
      <c r="BL2" s="37" t="n">
        <v>41.3600006103516</v>
      </c>
      <c r="BM2" s="37" t="n">
        <v>42</v>
      </c>
      <c r="BN2" s="37" t="n">
        <v>41.689998626709</v>
      </c>
      <c r="BO2" s="37" t="n">
        <v>41.3600006103516</v>
      </c>
      <c r="BP2" s="37" t="n">
        <v>41.875</v>
      </c>
      <c r="BQ2" s="37" t="n">
        <v>14.8125</v>
      </c>
      <c r="BR2" s="37" t="n">
        <v>45.25</v>
      </c>
      <c r="BS2" s="37" t="n">
        <v>45.75</v>
      </c>
      <c r="BT2" s="37" t="n">
        <f aca="false">LN(Z2/Y2)</f>
        <v>-0.00162205334612515</v>
      </c>
      <c r="BU2" s="37" t="n">
        <f aca="false">LN(AA2/Z2)</f>
        <v>0.0172437890008611</v>
      </c>
      <c r="BV2" s="37" t="n">
        <f aca="false">LN(AB2/AA2)</f>
        <v>0.0309719793150943</v>
      </c>
      <c r="BW2" s="37" t="n">
        <f aca="false">LN(AC2/AB2)</f>
        <v>0.0109891215755952</v>
      </c>
      <c r="BX2" s="37" t="n">
        <f aca="false">LN(AD2/AC2)</f>
        <v>-0.00416162300007762</v>
      </c>
      <c r="BY2" s="37" t="n">
        <f aca="false">LN(AE2/AD2)</f>
        <v>0.0217116641968111</v>
      </c>
      <c r="BZ2" s="37" t="n">
        <f aca="false">LN(AF2/AE2)</f>
        <v>-0.0121004364291689</v>
      </c>
      <c r="CA2" s="37" t="n">
        <f aca="false">LN(AG2/AF2)</f>
        <v>0.00671655365787336</v>
      </c>
      <c r="CB2" s="37" t="n">
        <f aca="false">LN(AH2/AG2)</f>
        <v>-0.0244821571130484</v>
      </c>
      <c r="CC2" s="37" t="n">
        <f aca="false">LN(AI2/AH2)</f>
        <v>-0.0438785596560316</v>
      </c>
      <c r="CD2" s="37" t="n">
        <f aca="false">LN(AJ2/AI2)</f>
        <v>-0.0766188688593626</v>
      </c>
      <c r="CE2" s="37" t="n">
        <f aca="false">LN(AK2/AJ2)</f>
        <v>-0.0014989104045894</v>
      </c>
      <c r="CF2" s="37" t="n">
        <f aca="false">LN(AL2/AK2)</f>
        <v>0.0293160209936541</v>
      </c>
      <c r="CG2" s="37" t="n">
        <f aca="false">LN(AM2/AL2)</f>
        <v>-0.00170087993624594</v>
      </c>
      <c r="CH2" s="37" t="n">
        <f aca="false">LN(AN2/AM2)</f>
        <v>-0.0105122669078326</v>
      </c>
      <c r="CI2" s="37" t="n">
        <f aca="false">LN(AO2/AN2)</f>
        <v>-0.0393485104004546</v>
      </c>
      <c r="CJ2" s="37" t="n">
        <f aca="false">LN(AP2/AO2)</f>
        <v>0.0127001964483562</v>
      </c>
      <c r="CK2" s="37" t="n">
        <f aca="false">LN(AQ2/AP2)</f>
        <v>-0.00938257008299584</v>
      </c>
      <c r="CL2" s="37" t="n">
        <f aca="false">LN(AR2/AQ2)</f>
        <v>0.0015275301402534</v>
      </c>
      <c r="CM2" s="37" t="n">
        <f aca="false">LN(AS2/AR2)</f>
        <v>0.00962025782587388</v>
      </c>
      <c r="CN2" s="37" t="n">
        <f aca="false">LN(AT2/AS2)</f>
        <v>0.0187201279989961</v>
      </c>
      <c r="CO2" s="37" t="n">
        <f aca="false">LN(AU2/AT2)</f>
        <v>0.0227365944611852</v>
      </c>
      <c r="CT2" s="37" t="n">
        <f aca="false">LN(AZ2/AY2)</f>
        <v>-0.00580136201881687</v>
      </c>
      <c r="CU2" s="37" t="n">
        <f aca="false">LN(BA2/AZ2)</f>
        <v>-0.011459377568249</v>
      </c>
      <c r="CV2" s="37" t="n">
        <f aca="false">LN(BB2/BA2)</f>
        <v>-0.00343894696070775</v>
      </c>
      <c r="CW2" s="37" t="n">
        <f aca="false">LN(BC2/BB2)</f>
        <v>-0.0118813166677587</v>
      </c>
      <c r="CX2" s="37" t="n">
        <f aca="false">LN(BD2/BC2)</f>
        <v>0.00099554301959417</v>
      </c>
      <c r="CY2" s="37" t="n">
        <f aca="false">LN(BE2/BD2)</f>
        <v>-0.00498756048963221</v>
      </c>
      <c r="CZ2" s="37" t="n">
        <f aca="false">LN(BF2/BE2)</f>
        <v>0.00871190278593885</v>
      </c>
      <c r="DA2" s="37" t="n">
        <f aca="false">LN(BG2/BF2)</f>
        <v>0.0159807098044327</v>
      </c>
      <c r="DB2" s="37" t="n">
        <f aca="false">LN(BH2/BG2)</f>
        <v>0.0138066792189878</v>
      </c>
      <c r="DC2" s="37" t="n">
        <f aca="false">LN(BI2/BH2)</f>
        <v>-0.00192627112378873</v>
      </c>
      <c r="DD2" s="37" t="n">
        <f aca="false">LN(BJ2/BI2)</f>
        <v>0.00192627112378871</v>
      </c>
      <c r="DE2" s="37" t="n">
        <f aca="false">LN(BK2/BJ2)</f>
        <v>0.0028825130288716</v>
      </c>
      <c r="DF2" s="37" t="n">
        <f aca="false">LN(BL2/BK2)</f>
        <v>-0.00794701399494439</v>
      </c>
      <c r="DG2" s="37" t="n">
        <f aca="false">LN(BM2/BL2)</f>
        <v>0.0153553733261453</v>
      </c>
      <c r="DH2" s="37" t="n">
        <f aca="false">LN(BN2/BM2)</f>
        <v>-0.00740835933120098</v>
      </c>
      <c r="DI2" s="37" t="n">
        <f aca="false">LN(BO2/BN2)</f>
        <v>-0.00794701399494439</v>
      </c>
      <c r="DJ2" s="37" t="n">
        <f aca="false">LN(BP2/BO2)</f>
        <v>0.0123747451880076</v>
      </c>
      <c r="DK2" s="37" t="n">
        <f aca="false">LN(BQ2/BP2)</f>
        <v>-1.03921757124988</v>
      </c>
      <c r="DL2" s="37" t="n">
        <f aca="false">LN(BR2/BQ2)</f>
        <v>1.11673125125059</v>
      </c>
      <c r="DM2" s="37" t="n">
        <f aca="false">LN(BS2/BR2)</f>
        <v>0.0109891215755952</v>
      </c>
      <c r="DN2" s="37" t="e">
        <f aca="false">LN(BT2/BS2)</f>
        <v>#VALUE!</v>
      </c>
      <c r="DO2" s="37" t="e">
        <f aca="false">LN(BU2/BT2)</f>
        <v>#VALUE!</v>
      </c>
      <c r="DP2" s="37" t="n">
        <f aca="false">LN(BV2/BU2)</f>
        <v>0.585630881946149</v>
      </c>
      <c r="DQ2" s="37" t="n">
        <f aca="false">LN(BW2/BV2)</f>
        <v>-1.03617706687219</v>
      </c>
      <c r="DR2" s="37" t="e">
        <f aca="false">LN(BX2/BW2)</f>
        <v>#VALUE!</v>
      </c>
      <c r="DS2" s="37" t="e">
        <f aca="false">LN(BY2/BX2)</f>
        <v>#VALUE!</v>
      </c>
      <c r="DT2" s="37" t="e">
        <f aca="false">LN(BZ2/BY2)</f>
        <v>#VALUE!</v>
      </c>
      <c r="DU2" s="37" t="e">
        <f aca="false">LN(CA2/BZ2)</f>
        <v>#VALUE!</v>
      </c>
      <c r="DV2" s="37" t="e">
        <f aca="false">LN(CB2/CA2)</f>
        <v>#VALUE!</v>
      </c>
      <c r="DW2" s="37" t="n">
        <f aca="false">LN(CC2/CB2)</f>
        <v>0.583481239131322</v>
      </c>
      <c r="DX2" s="37" t="n">
        <f aca="false">LN(CD2/CC2)</f>
        <v>0.557417565912614</v>
      </c>
      <c r="DY2" s="37" t="n">
        <f aca="false">LN(CE2/CD2)</f>
        <v>-3.93410492895537</v>
      </c>
      <c r="DZ2" s="54"/>
      <c r="EA2" s="54"/>
      <c r="EB2" s="54"/>
      <c r="EC2" s="54"/>
      <c r="ED2" s="54"/>
      <c r="EE2" s="54"/>
      <c r="EF2" s="54"/>
      <c r="EG2" s="54"/>
      <c r="EH2" s="54"/>
      <c r="EI2" s="54"/>
      <c r="EJ2" s="54"/>
      <c r="EK2" s="54"/>
      <c r="EL2" s="54"/>
      <c r="EM2" s="54"/>
      <c r="EN2" s="54"/>
      <c r="EO2" s="54"/>
      <c r="EP2" s="54"/>
      <c r="EQ2" s="54"/>
      <c r="ER2" s="54"/>
      <c r="ES2" s="54"/>
      <c r="ET2" s="54"/>
      <c r="EU2" s="54"/>
      <c r="EV2" s="54"/>
      <c r="EW2" s="54"/>
      <c r="EX2" s="54"/>
      <c r="EY2" s="54"/>
      <c r="EZ2" s="54"/>
      <c r="FA2" s="54"/>
      <c r="FB2" s="54"/>
    </row>
    <row r="3" customFormat="false" ht="13.5" hidden="false" customHeight="true" outlineLevel="0" collapsed="false">
      <c r="A3" s="24" t="s">
        <v>227</v>
      </c>
      <c r="B3" s="37" t="n">
        <v>41.939998626709</v>
      </c>
      <c r="C3" s="37" t="n">
        <v>40.810001373291</v>
      </c>
      <c r="D3" s="37" t="n">
        <v>41.439998626709</v>
      </c>
      <c r="E3" s="37" t="n">
        <v>42.25</v>
      </c>
      <c r="F3" s="37" t="n">
        <v>43</v>
      </c>
      <c r="G3" s="37" t="n">
        <v>43.189998626709</v>
      </c>
      <c r="H3" s="37" t="n">
        <v>43.810001373291</v>
      </c>
      <c r="I3" s="37" t="n">
        <v>43.6199989318848</v>
      </c>
      <c r="J3" s="37" t="n">
        <v>42.8699989318848</v>
      </c>
      <c r="K3" s="37" t="n">
        <v>43.1199989318848</v>
      </c>
      <c r="L3" s="37" t="n">
        <v>43.939998626709</v>
      </c>
      <c r="M3" s="37" t="n">
        <v>45.560001373291</v>
      </c>
      <c r="N3" s="37" t="n">
        <v>46</v>
      </c>
      <c r="O3" s="37" t="n">
        <v>45.5</v>
      </c>
      <c r="P3" s="37" t="n">
        <v>46.3699989318848</v>
      </c>
      <c r="Q3" s="37" t="n">
        <v>46.3699989318848</v>
      </c>
      <c r="R3" s="37" t="n">
        <v>45.560001373291</v>
      </c>
      <c r="S3" s="37" t="n">
        <v>45.060001373291</v>
      </c>
      <c r="T3" s="37" t="n">
        <v>45.189998626709</v>
      </c>
      <c r="U3" s="37" t="n">
        <v>44.75</v>
      </c>
      <c r="V3" s="37" t="n">
        <v>45.25</v>
      </c>
      <c r="W3" s="37" t="n">
        <v>45.310001373291</v>
      </c>
      <c r="X3" s="37" t="n">
        <v>43.939998626709</v>
      </c>
      <c r="Y3" s="37" t="n">
        <v>43.75</v>
      </c>
      <c r="Z3" s="37" t="n">
        <v>43.939998626709</v>
      </c>
      <c r="AA3" s="37" t="n">
        <v>44.689998626709</v>
      </c>
      <c r="AB3" s="37" t="n">
        <v>46.75</v>
      </c>
      <c r="AC3" s="37" t="n">
        <v>46.3699989318848</v>
      </c>
      <c r="AD3" s="37" t="n">
        <v>46.6199989318848</v>
      </c>
      <c r="AE3" s="37" t="n">
        <v>47.939998626709</v>
      </c>
      <c r="AF3" s="37" t="n">
        <v>47.060001373291</v>
      </c>
      <c r="AG3" s="37" t="n">
        <v>46.5</v>
      </c>
      <c r="AH3" s="37" t="n">
        <v>45.560001373291</v>
      </c>
      <c r="AI3" s="37" t="n">
        <v>43.75</v>
      </c>
      <c r="AJ3" s="37" t="n">
        <v>41.560001373291</v>
      </c>
      <c r="AK3" s="37" t="n">
        <v>40.810001373291</v>
      </c>
      <c r="AL3" s="37" t="n">
        <v>41.5</v>
      </c>
      <c r="AM3" s="37" t="n">
        <v>42.25</v>
      </c>
      <c r="AN3" s="37" t="n">
        <v>41.6199989318848</v>
      </c>
      <c r="AO3" s="37" t="n">
        <v>39.810001373291</v>
      </c>
      <c r="AP3" s="37" t="n">
        <v>40.5</v>
      </c>
      <c r="AQ3" s="37" t="n">
        <v>40.689998626709</v>
      </c>
      <c r="AR3" s="37" t="n">
        <v>40.689998626709</v>
      </c>
      <c r="AS3" s="37" t="n">
        <v>41.189998626709</v>
      </c>
      <c r="AT3" s="37" t="n">
        <v>41.25</v>
      </c>
      <c r="AU3" s="37" t="n">
        <v>41.6199989318848</v>
      </c>
      <c r="AV3" s="37" t="n">
        <v>42.1199989318848</v>
      </c>
      <c r="AW3" s="37" t="n">
        <v>43.1199989318848</v>
      </c>
      <c r="AX3" s="37" t="n">
        <v>43.560001373291</v>
      </c>
      <c r="AY3" s="37" t="n">
        <v>43.8600006103516</v>
      </c>
      <c r="AZ3" s="37" t="n">
        <v>43.9300003051758</v>
      </c>
      <c r="BA3" s="37" t="n">
        <v>43.25</v>
      </c>
      <c r="BB3" s="37" t="n">
        <v>43.0200004577637</v>
      </c>
      <c r="BC3" s="37" t="n">
        <v>43.2999992370606</v>
      </c>
      <c r="BD3" s="37" t="n">
        <v>44</v>
      </c>
      <c r="BE3" s="37" t="n">
        <v>44.5099983215332</v>
      </c>
      <c r="BF3" s="37" t="n">
        <v>44.3699989318848</v>
      </c>
      <c r="BG3" s="37" t="n">
        <v>45.2000007629395</v>
      </c>
      <c r="BH3" s="37" t="n">
        <v>46.1199989318848</v>
      </c>
      <c r="BI3" s="37" t="n">
        <v>45.5200004577637</v>
      </c>
      <c r="BJ3" s="37" t="n">
        <v>45.4900016784668</v>
      </c>
      <c r="BK3" s="37" t="n">
        <v>45.3199996948242</v>
      </c>
      <c r="BL3" s="37" t="n">
        <v>45.3600006103516</v>
      </c>
      <c r="BM3" s="37" t="n">
        <v>46.2799987792969</v>
      </c>
      <c r="BN3" s="37" t="n">
        <v>45.3199996948242</v>
      </c>
      <c r="BO3" s="37" t="n">
        <v>45.3600006103516</v>
      </c>
      <c r="BP3" s="37" t="n">
        <v>43.5625</v>
      </c>
      <c r="BQ3" s="37" t="n">
        <v>54</v>
      </c>
      <c r="BR3" s="37" t="n">
        <v>46.75</v>
      </c>
      <c r="BS3" s="37" t="n">
        <v>46.375</v>
      </c>
    </row>
    <row r="4" customFormat="false" ht="12.75" hidden="false" customHeight="false" outlineLevel="0" collapsed="false">
      <c r="A4" s="24" t="s">
        <v>232</v>
      </c>
      <c r="B4" s="37" t="n">
        <v>6.09305985000639</v>
      </c>
      <c r="C4" s="37" t="n">
        <v>5.95200993398354</v>
      </c>
      <c r="D4" s="37" t="n">
        <v>6.053975214355</v>
      </c>
      <c r="E4" s="37" t="n">
        <v>6.10480258562074</v>
      </c>
      <c r="F4" s="37" t="n">
        <v>6.11353250002706</v>
      </c>
      <c r="G4" s="37" t="n">
        <v>6.06403771299318</v>
      </c>
      <c r="H4" s="37" t="n">
        <v>5.96519857620419</v>
      </c>
      <c r="I4" s="37" t="n">
        <v>6.19380588072402</v>
      </c>
      <c r="J4" s="37" t="n">
        <v>6.15215472403726</v>
      </c>
      <c r="K4" s="37" t="n">
        <v>6.16568268958162</v>
      </c>
      <c r="L4" s="37" t="n">
        <v>6.0937251173736</v>
      </c>
      <c r="M4" s="37" t="n">
        <v>6.0383067391043</v>
      </c>
      <c r="N4" s="37" t="n">
        <v>6.10755639117414</v>
      </c>
      <c r="O4" s="37" t="n">
        <v>6.46795684023475</v>
      </c>
      <c r="P4" s="37" t="n">
        <v>6.57501527929779</v>
      </c>
      <c r="Q4" s="37" t="n">
        <v>6.81462282609123</v>
      </c>
      <c r="R4" s="37" t="n">
        <v>6.76431843947536</v>
      </c>
      <c r="S4" s="37" t="n">
        <v>6.73582241130742</v>
      </c>
      <c r="T4" s="37" t="n">
        <v>6.83448897276654</v>
      </c>
      <c r="U4" s="37" t="n">
        <v>6.86300994020596</v>
      </c>
      <c r="V4" s="37" t="n">
        <v>6.87547409336115</v>
      </c>
      <c r="W4" s="37" t="n">
        <v>7.03593652796194</v>
      </c>
      <c r="X4" s="37" t="n">
        <v>6.99825843894215</v>
      </c>
      <c r="Y4" s="37" t="n">
        <v>6.99476182891035</v>
      </c>
      <c r="Z4" s="37" t="n">
        <v>6.93321751068263</v>
      </c>
      <c r="AA4" s="37" t="n">
        <v>6.87114892041455</v>
      </c>
      <c r="AB4" s="37" t="n">
        <v>6.86220217881855</v>
      </c>
      <c r="AC4" s="37" t="n">
        <v>6.75765665383147</v>
      </c>
      <c r="AD4" s="37" t="n">
        <v>6.9520204169963</v>
      </c>
      <c r="AE4" s="37" t="n">
        <v>7.04107314607405</v>
      </c>
      <c r="AF4" s="37" t="n">
        <v>7.00675723993058</v>
      </c>
      <c r="AG4" s="37" t="n">
        <v>7.11155843097597</v>
      </c>
      <c r="AH4" s="37" t="n">
        <v>7.17327969583326</v>
      </c>
      <c r="AI4" s="37" t="n">
        <v>6.9826964461066</v>
      </c>
      <c r="AJ4" s="37" t="n">
        <v>6.94326366158535</v>
      </c>
      <c r="AK4" s="37" t="n">
        <v>6.78189216857133</v>
      </c>
      <c r="AL4" s="37" t="n">
        <v>6.64357472711694</v>
      </c>
      <c r="AM4" s="37" t="n">
        <v>6.79071586632699</v>
      </c>
      <c r="AN4" s="37" t="n">
        <v>6.66481519845913</v>
      </c>
      <c r="AO4" s="37" t="n">
        <v>6.63787295531123</v>
      </c>
      <c r="AP4" s="37" t="n">
        <v>6.52815697777726</v>
      </c>
      <c r="AQ4" s="37" t="n">
        <v>6.5354288519188</v>
      </c>
      <c r="AR4" s="37" t="n">
        <v>6.5891470964749</v>
      </c>
      <c r="AS4" s="37" t="n">
        <v>6.54456132904647</v>
      </c>
      <c r="AT4" s="37" t="n">
        <v>6.58765942078731</v>
      </c>
      <c r="AU4" s="37" t="n">
        <v>6.63822873107318</v>
      </c>
      <c r="AV4" s="37" t="n">
        <v>6.62504120914498</v>
      </c>
      <c r="AW4" s="37" t="n">
        <v>6.46036893009857</v>
      </c>
      <c r="AX4" s="37" t="n">
        <v>6.49286777013931</v>
      </c>
      <c r="AY4" s="37" t="n">
        <v>6.35317125461049</v>
      </c>
      <c r="AZ4" s="37" t="n">
        <v>6.26027840289354</v>
      </c>
      <c r="BA4" s="37" t="n">
        <v>6.21970038617585</v>
      </c>
      <c r="BB4" s="37" t="n">
        <v>6.3053096332778</v>
      </c>
      <c r="BC4" s="37" t="n">
        <v>6.27212408737804</v>
      </c>
      <c r="BD4" s="37" t="n">
        <v>6.15782517955851</v>
      </c>
      <c r="BE4" s="37" t="n">
        <v>6.20027448552279</v>
      </c>
      <c r="BF4" s="37" t="n">
        <v>6.21578815509672</v>
      </c>
      <c r="BG4" s="37" t="n">
        <v>6.04062840681261</v>
      </c>
      <c r="BH4" s="37" t="n">
        <v>6.00450712946515</v>
      </c>
      <c r="BI4" s="37" t="n">
        <v>6.11123095283723</v>
      </c>
      <c r="BJ4" s="37" t="n">
        <v>6.12615504491248</v>
      </c>
      <c r="BK4" s="37" t="n">
        <v>6.02919379264342</v>
      </c>
      <c r="BL4" s="37" t="n">
        <v>5.89159464946008</v>
      </c>
      <c r="BM4" s="37" t="n">
        <v>5.97803114298643</v>
      </c>
      <c r="BN4" s="37" t="n">
        <v>6.02919379264342</v>
      </c>
      <c r="BO4" s="37" t="n">
        <v>5.89159464946008</v>
      </c>
      <c r="BP4" s="37" t="n">
        <v>6.49286777013931</v>
      </c>
      <c r="BQ4" s="37" t="n">
        <v>46</v>
      </c>
      <c r="BR4" s="37" t="n">
        <v>6.86220217881855</v>
      </c>
      <c r="BS4" s="37" t="n">
        <v>6.75765665383147</v>
      </c>
    </row>
    <row r="5" customFormat="false" ht="12.75" hidden="false" customHeight="false" outlineLevel="0" collapsed="false">
      <c r="A5" s="24" t="s">
        <v>233</v>
      </c>
      <c r="B5" s="37" t="n">
        <v>61.560001373291</v>
      </c>
      <c r="C5" s="2" t="n">
        <v>61.939998626709</v>
      </c>
      <c r="D5" s="2" t="n">
        <v>62.810001373291</v>
      </c>
      <c r="E5" s="2" t="n">
        <v>62.939998626709</v>
      </c>
      <c r="F5" s="2" t="n">
        <v>62.189998626709</v>
      </c>
      <c r="G5" s="2" t="n">
        <v>61.939998626709</v>
      </c>
      <c r="H5" s="2" t="n">
        <v>62.810001373291</v>
      </c>
      <c r="I5" s="2" t="n">
        <v>63.25</v>
      </c>
      <c r="J5" s="2" t="n">
        <v>62.810001373291</v>
      </c>
      <c r="K5" s="2" t="n">
        <v>64.4400024414063</v>
      </c>
      <c r="L5" s="2" t="n">
        <v>63.25</v>
      </c>
      <c r="M5" s="2" t="n">
        <v>62.060001373291</v>
      </c>
      <c r="N5" s="2" t="n">
        <v>61.25</v>
      </c>
      <c r="O5" s="2" t="n">
        <v>61.810001373291</v>
      </c>
      <c r="P5" s="2" t="n">
        <v>62.25</v>
      </c>
      <c r="Q5" s="2" t="n">
        <v>60.25</v>
      </c>
      <c r="R5" s="2" t="n">
        <v>60.25</v>
      </c>
      <c r="S5" s="2" t="n">
        <v>59.3699989318848</v>
      </c>
      <c r="T5" s="2" t="n">
        <v>60</v>
      </c>
      <c r="U5" s="2" t="n">
        <v>60.5</v>
      </c>
      <c r="V5" s="2" t="n">
        <v>61.060001373291</v>
      </c>
      <c r="W5" s="2" t="n">
        <v>60.939998626709</v>
      </c>
      <c r="X5" s="2" t="n">
        <v>58.810001373291</v>
      </c>
      <c r="Y5" s="2" t="n">
        <v>58.6199989318848</v>
      </c>
      <c r="Z5" s="2" t="n">
        <v>60.75</v>
      </c>
      <c r="AA5" s="2" t="n">
        <v>62.3699989318848</v>
      </c>
      <c r="AB5" s="2" t="n">
        <v>62.810001373291</v>
      </c>
      <c r="AC5" s="2" t="n">
        <v>66</v>
      </c>
      <c r="AD5" s="2" t="n">
        <v>69.0599975585938</v>
      </c>
      <c r="AE5" s="2" t="n">
        <v>73.870002746582</v>
      </c>
      <c r="AF5" s="2" t="n">
        <v>76.0599975585938</v>
      </c>
      <c r="AG5" s="2" t="n">
        <v>73.0599975585938</v>
      </c>
      <c r="AH5" s="2" t="n">
        <v>73.9400024414063</v>
      </c>
      <c r="AI5" s="2" t="n">
        <v>70</v>
      </c>
      <c r="AJ5" s="2" t="n">
        <v>70.25</v>
      </c>
      <c r="AK5" s="2" t="n">
        <v>71.870002746582</v>
      </c>
      <c r="AL5" s="2" t="n">
        <v>71.120002746582</v>
      </c>
      <c r="AM5" s="2" t="n">
        <v>69.620002746582</v>
      </c>
      <c r="AN5" s="2" t="n">
        <v>69.3099975585938</v>
      </c>
      <c r="AO5" s="2" t="n">
        <v>70.6900024414063</v>
      </c>
      <c r="AP5" s="2" t="n">
        <v>69.870002746582</v>
      </c>
      <c r="AQ5" s="2" t="n">
        <v>70.3099975585938</v>
      </c>
      <c r="AR5" s="2" t="n">
        <v>67.9400024414063</v>
      </c>
      <c r="AS5" s="2" t="n">
        <v>67.370002746582</v>
      </c>
      <c r="AT5" s="2" t="n">
        <v>66.9400024414063</v>
      </c>
      <c r="AU5" s="2" t="n">
        <v>67.4400024414063</v>
      </c>
      <c r="AV5" s="2" t="n">
        <v>68.3099975585938</v>
      </c>
      <c r="AW5" s="2" t="n">
        <v>68.3099975585938</v>
      </c>
      <c r="AX5" s="2" t="n">
        <v>71.75</v>
      </c>
      <c r="AY5" s="2" t="n">
        <v>69.6100006103516</v>
      </c>
      <c r="AZ5" s="2" t="n">
        <v>68.9499969482422</v>
      </c>
      <c r="BA5" s="2" t="n">
        <v>69.4000015258789</v>
      </c>
      <c r="BB5" s="2" t="n">
        <v>68.879997253418</v>
      </c>
      <c r="BC5" s="2" t="n">
        <v>69.4899978637695</v>
      </c>
      <c r="BD5" s="2" t="n">
        <v>70.9599990844727</v>
      </c>
      <c r="BE5" s="2" t="n">
        <v>71.1399993896484</v>
      </c>
      <c r="BF5" s="2" t="n">
        <v>71.5400009155273</v>
      </c>
      <c r="BG5" s="2" t="n">
        <v>71.6399993896484</v>
      </c>
      <c r="BH5" s="2" t="n">
        <v>72.7900009155273</v>
      </c>
      <c r="BI5" s="2" t="n">
        <v>72.3899993896484</v>
      </c>
      <c r="BJ5" s="2" t="n">
        <v>71.7300033569336</v>
      </c>
      <c r="BK5" s="2" t="n">
        <v>71.7699966430664</v>
      </c>
      <c r="BL5" s="2" t="n">
        <v>71.1100006103516</v>
      </c>
      <c r="BM5" s="2" t="n">
        <v>71.0100021362305</v>
      </c>
      <c r="BN5" s="2" t="n">
        <v>71.7699966430664</v>
      </c>
      <c r="BO5" s="2" t="n">
        <v>71.1100006103516</v>
      </c>
      <c r="BP5" s="2" t="n">
        <v>29.625</v>
      </c>
      <c r="BQ5" s="2" t="n">
        <v>47.0625</v>
      </c>
      <c r="BR5" s="2" t="n">
        <v>1804.64854786662</v>
      </c>
      <c r="BS5" s="2" t="n">
        <v>1772.08167582441</v>
      </c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  <c r="DR5" s="2"/>
      <c r="DS5" s="2"/>
      <c r="DT5" s="2"/>
      <c r="DU5" s="2"/>
      <c r="DV5" s="2"/>
      <c r="DW5" s="2"/>
      <c r="DX5" s="2"/>
      <c r="DY5" s="2"/>
      <c r="DZ5" s="2"/>
      <c r="EA5" s="2"/>
      <c r="EB5" s="2"/>
      <c r="EC5" s="2"/>
      <c r="ED5" s="2"/>
      <c r="EE5" s="2"/>
      <c r="EF5" s="2"/>
      <c r="EG5" s="2"/>
      <c r="EH5" s="2"/>
      <c r="EI5" s="2"/>
      <c r="EJ5" s="2"/>
      <c r="EK5" s="2"/>
      <c r="EL5" s="2"/>
      <c r="EM5" s="2"/>
      <c r="EN5" s="2"/>
      <c r="EO5" s="2"/>
      <c r="EP5" s="2"/>
      <c r="EQ5" s="2"/>
      <c r="ER5" s="2"/>
      <c r="ES5" s="2"/>
      <c r="ET5" s="2"/>
      <c r="EU5" s="2"/>
      <c r="EV5" s="2"/>
      <c r="EW5" s="2"/>
      <c r="EX5" s="2"/>
      <c r="EY5" s="2"/>
      <c r="EZ5" s="2"/>
      <c r="FA5" s="2"/>
      <c r="FB5" s="2"/>
      <c r="FC5" s="2"/>
      <c r="FD5" s="2"/>
      <c r="FE5" s="2"/>
      <c r="FF5" s="2"/>
      <c r="FG5" s="2"/>
      <c r="FH5" s="2"/>
      <c r="FI5" s="2"/>
      <c r="FJ5" s="2"/>
      <c r="FK5" s="2"/>
      <c r="FL5" s="2"/>
      <c r="FM5" s="2"/>
      <c r="FN5" s="2"/>
      <c r="FO5" s="2"/>
      <c r="FP5" s="2"/>
      <c r="FQ5" s="2"/>
      <c r="FR5" s="2"/>
      <c r="FS5" s="2"/>
      <c r="FT5" s="2"/>
      <c r="FU5" s="2"/>
      <c r="FV5" s="2"/>
      <c r="FW5" s="2"/>
      <c r="FX5" s="2"/>
      <c r="FY5" s="2"/>
      <c r="FZ5" s="2"/>
      <c r="GA5" s="2"/>
      <c r="GB5" s="2"/>
      <c r="GC5" s="2"/>
      <c r="GD5" s="2"/>
      <c r="GE5" s="2"/>
      <c r="GF5" s="2"/>
      <c r="GG5" s="2"/>
      <c r="GH5" s="2"/>
      <c r="GI5" s="2"/>
      <c r="GJ5" s="2"/>
      <c r="GK5" s="2"/>
      <c r="GL5" s="2"/>
      <c r="GM5" s="2"/>
    </row>
    <row r="6" customFormat="false" ht="12.75" hidden="false" customHeight="false" outlineLevel="0" collapsed="false">
      <c r="A6" s="24" t="s">
        <v>235</v>
      </c>
      <c r="B6" s="37" t="n">
        <v>1740.05724004488</v>
      </c>
      <c r="C6" s="37" t="n">
        <v>1745.61128460112</v>
      </c>
      <c r="D6" s="37" t="n">
        <v>1762.00898249523</v>
      </c>
      <c r="E6" s="37" t="n">
        <v>1752.78670926359</v>
      </c>
      <c r="F6" s="37" t="n">
        <v>1761.6231169036</v>
      </c>
      <c r="G6" s="37" t="n">
        <v>1740.45093144147</v>
      </c>
      <c r="H6" s="37" t="n">
        <v>1713.01730873637</v>
      </c>
      <c r="I6" s="37" t="n">
        <v>1760.34486916187</v>
      </c>
      <c r="J6" s="37" t="n">
        <v>1738.31095181308</v>
      </c>
      <c r="K6" s="37" t="n">
        <v>1765.91478885551</v>
      </c>
      <c r="L6" s="37" t="n">
        <v>1755.91657205884</v>
      </c>
      <c r="M6" s="37" t="n">
        <v>1736.33941667146</v>
      </c>
      <c r="N6" s="37" t="n">
        <v>1751.89038872843</v>
      </c>
      <c r="O6" s="37" t="n">
        <v>1801.86497640873</v>
      </c>
      <c r="P6" s="37" t="n">
        <v>1813.83473639446</v>
      </c>
      <c r="Q6" s="37" t="n">
        <v>1813.81285898691</v>
      </c>
      <c r="R6" s="37" t="n">
        <v>1850.44981650677</v>
      </c>
      <c r="S6" s="37" t="n">
        <v>1847.49289511194</v>
      </c>
      <c r="T6" s="37" t="n">
        <v>1826.02520782046</v>
      </c>
      <c r="U6" s="37" t="n">
        <v>1821.66983117246</v>
      </c>
      <c r="V6" s="37" t="n">
        <v>1825.07859770753</v>
      </c>
      <c r="W6" s="37" t="n">
        <v>1818.96785871448</v>
      </c>
      <c r="X6" s="37" t="n">
        <v>1810.51372068049</v>
      </c>
      <c r="Y6" s="37" t="n">
        <v>1795.61323922946</v>
      </c>
      <c r="Z6" s="37" t="n">
        <v>1774.53481622025</v>
      </c>
      <c r="AA6" s="37" t="n">
        <v>1792.90040086147</v>
      </c>
      <c r="AB6" s="37" t="n">
        <v>1818.48363333018</v>
      </c>
      <c r="AC6" s="37" t="n">
        <v>1785.95207090757</v>
      </c>
      <c r="AD6" s="37" t="n">
        <v>1800.06680869244</v>
      </c>
      <c r="AE6" s="37" t="n">
        <v>1819.50265631206</v>
      </c>
      <c r="AF6" s="37" t="n">
        <v>1807.35569670711</v>
      </c>
      <c r="AG6" s="37" t="n">
        <v>1813.65978859073</v>
      </c>
      <c r="AH6" s="37" t="n">
        <v>1846.55908168495</v>
      </c>
      <c r="AI6" s="37" t="n">
        <v>1813.8318779559</v>
      </c>
      <c r="AJ6" s="37" t="n">
        <v>1889.13451298481</v>
      </c>
      <c r="AK6" s="37" t="n">
        <v>1893.20663050067</v>
      </c>
      <c r="AL6" s="37" t="n">
        <v>1861.33660773599</v>
      </c>
      <c r="AM6" s="37" t="n">
        <v>1847.18771753861</v>
      </c>
      <c r="AN6" s="37" t="n">
        <v>1811.16353018127</v>
      </c>
      <c r="AO6" s="37" t="n">
        <v>1828.58429136067</v>
      </c>
      <c r="AP6" s="37" t="n">
        <v>1821.42259649824</v>
      </c>
      <c r="AQ6" s="37" t="n">
        <v>1814.19372608805</v>
      </c>
      <c r="AR6" s="37" t="n">
        <v>1820.04430255503</v>
      </c>
      <c r="AS6" s="37" t="n">
        <v>1853.92006121026</v>
      </c>
      <c r="AT6" s="37" t="n">
        <v>1867.80172217729</v>
      </c>
      <c r="AU6" s="37" t="n">
        <v>1857.36584621377</v>
      </c>
      <c r="AV6" s="37" t="n">
        <v>1822.85332495307</v>
      </c>
      <c r="AW6" s="37" t="n">
        <v>1803.47447678642</v>
      </c>
      <c r="AX6" s="37" t="n">
        <v>1822.15664453832</v>
      </c>
      <c r="AY6" s="37" t="n">
        <v>1806.58129133907</v>
      </c>
      <c r="AZ6" s="37" t="n">
        <v>1833.13229767243</v>
      </c>
      <c r="BA6" s="37" t="n">
        <v>1840.5685615966</v>
      </c>
      <c r="BB6" s="37" t="n">
        <v>1858.96020934945</v>
      </c>
      <c r="BC6" s="37" t="n">
        <v>1857.85401463993</v>
      </c>
      <c r="BD6" s="37" t="n">
        <v>1825.33573606228</v>
      </c>
      <c r="BE6" s="37" t="n">
        <v>1831.00138132334</v>
      </c>
      <c r="BF6" s="37" t="n">
        <v>1812.61949625756</v>
      </c>
      <c r="BG6" s="37" t="n">
        <v>1783.78088033028</v>
      </c>
      <c r="BH6" s="37" t="n">
        <v>1774.52241481327</v>
      </c>
      <c r="BI6" s="37" t="n">
        <v>1797.80125082384</v>
      </c>
      <c r="BJ6" s="37" t="n">
        <v>1786.57263715483</v>
      </c>
      <c r="BK6" s="37" t="n">
        <v>1768.56357168887</v>
      </c>
      <c r="BL6" s="37" t="n">
        <v>1738.15134591627</v>
      </c>
      <c r="BM6" s="37" t="n">
        <v>1753.80229338127</v>
      </c>
      <c r="BN6" s="37" t="n">
        <v>1768.56357168887</v>
      </c>
      <c r="BO6" s="37" t="n">
        <v>1738.15134591627</v>
      </c>
      <c r="BP6" s="37" t="n">
        <v>1822.15664453832</v>
      </c>
      <c r="BQ6" s="37" t="n">
        <v>7.00675723993058</v>
      </c>
      <c r="BR6" s="37" t="n">
        <v>37.625</v>
      </c>
      <c r="BS6" s="37" t="n">
        <v>37.359375</v>
      </c>
    </row>
    <row r="7" customFormat="false" ht="12.75" hidden="false" customHeight="false" outlineLevel="0" collapsed="false">
      <c r="A7" s="24" t="s">
        <v>236</v>
      </c>
      <c r="B7" s="37" t="n">
        <v>54.25</v>
      </c>
      <c r="C7" s="37" t="n">
        <v>55</v>
      </c>
      <c r="D7" s="37" t="n">
        <v>58</v>
      </c>
      <c r="E7" s="37" t="n">
        <v>59.310001373291</v>
      </c>
      <c r="F7" s="37" t="n">
        <v>58.8699989318848</v>
      </c>
      <c r="G7" s="37" t="n">
        <v>60.189998626709</v>
      </c>
      <c r="H7" s="37" t="n">
        <v>61.939998626709</v>
      </c>
      <c r="I7" s="37" t="n">
        <v>62.439998626709</v>
      </c>
      <c r="J7" s="37" t="n">
        <v>62.75</v>
      </c>
      <c r="K7" s="37" t="n">
        <v>63.060001373291</v>
      </c>
      <c r="L7" s="37" t="n">
        <v>61.060001373291</v>
      </c>
      <c r="M7" s="37" t="n">
        <v>57</v>
      </c>
      <c r="N7" s="37" t="n">
        <v>52.25</v>
      </c>
      <c r="O7" s="37" t="n">
        <v>55.1199989318848</v>
      </c>
      <c r="P7" s="37" t="n">
        <v>55.939998626709</v>
      </c>
      <c r="Q7" s="37" t="n">
        <v>53.689998626709</v>
      </c>
      <c r="R7" s="37" t="n">
        <v>57.25</v>
      </c>
      <c r="S7" s="37" t="n">
        <v>58.1199989318848</v>
      </c>
      <c r="T7" s="37" t="n">
        <v>58.3699989318848</v>
      </c>
      <c r="U7" s="37" t="n">
        <v>61.310001373291</v>
      </c>
      <c r="V7" s="37" t="n">
        <v>62.689998626709</v>
      </c>
      <c r="W7" s="37" t="n">
        <v>61.75</v>
      </c>
      <c r="X7" s="37" t="n">
        <v>58.5</v>
      </c>
      <c r="Y7" s="37" t="n">
        <v>59.1199989318848</v>
      </c>
      <c r="Z7" s="37" t="n">
        <v>64.3099975585938</v>
      </c>
      <c r="AA7" s="37" t="n">
        <v>64.120002746582</v>
      </c>
      <c r="AB7" s="37" t="n">
        <v>61.8699989318848</v>
      </c>
      <c r="AC7" s="37" t="n">
        <v>62.560001373291</v>
      </c>
      <c r="AD7" s="37" t="n">
        <v>64.120002746582</v>
      </c>
      <c r="AE7" s="37" t="n">
        <v>71.8099975585938</v>
      </c>
      <c r="AF7" s="37" t="n">
        <v>73.1900024414063</v>
      </c>
      <c r="AG7" s="37" t="n">
        <v>70.0599975585938</v>
      </c>
      <c r="AH7" s="37" t="n">
        <v>70.8099975585938</v>
      </c>
      <c r="AI7" s="37" t="n">
        <v>66.120002746582</v>
      </c>
      <c r="AJ7" s="37" t="n">
        <v>63</v>
      </c>
      <c r="AK7" s="37" t="n">
        <v>67.370002746582</v>
      </c>
      <c r="AL7" s="37" t="n">
        <v>68.0599975585938</v>
      </c>
      <c r="AM7" s="37" t="n">
        <v>66.5599975585938</v>
      </c>
      <c r="AN7" s="37" t="n">
        <v>66.4400024414063</v>
      </c>
      <c r="AO7" s="37" t="n">
        <v>66.5599975585938</v>
      </c>
      <c r="AP7" s="37" t="n">
        <v>65.0599975585938</v>
      </c>
      <c r="AQ7" s="37" t="n">
        <v>65.120002746582</v>
      </c>
      <c r="AR7" s="37" t="n">
        <v>61.8699989318848</v>
      </c>
      <c r="AS7" s="37" t="n">
        <v>59.6199989318848</v>
      </c>
      <c r="AT7" s="37" t="n">
        <v>60.189998626709</v>
      </c>
      <c r="AU7" s="37" t="n">
        <v>61.439998626709</v>
      </c>
      <c r="AV7" s="37" t="n">
        <v>61.5</v>
      </c>
      <c r="AW7" s="37" t="n">
        <v>61.439998626709</v>
      </c>
      <c r="AX7" s="37" t="n">
        <v>63.8699989318848</v>
      </c>
      <c r="AY7" s="37" t="n">
        <v>60.7700004577637</v>
      </c>
      <c r="AZ7" s="37" t="n">
        <v>58.3600006103516</v>
      </c>
      <c r="BA7" s="37" t="n">
        <v>57.5999984741211</v>
      </c>
      <c r="BB7" s="37" t="n">
        <v>57.1199989318848</v>
      </c>
      <c r="BC7" s="37" t="n">
        <v>60.1500015258789</v>
      </c>
      <c r="BD7" s="37" t="n">
        <v>60.3899993896484</v>
      </c>
      <c r="BE7" s="37" t="n">
        <v>61.8600006103516</v>
      </c>
      <c r="BF7" s="37" t="n">
        <v>62.75</v>
      </c>
      <c r="BG7" s="37" t="n">
        <v>62</v>
      </c>
      <c r="BH7" s="37" t="n">
        <v>62.7000007629395</v>
      </c>
      <c r="BI7" s="37" t="n">
        <v>62.5200004577637</v>
      </c>
      <c r="BJ7" s="37" t="n">
        <v>63.2200012207031</v>
      </c>
      <c r="BK7" s="37" t="n">
        <v>62.2000007629395</v>
      </c>
      <c r="BL7" s="37" t="n">
        <v>61.0299987792969</v>
      </c>
      <c r="BM7" s="37" t="n">
        <v>61.3800010681152</v>
      </c>
      <c r="BN7" s="37" t="n">
        <v>62.2000007629395</v>
      </c>
      <c r="BO7" s="37" t="n">
        <v>61.0299987792969</v>
      </c>
      <c r="BP7" s="37" t="n">
        <v>62.5200004577637</v>
      </c>
      <c r="BQ7" s="37" t="n">
        <v>12.0625</v>
      </c>
      <c r="BR7" s="37" t="n">
        <v>24.3125</v>
      </c>
      <c r="BS7" s="37" t="n">
        <v>23.3125</v>
      </c>
    </row>
    <row r="8" customFormat="false" ht="12.75" hidden="false" customHeight="false" outlineLevel="0" collapsed="false">
      <c r="A8" s="24" t="s">
        <v>237</v>
      </c>
      <c r="B8" s="37" t="n">
        <v>58.4500007629395</v>
      </c>
      <c r="C8" s="37" t="n">
        <v>61.1100006103516</v>
      </c>
      <c r="D8" s="37" t="n">
        <v>64.8600006103516</v>
      </c>
      <c r="E8" s="37" t="n">
        <v>67.1500015258789</v>
      </c>
      <c r="F8" s="37" t="n">
        <v>66</v>
      </c>
      <c r="G8" s="37" t="n">
        <v>64.8600006103516</v>
      </c>
      <c r="H8" s="37" t="n">
        <v>65.75</v>
      </c>
      <c r="I8" s="37" t="n">
        <v>65.25</v>
      </c>
      <c r="J8" s="37" t="n">
        <v>67.0500030517578</v>
      </c>
      <c r="K8" s="37" t="n">
        <v>67.7699966430664</v>
      </c>
      <c r="L8" s="37" t="n">
        <v>67.5500030517578</v>
      </c>
      <c r="M8" s="37" t="n">
        <v>62.0499992370606</v>
      </c>
      <c r="N8" s="37" t="n">
        <v>59.5</v>
      </c>
      <c r="O8" s="37" t="n">
        <v>62.5299987792969</v>
      </c>
      <c r="P8" s="37" t="n">
        <v>61.7000007629395</v>
      </c>
      <c r="Q8" s="37" t="n">
        <v>59.0099983215332</v>
      </c>
      <c r="R8" s="37" t="n">
        <v>62.7999992370606</v>
      </c>
      <c r="S8" s="37" t="n">
        <v>61.8400001525879</v>
      </c>
      <c r="T8" s="37" t="n">
        <v>62.0900001525879</v>
      </c>
      <c r="U8" s="37" t="n">
        <v>64.7200012207031</v>
      </c>
      <c r="V8" s="37" t="n">
        <v>65.5999984741211</v>
      </c>
      <c r="W8" s="37" t="n">
        <v>65.3099975585938</v>
      </c>
      <c r="X8" s="37" t="n">
        <v>61</v>
      </c>
      <c r="Y8" s="37" t="n">
        <v>61.25</v>
      </c>
      <c r="Z8" s="37" t="n">
        <v>63.8400001525879</v>
      </c>
      <c r="AA8" s="37" t="n">
        <v>67.25</v>
      </c>
      <c r="AB8" s="37" t="n">
        <v>64.7900009155273</v>
      </c>
      <c r="AC8" s="37" t="n">
        <v>64.5</v>
      </c>
      <c r="AD8" s="37" t="n">
        <v>64.9000015258789</v>
      </c>
      <c r="AE8" s="37" t="n">
        <v>72.2399978637695</v>
      </c>
      <c r="AF8" s="37" t="n">
        <v>74.8499984741211</v>
      </c>
      <c r="AG8" s="37" t="n">
        <v>71.0800018310547</v>
      </c>
      <c r="AH8" s="37" t="n">
        <v>69.2600021362305</v>
      </c>
      <c r="AI8" s="37" t="n">
        <v>64.5999984741211</v>
      </c>
      <c r="AJ8" s="37" t="n">
        <v>61</v>
      </c>
      <c r="AK8" s="37" t="n">
        <v>63.75</v>
      </c>
      <c r="AL8" s="37" t="n">
        <v>64.0199966430664</v>
      </c>
      <c r="AM8" s="37" t="n">
        <v>61.6500015258789</v>
      </c>
      <c r="AN8" s="37" t="n">
        <v>61</v>
      </c>
      <c r="AO8" s="37" t="n">
        <v>61.75</v>
      </c>
      <c r="AP8" s="37" t="n">
        <v>61.3499984741211</v>
      </c>
      <c r="AQ8" s="37" t="n">
        <v>63.2200012207031</v>
      </c>
      <c r="AR8" s="37" t="n">
        <v>59.6500015258789</v>
      </c>
      <c r="AS8" s="37" t="n">
        <v>57.0400009155273</v>
      </c>
      <c r="AT8" s="37" t="n">
        <v>56.9099998474121</v>
      </c>
      <c r="AU8" s="37" t="n">
        <v>59.2000007629395</v>
      </c>
      <c r="AV8" s="37" t="n">
        <v>60.2000007629395</v>
      </c>
      <c r="AW8" s="37" t="n">
        <v>58.7700004577637</v>
      </c>
      <c r="AX8" s="37" t="n">
        <v>62.5200004577637</v>
      </c>
      <c r="AY8" s="37" t="n">
        <v>59</v>
      </c>
      <c r="AZ8" s="37" t="n">
        <v>57.3499984741211</v>
      </c>
      <c r="BA8" s="37" t="n">
        <v>56.9000015258789</v>
      </c>
      <c r="BB8" s="37" t="n">
        <v>54.6300010681152</v>
      </c>
      <c r="BC8" s="37" t="n">
        <v>60.1100006103516</v>
      </c>
      <c r="BD8" s="37" t="n">
        <v>61.4000015258789</v>
      </c>
      <c r="BE8" s="37" t="n">
        <v>63.4500007629395</v>
      </c>
      <c r="BF8" s="37" t="n">
        <v>64.7300033569336</v>
      </c>
      <c r="BG8" s="37" t="n">
        <v>64.3099975585938</v>
      </c>
      <c r="BH8" s="37" t="n">
        <v>66.1999969482422</v>
      </c>
      <c r="BI8" s="37" t="n">
        <v>65.5</v>
      </c>
      <c r="BJ8" s="37" t="n">
        <v>68.0299987792969</v>
      </c>
      <c r="BK8" s="37" t="n">
        <v>67.8000030517578</v>
      </c>
      <c r="BL8" s="37" t="n">
        <v>67</v>
      </c>
      <c r="BM8" s="37" t="n">
        <v>68.2099990844727</v>
      </c>
      <c r="BN8" s="37" t="n">
        <v>67.8000030517578</v>
      </c>
      <c r="BO8" s="37" t="n">
        <v>67</v>
      </c>
      <c r="BP8" s="37" t="n">
        <v>45.375</v>
      </c>
      <c r="BQ8" s="37" t="n">
        <v>39.4375</v>
      </c>
      <c r="BR8" s="37" t="n">
        <v>16.4375</v>
      </c>
      <c r="BS8" s="37" t="n">
        <v>15.125</v>
      </c>
    </row>
    <row r="9" customFormat="false" ht="12.75" hidden="false" customHeight="false" outlineLevel="0" collapsed="false">
      <c r="A9" s="24" t="s">
        <v>238</v>
      </c>
      <c r="B9" s="37" t="n">
        <v>32.1199989318848</v>
      </c>
      <c r="C9" s="37" t="n">
        <v>32.939998626709</v>
      </c>
      <c r="D9" s="37" t="n">
        <v>33.75</v>
      </c>
      <c r="E9" s="37" t="n">
        <v>33.060001373291</v>
      </c>
      <c r="F9" s="37" t="n">
        <v>33.25</v>
      </c>
      <c r="G9" s="37" t="n">
        <v>32.310001373291</v>
      </c>
      <c r="H9" s="37" t="n">
        <v>32.560001373291</v>
      </c>
      <c r="I9" s="37" t="n">
        <v>32.6199989318848</v>
      </c>
      <c r="J9" s="37" t="n">
        <v>32.75</v>
      </c>
      <c r="K9" s="37" t="n">
        <v>32.3699989318848</v>
      </c>
      <c r="L9" s="37" t="n">
        <v>31.8700008392334</v>
      </c>
      <c r="M9" s="37" t="n">
        <v>31.5</v>
      </c>
      <c r="N9" s="37" t="n">
        <v>31.3700008392334</v>
      </c>
      <c r="O9" s="37" t="n">
        <v>31.9400005340576</v>
      </c>
      <c r="P9" s="37" t="n">
        <v>32</v>
      </c>
      <c r="Q9" s="37" t="n">
        <v>31.7299995422363</v>
      </c>
      <c r="R9" s="37" t="n">
        <v>31.8899993896484</v>
      </c>
      <c r="S9" s="37" t="n">
        <v>32.4199981689453</v>
      </c>
      <c r="T9" s="37" t="n">
        <v>32.1399993896484</v>
      </c>
      <c r="U9" s="37" t="n">
        <v>32.2700004577637</v>
      </c>
      <c r="V9" s="37" t="n">
        <v>33.0499992370606</v>
      </c>
      <c r="W9" s="37" t="n">
        <v>33.1800003051758</v>
      </c>
      <c r="X9" s="37" t="n">
        <v>32.4599990844727</v>
      </c>
      <c r="Y9" s="37" t="n">
        <v>32.8499984741211</v>
      </c>
      <c r="Z9" s="37" t="n">
        <v>33.9500007629395</v>
      </c>
      <c r="AA9" s="37" t="n">
        <v>33.7400016784668</v>
      </c>
      <c r="AB9" s="37" t="n">
        <v>32.9799995422363</v>
      </c>
      <c r="AC9" s="37" t="n">
        <v>33.7999992370606</v>
      </c>
      <c r="AD9" s="37" t="n">
        <v>34.0900001525879</v>
      </c>
      <c r="AE9" s="37" t="n">
        <v>35.2999992370606</v>
      </c>
      <c r="AF9" s="37" t="n">
        <v>35.5999984741211</v>
      </c>
      <c r="AG9" s="37" t="n">
        <v>35.8899993896484</v>
      </c>
      <c r="AH9" s="37" t="n">
        <v>35.7000007629395</v>
      </c>
      <c r="AI9" s="37" t="n">
        <v>35.9700012207031</v>
      </c>
      <c r="AJ9" s="37" t="n">
        <v>35.1800003051758</v>
      </c>
      <c r="AK9" s="37" t="n">
        <v>35.0200004577637</v>
      </c>
      <c r="AL9" s="37" t="n">
        <v>35.4000015258789</v>
      </c>
      <c r="AM9" s="37" t="n">
        <v>35.3600006103516</v>
      </c>
      <c r="AN9" s="37" t="n">
        <v>35.2900009155273</v>
      </c>
      <c r="AO9" s="37" t="n">
        <v>34.9300003051758</v>
      </c>
      <c r="AP9" s="37" t="n">
        <v>35.6300010681152</v>
      </c>
      <c r="AQ9" s="37" t="n">
        <v>36.1800003051758</v>
      </c>
      <c r="AR9" s="37" t="n">
        <v>36.0099983215332</v>
      </c>
      <c r="AS9" s="37" t="n">
        <v>35.5400009155273</v>
      </c>
      <c r="AT9" s="37" t="n">
        <v>35.3300018310547</v>
      </c>
      <c r="AU9" s="37" t="n">
        <v>35.8800010681152</v>
      </c>
      <c r="AV9" s="37" t="n">
        <v>36.0499992370606</v>
      </c>
      <c r="AW9" s="37" t="n">
        <v>35.939998626709</v>
      </c>
      <c r="AX9" s="37" t="n">
        <v>36.75</v>
      </c>
      <c r="AY9" s="37" t="n">
        <v>36.6399993896484</v>
      </c>
      <c r="AZ9" s="37" t="n">
        <v>36.9900016784668</v>
      </c>
      <c r="BA9" s="37" t="n">
        <v>36.9900016784668</v>
      </c>
      <c r="BB9" s="37" t="n">
        <v>37.4000015258789</v>
      </c>
      <c r="BC9" s="37" t="n">
        <v>37.9300003051758</v>
      </c>
      <c r="BD9" s="37" t="n">
        <v>39.2599983215332</v>
      </c>
      <c r="BE9" s="37" t="n">
        <v>39.2400016784668</v>
      </c>
      <c r="BF9" s="37" t="n">
        <v>39.3699989318848</v>
      </c>
      <c r="BG9" s="37" t="n">
        <v>39.4799995422363</v>
      </c>
      <c r="BH9" s="37" t="n">
        <v>39.7700004577637</v>
      </c>
      <c r="BI9" s="37" t="n">
        <v>39.75</v>
      </c>
      <c r="BJ9" s="37" t="n">
        <v>39.7400016784668</v>
      </c>
      <c r="BK9" s="37" t="n">
        <v>39.4799995422363</v>
      </c>
      <c r="BL9" s="37" t="n">
        <v>39.5800018310547</v>
      </c>
      <c r="BM9" s="37" t="n">
        <v>39.3600006103516</v>
      </c>
      <c r="BN9" s="37" t="n">
        <v>39.4799995422363</v>
      </c>
      <c r="BO9" s="37" t="n">
        <v>39.5800018310547</v>
      </c>
      <c r="BP9" s="37" t="n">
        <v>78.5625</v>
      </c>
      <c r="BQ9" s="37" t="n">
        <v>1787.96941126894</v>
      </c>
      <c r="BR9" s="37" t="n">
        <v>17.75</v>
      </c>
      <c r="BS9" s="37" t="n">
        <v>17.6875</v>
      </c>
    </row>
    <row r="10" customFormat="false" ht="12.75" hidden="false" customHeight="false" outlineLevel="0" collapsed="false">
      <c r="A10" s="24" t="s">
        <v>239</v>
      </c>
      <c r="B10" s="37" t="n">
        <v>41.75</v>
      </c>
      <c r="C10" s="37" t="n">
        <v>40.439998626709</v>
      </c>
      <c r="D10" s="37" t="n">
        <v>40.310001373291</v>
      </c>
      <c r="E10" s="37" t="n">
        <v>40</v>
      </c>
      <c r="F10" s="37" t="n">
        <v>41.25</v>
      </c>
      <c r="G10" s="37" t="n">
        <v>41.5</v>
      </c>
      <c r="H10" s="37" t="n">
        <v>40.75</v>
      </c>
      <c r="I10" s="37" t="n">
        <v>40.939998626709</v>
      </c>
      <c r="J10" s="37" t="n">
        <v>40.939998626709</v>
      </c>
      <c r="K10" s="37" t="n">
        <v>40.3699989318848</v>
      </c>
      <c r="L10" s="37" t="n">
        <v>40.439998626709</v>
      </c>
      <c r="M10" s="37" t="n">
        <v>41.689998626709</v>
      </c>
      <c r="N10" s="37" t="n">
        <v>41.75</v>
      </c>
      <c r="O10" s="37" t="n">
        <v>41.810001373291</v>
      </c>
      <c r="P10" s="37" t="n">
        <v>42.5</v>
      </c>
      <c r="Q10" s="37" t="n">
        <v>43.1199989318848</v>
      </c>
      <c r="R10" s="37" t="n">
        <v>42.689998626709</v>
      </c>
      <c r="S10" s="37" t="n">
        <v>42.310001373291</v>
      </c>
      <c r="T10" s="37" t="n">
        <v>41.310001373291</v>
      </c>
      <c r="U10" s="37" t="n">
        <v>41.1199989318848</v>
      </c>
      <c r="V10" s="37" t="n">
        <v>41.439998626709</v>
      </c>
      <c r="W10" s="37" t="n">
        <v>41.810001373291</v>
      </c>
      <c r="X10" s="37" t="n">
        <v>40.8699989318848</v>
      </c>
      <c r="Y10" s="37" t="n">
        <v>40.75</v>
      </c>
      <c r="Z10" s="37" t="n">
        <v>41.25</v>
      </c>
      <c r="AA10" s="37" t="n">
        <v>42.189998626709</v>
      </c>
      <c r="AB10" s="37" t="n">
        <v>43.5</v>
      </c>
      <c r="AC10" s="37" t="n">
        <v>44.6199989318848</v>
      </c>
      <c r="AD10" s="37" t="n">
        <v>45.189998626709</v>
      </c>
      <c r="AE10" s="37" t="n">
        <v>47.439998626709</v>
      </c>
      <c r="AF10" s="37" t="n">
        <v>47.3699989318848</v>
      </c>
      <c r="AG10" s="37" t="n">
        <v>48.189998626709</v>
      </c>
      <c r="AH10" s="37" t="n">
        <v>45.560001373291</v>
      </c>
      <c r="AI10" s="37" t="n">
        <v>43.189998626709</v>
      </c>
      <c r="AJ10" s="37" t="n">
        <v>41.310001373291</v>
      </c>
      <c r="AK10" s="37" t="n">
        <v>42.060001373291</v>
      </c>
      <c r="AL10" s="37" t="n">
        <v>45.3699989318848</v>
      </c>
      <c r="AM10" s="37" t="n">
        <v>44.5</v>
      </c>
      <c r="AN10" s="37" t="n">
        <v>44.1199989318848</v>
      </c>
      <c r="AO10" s="37" t="n">
        <v>41.310001373291</v>
      </c>
      <c r="AP10" s="37" t="n">
        <v>41.5</v>
      </c>
      <c r="AQ10" s="37" t="n">
        <v>41.060001373291</v>
      </c>
      <c r="AR10" s="37" t="n">
        <v>41.3699989318848</v>
      </c>
      <c r="AS10" s="37" t="n">
        <v>41.560001373291</v>
      </c>
      <c r="AT10" s="37" t="n">
        <v>42.8699989318848</v>
      </c>
      <c r="AU10" s="37" t="n">
        <v>43.439998626709</v>
      </c>
      <c r="AV10" s="37" t="n">
        <v>44.6199989318848</v>
      </c>
      <c r="AW10" s="37" t="n">
        <v>44.689998626709</v>
      </c>
      <c r="AX10" s="37" t="n">
        <v>45.3699989318848</v>
      </c>
      <c r="AY10" s="37" t="n">
        <v>45.4000015258789</v>
      </c>
      <c r="AZ10" s="37" t="n">
        <v>45.5900001525879</v>
      </c>
      <c r="BA10" s="37" t="n">
        <v>45.6300010681152</v>
      </c>
      <c r="BB10" s="37" t="n">
        <v>45.0999984741211</v>
      </c>
      <c r="BC10" s="37" t="n">
        <v>45.3199996948242</v>
      </c>
      <c r="BD10" s="37" t="n">
        <v>45.8199996948242</v>
      </c>
      <c r="BE10" s="37" t="n">
        <v>45.5299987792969</v>
      </c>
      <c r="BF10" s="37" t="n">
        <v>45.5099983215332</v>
      </c>
      <c r="BG10" s="37" t="n">
        <v>46.0200004577637</v>
      </c>
      <c r="BH10" s="37" t="n">
        <v>46.7599983215332</v>
      </c>
      <c r="BI10" s="37" t="n">
        <v>46.2400016784668</v>
      </c>
      <c r="BJ10" s="37" t="n">
        <v>46.5999984741211</v>
      </c>
      <c r="BK10" s="37" t="n">
        <v>46.3800010681152</v>
      </c>
      <c r="BL10" s="37" t="n">
        <v>45.5999984741211</v>
      </c>
      <c r="BM10" s="37" t="n">
        <v>46.560001373291</v>
      </c>
      <c r="BN10" s="37" t="n">
        <v>46.3800010681152</v>
      </c>
      <c r="BO10" s="37" t="n">
        <v>45.5999984741211</v>
      </c>
      <c r="BP10" s="37" t="n">
        <v>45.3125</v>
      </c>
      <c r="BQ10" s="37" t="n">
        <v>43.4375</v>
      </c>
      <c r="BR10" s="37" t="n">
        <v>12.8125</v>
      </c>
      <c r="BS10" s="37" t="n">
        <v>12.625</v>
      </c>
    </row>
    <row r="11" customFormat="false" ht="12.75" hidden="false" customHeight="false" outlineLevel="0" collapsed="false">
      <c r="A11" s="24" t="s">
        <v>240</v>
      </c>
      <c r="B11" s="37" t="n">
        <v>55.1199989318848</v>
      </c>
      <c r="C11" s="37" t="n">
        <v>57</v>
      </c>
      <c r="D11" s="37" t="n">
        <v>61.189998626709</v>
      </c>
      <c r="E11" s="37" t="n">
        <v>62.189998626709</v>
      </c>
      <c r="F11" s="37" t="n">
        <v>60.75</v>
      </c>
      <c r="G11" s="37" t="n">
        <v>59.5</v>
      </c>
      <c r="H11" s="37" t="n">
        <v>60.1199989318848</v>
      </c>
      <c r="I11" s="37" t="n">
        <v>57.439998626709</v>
      </c>
      <c r="J11" s="37" t="n">
        <v>58.5</v>
      </c>
      <c r="K11" s="37" t="n">
        <v>58.439998626709</v>
      </c>
      <c r="L11" s="37" t="n">
        <v>57.3699989318848</v>
      </c>
      <c r="M11" s="37" t="n">
        <v>55.689998626709</v>
      </c>
      <c r="N11" s="37" t="n">
        <v>53.25</v>
      </c>
      <c r="O11" s="37" t="n">
        <v>54.560001373291</v>
      </c>
      <c r="P11" s="37" t="n">
        <v>55.25</v>
      </c>
      <c r="Q11" s="37" t="n">
        <v>56.310001373291</v>
      </c>
      <c r="R11" s="37" t="n">
        <v>57.689998626709</v>
      </c>
      <c r="S11" s="37" t="n">
        <v>60.939998626709</v>
      </c>
      <c r="T11" s="37" t="n">
        <v>62</v>
      </c>
      <c r="U11" s="37" t="n">
        <v>66.370002746582</v>
      </c>
      <c r="V11" s="37" t="n">
        <v>66.370002746582</v>
      </c>
      <c r="W11" s="37" t="n">
        <v>65.1900024414063</v>
      </c>
      <c r="X11" s="37" t="n">
        <v>63.1199989318848</v>
      </c>
      <c r="Y11" s="37" t="n">
        <v>63.8699989318848</v>
      </c>
      <c r="Z11" s="37" t="n">
        <v>69.75</v>
      </c>
      <c r="AA11" s="37" t="n">
        <v>72.370002746582</v>
      </c>
      <c r="AB11" s="37" t="n">
        <v>70</v>
      </c>
      <c r="AC11" s="37" t="n">
        <v>67.3099975585938</v>
      </c>
      <c r="AD11" s="37" t="n">
        <v>66.4400024414063</v>
      </c>
      <c r="AE11" s="37" t="n">
        <v>67.8099975585938</v>
      </c>
      <c r="AF11" s="37" t="n">
        <v>70.5</v>
      </c>
      <c r="AG11" s="37" t="n">
        <v>68.870002746582</v>
      </c>
      <c r="AH11" s="37" t="n">
        <v>68.620002746582</v>
      </c>
      <c r="AI11" s="37" t="n">
        <v>66.9400024414063</v>
      </c>
      <c r="AJ11" s="37" t="n">
        <v>63.6199989318848</v>
      </c>
      <c r="AK11" s="37" t="n">
        <v>64.5</v>
      </c>
      <c r="AL11" s="37" t="n">
        <v>65.6900024414063</v>
      </c>
      <c r="AM11" s="37" t="n">
        <v>70.620002746582</v>
      </c>
      <c r="AN11" s="37" t="n">
        <v>72.620002746582</v>
      </c>
      <c r="AO11" s="37" t="n">
        <v>72.25</v>
      </c>
      <c r="AP11" s="37" t="n">
        <v>71.6900024414063</v>
      </c>
      <c r="AQ11" s="37" t="n">
        <v>73.4400024414063</v>
      </c>
      <c r="AR11" s="37" t="n">
        <v>70.3099975585938</v>
      </c>
      <c r="AS11" s="37" t="n">
        <v>67.620002746582</v>
      </c>
      <c r="AT11" s="37" t="n">
        <v>69.5599975585938</v>
      </c>
      <c r="AU11" s="37" t="n">
        <v>70.8099975585938</v>
      </c>
      <c r="AV11" s="37" t="n">
        <v>72.5</v>
      </c>
      <c r="AW11" s="37" t="n">
        <v>74.4400024414063</v>
      </c>
      <c r="AX11" s="37" t="n">
        <v>78.5599975585938</v>
      </c>
      <c r="AY11" s="37" t="n">
        <v>77.5500030517578</v>
      </c>
      <c r="AZ11" s="37" t="n">
        <v>77</v>
      </c>
      <c r="BA11" s="37" t="n">
        <v>78.2799987792969</v>
      </c>
      <c r="BB11" s="37" t="n">
        <v>76.5</v>
      </c>
      <c r="BC11" s="37" t="n">
        <v>79.2600021362305</v>
      </c>
      <c r="BD11" s="37" t="n">
        <v>80</v>
      </c>
      <c r="BE11" s="37" t="n">
        <v>83.1800003051758</v>
      </c>
      <c r="BF11" s="37" t="n">
        <v>82.7900009155273</v>
      </c>
      <c r="BG11" s="37" t="n">
        <v>81.6999969482422</v>
      </c>
      <c r="BH11" s="37" t="n">
        <v>81.1100006103516</v>
      </c>
      <c r="BI11" s="37" t="n">
        <v>79.0400009155273</v>
      </c>
      <c r="BJ11" s="37" t="n">
        <v>79.3199996948242</v>
      </c>
      <c r="BK11" s="37" t="n">
        <v>81.379997253418</v>
      </c>
      <c r="BL11" s="37" t="n">
        <v>80.4499969482422</v>
      </c>
      <c r="BM11" s="37" t="n">
        <v>79.5999984741211</v>
      </c>
      <c r="BN11" s="37" t="n">
        <v>81.379997253418</v>
      </c>
      <c r="BO11" s="37" t="n">
        <v>80.4499969482422</v>
      </c>
      <c r="BP11" s="37" t="n">
        <v>27.6875</v>
      </c>
      <c r="BQ11" s="37" t="n">
        <v>28.5625</v>
      </c>
      <c r="BR11" s="37" t="n">
        <v>81.375</v>
      </c>
      <c r="BS11" s="37" t="n">
        <v>81.5</v>
      </c>
    </row>
    <row r="12" customFormat="false" ht="12.75" hidden="false" customHeight="false" outlineLevel="0" collapsed="false">
      <c r="A12" s="24" t="s">
        <v>241</v>
      </c>
      <c r="B12" s="37" t="n">
        <v>49.939998626709</v>
      </c>
      <c r="C12" s="37" t="n">
        <v>51.25</v>
      </c>
      <c r="D12" s="37" t="n">
        <v>51.560001373291</v>
      </c>
      <c r="E12" s="37" t="n">
        <v>51.310001373291</v>
      </c>
      <c r="F12" s="37" t="n">
        <v>51.25</v>
      </c>
      <c r="G12" s="37" t="n">
        <v>50.3699989318848</v>
      </c>
      <c r="H12" s="37" t="n">
        <v>51.560001373291</v>
      </c>
      <c r="I12" s="37" t="n">
        <v>51.060001373291</v>
      </c>
      <c r="J12" s="37" t="n">
        <v>50.25</v>
      </c>
      <c r="K12" s="37" t="n">
        <v>50.560001373291</v>
      </c>
      <c r="L12" s="37" t="n">
        <v>49.939998626709</v>
      </c>
      <c r="M12" s="37" t="n">
        <v>48.5</v>
      </c>
      <c r="N12" s="37" t="n">
        <v>47.439998626709</v>
      </c>
      <c r="O12" s="37" t="n">
        <v>47.25</v>
      </c>
      <c r="P12" s="37" t="n">
        <v>47.5</v>
      </c>
      <c r="Q12" s="37" t="n">
        <v>47.5</v>
      </c>
      <c r="R12" s="37" t="n">
        <v>45.8699989318848</v>
      </c>
      <c r="S12" s="37" t="n">
        <v>47.689998626709</v>
      </c>
      <c r="T12" s="37" t="n">
        <v>48.189998626709</v>
      </c>
      <c r="U12" s="37" t="n">
        <v>48</v>
      </c>
      <c r="V12" s="37" t="n">
        <v>48.6199989318848</v>
      </c>
      <c r="W12" s="37" t="n">
        <v>49.560001373291</v>
      </c>
      <c r="X12" s="37" t="n">
        <v>47.939998626709</v>
      </c>
      <c r="Y12" s="37" t="n">
        <v>47.310001373291</v>
      </c>
      <c r="Z12" s="37" t="n">
        <v>48</v>
      </c>
      <c r="AA12" s="37" t="n">
        <v>47.560001373291</v>
      </c>
      <c r="AB12" s="37" t="n">
        <v>45.6199989318848</v>
      </c>
      <c r="AC12" s="37" t="n">
        <v>46</v>
      </c>
      <c r="AD12" s="37" t="n">
        <v>47.189998626709</v>
      </c>
      <c r="AE12" s="37" t="n">
        <v>48</v>
      </c>
      <c r="AF12" s="37" t="n">
        <v>48.75</v>
      </c>
      <c r="AG12" s="37" t="n">
        <v>47.8699989318848</v>
      </c>
      <c r="AH12" s="37" t="n">
        <v>48.6199989318848</v>
      </c>
      <c r="AI12" s="37" t="n">
        <v>47.8699989318848</v>
      </c>
      <c r="AJ12" s="37" t="n">
        <v>47.8699989318848</v>
      </c>
      <c r="AK12" s="37" t="n">
        <v>48.689998626709</v>
      </c>
      <c r="AL12" s="37" t="n">
        <v>48.6199989318848</v>
      </c>
      <c r="AM12" s="37" t="n">
        <v>47.060001373291</v>
      </c>
      <c r="AN12" s="37" t="n">
        <v>47.5</v>
      </c>
      <c r="AO12" s="37" t="n">
        <v>48.939998626709</v>
      </c>
      <c r="AP12" s="37" t="n">
        <v>49.25</v>
      </c>
      <c r="AQ12" s="37" t="n">
        <v>49.3699989318848</v>
      </c>
      <c r="AR12" s="37" t="n">
        <v>50</v>
      </c>
      <c r="AS12" s="37" t="n">
        <v>51.25</v>
      </c>
      <c r="AT12" s="37" t="n">
        <v>51</v>
      </c>
      <c r="AU12" s="37" t="n">
        <v>51.439998626709</v>
      </c>
      <c r="AV12" s="37" t="n">
        <v>51.8699989318848</v>
      </c>
      <c r="AW12" s="37" t="n">
        <v>51.1199989318848</v>
      </c>
      <c r="AX12" s="37" t="n">
        <v>52.6199989318848</v>
      </c>
      <c r="AY12" s="37" t="n">
        <v>51.1500015258789</v>
      </c>
      <c r="AZ12" s="37" t="n">
        <v>50.8300018310547</v>
      </c>
      <c r="BA12" s="37" t="n">
        <v>51.5</v>
      </c>
      <c r="BB12" s="37" t="n">
        <v>51.75</v>
      </c>
      <c r="BC12" s="37" t="n">
        <v>52</v>
      </c>
      <c r="BD12" s="37" t="n">
        <v>52.8400001525879</v>
      </c>
      <c r="BE12" s="37" t="n">
        <v>52.5099983215332</v>
      </c>
      <c r="BF12" s="37" t="n">
        <v>51.9000015258789</v>
      </c>
      <c r="BG12" s="37" t="n">
        <v>51.9799995422363</v>
      </c>
      <c r="BH12" s="37" t="n">
        <v>53.1599998474121</v>
      </c>
      <c r="BI12" s="37" t="n">
        <v>53.4900016784668</v>
      </c>
      <c r="BJ12" s="37" t="n">
        <v>51</v>
      </c>
      <c r="BK12" s="37" t="n">
        <v>51.0499992370606</v>
      </c>
      <c r="BL12" s="37" t="n">
        <v>49.8499984741211</v>
      </c>
      <c r="BM12" s="37" t="n">
        <v>49.6500015258789</v>
      </c>
      <c r="BN12" s="37" t="n">
        <v>51.0499992370606</v>
      </c>
      <c r="BO12" s="37" t="n">
        <v>49.8499984741211</v>
      </c>
      <c r="BP12" s="37" t="n">
        <v>78</v>
      </c>
      <c r="BQ12" s="37" t="n">
        <v>11.375</v>
      </c>
      <c r="BR12" s="37" t="n">
        <v>78.4375</v>
      </c>
      <c r="BS12" s="37" t="n">
        <v>78.375</v>
      </c>
    </row>
    <row r="13" customFormat="false" ht="12.75" hidden="false" customHeight="false" outlineLevel="0" collapsed="false">
      <c r="A13" s="24" t="s">
        <v>241</v>
      </c>
      <c r="B13" s="37" t="n">
        <v>49.939998626709</v>
      </c>
      <c r="C13" s="37" t="n">
        <v>51.25</v>
      </c>
      <c r="D13" s="37" t="n">
        <v>51.560001373291</v>
      </c>
      <c r="E13" s="37" t="n">
        <v>51.310001373291</v>
      </c>
      <c r="F13" s="37" t="n">
        <v>51.25</v>
      </c>
      <c r="G13" s="37" t="n">
        <v>50.3699989318848</v>
      </c>
      <c r="H13" s="37" t="n">
        <v>51.560001373291</v>
      </c>
      <c r="I13" s="37" t="n">
        <v>51.060001373291</v>
      </c>
      <c r="J13" s="37" t="n">
        <v>50.25</v>
      </c>
      <c r="K13" s="37" t="n">
        <v>50.560001373291</v>
      </c>
      <c r="L13" s="37" t="n">
        <v>49.939998626709</v>
      </c>
      <c r="M13" s="37" t="n">
        <v>48.5</v>
      </c>
      <c r="N13" s="37" t="n">
        <v>47.439998626709</v>
      </c>
      <c r="O13" s="37" t="n">
        <v>47.25</v>
      </c>
      <c r="P13" s="37" t="n">
        <v>47.5</v>
      </c>
      <c r="Q13" s="37" t="n">
        <v>47.5</v>
      </c>
      <c r="R13" s="37" t="n">
        <v>45.8699989318848</v>
      </c>
      <c r="S13" s="37" t="n">
        <v>47.689998626709</v>
      </c>
      <c r="T13" s="37" t="n">
        <v>48.189998626709</v>
      </c>
      <c r="U13" s="37" t="n">
        <v>48</v>
      </c>
      <c r="V13" s="37" t="n">
        <v>48.6199989318848</v>
      </c>
      <c r="W13" s="37" t="n">
        <v>49.560001373291</v>
      </c>
      <c r="X13" s="37" t="n">
        <v>47.939998626709</v>
      </c>
      <c r="Y13" s="37" t="n">
        <v>47.310001373291</v>
      </c>
      <c r="Z13" s="37" t="n">
        <v>48</v>
      </c>
      <c r="AA13" s="37" t="n">
        <v>47.560001373291</v>
      </c>
      <c r="AB13" s="37" t="n">
        <v>45.6199989318848</v>
      </c>
      <c r="AC13" s="37" t="n">
        <v>46</v>
      </c>
      <c r="AD13" s="37" t="n">
        <v>47.189998626709</v>
      </c>
      <c r="AE13" s="37" t="n">
        <v>48</v>
      </c>
      <c r="AF13" s="37" t="n">
        <v>48.75</v>
      </c>
      <c r="AG13" s="37" t="n">
        <v>47.8699989318848</v>
      </c>
      <c r="AH13" s="37" t="n">
        <v>48.6199989318848</v>
      </c>
      <c r="AI13" s="37" t="n">
        <v>47.8699989318848</v>
      </c>
      <c r="AJ13" s="37" t="n">
        <v>47.8699989318848</v>
      </c>
      <c r="AK13" s="37" t="n">
        <v>48.689998626709</v>
      </c>
      <c r="AL13" s="37" t="n">
        <v>48.6199989318848</v>
      </c>
      <c r="AM13" s="37" t="n">
        <v>47.060001373291</v>
      </c>
      <c r="AN13" s="37" t="n">
        <v>47.5</v>
      </c>
      <c r="AO13" s="37" t="n">
        <v>48.939998626709</v>
      </c>
      <c r="AP13" s="37" t="n">
        <v>49.25</v>
      </c>
      <c r="AQ13" s="37" t="n">
        <v>49.3699989318848</v>
      </c>
      <c r="AR13" s="37" t="n">
        <v>50</v>
      </c>
      <c r="AS13" s="37" t="n">
        <v>51.25</v>
      </c>
      <c r="AT13" s="37" t="n">
        <v>51</v>
      </c>
      <c r="AU13" s="37" t="n">
        <v>51.439998626709</v>
      </c>
      <c r="AV13" s="37" t="n">
        <v>51.8699989318848</v>
      </c>
      <c r="AW13" s="37" t="n">
        <v>51.1199989318848</v>
      </c>
      <c r="AX13" s="37" t="n">
        <v>52.6199989318848</v>
      </c>
      <c r="AY13" s="37" t="n">
        <v>51.1500015258789</v>
      </c>
      <c r="AZ13" s="37" t="n">
        <v>50.8300018310547</v>
      </c>
      <c r="BA13" s="37" t="n">
        <v>51.5</v>
      </c>
      <c r="BB13" s="37" t="n">
        <v>51.75</v>
      </c>
      <c r="BC13" s="37" t="n">
        <v>52</v>
      </c>
      <c r="BD13" s="37" t="n">
        <v>52.8400001525879</v>
      </c>
      <c r="BE13" s="37" t="n">
        <v>52.5099983215332</v>
      </c>
      <c r="BF13" s="37" t="n">
        <v>51.9000015258789</v>
      </c>
      <c r="BG13" s="37" t="n">
        <v>51.9799995422363</v>
      </c>
      <c r="BH13" s="37" t="n">
        <v>53.1599998474121</v>
      </c>
      <c r="BI13" s="37" t="n">
        <v>53.4900016784668</v>
      </c>
      <c r="BJ13" s="37" t="n">
        <v>51</v>
      </c>
      <c r="BK13" s="37" t="n">
        <v>51.0499992370606</v>
      </c>
      <c r="BL13" s="37" t="n">
        <v>49.8499984741211</v>
      </c>
      <c r="BM13" s="37" t="n">
        <v>49.6500015258789</v>
      </c>
      <c r="BN13" s="37" t="n">
        <v>54.25</v>
      </c>
      <c r="BO13" s="37" t="n">
        <v>56.0625</v>
      </c>
      <c r="BP13" s="37" t="n">
        <v>83.1875</v>
      </c>
      <c r="BQ13" s="37" t="n">
        <v>89.875</v>
      </c>
      <c r="BR13" s="37" t="n">
        <v>33.25</v>
      </c>
      <c r="BS13" s="37" t="n">
        <v>33.8125</v>
      </c>
    </row>
    <row r="14" customFormat="false" ht="12.75" hidden="false" customHeight="false" outlineLevel="0" collapsed="false">
      <c r="A14" s="24" t="s">
        <v>242</v>
      </c>
      <c r="B14" s="37" t="n">
        <v>83.120002746582</v>
      </c>
      <c r="C14" s="37" t="n">
        <v>84.25</v>
      </c>
      <c r="D14" s="37" t="n">
        <v>83.9400024414063</v>
      </c>
      <c r="E14" s="37" t="n">
        <v>83.870002746582</v>
      </c>
      <c r="F14" s="37" t="n">
        <v>83.75</v>
      </c>
      <c r="G14" s="37" t="n">
        <v>83.6900024414063</v>
      </c>
      <c r="H14" s="37" t="n">
        <v>85</v>
      </c>
      <c r="I14" s="37" t="n">
        <v>84.8099975585938</v>
      </c>
      <c r="J14" s="37" t="n">
        <v>84.3099975585938</v>
      </c>
      <c r="K14" s="37" t="n">
        <v>84.870002746582</v>
      </c>
      <c r="L14" s="37" t="n">
        <v>85.8099975585938</v>
      </c>
      <c r="M14" s="37" t="n">
        <v>82.120002746582</v>
      </c>
      <c r="N14" s="37" t="n">
        <v>81.870002746582</v>
      </c>
      <c r="O14" s="37" t="n">
        <v>82.620002746582</v>
      </c>
      <c r="P14" s="37" t="n">
        <v>83</v>
      </c>
      <c r="Q14" s="37" t="n">
        <v>81.8099975585938</v>
      </c>
      <c r="R14" s="37" t="n">
        <v>80.5</v>
      </c>
      <c r="S14" s="37" t="n">
        <v>80.6900024414063</v>
      </c>
      <c r="T14" s="37" t="n">
        <v>81.3099975585938</v>
      </c>
      <c r="U14" s="37" t="n">
        <v>81.5</v>
      </c>
      <c r="V14" s="37" t="n">
        <v>81.8099975585938</v>
      </c>
      <c r="W14" s="37" t="n">
        <v>82.25</v>
      </c>
      <c r="X14" s="37" t="n">
        <v>79.0599975585938</v>
      </c>
      <c r="Y14" s="37" t="n">
        <v>78.25</v>
      </c>
      <c r="Z14" s="37" t="n">
        <v>80.75</v>
      </c>
      <c r="AA14" s="37" t="n">
        <v>81.0599975585938</v>
      </c>
      <c r="AB14" s="37" t="n">
        <v>78.4400024414063</v>
      </c>
      <c r="AC14" s="37" t="n">
        <v>78.370002746582</v>
      </c>
      <c r="AD14" s="37" t="n">
        <v>80.620002746582</v>
      </c>
      <c r="AE14" s="37" t="n">
        <v>83.0599975585938</v>
      </c>
      <c r="AF14" s="37" t="n">
        <v>85.75</v>
      </c>
      <c r="AG14" s="37" t="n">
        <v>84.4400024414063</v>
      </c>
      <c r="AH14" s="37" t="n">
        <v>85.9400024414063</v>
      </c>
      <c r="AI14" s="37" t="n">
        <v>82.620002746582</v>
      </c>
      <c r="AJ14" s="37" t="n">
        <v>80.870002746582</v>
      </c>
      <c r="AK14" s="37" t="n">
        <v>81.5</v>
      </c>
      <c r="AL14" s="37" t="n">
        <v>81.3099975585938</v>
      </c>
      <c r="AM14" s="37" t="n">
        <v>80.25</v>
      </c>
      <c r="AN14" s="37" t="n">
        <v>80.120002746582</v>
      </c>
      <c r="AO14" s="37" t="n">
        <v>81.4400024414063</v>
      </c>
      <c r="AP14" s="37" t="n">
        <v>80.9400024414063</v>
      </c>
      <c r="AQ14" s="37" t="n">
        <v>81</v>
      </c>
      <c r="AR14" s="37" t="n">
        <v>80.25</v>
      </c>
      <c r="AS14" s="37" t="n">
        <v>79.4400024414063</v>
      </c>
      <c r="AT14" s="37" t="n">
        <v>79.3099975585938</v>
      </c>
      <c r="AU14" s="37" t="n">
        <v>79.620002746582</v>
      </c>
      <c r="AV14" s="37" t="n">
        <v>79.5599975585938</v>
      </c>
      <c r="AW14" s="37" t="n">
        <v>79.870002746582</v>
      </c>
      <c r="AX14" s="37" t="n">
        <v>83.1900024414063</v>
      </c>
      <c r="AY14" s="37" t="n">
        <v>81.5</v>
      </c>
      <c r="AZ14" s="37" t="n">
        <v>81.8600006103516</v>
      </c>
      <c r="BA14" s="37" t="n">
        <v>83.2799987792969</v>
      </c>
      <c r="BB14" s="37" t="n">
        <v>83.2699966430664</v>
      </c>
      <c r="BC14" s="37" t="n">
        <v>82.4199981689453</v>
      </c>
      <c r="BD14" s="37" t="n">
        <v>82.5699996948242</v>
      </c>
      <c r="BE14" s="37" t="n">
        <v>84.6900024414063</v>
      </c>
      <c r="BF14" s="37" t="n">
        <v>83.3499984741211</v>
      </c>
      <c r="BG14" s="37" t="n">
        <v>84.2600021362305</v>
      </c>
      <c r="BH14" s="37" t="n">
        <v>85.8899993896484</v>
      </c>
      <c r="BI14" s="37" t="n">
        <v>86.5299987792969</v>
      </c>
      <c r="BJ14" s="37" t="n">
        <v>86</v>
      </c>
      <c r="BK14" s="37" t="n">
        <v>85.8499984741211</v>
      </c>
      <c r="BL14" s="37" t="n">
        <v>85.4000015258789</v>
      </c>
      <c r="BM14" s="37" t="n">
        <v>86.5500030517578</v>
      </c>
      <c r="BN14" s="37" t="n">
        <v>85.8499984741211</v>
      </c>
      <c r="BO14" s="37" t="n">
        <v>85.4000015258789</v>
      </c>
      <c r="BP14" s="37" t="n">
        <v>31.4375</v>
      </c>
      <c r="BQ14" s="37" t="n">
        <v>85.75</v>
      </c>
      <c r="BR14" s="37" t="n">
        <v>19.1875</v>
      </c>
      <c r="BS14" s="37" t="n">
        <v>19.4375</v>
      </c>
    </row>
    <row r="15" customFormat="false" ht="12.75" hidden="false" customHeight="false" outlineLevel="0" collapsed="false">
      <c r="A15" s="24" t="s">
        <v>243</v>
      </c>
      <c r="B15" s="37" t="n">
        <v>31</v>
      </c>
      <c r="C15" s="37" t="n">
        <v>30.6200008392334</v>
      </c>
      <c r="D15" s="37" t="n">
        <v>30.8700008392334</v>
      </c>
      <c r="E15" s="37" t="n">
        <v>31.5</v>
      </c>
      <c r="F15" s="37" t="n">
        <v>32.25</v>
      </c>
      <c r="G15" s="37" t="n">
        <v>31.9400005340576</v>
      </c>
      <c r="H15" s="37" t="n">
        <v>31.6900005340576</v>
      </c>
      <c r="I15" s="37" t="n">
        <v>31.5</v>
      </c>
      <c r="J15" s="37" t="n">
        <v>31.3099994659424</v>
      </c>
      <c r="K15" s="37" t="n">
        <v>31.1200008392334</v>
      </c>
      <c r="L15" s="37" t="n">
        <v>31.1200008392334</v>
      </c>
      <c r="M15" s="37" t="n">
        <v>31.8099994659424</v>
      </c>
      <c r="N15" s="37" t="n">
        <v>31.9400005340576</v>
      </c>
      <c r="O15" s="37" t="n">
        <v>32.439998626709</v>
      </c>
      <c r="P15" s="37" t="n">
        <v>32.3699989318848</v>
      </c>
      <c r="Q15" s="37" t="n">
        <v>32</v>
      </c>
      <c r="R15" s="37" t="n">
        <v>32.189998626709</v>
      </c>
      <c r="S15" s="37" t="n">
        <v>31.8700008392334</v>
      </c>
      <c r="T15" s="37" t="n">
        <v>32.189998626709</v>
      </c>
      <c r="U15" s="37" t="n">
        <v>32.189998626709</v>
      </c>
      <c r="V15" s="37" t="n">
        <v>32.439998626709</v>
      </c>
      <c r="W15" s="37" t="n">
        <v>32.310001373291</v>
      </c>
      <c r="X15" s="37" t="n">
        <v>31.8700008392334</v>
      </c>
      <c r="Y15" s="37" t="n">
        <v>31.8099994659424</v>
      </c>
      <c r="Z15" s="37" t="n">
        <v>32.310001373291</v>
      </c>
      <c r="AA15" s="37" t="n">
        <v>32.5</v>
      </c>
      <c r="AB15" s="37" t="n">
        <v>33.25</v>
      </c>
      <c r="AC15" s="37" t="n">
        <v>33.810001373291</v>
      </c>
      <c r="AD15" s="37" t="n">
        <v>33.8699989318848</v>
      </c>
      <c r="AE15" s="37" t="n">
        <v>35.189998626709</v>
      </c>
      <c r="AF15" s="37" t="n">
        <v>35</v>
      </c>
      <c r="AG15" s="37" t="n">
        <v>35.1199989318848</v>
      </c>
      <c r="AH15" s="37" t="n">
        <v>34.1199989318848</v>
      </c>
      <c r="AI15" s="37" t="n">
        <v>32.3699989318848</v>
      </c>
      <c r="AJ15" s="37" t="n">
        <v>30.3700008392334</v>
      </c>
      <c r="AK15" s="37" t="n">
        <v>30.6200008392334</v>
      </c>
      <c r="AL15" s="37" t="n">
        <v>30.75</v>
      </c>
      <c r="AM15" s="37" t="n">
        <v>31</v>
      </c>
      <c r="AN15" s="37" t="n">
        <v>30.75</v>
      </c>
      <c r="AO15" s="37" t="n">
        <v>29.6200008392334</v>
      </c>
      <c r="AP15" s="37" t="n">
        <v>30.25</v>
      </c>
      <c r="AQ15" s="37" t="n">
        <v>29.75</v>
      </c>
      <c r="AR15" s="37" t="n">
        <v>29.8700008392334</v>
      </c>
      <c r="AS15" s="37" t="n">
        <v>30.3099994659424</v>
      </c>
      <c r="AT15" s="37" t="n">
        <v>30.3700008392334</v>
      </c>
      <c r="AU15" s="37" t="n">
        <v>30.1900005340576</v>
      </c>
      <c r="AV15" s="37" t="n">
        <v>31.4400005340576</v>
      </c>
      <c r="AW15" s="37" t="n">
        <v>31.5599994659424</v>
      </c>
      <c r="AX15" s="37" t="n">
        <v>31.4400005340576</v>
      </c>
      <c r="AY15" s="37" t="n">
        <v>31.1800003051758</v>
      </c>
      <c r="AZ15" s="37" t="n">
        <v>31.0499992370605</v>
      </c>
      <c r="BA15" s="37" t="n">
        <v>30.3500003814697</v>
      </c>
      <c r="BB15" s="37" t="n">
        <v>30.1299991607666</v>
      </c>
      <c r="BC15" s="37" t="n">
        <v>29.9899997711182</v>
      </c>
      <c r="BD15" s="37" t="n">
        <v>30.2199993133545</v>
      </c>
      <c r="BE15" s="37" t="n">
        <v>30.2600002288818</v>
      </c>
      <c r="BF15" s="37" t="n">
        <v>30.9200000762939</v>
      </c>
      <c r="BG15" s="37" t="n">
        <v>31.4500007629395</v>
      </c>
      <c r="BH15" s="37" t="n">
        <v>31.7999992370605</v>
      </c>
      <c r="BI15" s="37" t="n">
        <v>31.9400005340576</v>
      </c>
      <c r="BJ15" s="37" t="n">
        <v>32.0200004577637</v>
      </c>
      <c r="BK15" s="37" t="n">
        <v>31.75</v>
      </c>
      <c r="BL15" s="37" t="n">
        <v>31.5900001525879</v>
      </c>
      <c r="BM15" s="37" t="n">
        <v>31.8999996185303</v>
      </c>
      <c r="BN15" s="37" t="n">
        <v>31.75</v>
      </c>
      <c r="BO15" s="37" t="n">
        <v>31.5900001525879</v>
      </c>
      <c r="BP15" s="37" t="n">
        <v>29.125</v>
      </c>
      <c r="BQ15" s="37" t="n">
        <v>35</v>
      </c>
      <c r="BR15" s="37" t="n">
        <v>29.6875</v>
      </c>
      <c r="BS15" s="37" t="n">
        <v>29.4375</v>
      </c>
    </row>
    <row r="16" customFormat="false" ht="12.75" hidden="false" customHeight="false" outlineLevel="0" collapsed="false">
      <c r="A16" s="24" t="s">
        <v>244</v>
      </c>
      <c r="B16" s="3" t="n">
        <v>27.9400005340576</v>
      </c>
      <c r="C16" s="37" t="n">
        <v>27.8700008392334</v>
      </c>
      <c r="D16" s="37" t="n">
        <v>28</v>
      </c>
      <c r="E16" s="37" t="n">
        <v>28.0599994659424</v>
      </c>
      <c r="F16" s="37" t="n">
        <v>28.3099994659424</v>
      </c>
      <c r="G16" s="37" t="n">
        <v>27.6200008392334</v>
      </c>
      <c r="H16" s="37" t="n">
        <v>28</v>
      </c>
      <c r="I16" s="37" t="n">
        <v>27.6200008392334</v>
      </c>
      <c r="J16" s="37" t="n">
        <v>27.8700008392334</v>
      </c>
      <c r="K16" s="37" t="n">
        <v>27.25</v>
      </c>
      <c r="L16" s="37" t="n">
        <v>27.5</v>
      </c>
      <c r="M16" s="37" t="n">
        <v>27.8099994659424</v>
      </c>
      <c r="N16" s="37" t="n">
        <v>27.8099994659424</v>
      </c>
      <c r="O16" s="37" t="n">
        <v>27.6900005340576</v>
      </c>
      <c r="P16" s="37" t="n">
        <v>27.75</v>
      </c>
      <c r="Q16" s="37" t="n">
        <v>27.6900005340576</v>
      </c>
      <c r="R16" s="37" t="n">
        <v>27.8099994659424</v>
      </c>
      <c r="S16" s="37" t="n">
        <v>27.4400005340576</v>
      </c>
      <c r="T16" s="37" t="n">
        <v>27.3700008392334</v>
      </c>
      <c r="U16" s="37" t="n">
        <v>27</v>
      </c>
      <c r="V16" s="37" t="n">
        <v>27.5</v>
      </c>
      <c r="W16" s="37" t="n">
        <v>28.1200008392334</v>
      </c>
      <c r="X16" s="37" t="n">
        <v>28.5</v>
      </c>
      <c r="Y16" s="37" t="n">
        <v>28.25</v>
      </c>
      <c r="Z16" s="37" t="n">
        <v>28.9400005340576</v>
      </c>
      <c r="AA16" s="37" t="n">
        <v>28.6900005340576</v>
      </c>
      <c r="AB16" s="37" t="n">
        <v>29.6900005340576</v>
      </c>
      <c r="AC16" s="37" t="n">
        <v>29.4400005340576</v>
      </c>
      <c r="AD16" s="37" t="n">
        <v>29.6900005340576</v>
      </c>
      <c r="AE16" s="37" t="n">
        <v>30.3700008392334</v>
      </c>
      <c r="AF16" s="37" t="n">
        <v>30.9400005340576</v>
      </c>
      <c r="AG16" s="37" t="n">
        <v>31.6900005340576</v>
      </c>
      <c r="AH16" s="37" t="n">
        <v>30.3700008392334</v>
      </c>
      <c r="AI16" s="37" t="n">
        <v>30.3700008392334</v>
      </c>
      <c r="AJ16" s="37" t="n">
        <v>27.9400005340576</v>
      </c>
      <c r="AK16" s="37" t="n">
        <v>28.3099994659424</v>
      </c>
      <c r="AL16" s="37" t="n">
        <v>28.5599994659424</v>
      </c>
      <c r="AM16" s="37" t="n">
        <v>28.4400005340576</v>
      </c>
      <c r="AN16" s="37" t="n">
        <v>28.25</v>
      </c>
      <c r="AO16" s="37" t="n">
        <v>27.3700008392334</v>
      </c>
      <c r="AP16" s="37" t="n">
        <v>28</v>
      </c>
      <c r="AQ16" s="37" t="n">
        <v>27.6200008392334</v>
      </c>
      <c r="AR16" s="37" t="n">
        <v>27.5</v>
      </c>
      <c r="AS16" s="37" t="n">
        <v>27.75</v>
      </c>
      <c r="AT16" s="37" t="n">
        <v>27.6900005340576</v>
      </c>
      <c r="AU16" s="37" t="n">
        <v>28.1900005340576</v>
      </c>
      <c r="AV16" s="37" t="n">
        <v>28.25</v>
      </c>
      <c r="AW16" s="37" t="n">
        <v>28.5599994659424</v>
      </c>
      <c r="AX16" s="37" t="n">
        <v>29.1200008392334</v>
      </c>
      <c r="AY16" s="37" t="n">
        <v>30.0599994659424</v>
      </c>
      <c r="AZ16" s="37" t="n">
        <v>29.6599998474121</v>
      </c>
      <c r="BA16" s="37" t="n">
        <v>29.5</v>
      </c>
      <c r="BB16" s="37" t="n">
        <v>29.4500007629395</v>
      </c>
      <c r="BC16" s="37" t="n">
        <v>29.2999992370605</v>
      </c>
      <c r="BD16" s="37" t="n">
        <v>29.7399997711182</v>
      </c>
      <c r="BE16" s="37" t="n">
        <v>29.7399997711182</v>
      </c>
      <c r="BF16" s="37" t="n">
        <v>29.3600006103516</v>
      </c>
      <c r="BG16" s="37" t="n">
        <v>29.6499996185303</v>
      </c>
      <c r="BH16" s="37" t="n">
        <v>30.1499996185303</v>
      </c>
      <c r="BI16" s="37" t="n">
        <v>30.75</v>
      </c>
      <c r="BJ16" s="37" t="n">
        <v>30.4899997711182</v>
      </c>
      <c r="BK16" s="37" t="n">
        <v>30.4500007629395</v>
      </c>
      <c r="BL16" s="37" t="n">
        <v>30.1100006103516</v>
      </c>
      <c r="BM16" s="37" t="n">
        <v>30.25</v>
      </c>
      <c r="BN16" s="37" t="n">
        <v>30.4500007629395</v>
      </c>
      <c r="BO16" s="37" t="n">
        <v>30.1100006103516</v>
      </c>
      <c r="BP16" s="37" t="n">
        <v>27.5625</v>
      </c>
      <c r="BQ16" s="37" t="n">
        <v>20.4375</v>
      </c>
      <c r="BR16" s="37" t="n">
        <v>26.625</v>
      </c>
      <c r="BS16" s="37" t="n">
        <v>26.8125</v>
      </c>
    </row>
    <row r="17" customFormat="false" ht="12.75" hidden="false" customHeight="false" outlineLevel="0" collapsed="false">
      <c r="A17" s="24" t="s">
        <v>245</v>
      </c>
      <c r="B17" s="3" t="n">
        <v>24.8700008392334</v>
      </c>
      <c r="C17" s="37" t="n">
        <v>24.9400005340576</v>
      </c>
      <c r="D17" s="37" t="n">
        <v>25.5</v>
      </c>
      <c r="E17" s="37" t="n">
        <v>25.5</v>
      </c>
      <c r="F17" s="37" t="n">
        <v>25.8700008392334</v>
      </c>
      <c r="G17" s="37" t="n">
        <v>26.25</v>
      </c>
      <c r="H17" s="37" t="n">
        <v>25.75</v>
      </c>
      <c r="I17" s="37" t="n">
        <v>25.6900005340576</v>
      </c>
      <c r="J17" s="37" t="n">
        <v>26.0599994659424</v>
      </c>
      <c r="K17" s="37" t="n">
        <v>25.8700008392334</v>
      </c>
      <c r="L17" s="37" t="n">
        <v>25.6200008392334</v>
      </c>
      <c r="M17" s="37" t="n">
        <v>24.9400005340576</v>
      </c>
      <c r="N17" s="37" t="n">
        <v>24.6200008392334</v>
      </c>
      <c r="O17" s="37" t="n">
        <v>24.5599994659424</v>
      </c>
      <c r="P17" s="37" t="n">
        <v>25</v>
      </c>
      <c r="Q17" s="37" t="n">
        <v>24.9400005340576</v>
      </c>
      <c r="R17" s="37" t="n">
        <v>24.9400005340576</v>
      </c>
      <c r="S17" s="37" t="n">
        <v>25.5599994659424</v>
      </c>
      <c r="T17" s="37" t="n">
        <v>25.8099994659424</v>
      </c>
      <c r="U17" s="37" t="n">
        <v>26.1200008392334</v>
      </c>
      <c r="V17" s="37" t="n">
        <v>26.25</v>
      </c>
      <c r="W17" s="37" t="n">
        <v>26.25</v>
      </c>
      <c r="X17" s="37" t="n">
        <v>25.5599994659424</v>
      </c>
      <c r="Y17" s="37" t="n">
        <v>25.8700008392334</v>
      </c>
      <c r="Z17" s="37" t="n">
        <v>27</v>
      </c>
      <c r="AA17" s="37" t="n">
        <v>27</v>
      </c>
      <c r="AB17" s="37" t="n">
        <v>26.6200008392334</v>
      </c>
      <c r="AC17" s="37" t="n">
        <v>26.8099994659424</v>
      </c>
      <c r="AD17" s="37" t="n">
        <v>27.3700008392334</v>
      </c>
      <c r="AE17" s="37" t="n">
        <v>29.5</v>
      </c>
      <c r="AF17" s="37" t="n">
        <v>29.1900005340576</v>
      </c>
      <c r="AG17" s="37" t="n">
        <v>28.6200008392334</v>
      </c>
      <c r="AH17" s="37" t="n">
        <v>29</v>
      </c>
      <c r="AI17" s="37" t="n">
        <v>27.6900005340576</v>
      </c>
      <c r="AJ17" s="37" t="n">
        <v>26.6900005340576</v>
      </c>
      <c r="AK17" s="37" t="n">
        <v>28.3099994659424</v>
      </c>
      <c r="AL17" s="37" t="n">
        <v>28.4400005340576</v>
      </c>
      <c r="AM17" s="37" t="n">
        <v>26.75</v>
      </c>
      <c r="AN17" s="37" t="n">
        <v>27.4400005340576</v>
      </c>
      <c r="AO17" s="37" t="n">
        <v>28.4400005340576</v>
      </c>
      <c r="AP17" s="37" t="n">
        <v>27.8099994659424</v>
      </c>
      <c r="AQ17" s="37" t="n">
        <v>28.25</v>
      </c>
      <c r="AR17" s="37" t="n">
        <v>27.6200008392334</v>
      </c>
      <c r="AS17" s="37" t="n">
        <v>27.5</v>
      </c>
      <c r="AT17" s="37" t="n">
        <v>26.6200008392334</v>
      </c>
      <c r="AU17" s="37" t="n">
        <v>26.5599994659424</v>
      </c>
      <c r="AV17" s="37" t="n">
        <v>27.4400005340576</v>
      </c>
      <c r="AW17" s="37" t="n">
        <v>26.6200008392334</v>
      </c>
      <c r="AX17" s="37" t="n">
        <v>27.5599994659424</v>
      </c>
      <c r="AY17" s="37" t="n">
        <v>27.6399993896484</v>
      </c>
      <c r="AZ17" s="37" t="n">
        <v>27.3199996948242</v>
      </c>
      <c r="BA17" s="37" t="n">
        <v>27.5499992370605</v>
      </c>
      <c r="BB17" s="37" t="n">
        <v>27.75</v>
      </c>
      <c r="BC17" s="37" t="n">
        <v>28.0799999237061</v>
      </c>
      <c r="BD17" s="37" t="n">
        <v>28.2999992370605</v>
      </c>
      <c r="BE17" s="37" t="n">
        <v>28.75</v>
      </c>
      <c r="BF17" s="37" t="n">
        <v>28.7000007629395</v>
      </c>
      <c r="BG17" s="37" t="n">
        <v>28.6599998474121</v>
      </c>
      <c r="BH17" s="37" t="n">
        <v>29.25</v>
      </c>
      <c r="BI17" s="37" t="n">
        <v>28.8500003814697</v>
      </c>
      <c r="BJ17" s="37" t="n">
        <v>28.6700000762939</v>
      </c>
      <c r="BK17" s="37" t="n">
        <v>29.3999996185303</v>
      </c>
      <c r="BL17" s="37" t="n">
        <v>28.4599990844727</v>
      </c>
      <c r="BM17" s="37" t="n">
        <v>28.0900001525879</v>
      </c>
      <c r="BN17" s="37" t="n">
        <v>29.3999996185303</v>
      </c>
      <c r="BO17" s="37" t="n">
        <v>28.4599990844727</v>
      </c>
      <c r="BP17" s="37" t="n">
        <v>28.0625</v>
      </c>
      <c r="BQ17" s="37" t="n">
        <v>30.9375</v>
      </c>
      <c r="BR17" s="37" t="n">
        <v>27.0625</v>
      </c>
      <c r="BS17" s="37" t="n">
        <v>27.1875</v>
      </c>
    </row>
    <row r="18" customFormat="false" ht="12.75" hidden="false" customHeight="false" outlineLevel="0" collapsed="false">
      <c r="A18" s="24" t="s">
        <v>246</v>
      </c>
      <c r="B18" s="3" t="n">
        <v>26.1200008392334</v>
      </c>
      <c r="C18" s="37" t="n">
        <v>26.1900005340576</v>
      </c>
      <c r="D18" s="37" t="n">
        <v>26.6900005340576</v>
      </c>
      <c r="E18" s="37" t="n">
        <v>26.8700008392334</v>
      </c>
      <c r="F18" s="37" t="n">
        <v>27.1200008392334</v>
      </c>
      <c r="G18" s="37" t="n">
        <v>26.9400005340576</v>
      </c>
      <c r="H18" s="37" t="n">
        <v>26.5599994659424</v>
      </c>
      <c r="I18" s="37" t="n">
        <v>26.5</v>
      </c>
      <c r="J18" s="37" t="n">
        <v>26.5</v>
      </c>
      <c r="K18" s="37" t="n">
        <v>26.4400005340576</v>
      </c>
      <c r="L18" s="37" t="n">
        <v>26.1900005340576</v>
      </c>
      <c r="M18" s="37" t="n">
        <v>25.5</v>
      </c>
      <c r="N18" s="37" t="n">
        <v>25.0599994659424</v>
      </c>
      <c r="O18" s="37" t="n">
        <v>24.9400005340576</v>
      </c>
      <c r="P18" s="37" t="n">
        <v>25.5599994659424</v>
      </c>
      <c r="Q18" s="37" t="n">
        <v>25.5599994659424</v>
      </c>
      <c r="R18" s="37" t="n">
        <v>25.6200008392334</v>
      </c>
      <c r="S18" s="37" t="n">
        <v>26.3099994659424</v>
      </c>
      <c r="T18" s="37" t="n">
        <v>26.1900005340576</v>
      </c>
      <c r="U18" s="37" t="n">
        <v>26.25</v>
      </c>
      <c r="V18" s="37" t="n">
        <v>26.5</v>
      </c>
      <c r="W18" s="37" t="n">
        <v>26.5599994659424</v>
      </c>
      <c r="X18" s="37" t="n">
        <v>26</v>
      </c>
      <c r="Y18" s="37" t="n">
        <v>26.5599994659424</v>
      </c>
      <c r="Z18" s="37" t="n">
        <v>27.5</v>
      </c>
      <c r="AA18" s="37" t="n">
        <v>27.3099994659424</v>
      </c>
      <c r="AB18" s="37" t="n">
        <v>27.0599994659424</v>
      </c>
      <c r="AC18" s="37" t="n">
        <v>27.1900005340576</v>
      </c>
      <c r="AD18" s="37" t="n">
        <v>27.75</v>
      </c>
      <c r="AE18" s="37" t="n">
        <v>29.6200008392334</v>
      </c>
      <c r="AF18" s="37" t="n">
        <v>29.1200008392334</v>
      </c>
      <c r="AG18" s="37" t="n">
        <v>28.9400005340576</v>
      </c>
      <c r="AH18" s="37" t="n">
        <v>29.3700008392334</v>
      </c>
      <c r="AI18" s="37" t="n">
        <v>28</v>
      </c>
      <c r="AJ18" s="37" t="n">
        <v>26.8700008392334</v>
      </c>
      <c r="AK18" s="37" t="n">
        <v>28.9400005340576</v>
      </c>
      <c r="AL18" s="37" t="n">
        <v>28.75</v>
      </c>
      <c r="AM18" s="37" t="n">
        <v>27.3700008392334</v>
      </c>
      <c r="AN18" s="37" t="n">
        <v>27.8099994659424</v>
      </c>
      <c r="AO18" s="37" t="n">
        <v>28.4400005340576</v>
      </c>
      <c r="AP18" s="37" t="n">
        <v>27.9400005340576</v>
      </c>
      <c r="AQ18" s="37" t="n">
        <v>28.75</v>
      </c>
      <c r="AR18" s="37" t="n">
        <v>28</v>
      </c>
      <c r="AS18" s="37" t="n">
        <v>27.6200008392334</v>
      </c>
      <c r="AT18" s="37" t="n">
        <v>27.3099994659424</v>
      </c>
      <c r="AU18" s="37" t="n">
        <v>27.1900005340576</v>
      </c>
      <c r="AV18" s="37" t="n">
        <v>27.8700008392334</v>
      </c>
      <c r="AW18" s="37" t="n">
        <v>27.5</v>
      </c>
      <c r="AX18" s="37" t="n">
        <v>28.0599994659424</v>
      </c>
      <c r="AY18" s="37" t="n">
        <v>28.1299991607666</v>
      </c>
      <c r="AZ18" s="37" t="n">
        <v>27.9099998474121</v>
      </c>
      <c r="BA18" s="37" t="n">
        <v>28.2000007629395</v>
      </c>
      <c r="BB18" s="37" t="n">
        <v>28.2600002288818</v>
      </c>
      <c r="BC18" s="37" t="n">
        <v>28.4799995422363</v>
      </c>
      <c r="BD18" s="37" t="n">
        <v>28.8600006103516</v>
      </c>
      <c r="BE18" s="37" t="n">
        <v>29.3999996185303</v>
      </c>
      <c r="BF18" s="37" t="n">
        <v>29.2099990844727</v>
      </c>
      <c r="BG18" s="37" t="n">
        <v>29.2900009155273</v>
      </c>
      <c r="BH18" s="37" t="n">
        <v>29.75</v>
      </c>
      <c r="BI18" s="37" t="n">
        <v>29.3899993896484</v>
      </c>
      <c r="BJ18" s="37" t="n">
        <v>29.0499992370605</v>
      </c>
      <c r="BK18" s="37" t="n">
        <v>29.2000007629395</v>
      </c>
      <c r="BL18" s="37" t="n">
        <v>28.9699993133545</v>
      </c>
      <c r="BM18" s="37" t="n">
        <v>28.7900009155273</v>
      </c>
      <c r="BN18" s="37" t="n">
        <v>29.2000007629395</v>
      </c>
      <c r="BO18" s="37" t="n">
        <v>28.9699993133545</v>
      </c>
      <c r="BP18" s="37" t="n">
        <v>15</v>
      </c>
      <c r="BQ18" s="37" t="n">
        <v>29.1875</v>
      </c>
      <c r="BR18" s="37" t="n">
        <v>18</v>
      </c>
      <c r="BS18" s="37" t="n">
        <v>16.5</v>
      </c>
    </row>
    <row r="19" customFormat="false" ht="12.75" hidden="false" customHeight="false" outlineLevel="0" collapsed="false">
      <c r="A19" s="24" t="s">
        <v>247</v>
      </c>
      <c r="B19" s="3" t="n">
        <v>33</v>
      </c>
      <c r="C19" s="37" t="n">
        <v>32.560001373291</v>
      </c>
      <c r="D19" s="37" t="n">
        <v>33.189998626709</v>
      </c>
      <c r="E19" s="37" t="n">
        <v>33.5</v>
      </c>
      <c r="F19" s="37" t="n">
        <v>33.75</v>
      </c>
      <c r="G19" s="37" t="n">
        <v>34.5</v>
      </c>
      <c r="H19" s="37" t="n">
        <v>34.810001373291</v>
      </c>
      <c r="I19" s="37" t="n">
        <v>34.25</v>
      </c>
      <c r="J19" s="37" t="n">
        <v>34.25</v>
      </c>
      <c r="K19" s="37" t="n">
        <v>33.3699989318848</v>
      </c>
      <c r="L19" s="37" t="n">
        <v>33.8699989318848</v>
      </c>
      <c r="M19" s="37" t="n">
        <v>35</v>
      </c>
      <c r="N19" s="37" t="n">
        <v>34.560001373291</v>
      </c>
      <c r="O19" s="37" t="n">
        <v>34.060001373291</v>
      </c>
      <c r="P19" s="37" t="n">
        <v>32.75</v>
      </c>
      <c r="Q19" s="37" t="n">
        <v>32.6199989318848</v>
      </c>
      <c r="R19" s="37" t="n">
        <v>32.810001373291</v>
      </c>
      <c r="S19" s="37" t="n">
        <v>33</v>
      </c>
      <c r="T19" s="37" t="n">
        <v>33</v>
      </c>
      <c r="U19" s="37" t="n">
        <v>33</v>
      </c>
      <c r="V19" s="37" t="n">
        <v>32.310001373291</v>
      </c>
      <c r="W19" s="37" t="n">
        <v>32.75</v>
      </c>
      <c r="X19" s="37" t="n">
        <v>32.1199989318848</v>
      </c>
      <c r="Y19" s="37" t="n">
        <v>30.75</v>
      </c>
      <c r="Z19" s="37" t="n">
        <v>31.5599994659424</v>
      </c>
      <c r="AA19" s="37" t="n">
        <v>32.189998626709</v>
      </c>
      <c r="AB19" s="37" t="n">
        <v>32</v>
      </c>
      <c r="AC19" s="37" t="n">
        <v>32.75</v>
      </c>
      <c r="AD19" s="37" t="n">
        <v>32.310001373291</v>
      </c>
      <c r="AE19" s="37" t="n">
        <v>32.689998626709</v>
      </c>
      <c r="AF19" s="37" t="n">
        <v>33</v>
      </c>
      <c r="AG19" s="37" t="n">
        <v>32.75</v>
      </c>
      <c r="AH19" s="37" t="n">
        <v>32</v>
      </c>
      <c r="AI19" s="37" t="n">
        <v>31.8700008392334</v>
      </c>
      <c r="AJ19" s="37" t="n">
        <v>30.25</v>
      </c>
      <c r="AK19" s="37" t="n">
        <v>29.9400005340576</v>
      </c>
      <c r="AL19" s="37" t="n">
        <v>30.5599994659424</v>
      </c>
      <c r="AM19" s="37" t="n">
        <v>30.8700008392334</v>
      </c>
      <c r="AN19" s="37" t="n">
        <v>31.25</v>
      </c>
      <c r="AO19" s="37" t="n">
        <v>30.0599994659424</v>
      </c>
      <c r="AP19" s="37" t="n">
        <v>30.1900005340576</v>
      </c>
      <c r="AQ19" s="37" t="n">
        <v>30</v>
      </c>
      <c r="AR19" s="37" t="n">
        <v>29.75</v>
      </c>
      <c r="AS19" s="37" t="n">
        <v>29.8700008392334</v>
      </c>
      <c r="AT19" s="37" t="n">
        <v>29.8700008392334</v>
      </c>
      <c r="AU19" s="37" t="n">
        <v>30.1900005340576</v>
      </c>
      <c r="AV19" s="37" t="n">
        <v>30.8700008392334</v>
      </c>
      <c r="AW19" s="37" t="n">
        <v>31.75</v>
      </c>
      <c r="AX19" s="37" t="n">
        <v>31.9400005340576</v>
      </c>
      <c r="AY19" s="37" t="n">
        <v>32.3499984741211</v>
      </c>
      <c r="AZ19" s="37" t="n">
        <v>32.0999984741211</v>
      </c>
      <c r="BA19" s="37" t="n">
        <v>31.8099994659424</v>
      </c>
      <c r="BB19" s="37" t="n">
        <v>31.5400009155273</v>
      </c>
      <c r="BC19" s="37" t="n">
        <v>31.1100006103516</v>
      </c>
      <c r="BD19" s="37" t="n">
        <v>31.2000007629395</v>
      </c>
      <c r="BE19" s="37" t="n">
        <v>31.1399993896484</v>
      </c>
      <c r="BF19" s="37" t="n">
        <v>31.4500007629395</v>
      </c>
      <c r="BG19" s="37" t="n">
        <v>31.8500003814697</v>
      </c>
      <c r="BH19" s="37" t="n">
        <v>32.7000007629395</v>
      </c>
      <c r="BI19" s="37" t="n">
        <v>33.1500015258789</v>
      </c>
      <c r="BJ19" s="37" t="n">
        <v>33.060001373291</v>
      </c>
      <c r="BK19" s="37" t="n">
        <v>32.9599990844727</v>
      </c>
      <c r="BL19" s="37" t="n">
        <v>32.8499984741211</v>
      </c>
      <c r="BM19" s="37" t="n">
        <v>33</v>
      </c>
      <c r="BN19" s="37" t="n">
        <v>32.9599990844727</v>
      </c>
      <c r="BO19" s="37" t="n">
        <v>32.8499984741211</v>
      </c>
      <c r="BP19" s="37" t="n">
        <v>63.625</v>
      </c>
      <c r="BQ19" s="37" t="n">
        <v>29.125</v>
      </c>
      <c r="BR19" s="37" t="n">
        <v>66.1875</v>
      </c>
      <c r="BS19" s="37" t="n">
        <v>62.75</v>
      </c>
    </row>
    <row r="20" customFormat="false" ht="12.75" hidden="false" customHeight="false" outlineLevel="0" collapsed="false">
      <c r="A20" s="24" t="s">
        <v>248</v>
      </c>
      <c r="B20" s="3" t="n">
        <v>33.25</v>
      </c>
      <c r="C20" s="37" t="n">
        <v>36.1199989318848</v>
      </c>
      <c r="D20" s="37" t="n">
        <v>34.939998626709</v>
      </c>
      <c r="E20" s="37" t="n">
        <v>33.8699989318848</v>
      </c>
      <c r="F20" s="37" t="n">
        <v>33.1199989318848</v>
      </c>
      <c r="G20" s="37" t="n">
        <v>31.8700008392334</v>
      </c>
      <c r="H20" s="37" t="n">
        <v>32.810001373291</v>
      </c>
      <c r="I20" s="37" t="n">
        <v>31.3099994659424</v>
      </c>
      <c r="J20" s="37" t="n">
        <v>33.689998626709</v>
      </c>
      <c r="K20" s="37" t="n">
        <v>33.8699989318848</v>
      </c>
      <c r="L20" s="37" t="n">
        <v>32.5</v>
      </c>
      <c r="M20" s="37" t="n">
        <v>32.810001373291</v>
      </c>
      <c r="N20" s="37" t="n">
        <v>32.310001373291</v>
      </c>
      <c r="O20" s="37" t="n">
        <v>31.5</v>
      </c>
      <c r="P20" s="37" t="n">
        <v>32</v>
      </c>
      <c r="Q20" s="37" t="n">
        <v>33.25</v>
      </c>
      <c r="R20" s="37" t="n">
        <v>32.8699989318848</v>
      </c>
      <c r="S20" s="37" t="n">
        <v>32.6199989318848</v>
      </c>
      <c r="T20" s="37" t="n">
        <v>32.1199989318848</v>
      </c>
      <c r="U20" s="37" t="n">
        <v>34.5</v>
      </c>
      <c r="V20" s="37" t="n">
        <v>34.75</v>
      </c>
      <c r="W20" s="37" t="n">
        <v>33.560001373291</v>
      </c>
      <c r="X20" s="37" t="n">
        <v>33.810001373291</v>
      </c>
      <c r="Y20" s="37" t="n">
        <v>32.6199989318848</v>
      </c>
      <c r="Z20" s="37" t="n">
        <v>31.4400005340576</v>
      </c>
      <c r="AA20" s="37" t="n">
        <v>31.6900005340576</v>
      </c>
      <c r="AB20" s="37" t="n">
        <v>30.8099994659424</v>
      </c>
      <c r="AC20" s="37" t="n">
        <v>30.1900005340576</v>
      </c>
      <c r="AD20" s="37" t="n">
        <v>30.3099994659424</v>
      </c>
      <c r="AE20" s="37" t="n">
        <v>29.75</v>
      </c>
      <c r="AF20" s="37" t="n">
        <v>29.25</v>
      </c>
      <c r="AG20" s="37" t="n">
        <v>29.25</v>
      </c>
      <c r="AH20" s="37" t="n">
        <v>29.5</v>
      </c>
      <c r="AI20" s="37" t="n">
        <v>32.189998626709</v>
      </c>
      <c r="AJ20" s="37" t="n">
        <v>32.3699989318848</v>
      </c>
      <c r="AK20" s="37" t="n">
        <v>32.5</v>
      </c>
      <c r="AL20" s="37" t="n">
        <v>32.5</v>
      </c>
      <c r="AM20" s="37" t="n">
        <v>31.5</v>
      </c>
      <c r="AN20" s="37" t="n">
        <v>32.310001373291</v>
      </c>
      <c r="AO20" s="37" t="n">
        <v>33.560001373291</v>
      </c>
      <c r="AP20" s="37" t="n">
        <v>35</v>
      </c>
      <c r="AQ20" s="37" t="n">
        <v>34.560001373291</v>
      </c>
      <c r="AR20" s="37" t="n">
        <v>35.189998626709</v>
      </c>
      <c r="AS20" s="37" t="n">
        <v>36.560001373291</v>
      </c>
      <c r="AT20" s="37" t="n">
        <v>36.310001373291</v>
      </c>
      <c r="AU20" s="37" t="n">
        <v>34</v>
      </c>
      <c r="AV20" s="37" t="n">
        <v>35.25</v>
      </c>
      <c r="AW20" s="37" t="n">
        <v>33</v>
      </c>
      <c r="AX20" s="37" t="n">
        <v>31.5599994659424</v>
      </c>
      <c r="AY20" s="37" t="n">
        <v>33.1399993896484</v>
      </c>
      <c r="AZ20" s="37" t="n">
        <v>33.5099983215332</v>
      </c>
      <c r="BA20" s="37" t="n">
        <v>33.3400001525879</v>
      </c>
      <c r="BB20" s="37" t="n">
        <v>33.25</v>
      </c>
      <c r="BC20" s="37" t="n">
        <v>31.6900005340576</v>
      </c>
      <c r="BD20" s="37" t="n">
        <v>31.9500007629395</v>
      </c>
      <c r="BE20" s="37" t="n">
        <v>31.75</v>
      </c>
      <c r="BF20" s="37" t="n">
        <v>30.7199993133545</v>
      </c>
      <c r="BG20" s="37" t="n">
        <v>30.1800003051758</v>
      </c>
      <c r="BH20" s="37" t="n">
        <v>28.7700004577637</v>
      </c>
      <c r="BI20" s="37" t="n">
        <v>30.0599994659424</v>
      </c>
      <c r="BJ20" s="37" t="n">
        <v>27.4099998474121</v>
      </c>
      <c r="BK20" s="37" t="n">
        <v>26.7399997711182</v>
      </c>
      <c r="BL20" s="37" t="n">
        <v>25.6100006103516</v>
      </c>
      <c r="BM20" s="37" t="n">
        <v>24.6599998474121</v>
      </c>
      <c r="BN20" s="37" t="n">
        <v>26.7399997711182</v>
      </c>
      <c r="BO20" s="37" t="n">
        <v>25.6100006103516</v>
      </c>
      <c r="BP20" s="37" t="n">
        <v>31.9375</v>
      </c>
      <c r="BQ20" s="37" t="n">
        <v>20.6875</v>
      </c>
      <c r="BR20" s="37" t="n">
        <v>63.75</v>
      </c>
      <c r="BS20" s="37" t="n">
        <v>64.6875</v>
      </c>
    </row>
    <row r="21" customFormat="false" ht="12.75" hidden="false" customHeight="false" outlineLevel="0" collapsed="false">
      <c r="A21" s="24" t="s">
        <v>249</v>
      </c>
      <c r="B21" s="3" t="n">
        <v>34.75</v>
      </c>
      <c r="C21" s="37" t="n">
        <v>34.1199989318848</v>
      </c>
      <c r="D21" s="37" t="n">
        <v>34.560001373291</v>
      </c>
      <c r="E21" s="37" t="n">
        <v>35.189998626709</v>
      </c>
      <c r="F21" s="37" t="n">
        <v>35.75</v>
      </c>
      <c r="G21" s="37" t="n">
        <v>36.189998626709</v>
      </c>
      <c r="H21" s="37" t="n">
        <v>36.439998626709</v>
      </c>
      <c r="I21" s="37" t="n">
        <v>37.310001373291</v>
      </c>
      <c r="J21" s="37" t="n">
        <v>37.25</v>
      </c>
      <c r="K21" s="37" t="n">
        <v>36.560001373291</v>
      </c>
      <c r="L21" s="37" t="n">
        <v>36.939998626709</v>
      </c>
      <c r="M21" s="37" t="n">
        <v>37.439998626709</v>
      </c>
      <c r="N21" s="37" t="n">
        <v>37.25</v>
      </c>
      <c r="O21" s="37" t="n">
        <v>37.310001373291</v>
      </c>
      <c r="P21" s="37" t="n">
        <v>37.75</v>
      </c>
      <c r="Q21" s="37" t="n">
        <v>36.939998626709</v>
      </c>
      <c r="R21" s="37" t="n">
        <v>36.75</v>
      </c>
      <c r="S21" s="37" t="n">
        <v>36.75</v>
      </c>
      <c r="T21" s="37" t="n">
        <v>36</v>
      </c>
      <c r="U21" s="37" t="n">
        <v>35.8699989318848</v>
      </c>
      <c r="V21" s="37" t="n">
        <v>35.939998626709</v>
      </c>
      <c r="W21" s="37" t="n">
        <v>35.689998626709</v>
      </c>
      <c r="X21" s="37" t="n">
        <v>35.189998626709</v>
      </c>
      <c r="Y21" s="37" t="n">
        <v>35.1199989318848</v>
      </c>
      <c r="Z21" s="37" t="n">
        <v>35.8699989318848</v>
      </c>
      <c r="AA21" s="37" t="n">
        <v>36.75</v>
      </c>
      <c r="AB21" s="37" t="n">
        <v>37.810001373291</v>
      </c>
      <c r="AC21" s="37" t="n">
        <v>38.5</v>
      </c>
      <c r="AD21" s="37" t="n">
        <v>38.3699989318848</v>
      </c>
      <c r="AE21" s="37" t="n">
        <v>38.939998626709</v>
      </c>
      <c r="AF21" s="37" t="n">
        <v>39</v>
      </c>
      <c r="AG21" s="37" t="n">
        <v>38.5</v>
      </c>
      <c r="AH21" s="37" t="n">
        <v>37.560001373291</v>
      </c>
      <c r="AI21" s="37" t="n">
        <v>36.439998626709</v>
      </c>
      <c r="AJ21" s="37" t="n">
        <v>34.439998626709</v>
      </c>
      <c r="AK21" s="37" t="n">
        <v>34.189998626709</v>
      </c>
      <c r="AL21" s="37" t="n">
        <v>34.6199989318848</v>
      </c>
      <c r="AM21" s="37" t="n">
        <v>34.189998626709</v>
      </c>
      <c r="AN21" s="37" t="n">
        <v>34.3699989318848</v>
      </c>
      <c r="AO21" s="37" t="n">
        <v>32.810001373291</v>
      </c>
      <c r="AP21" s="37" t="n">
        <v>33.1199989318848</v>
      </c>
      <c r="AQ21" s="37" t="n">
        <v>32.3699989318848</v>
      </c>
      <c r="AR21" s="37" t="n">
        <v>32.560001373291</v>
      </c>
      <c r="AS21" s="37" t="n">
        <v>33.310001373291</v>
      </c>
      <c r="AT21" s="37" t="n">
        <v>33.939998626709</v>
      </c>
      <c r="AU21" s="37" t="n">
        <v>34.75</v>
      </c>
      <c r="AV21" s="37" t="n">
        <v>35</v>
      </c>
      <c r="AW21" s="37" t="n">
        <v>35.25</v>
      </c>
      <c r="AX21" s="37" t="n">
        <v>35.439998626709</v>
      </c>
      <c r="AY21" s="37" t="n">
        <v>35.2099990844727</v>
      </c>
      <c r="AZ21" s="37" t="n">
        <v>34.8699989318848</v>
      </c>
      <c r="BA21" s="37" t="n">
        <v>34.939998626709</v>
      </c>
      <c r="BB21" s="37" t="n">
        <v>34.75</v>
      </c>
      <c r="BC21" s="37" t="n">
        <v>34.7000007629395</v>
      </c>
      <c r="BD21" s="37" t="n">
        <v>35.2900009155273</v>
      </c>
      <c r="BE21" s="37" t="n">
        <v>35.0499992370606</v>
      </c>
      <c r="BF21" s="37" t="n">
        <v>35.3499984741211</v>
      </c>
      <c r="BG21" s="37" t="n">
        <v>36.0299987792969</v>
      </c>
      <c r="BH21" s="37" t="n">
        <v>36.7599983215332</v>
      </c>
      <c r="BI21" s="37" t="n">
        <v>36.1399993896484</v>
      </c>
      <c r="BJ21" s="37" t="n">
        <v>36.25</v>
      </c>
      <c r="BK21" s="37" t="n">
        <v>35.7999992370606</v>
      </c>
      <c r="BL21" s="37" t="n">
        <v>35.75</v>
      </c>
      <c r="BM21" s="37" t="n">
        <v>36.0999984741211</v>
      </c>
      <c r="BN21" s="37" t="n">
        <v>35.7999992370606</v>
      </c>
      <c r="BO21" s="37" t="n">
        <v>35.75</v>
      </c>
      <c r="BP21" s="37" t="n">
        <v>31.5625</v>
      </c>
      <c r="BQ21" s="37" t="n">
        <v>39.5625</v>
      </c>
      <c r="BR21" s="37" t="n">
        <v>15.25</v>
      </c>
      <c r="BS21" s="37" t="n">
        <v>15.25</v>
      </c>
    </row>
    <row r="22" customFormat="false" ht="12.75" hidden="false" customHeight="false" outlineLevel="0" collapsed="false">
      <c r="A22" s="24" t="s">
        <v>250</v>
      </c>
      <c r="B22" s="3" t="n">
        <v>26.0942759934378</v>
      </c>
      <c r="C22" s="37" t="n">
        <v>27.4668389924127</v>
      </c>
      <c r="D22" s="37" t="n">
        <v>28.9588982917098</v>
      </c>
      <c r="E22" s="37" t="n">
        <v>29.3852889204116</v>
      </c>
      <c r="F22" s="37" t="n">
        <v>29.0716358624442</v>
      </c>
      <c r="G22" s="37" t="n">
        <v>29.8785572727354</v>
      </c>
      <c r="H22" s="37" t="n">
        <v>29.4913933861861</v>
      </c>
      <c r="I22" s="37" t="n">
        <v>28.7951335087712</v>
      </c>
      <c r="J22" s="37" t="n">
        <v>29.1861674145014</v>
      </c>
      <c r="K22" s="37" t="n">
        <v>29.6014066602696</v>
      </c>
      <c r="L22" s="37" t="n">
        <v>29.5802157110165</v>
      </c>
      <c r="M22" s="37" t="n">
        <v>29.4765490315403</v>
      </c>
      <c r="N22" s="37" t="n">
        <v>28.9350341207675</v>
      </c>
      <c r="O22" s="37" t="n">
        <v>29.1036081510102</v>
      </c>
      <c r="P22" s="37" t="n">
        <v>29.8217176215208</v>
      </c>
      <c r="Q22" s="37" t="n">
        <v>30.1575970116886</v>
      </c>
      <c r="R22" s="37" t="n">
        <v>29.7813857007369</v>
      </c>
      <c r="S22" s="37" t="n">
        <v>30.2000255125637</v>
      </c>
      <c r="T22" s="37" t="n">
        <v>30.11532090315</v>
      </c>
      <c r="U22" s="37" t="n">
        <v>31.0923265417395</v>
      </c>
      <c r="V22" s="37" t="n">
        <v>30.7833369652554</v>
      </c>
      <c r="W22" s="37" t="n">
        <v>32.8990667978351</v>
      </c>
      <c r="X22" s="37" t="n">
        <v>31.2623544549819</v>
      </c>
      <c r="Y22" s="37" t="n">
        <v>32.2326006742908</v>
      </c>
      <c r="Z22" s="37" t="n">
        <v>32.6357912207723</v>
      </c>
      <c r="AA22" s="37" t="n">
        <v>33.3158263493293</v>
      </c>
      <c r="AB22" s="37" t="n">
        <v>32.533684048136</v>
      </c>
      <c r="AC22" s="37" t="n">
        <v>32.1254766000218</v>
      </c>
      <c r="AD22" s="37" t="n">
        <v>32.9376860458864</v>
      </c>
      <c r="AE22" s="37" t="n">
        <v>35.5487897526411</v>
      </c>
      <c r="AF22" s="37" t="n">
        <v>36.2333323160807</v>
      </c>
      <c r="AG22" s="37" t="n">
        <v>37.0320939210422</v>
      </c>
      <c r="AH22" s="37" t="n">
        <v>37.5209393420781</v>
      </c>
      <c r="AI22" s="37" t="n">
        <v>35.6236644774218</v>
      </c>
      <c r="AJ22" s="37" t="n">
        <v>34.0363060076423</v>
      </c>
      <c r="AK22" s="37" t="n">
        <v>34.2214218685213</v>
      </c>
      <c r="AL22" s="37" t="n">
        <v>34.1213518998163</v>
      </c>
      <c r="AM22" s="37" t="n">
        <v>35.3055357041842</v>
      </c>
      <c r="AN22" s="37" t="n">
        <v>35.1793900210804</v>
      </c>
      <c r="AO22" s="37" t="n">
        <v>35.3653624268663</v>
      </c>
      <c r="AP22" s="37" t="n">
        <v>34.6712902724804</v>
      </c>
      <c r="AQ22" s="37" t="n">
        <v>35.0381942456633</v>
      </c>
      <c r="AR22" s="37" t="n">
        <v>34.3743809111162</v>
      </c>
      <c r="AS22" s="37" t="n">
        <v>30.4603768300297</v>
      </c>
      <c r="AT22" s="37" t="n">
        <v>31.1134654494682</v>
      </c>
      <c r="AU22" s="37" t="n">
        <v>32.3257211570897</v>
      </c>
      <c r="AV22" s="37" t="n">
        <v>32.0156255574862</v>
      </c>
      <c r="AW22" s="37" t="n">
        <v>32.4159826879975</v>
      </c>
      <c r="AX22" s="37" t="n">
        <v>33.4948892834391</v>
      </c>
      <c r="AY22" s="37" t="n">
        <v>34.6456166285687</v>
      </c>
      <c r="AZ22" s="37" t="n">
        <v>34.555009886664</v>
      </c>
      <c r="BA22" s="37" t="n">
        <v>34.159209279568</v>
      </c>
      <c r="BB22" s="37" t="n">
        <v>34.471219174344</v>
      </c>
      <c r="BC22" s="37" t="n">
        <v>34.7361394313916</v>
      </c>
      <c r="BD22" s="37" t="n">
        <v>34.3243956169148</v>
      </c>
      <c r="BE22" s="37" t="n">
        <v>35.6078165281012</v>
      </c>
      <c r="BF22" s="37" t="n">
        <v>36.4528094613997</v>
      </c>
      <c r="BG22" s="37" t="n">
        <v>36.1353985641977</v>
      </c>
      <c r="BH22" s="37" t="n">
        <v>36.5417726925178</v>
      </c>
      <c r="BI22" s="37" t="n">
        <v>36.1556679662246</v>
      </c>
      <c r="BJ22" s="37" t="n">
        <v>36.150914230427</v>
      </c>
      <c r="BK22" s="37" t="n">
        <v>35.1790043094483</v>
      </c>
      <c r="BL22" s="37" t="n">
        <v>34.0133390628204</v>
      </c>
      <c r="BM22" s="37" t="n">
        <v>35.6910887495189</v>
      </c>
      <c r="BN22" s="37" t="n">
        <v>35.1790043094483</v>
      </c>
      <c r="BO22" s="37" t="n">
        <v>34.0133390628204</v>
      </c>
      <c r="BP22" s="37" t="n">
        <v>35.4375</v>
      </c>
      <c r="BQ22" s="37" t="n">
        <v>66.9375</v>
      </c>
      <c r="BR22" s="37" t="n">
        <v>3.875</v>
      </c>
      <c r="BS22" s="37" t="n">
        <v>3.4375</v>
      </c>
    </row>
    <row r="23" customFormat="false" ht="12.75" hidden="false" customHeight="false" outlineLevel="0" collapsed="false">
      <c r="A23" s="24" t="s">
        <v>251</v>
      </c>
      <c r="B23" s="3" t="n">
        <v>1.6875</v>
      </c>
      <c r="C23" s="55" t="n">
        <v>1.5625</v>
      </c>
      <c r="D23" s="55" t="n">
        <v>1.625</v>
      </c>
      <c r="E23" s="55" t="n">
        <v>1.875</v>
      </c>
      <c r="F23" s="55" t="n">
        <v>1.65625</v>
      </c>
      <c r="G23" s="55" t="n">
        <v>1.28125</v>
      </c>
      <c r="H23" s="55" t="n">
        <v>1.3125</v>
      </c>
      <c r="I23" s="37" t="n">
        <v>1.3125</v>
      </c>
      <c r="J23" s="37" t="n">
        <v>1.25</v>
      </c>
      <c r="K23" s="37" t="n">
        <v>1.28125</v>
      </c>
      <c r="L23" s="37" t="n">
        <v>1.21875</v>
      </c>
      <c r="M23" s="37" t="n">
        <v>1.0625</v>
      </c>
      <c r="N23" s="37" t="n">
        <v>1.03125</v>
      </c>
      <c r="O23" s="37" t="n">
        <v>1.09375</v>
      </c>
      <c r="P23" s="37" t="n">
        <v>1.0625</v>
      </c>
      <c r="Q23" s="37" t="n">
        <v>1.0625</v>
      </c>
      <c r="R23" s="37" t="n">
        <v>1.03125</v>
      </c>
      <c r="S23" s="37" t="n">
        <v>1.0625</v>
      </c>
      <c r="T23" s="37" t="n">
        <v>1.0625</v>
      </c>
      <c r="U23" s="37" t="n">
        <v>1.0625</v>
      </c>
      <c r="V23" s="37" t="n">
        <v>1</v>
      </c>
      <c r="W23" s="37" t="n">
        <v>1.03125</v>
      </c>
      <c r="X23" s="37" t="n">
        <v>1</v>
      </c>
      <c r="Y23" s="37" t="n">
        <v>0.9375</v>
      </c>
      <c r="Z23" s="37" t="n">
        <v>0.75</v>
      </c>
      <c r="AA23" s="37" t="n">
        <v>0.6875</v>
      </c>
      <c r="AB23" s="37" t="n">
        <v>0.75</v>
      </c>
      <c r="AC23" s="37" t="n">
        <v>0.75</v>
      </c>
      <c r="AD23" s="37" t="n">
        <v>0.65625</v>
      </c>
      <c r="AE23" s="37" t="n">
        <v>0.59375</v>
      </c>
      <c r="AF23" s="37" t="n">
        <v>0.5625</v>
      </c>
      <c r="AG23" s="37" t="n">
        <v>0.5</v>
      </c>
      <c r="AH23" s="37" t="n">
        <v>0.6875</v>
      </c>
      <c r="AI23" s="37" t="n">
        <v>1.21875</v>
      </c>
      <c r="AJ23" s="37" t="n">
        <v>1.21875</v>
      </c>
      <c r="AK23" s="37" t="n">
        <v>1.21875</v>
      </c>
      <c r="AL23" s="37" t="n">
        <v>1.09375</v>
      </c>
      <c r="AM23" s="37" t="n">
        <v>1.25</v>
      </c>
      <c r="AN23" s="37" t="n">
        <v>1.46875</v>
      </c>
      <c r="AO23" s="37" t="n">
        <v>1.5625</v>
      </c>
      <c r="AP23" s="37" t="n">
        <v>1.78125</v>
      </c>
      <c r="AQ23" s="37" t="n">
        <v>2</v>
      </c>
      <c r="AR23" s="37" t="n">
        <v>1.96875</v>
      </c>
      <c r="AS23" s="37" t="n">
        <v>1.9375</v>
      </c>
      <c r="AT23" s="37" t="n">
        <v>2.0625</v>
      </c>
      <c r="AU23" s="37" t="n">
        <v>2.15625</v>
      </c>
      <c r="AV23" s="37" t="n">
        <v>2.25</v>
      </c>
      <c r="AW23" s="37" t="n">
        <v>2.40625</v>
      </c>
      <c r="AX23" s="37" t="n">
        <v>2.125</v>
      </c>
      <c r="AY23" s="37" t="n">
        <v>2.1875</v>
      </c>
      <c r="AZ23" s="37" t="n">
        <v>2.03125</v>
      </c>
      <c r="BA23" s="37" t="n">
        <v>1.78125</v>
      </c>
      <c r="BB23" s="37" t="n">
        <v>1.75</v>
      </c>
      <c r="BC23" s="37" t="n">
        <v>1.59375</v>
      </c>
      <c r="BD23" s="37" t="n">
        <v>1.4375</v>
      </c>
      <c r="BE23" s="37" t="n">
        <v>1.1875</v>
      </c>
      <c r="BF23" s="37" t="n">
        <v>1.15625</v>
      </c>
      <c r="BG23" s="37" t="n">
        <v>1.25</v>
      </c>
      <c r="BH23" s="37" t="n">
        <v>1.0625</v>
      </c>
      <c r="BI23" s="37" t="n">
        <v>1.25</v>
      </c>
      <c r="BJ23" s="37" t="n">
        <v>1.21875</v>
      </c>
      <c r="BK23" s="37" t="n">
        <v>1.21875</v>
      </c>
      <c r="BL23" s="37" t="n">
        <v>1.3125</v>
      </c>
      <c r="BM23" s="37" t="n">
        <v>1.0625</v>
      </c>
      <c r="BN23" s="37" t="n">
        <v>1.21875</v>
      </c>
      <c r="BO23" s="37" t="n">
        <v>1.3125</v>
      </c>
      <c r="BP23" s="37" t="n">
        <v>4.515625</v>
      </c>
      <c r="BQ23" s="37" t="n">
        <v>3.3125</v>
      </c>
      <c r="BR23" s="37" t="n">
        <v>32</v>
      </c>
      <c r="BS23" s="37" t="n">
        <v>32.75</v>
      </c>
    </row>
    <row r="24" customFormat="false" ht="12.75" hidden="false" customHeight="false" outlineLevel="0" collapsed="false">
      <c r="A24" s="24" t="s">
        <v>252</v>
      </c>
      <c r="B24" s="3" t="n">
        <v>39.689998626709</v>
      </c>
      <c r="C24" s="37" t="n">
        <v>39.060001373291</v>
      </c>
      <c r="D24" s="37" t="n">
        <v>39.810001373291</v>
      </c>
      <c r="E24" s="37" t="n">
        <v>40.3699989318848</v>
      </c>
      <c r="F24" s="37" t="n">
        <v>40.939998626709</v>
      </c>
      <c r="G24" s="37" t="n">
        <v>41.5</v>
      </c>
      <c r="H24" s="37" t="n">
        <v>41.439998626709</v>
      </c>
      <c r="I24" s="37" t="n">
        <v>41.689998626709</v>
      </c>
      <c r="J24" s="37" t="n">
        <v>41.1199989318848</v>
      </c>
      <c r="K24" s="37" t="n">
        <v>40.560001373291</v>
      </c>
      <c r="L24" s="37" t="n">
        <v>41.75</v>
      </c>
      <c r="M24" s="37" t="n">
        <v>41.689998626709</v>
      </c>
      <c r="N24" s="37" t="n">
        <v>41.1199989318848</v>
      </c>
      <c r="O24" s="37" t="n">
        <v>40.75</v>
      </c>
      <c r="P24" s="37" t="n">
        <v>40.75</v>
      </c>
      <c r="Q24" s="37" t="n">
        <v>40.25</v>
      </c>
      <c r="R24" s="37" t="n">
        <v>40.25</v>
      </c>
      <c r="S24" s="37" t="n">
        <v>39.75</v>
      </c>
      <c r="T24" s="37" t="n">
        <v>39.060001373291</v>
      </c>
      <c r="U24" s="37" t="n">
        <v>37.8699989318848</v>
      </c>
      <c r="V24" s="37" t="n">
        <v>38.810001373291</v>
      </c>
      <c r="W24" s="37" t="n">
        <v>38.689998626709</v>
      </c>
      <c r="X24" s="37" t="n">
        <v>37.439998626709</v>
      </c>
      <c r="Y24" s="37" t="n">
        <v>38.810001373291</v>
      </c>
      <c r="Z24" s="37" t="n">
        <v>39.810001373291</v>
      </c>
      <c r="AA24" s="37" t="n">
        <v>41.3699989318848</v>
      </c>
      <c r="AB24" s="37" t="n">
        <v>43.1199989318848</v>
      </c>
      <c r="AC24" s="37" t="n">
        <v>42.75</v>
      </c>
      <c r="AD24" s="37" t="n">
        <v>42.75</v>
      </c>
      <c r="AE24" s="37" t="n">
        <v>43</v>
      </c>
      <c r="AF24" s="37" t="n">
        <v>41.939998626709</v>
      </c>
      <c r="AG24" s="37" t="n">
        <v>42.310001373291</v>
      </c>
      <c r="AH24" s="37" t="n">
        <v>41.75</v>
      </c>
      <c r="AI24" s="37" t="n">
        <v>40.5</v>
      </c>
      <c r="AJ24" s="37" t="n">
        <v>37</v>
      </c>
      <c r="AK24" s="37" t="n">
        <v>37.439998626709</v>
      </c>
      <c r="AL24" s="37" t="n">
        <v>37.810001373291</v>
      </c>
      <c r="AM24" s="37" t="n">
        <v>37.5</v>
      </c>
      <c r="AN24" s="37" t="n">
        <v>37.25</v>
      </c>
      <c r="AO24" s="37" t="n">
        <v>33.939998626709</v>
      </c>
      <c r="AP24" s="37" t="n">
        <v>35.1199989318848</v>
      </c>
      <c r="AQ24" s="37" t="n">
        <v>34.3699989318848</v>
      </c>
      <c r="AR24" s="37" t="n">
        <v>35.560001373291</v>
      </c>
      <c r="AS24" s="37" t="n">
        <v>35.75</v>
      </c>
      <c r="AT24" s="37" t="n">
        <v>35.25</v>
      </c>
      <c r="AU24" s="37" t="n">
        <v>36.689998626709</v>
      </c>
      <c r="AV24" s="37" t="n">
        <v>36.8699989318848</v>
      </c>
      <c r="AW24" s="37" t="n">
        <v>36.75</v>
      </c>
      <c r="AX24" s="37" t="n">
        <v>37</v>
      </c>
      <c r="AY24" s="37" t="n">
        <v>36.5</v>
      </c>
      <c r="AZ24" s="37" t="n">
        <v>36.4700012207031</v>
      </c>
      <c r="BA24" s="37" t="n">
        <v>35.4199981689453</v>
      </c>
      <c r="BB24" s="37" t="n">
        <v>34.8400001525879</v>
      </c>
      <c r="BC24" s="37" t="n">
        <v>35.6500015258789</v>
      </c>
      <c r="BD24" s="37" t="n">
        <v>35.7900009155273</v>
      </c>
      <c r="BE24" s="37" t="n">
        <v>36.2200012207031</v>
      </c>
      <c r="BF24" s="37" t="n">
        <v>36.4199981689453</v>
      </c>
      <c r="BG24" s="37" t="n">
        <v>36.9500007629395</v>
      </c>
      <c r="BH24" s="37" t="n">
        <v>37.4099998474121</v>
      </c>
      <c r="BI24" s="37" t="n">
        <v>37</v>
      </c>
      <c r="BJ24" s="37" t="n">
        <v>36.7900009155273</v>
      </c>
      <c r="BK24" s="37" t="n">
        <v>37.1199989318848</v>
      </c>
      <c r="BL24" s="37" t="n">
        <v>36.9799995422363</v>
      </c>
      <c r="BM24" s="37" t="n">
        <v>37.5499992370606</v>
      </c>
      <c r="BN24" s="37" t="n">
        <v>37.1199989318848</v>
      </c>
      <c r="BO24" s="37" t="n">
        <v>36.9799995422363</v>
      </c>
      <c r="BP24" s="37" t="n">
        <v>6.63922473278622</v>
      </c>
      <c r="BQ24" s="37" t="n">
        <v>33</v>
      </c>
      <c r="BR24" s="37" t="n">
        <v>30.8125</v>
      </c>
      <c r="BS24" s="37" t="n">
        <v>30.1875</v>
      </c>
    </row>
    <row r="25" customFormat="false" ht="12.75" hidden="false" customHeight="false" outlineLevel="0" collapsed="false">
      <c r="A25" s="24" t="s">
        <v>253</v>
      </c>
      <c r="B25" s="3" t="n">
        <v>60.060001373291</v>
      </c>
      <c r="C25" s="37" t="n">
        <v>58.3699989318848</v>
      </c>
      <c r="D25" s="37" t="n">
        <v>58.560001373291</v>
      </c>
      <c r="E25" s="37" t="n">
        <v>59.8699989318848</v>
      </c>
      <c r="F25" s="37" t="n">
        <v>61.189998626709</v>
      </c>
      <c r="G25" s="37" t="n">
        <v>61.5</v>
      </c>
      <c r="H25" s="37" t="n">
        <v>61.75</v>
      </c>
      <c r="I25" s="37" t="n">
        <v>62.810001373291</v>
      </c>
      <c r="J25" s="37" t="n">
        <v>61.560001373291</v>
      </c>
      <c r="K25" s="37" t="n">
        <v>62.060001373291</v>
      </c>
      <c r="L25" s="37" t="n">
        <v>64.25</v>
      </c>
      <c r="M25" s="37" t="n">
        <v>64.8099975585938</v>
      </c>
      <c r="N25" s="37" t="n">
        <v>66.25</v>
      </c>
      <c r="O25" s="37" t="n">
        <v>64.5</v>
      </c>
      <c r="P25" s="37" t="n">
        <v>65.2900009155273</v>
      </c>
      <c r="Q25" s="37" t="n">
        <v>63.0099983215332</v>
      </c>
      <c r="R25" s="37" t="n">
        <v>63.2200012207031</v>
      </c>
      <c r="S25" s="37" t="n">
        <v>66.9000015258789</v>
      </c>
      <c r="T25" s="37" t="n">
        <v>66.6500015258789</v>
      </c>
      <c r="U25" s="37" t="n">
        <v>65.5500030517578</v>
      </c>
      <c r="V25" s="37" t="n">
        <v>67.6500015258789</v>
      </c>
      <c r="W25" s="37" t="n">
        <v>66.0100021362305</v>
      </c>
      <c r="X25" s="37" t="n">
        <v>65.3499984741211</v>
      </c>
      <c r="Y25" s="37" t="n">
        <v>63.7400016784668</v>
      </c>
      <c r="Z25" s="37" t="n">
        <v>64.129997253418</v>
      </c>
      <c r="AA25" s="37" t="n">
        <v>66.0299987792969</v>
      </c>
      <c r="AB25" s="37" t="n">
        <v>68.3000030517578</v>
      </c>
      <c r="AC25" s="37" t="n">
        <v>67.2399978637695</v>
      </c>
      <c r="AD25" s="37" t="n">
        <v>68.4700012207031</v>
      </c>
      <c r="AE25" s="37" t="n">
        <v>70.8499984741211</v>
      </c>
      <c r="AF25" s="37" t="n">
        <v>69.3600006103516</v>
      </c>
      <c r="AG25" s="37" t="n">
        <v>70.2099990844727</v>
      </c>
      <c r="AH25" s="37" t="n">
        <v>67.879997253418</v>
      </c>
      <c r="AI25" s="37" t="n">
        <v>62.9500007629395</v>
      </c>
      <c r="AJ25" s="37" t="n">
        <v>60.3300018310547</v>
      </c>
      <c r="AK25" s="37" t="n">
        <v>59.7000007629395</v>
      </c>
      <c r="AL25" s="37" t="n">
        <v>61.7200012207031</v>
      </c>
      <c r="AM25" s="37" t="n">
        <v>62.5</v>
      </c>
      <c r="AN25" s="37" t="n">
        <v>59.25</v>
      </c>
      <c r="AO25" s="37" t="n">
        <v>56.6599998474121</v>
      </c>
      <c r="AP25" s="37" t="n">
        <v>56.9599990844727</v>
      </c>
      <c r="AQ25" s="37" t="n">
        <v>55.5</v>
      </c>
      <c r="AR25" s="37" t="n">
        <v>58.5499992370606</v>
      </c>
      <c r="AS25" s="37" t="n">
        <v>58.6500015258789</v>
      </c>
      <c r="AT25" s="37" t="n">
        <v>59.3699989318848</v>
      </c>
      <c r="AU25" s="37" t="n">
        <v>59.3499984741211</v>
      </c>
      <c r="AV25" s="37" t="n">
        <v>60.1100006103516</v>
      </c>
      <c r="AW25" s="37" t="n">
        <v>61</v>
      </c>
      <c r="AX25" s="37" t="n">
        <v>61.7400016784668</v>
      </c>
      <c r="AY25" s="37" t="n">
        <v>61.9099998474121</v>
      </c>
      <c r="AZ25" s="37" t="n">
        <v>61.1399993896484</v>
      </c>
      <c r="BA25" s="37" t="n">
        <v>60.5099983215332</v>
      </c>
      <c r="BB25" s="37" t="n">
        <v>60.6800003051758</v>
      </c>
      <c r="BC25" s="37" t="n">
        <v>61.1399993896484</v>
      </c>
      <c r="BD25" s="37" t="n">
        <v>61.3199996948242</v>
      </c>
      <c r="BE25" s="37" t="n">
        <v>61.5</v>
      </c>
      <c r="BF25" s="37" t="n">
        <v>62.75</v>
      </c>
      <c r="BG25" s="37" t="n">
        <v>64.0599975585938</v>
      </c>
      <c r="BH25" s="37" t="n">
        <v>65.25</v>
      </c>
      <c r="BI25" s="37" t="n">
        <v>64.7399978637695</v>
      </c>
      <c r="BJ25" s="37" t="n">
        <v>64</v>
      </c>
      <c r="BK25" s="37" t="n">
        <v>64.7399978637695</v>
      </c>
      <c r="BL25" s="37" t="n">
        <v>64</v>
      </c>
      <c r="BM25" s="37" t="n">
        <v>64.129997253418</v>
      </c>
      <c r="BN25" s="37" t="n">
        <v>64.7399978637695</v>
      </c>
      <c r="BO25" s="37" t="n">
        <v>64</v>
      </c>
      <c r="BP25" s="37" t="n">
        <v>64</v>
      </c>
      <c r="BQ25" s="37" t="n">
        <v>21.125</v>
      </c>
      <c r="BR25" s="37" t="n">
        <v>6.30956321763072</v>
      </c>
      <c r="BS25" s="37" t="n">
        <v>6.14888900404423</v>
      </c>
    </row>
    <row r="26" customFormat="false" ht="12.75" hidden="false" customHeight="false" outlineLevel="0" collapsed="false">
      <c r="A26" s="24" t="s">
        <v>254</v>
      </c>
      <c r="B26" s="3" t="n">
        <v>66</v>
      </c>
      <c r="C26" s="37" t="n">
        <v>65.5</v>
      </c>
      <c r="D26" s="37" t="n">
        <v>66</v>
      </c>
      <c r="E26" s="37" t="n">
        <v>66.370002746582</v>
      </c>
      <c r="F26" s="37" t="n">
        <v>66.75</v>
      </c>
      <c r="G26" s="37" t="n">
        <v>67.0599975585938</v>
      </c>
      <c r="H26" s="37" t="n">
        <v>66.3099975585938</v>
      </c>
      <c r="I26" s="37" t="n">
        <v>66</v>
      </c>
      <c r="J26" s="37" t="n">
        <v>65.3099975585938</v>
      </c>
      <c r="K26" s="37" t="n">
        <v>65.120002746582</v>
      </c>
      <c r="L26" s="37" t="n">
        <v>66.25</v>
      </c>
      <c r="M26" s="37" t="n">
        <v>66.3099975585938</v>
      </c>
      <c r="N26" s="37" t="n">
        <v>66.25</v>
      </c>
      <c r="O26" s="37" t="n">
        <v>65.75</v>
      </c>
      <c r="P26" s="37" t="n">
        <v>65.120002746582</v>
      </c>
      <c r="Q26" s="37" t="n">
        <v>65.120002746582</v>
      </c>
      <c r="R26" s="37" t="n">
        <v>65</v>
      </c>
      <c r="S26" s="37" t="n">
        <v>65.0599975585938</v>
      </c>
      <c r="T26" s="37" t="n">
        <v>64.6900024414063</v>
      </c>
      <c r="U26" s="37" t="n">
        <v>63.5</v>
      </c>
      <c r="V26" s="37" t="n">
        <v>64.5</v>
      </c>
      <c r="W26" s="37" t="n">
        <v>65.25</v>
      </c>
      <c r="X26" s="37" t="n">
        <v>64.120002746582</v>
      </c>
      <c r="Y26" s="37" t="n">
        <v>65.5599975585938</v>
      </c>
      <c r="Z26" s="37" t="n">
        <v>66.370002746582</v>
      </c>
      <c r="AA26" s="37" t="n">
        <v>67.6900024414063</v>
      </c>
      <c r="AB26" s="37" t="n">
        <v>70.0599975585938</v>
      </c>
      <c r="AC26" s="37" t="n">
        <v>70.870002746582</v>
      </c>
      <c r="AD26" s="37" t="n">
        <v>70.8099975585938</v>
      </c>
      <c r="AE26" s="37" t="n">
        <v>71.9400024414063</v>
      </c>
      <c r="AF26" s="37" t="n">
        <v>70.75</v>
      </c>
      <c r="AG26" s="37" t="n">
        <v>71.75</v>
      </c>
      <c r="AH26" s="37" t="n">
        <v>70.25</v>
      </c>
      <c r="AI26" s="37" t="n">
        <v>67.120002746582</v>
      </c>
      <c r="AJ26" s="37" t="n">
        <v>63.1199989318848</v>
      </c>
      <c r="AK26" s="37" t="n">
        <v>63.3699989318848</v>
      </c>
      <c r="AL26" s="37" t="n">
        <v>63.689998626709</v>
      </c>
      <c r="AM26" s="37" t="n">
        <v>63.189998626709</v>
      </c>
      <c r="AN26" s="37" t="n">
        <v>62.3699989318848</v>
      </c>
      <c r="AO26" s="37" t="n">
        <v>57.439998626709</v>
      </c>
      <c r="AP26" s="37" t="n">
        <v>58.3699989318848</v>
      </c>
      <c r="AQ26" s="37" t="n">
        <v>58</v>
      </c>
      <c r="AR26" s="37" t="n">
        <v>59.6199989318848</v>
      </c>
      <c r="AS26" s="37" t="n">
        <v>59.939998626709</v>
      </c>
      <c r="AT26" s="37" t="n">
        <v>58.939998626709</v>
      </c>
      <c r="AU26" s="37" t="n">
        <v>60.810001373291</v>
      </c>
      <c r="AV26" s="37" t="n">
        <v>60.1199989318848</v>
      </c>
      <c r="AW26" s="37" t="n">
        <v>60.3699989318848</v>
      </c>
      <c r="AX26" s="37" t="n">
        <v>60.689998626709</v>
      </c>
      <c r="AY26" s="37" t="n">
        <v>59.9000015258789</v>
      </c>
      <c r="AZ26" s="37" t="n">
        <v>59.75</v>
      </c>
      <c r="BA26" s="37" t="n">
        <v>58</v>
      </c>
      <c r="BB26" s="37" t="n">
        <v>57.3899993896484</v>
      </c>
      <c r="BC26" s="37" t="n">
        <v>58.3199996948242</v>
      </c>
      <c r="BD26" s="37" t="n">
        <v>58.5</v>
      </c>
      <c r="BE26" s="37" t="n">
        <v>59.4799995422363</v>
      </c>
      <c r="BF26" s="37" t="n">
        <v>59.939998626709</v>
      </c>
      <c r="BG26" s="37" t="n">
        <v>61</v>
      </c>
      <c r="BH26" s="37" t="n">
        <v>62.2000007629395</v>
      </c>
      <c r="BI26" s="37" t="n">
        <v>61.7200012207031</v>
      </c>
      <c r="BJ26" s="37" t="n">
        <v>61.7999992370606</v>
      </c>
      <c r="BK26" s="37" t="n">
        <v>61.7999992370606</v>
      </c>
      <c r="BL26" s="37" t="n">
        <v>61.7999992370606</v>
      </c>
      <c r="BM26" s="37" t="n">
        <v>63.0999984741211</v>
      </c>
      <c r="BN26" s="37" t="n">
        <v>61.7999992370606</v>
      </c>
      <c r="BO26" s="37" t="n">
        <v>61.7999992370606</v>
      </c>
      <c r="BP26" s="37" t="n">
        <v>33.4948892834391</v>
      </c>
      <c r="BQ26" s="37" t="n">
        <v>29.25</v>
      </c>
      <c r="BR26" s="37" t="n">
        <v>12.625</v>
      </c>
      <c r="BS26" s="37" t="n">
        <v>10.875</v>
      </c>
    </row>
    <row r="27" customFormat="false" ht="12.75" hidden="false" customHeight="false" outlineLevel="0" collapsed="false">
      <c r="A27" s="24" t="s">
        <v>255</v>
      </c>
      <c r="B27" s="3" t="n">
        <v>25.6200008392334</v>
      </c>
      <c r="C27" s="37" t="n">
        <v>27.25</v>
      </c>
      <c r="D27" s="37" t="n">
        <v>28.5</v>
      </c>
      <c r="E27" s="37" t="n">
        <v>28.8700008392334</v>
      </c>
      <c r="F27" s="37" t="n">
        <v>28.6200008392334</v>
      </c>
      <c r="G27" s="37" t="n">
        <v>28</v>
      </c>
      <c r="H27" s="37" t="n">
        <v>28.3700008392334</v>
      </c>
      <c r="I27" s="37" t="n">
        <v>28.1200008392334</v>
      </c>
      <c r="J27" s="37" t="n">
        <v>29.75</v>
      </c>
      <c r="K27" s="37" t="n">
        <v>29.25</v>
      </c>
      <c r="L27" s="37" t="n">
        <v>28.8700008392334</v>
      </c>
      <c r="M27" s="37" t="n">
        <v>27.25</v>
      </c>
      <c r="N27" s="37" t="n">
        <v>24.75</v>
      </c>
      <c r="O27" s="37" t="n">
        <v>27.5</v>
      </c>
      <c r="P27" s="37" t="n">
        <v>27.5</v>
      </c>
      <c r="Q27" s="37" t="n">
        <v>29.1200008392334</v>
      </c>
      <c r="R27" s="37" t="n">
        <v>29.8700008392334</v>
      </c>
      <c r="S27" s="37" t="n">
        <v>31.1200008392334</v>
      </c>
      <c r="T27" s="37" t="n">
        <v>31.8700008392334</v>
      </c>
      <c r="U27" s="37" t="n">
        <v>30.6900005340576</v>
      </c>
      <c r="V27" s="37" t="n">
        <v>32</v>
      </c>
      <c r="W27" s="37" t="n">
        <v>31.8700008392334</v>
      </c>
      <c r="X27" s="37" t="n">
        <v>29.8700008392334</v>
      </c>
      <c r="Y27" s="37" t="n">
        <v>30.1200008392334</v>
      </c>
      <c r="Z27" s="37" t="n">
        <v>30.6900005340576</v>
      </c>
      <c r="AA27" s="37" t="n">
        <v>30.5599994659424</v>
      </c>
      <c r="AB27" s="37" t="n">
        <v>29.1900005340576</v>
      </c>
      <c r="AC27" s="37" t="n">
        <v>30.6200008392334</v>
      </c>
      <c r="AD27" s="37" t="n">
        <v>30.4400005340576</v>
      </c>
      <c r="AE27" s="37" t="n">
        <v>35.439998626709</v>
      </c>
      <c r="AF27" s="37" t="n">
        <v>36.810001373291</v>
      </c>
      <c r="AG27" s="37" t="n">
        <v>36.8699989318848</v>
      </c>
      <c r="AH27" s="37" t="n">
        <v>35</v>
      </c>
      <c r="AI27" s="37" t="n">
        <v>33.939998626709</v>
      </c>
      <c r="AJ27" s="37" t="n">
        <v>32.3699989318848</v>
      </c>
      <c r="AK27" s="37" t="n">
        <v>33.5</v>
      </c>
      <c r="AL27" s="37" t="n">
        <v>34.5</v>
      </c>
      <c r="AM27" s="37" t="n">
        <v>33.3699989318848</v>
      </c>
      <c r="AN27" s="37" t="n">
        <v>33.25</v>
      </c>
      <c r="AO27" s="37" t="n">
        <v>33.189998626709</v>
      </c>
      <c r="AP27" s="37" t="n">
        <v>32.3699989318848</v>
      </c>
      <c r="AQ27" s="37" t="n">
        <v>34.689998626709</v>
      </c>
      <c r="AR27" s="37" t="n">
        <v>33.25</v>
      </c>
      <c r="AS27" s="37" t="n">
        <v>31.75</v>
      </c>
      <c r="AT27" s="37" t="n">
        <v>32.3699989318848</v>
      </c>
      <c r="AU27" s="37" t="n">
        <v>32.689998626709</v>
      </c>
      <c r="AV27" s="37" t="n">
        <v>33</v>
      </c>
      <c r="AW27" s="37" t="n">
        <v>32.689998626709</v>
      </c>
      <c r="AX27" s="37" t="n">
        <v>33.75</v>
      </c>
      <c r="AY27" s="37" t="n">
        <v>33.1399993896484</v>
      </c>
      <c r="AZ27" s="37" t="n">
        <v>33.1199989318848</v>
      </c>
      <c r="BA27" s="37" t="n">
        <v>33.5</v>
      </c>
      <c r="BB27" s="37" t="n">
        <v>32.9500007629395</v>
      </c>
      <c r="BC27" s="37" t="n">
        <v>33.4099998474121</v>
      </c>
      <c r="BD27" s="37" t="n">
        <v>34.310001373291</v>
      </c>
      <c r="BE27" s="37" t="n">
        <v>34.2099990844727</v>
      </c>
      <c r="BF27" s="37" t="n">
        <v>35.0999984741211</v>
      </c>
      <c r="BG27" s="37" t="n">
        <v>34.9000015258789</v>
      </c>
      <c r="BH27" s="37" t="n">
        <v>35.1500015258789</v>
      </c>
      <c r="BI27" s="37" t="n">
        <v>35</v>
      </c>
      <c r="BJ27" s="37" t="n">
        <v>36</v>
      </c>
      <c r="BK27" s="37" t="n">
        <v>35.5900001525879</v>
      </c>
      <c r="BL27" s="37" t="n">
        <v>34.4700012207031</v>
      </c>
      <c r="BM27" s="37" t="n">
        <v>34.439998626709</v>
      </c>
      <c r="BN27" s="37" t="n">
        <v>35.5900001525879</v>
      </c>
      <c r="BO27" s="37" t="n">
        <v>34.4700012207031</v>
      </c>
      <c r="BP27" s="37" t="n">
        <v>2.125</v>
      </c>
      <c r="BQ27" s="37" t="n">
        <v>6.83333333333333</v>
      </c>
      <c r="BR27" s="37" t="n">
        <v>66.75</v>
      </c>
      <c r="BS27" s="37" t="n">
        <v>66.875</v>
      </c>
    </row>
    <row r="28" customFormat="false" ht="12.75" hidden="false" customHeight="false" outlineLevel="0" collapsed="false">
      <c r="A28" s="24" t="s">
        <v>256</v>
      </c>
      <c r="B28" s="3" t="n">
        <v>26</v>
      </c>
      <c r="C28" s="37" t="n">
        <v>27.1900005340576</v>
      </c>
      <c r="D28" s="37" t="n">
        <v>28.6200008392334</v>
      </c>
      <c r="E28" s="37" t="n">
        <v>28.5</v>
      </c>
      <c r="F28" s="37" t="n">
        <v>27.1200008392334</v>
      </c>
      <c r="G28" s="37" t="n">
        <v>27</v>
      </c>
      <c r="H28" s="37" t="n">
        <v>27</v>
      </c>
      <c r="I28" s="37" t="n">
        <v>25.6900005340576</v>
      </c>
      <c r="J28" s="37" t="n">
        <v>26.6900005340576</v>
      </c>
      <c r="K28" s="37" t="n">
        <v>26.3099994659424</v>
      </c>
      <c r="L28" s="37" t="n">
        <v>26.3700008392334</v>
      </c>
      <c r="M28" s="37" t="n">
        <v>23.5599994659424</v>
      </c>
      <c r="N28" s="37" t="n">
        <v>21.9400005340576</v>
      </c>
      <c r="O28" s="37" t="n">
        <v>23.5</v>
      </c>
      <c r="P28" s="37" t="n">
        <v>23.5599994659424</v>
      </c>
      <c r="Q28" s="37" t="n">
        <v>22.9400005340576</v>
      </c>
      <c r="R28" s="37" t="n">
        <v>22.3700008392334</v>
      </c>
      <c r="S28" s="37" t="n">
        <v>23.6900005340576</v>
      </c>
      <c r="T28" s="37" t="n">
        <v>25</v>
      </c>
      <c r="U28" s="37" t="n">
        <v>26.6200008392334</v>
      </c>
      <c r="V28" s="37" t="n">
        <v>26.6200008392334</v>
      </c>
      <c r="W28" s="37" t="n">
        <v>25.75</v>
      </c>
      <c r="X28" s="37" t="n">
        <v>24.9400005340576</v>
      </c>
      <c r="Y28" s="37" t="n">
        <v>26.6200008392334</v>
      </c>
      <c r="Z28" s="37" t="n">
        <v>28.75</v>
      </c>
      <c r="AA28" s="37" t="n">
        <v>28.8700008392334</v>
      </c>
      <c r="AB28" s="37" t="n">
        <v>27.5</v>
      </c>
      <c r="AC28" s="37" t="n">
        <v>27.1900005340576</v>
      </c>
      <c r="AD28" s="37" t="n">
        <v>27.1900005340576</v>
      </c>
      <c r="AE28" s="37" t="n">
        <v>28</v>
      </c>
      <c r="AF28" s="37" t="n">
        <v>28.8099994659424</v>
      </c>
      <c r="AG28" s="37" t="n">
        <v>28.3700008392334</v>
      </c>
      <c r="AH28" s="37" t="n">
        <v>28.8099994659424</v>
      </c>
      <c r="AI28" s="37" t="n">
        <v>27</v>
      </c>
      <c r="AJ28" s="37" t="n">
        <v>25.75</v>
      </c>
      <c r="AK28" s="37" t="n">
        <v>25.5599994659424</v>
      </c>
      <c r="AL28" s="37" t="n">
        <v>26.4400005340576</v>
      </c>
      <c r="AM28" s="37" t="n">
        <v>26.5599994659424</v>
      </c>
      <c r="AN28" s="37" t="n">
        <v>27.3700008392334</v>
      </c>
      <c r="AO28" s="37" t="n">
        <v>27.6200008392334</v>
      </c>
      <c r="AP28" s="37" t="n">
        <v>28</v>
      </c>
      <c r="AQ28" s="37" t="n">
        <v>28.5</v>
      </c>
      <c r="AR28" s="37" t="n">
        <v>26.9400005340576</v>
      </c>
      <c r="AS28" s="37" t="n">
        <v>25.75</v>
      </c>
      <c r="AT28" s="37" t="n">
        <v>25.75</v>
      </c>
      <c r="AU28" s="37" t="n">
        <v>25.9400005340576</v>
      </c>
      <c r="AV28" s="37" t="n">
        <v>26.5599994659424</v>
      </c>
      <c r="AW28" s="37" t="n">
        <v>27.1200008392334</v>
      </c>
      <c r="AX28" s="37" t="n">
        <v>28.6200008392334</v>
      </c>
      <c r="AY28" s="37" t="n">
        <v>27.7999992370605</v>
      </c>
      <c r="AZ28" s="37" t="n">
        <v>28.0799999237061</v>
      </c>
      <c r="BA28" s="37" t="n">
        <v>28.75</v>
      </c>
      <c r="BB28" s="37" t="n">
        <v>28.25</v>
      </c>
      <c r="BC28" s="37" t="n">
        <v>28.6000003814697</v>
      </c>
      <c r="BD28" s="37" t="n">
        <v>30.0599994659424</v>
      </c>
      <c r="BE28" s="37" t="n">
        <v>30.9899997711182</v>
      </c>
      <c r="BF28" s="37" t="n">
        <v>31.0300006866455</v>
      </c>
      <c r="BG28" s="37" t="n">
        <v>31</v>
      </c>
      <c r="BH28" s="37" t="n">
        <v>30.7000007629395</v>
      </c>
      <c r="BI28" s="37" t="n">
        <v>30.1399993896484</v>
      </c>
      <c r="BJ28" s="37" t="n">
        <v>30.6399993896484</v>
      </c>
      <c r="BK28" s="37" t="n">
        <v>30.9599990844727</v>
      </c>
      <c r="BL28" s="37" t="n">
        <v>30.1299991607666</v>
      </c>
      <c r="BM28" s="37" t="n">
        <v>29.75</v>
      </c>
      <c r="BN28" s="37" t="n">
        <v>30.9599990844727</v>
      </c>
      <c r="BO28" s="37" t="n">
        <v>30.1299991607666</v>
      </c>
      <c r="BP28" s="37" t="n">
        <v>37</v>
      </c>
      <c r="BQ28" s="37" t="n">
        <v>73.1875</v>
      </c>
      <c r="BR28" s="37" t="n">
        <v>32.533684048136</v>
      </c>
      <c r="BS28" s="37" t="n">
        <v>32.1254766000218</v>
      </c>
    </row>
    <row r="29" customFormat="false" ht="12.75" hidden="false" customHeight="false" outlineLevel="0" collapsed="false">
      <c r="A29" s="24" t="s">
        <v>257</v>
      </c>
      <c r="B29" s="3" t="n">
        <v>33.3699989318848</v>
      </c>
      <c r="C29" s="37" t="n">
        <v>33.3699989318848</v>
      </c>
      <c r="D29" s="37" t="n">
        <v>33.8699989318848</v>
      </c>
      <c r="E29" s="37" t="n">
        <v>34</v>
      </c>
      <c r="F29" s="37" t="n">
        <v>34</v>
      </c>
      <c r="G29" s="37" t="n">
        <v>34</v>
      </c>
      <c r="H29" s="37" t="n">
        <v>34</v>
      </c>
      <c r="I29" s="37" t="n">
        <v>34.189998626709</v>
      </c>
      <c r="J29" s="37" t="n">
        <v>34.1199989318848</v>
      </c>
      <c r="K29" s="37" t="n">
        <v>34.3699989318848</v>
      </c>
      <c r="L29" s="37" t="n">
        <v>34.75</v>
      </c>
      <c r="M29" s="37" t="n">
        <v>35</v>
      </c>
      <c r="N29" s="37" t="n">
        <v>35.189998626709</v>
      </c>
      <c r="O29" s="37" t="n">
        <v>35.1199989318848</v>
      </c>
      <c r="P29" s="37" t="n">
        <v>35.5</v>
      </c>
      <c r="Q29" s="37" t="n">
        <v>35.5</v>
      </c>
      <c r="R29" s="37" t="n">
        <v>35.5</v>
      </c>
      <c r="S29" s="37" t="n">
        <v>35.3699989318848</v>
      </c>
      <c r="T29" s="37" t="n">
        <v>35.310001373291</v>
      </c>
      <c r="U29" s="37" t="n">
        <v>35</v>
      </c>
      <c r="V29" s="37" t="n">
        <v>35.5</v>
      </c>
      <c r="W29" s="37" t="n">
        <v>36</v>
      </c>
      <c r="X29" s="37" t="n">
        <v>35.8699989318848</v>
      </c>
      <c r="Y29" s="37" t="n">
        <v>35.75</v>
      </c>
      <c r="Z29" s="37" t="n">
        <v>36</v>
      </c>
      <c r="AA29" s="37" t="n">
        <v>36.060001373291</v>
      </c>
      <c r="AB29" s="37" t="n">
        <v>36.3699989318848</v>
      </c>
      <c r="AC29" s="37" t="n">
        <v>36.8699989318848</v>
      </c>
      <c r="AD29" s="37" t="n">
        <v>36.3699989318848</v>
      </c>
      <c r="AE29" s="37" t="n">
        <v>37.189998626709</v>
      </c>
      <c r="AF29" s="37" t="n">
        <v>36.939998626709</v>
      </c>
      <c r="AG29" s="37" t="n">
        <v>36.810001373291</v>
      </c>
      <c r="AH29" s="37" t="n">
        <v>36.439998626709</v>
      </c>
      <c r="AI29" s="37" t="n">
        <v>35.939998626709</v>
      </c>
      <c r="AJ29" s="37" t="n">
        <v>34.810001373291</v>
      </c>
      <c r="AK29" s="37" t="n">
        <v>34.75</v>
      </c>
      <c r="AL29" s="37" t="n">
        <v>35.560001373291</v>
      </c>
      <c r="AM29" s="37" t="n">
        <v>35.439998626709</v>
      </c>
      <c r="AN29" s="37" t="n">
        <v>35.1199989318848</v>
      </c>
      <c r="AO29" s="37" t="n">
        <v>34.3699989318848</v>
      </c>
      <c r="AP29" s="37" t="n">
        <v>34.6199989318848</v>
      </c>
      <c r="AQ29" s="37" t="n">
        <v>34.3699989318848</v>
      </c>
      <c r="AR29" s="37" t="n">
        <v>34</v>
      </c>
      <c r="AS29" s="37" t="n">
        <v>34.310001373291</v>
      </c>
      <c r="AT29" s="37" t="n">
        <v>34.060001373291</v>
      </c>
      <c r="AU29" s="37" t="n">
        <v>30.1200008392334</v>
      </c>
      <c r="AV29" s="37" t="n">
        <v>29.25</v>
      </c>
      <c r="AW29" s="37" t="n">
        <v>31</v>
      </c>
      <c r="AX29" s="37" t="n">
        <v>31.3099994659424</v>
      </c>
      <c r="AY29" s="37" t="n">
        <v>31.9599990844727</v>
      </c>
      <c r="AZ29" s="37" t="n">
        <v>31.4500007629395</v>
      </c>
      <c r="BA29" s="37" t="n">
        <v>32.0299987792969</v>
      </c>
      <c r="BB29" s="37" t="n">
        <v>31.7000007629395</v>
      </c>
      <c r="BC29" s="37" t="n">
        <v>31.6299991607666</v>
      </c>
      <c r="BD29" s="37" t="n">
        <v>31.7999992370605</v>
      </c>
      <c r="BE29" s="37" t="n">
        <v>32</v>
      </c>
      <c r="BF29" s="37" t="n">
        <v>32.0099983215332</v>
      </c>
      <c r="BG29" s="37" t="n">
        <v>32.2099990844727</v>
      </c>
      <c r="BH29" s="37" t="n">
        <v>32.2999992370606</v>
      </c>
      <c r="BI29" s="37" t="n">
        <v>32.3199996948242</v>
      </c>
      <c r="BJ29" s="37" t="n">
        <v>32.0299987792969</v>
      </c>
      <c r="BK29" s="37" t="n">
        <v>31.7800006866455</v>
      </c>
      <c r="BL29" s="37" t="n">
        <v>31.3299999237061</v>
      </c>
      <c r="BM29" s="37" t="n">
        <v>31.3700008392334</v>
      </c>
      <c r="BN29" s="37" t="n">
        <v>31.7800006866455</v>
      </c>
      <c r="BO29" s="37" t="n">
        <v>31.3299999237061</v>
      </c>
      <c r="BP29" s="37" t="n">
        <v>61.7400016784668</v>
      </c>
      <c r="BQ29" s="37" t="n">
        <v>36.2333323160807</v>
      </c>
      <c r="BR29" s="37" t="n">
        <v>24.875</v>
      </c>
      <c r="BS29" s="37" t="n">
        <v>23.0625</v>
      </c>
    </row>
    <row r="30" customFormat="false" ht="12.75" hidden="false" customHeight="false" outlineLevel="0" collapsed="false">
      <c r="A30" s="24" t="s">
        <v>258</v>
      </c>
      <c r="B30" s="3" t="n">
        <v>26.4400005340576</v>
      </c>
      <c r="C30" s="37" t="n">
        <v>26.3099994659424</v>
      </c>
      <c r="D30" s="37" t="n">
        <v>26.25</v>
      </c>
      <c r="E30" s="37" t="n">
        <v>26.1900005340576</v>
      </c>
      <c r="F30" s="37" t="n">
        <v>26.5599994659424</v>
      </c>
      <c r="G30" s="37" t="n">
        <v>26.8099994659424</v>
      </c>
      <c r="H30" s="37" t="n">
        <v>26.75</v>
      </c>
      <c r="I30" s="37" t="n">
        <v>26.6900005340576</v>
      </c>
      <c r="J30" s="37" t="n">
        <v>27.3700008392334</v>
      </c>
      <c r="K30" s="37" t="n">
        <v>27</v>
      </c>
      <c r="L30" s="37" t="n">
        <v>27.1200008392334</v>
      </c>
      <c r="M30" s="37" t="n">
        <v>27.5</v>
      </c>
      <c r="N30" s="37" t="n">
        <v>27.3099994659424</v>
      </c>
      <c r="O30" s="37" t="n">
        <v>27.1900005340576</v>
      </c>
      <c r="P30" s="37" t="n">
        <v>27</v>
      </c>
      <c r="Q30" s="37" t="n">
        <v>27.1200008392334</v>
      </c>
      <c r="R30" s="37" t="n">
        <v>26.9400005340576</v>
      </c>
      <c r="S30" s="37" t="n">
        <v>26.75</v>
      </c>
      <c r="T30" s="37" t="n">
        <v>26.9400005340576</v>
      </c>
      <c r="U30" s="37" t="n">
        <v>26.6200008392334</v>
      </c>
      <c r="V30" s="37" t="n">
        <v>26.1900005340576</v>
      </c>
      <c r="W30" s="37" t="n">
        <v>26.5</v>
      </c>
      <c r="X30" s="37" t="n">
        <v>26.3700008392334</v>
      </c>
      <c r="Y30" s="37" t="n">
        <v>26.6200008392334</v>
      </c>
      <c r="Z30" s="37" t="n">
        <v>26.75</v>
      </c>
      <c r="AA30" s="37" t="n">
        <v>26.6200008392334</v>
      </c>
      <c r="AB30" s="37" t="n">
        <v>27</v>
      </c>
      <c r="AC30" s="37" t="n">
        <v>26.8700008392334</v>
      </c>
      <c r="AD30" s="37" t="n">
        <v>26.8099994659424</v>
      </c>
      <c r="AE30" s="37" t="n">
        <v>26.8700008392334</v>
      </c>
      <c r="AF30" s="37" t="n">
        <v>27.5</v>
      </c>
      <c r="AG30" s="37" t="n">
        <v>27.6900005340576</v>
      </c>
      <c r="AH30" s="37" t="n">
        <v>27</v>
      </c>
      <c r="AI30" s="37" t="n">
        <v>27.3700008392334</v>
      </c>
      <c r="AJ30" s="37" t="n">
        <v>26.25</v>
      </c>
      <c r="AK30" s="37" t="n">
        <v>26.4400005340576</v>
      </c>
      <c r="AL30" s="37" t="n">
        <v>27.1900005340576</v>
      </c>
      <c r="AM30" s="37" t="n">
        <v>27.25</v>
      </c>
      <c r="AN30" s="37" t="n">
        <v>27.3099994659424</v>
      </c>
      <c r="AO30" s="37" t="n">
        <v>26.3099994659424</v>
      </c>
      <c r="AP30" s="37" t="n">
        <v>26.9400005340576</v>
      </c>
      <c r="AQ30" s="37" t="n">
        <v>26.6200008392334</v>
      </c>
      <c r="AR30" s="37" t="n">
        <v>26.4400005340576</v>
      </c>
      <c r="AS30" s="37" t="n">
        <v>26.9400005340576</v>
      </c>
      <c r="AT30" s="37" t="n">
        <v>26.4400005340576</v>
      </c>
      <c r="AU30" s="37" t="n">
        <v>26.9400005340576</v>
      </c>
      <c r="AV30" s="37" t="n">
        <v>27.25</v>
      </c>
      <c r="AW30" s="37" t="n">
        <v>27.3099994659424</v>
      </c>
      <c r="AX30" s="37" t="n">
        <v>27.3099994659424</v>
      </c>
      <c r="AY30" s="37" t="n">
        <v>26.8999996185303</v>
      </c>
      <c r="AZ30" s="37" t="n">
        <v>27.4500007629395</v>
      </c>
      <c r="BA30" s="37" t="n">
        <v>26.6000003814697</v>
      </c>
      <c r="BB30" s="37" t="n">
        <v>27.0100002288818</v>
      </c>
      <c r="BC30" s="37" t="n">
        <v>26.8500003814697</v>
      </c>
      <c r="BD30" s="37" t="n">
        <v>26.6800003051758</v>
      </c>
      <c r="BE30" s="37" t="n">
        <v>26.2999992370605</v>
      </c>
      <c r="BF30" s="37" t="n">
        <v>20.7999992370605</v>
      </c>
      <c r="BG30" s="37" t="n">
        <v>19.6200008392334</v>
      </c>
      <c r="BH30" s="37" t="n">
        <v>20.9899997711182</v>
      </c>
      <c r="BI30" s="37" t="n">
        <v>20.1800003051758</v>
      </c>
      <c r="BJ30" s="37" t="n">
        <v>21.75</v>
      </c>
      <c r="BK30" s="37" t="n">
        <v>22.75</v>
      </c>
      <c r="BL30" s="37" t="n">
        <v>22.8899993896484</v>
      </c>
      <c r="BM30" s="37" t="n">
        <v>23.6399993896484</v>
      </c>
      <c r="BN30" s="37" t="n">
        <v>22.75</v>
      </c>
      <c r="BO30" s="37" t="n">
        <v>22.8899993896484</v>
      </c>
      <c r="BP30" s="37" t="n">
        <v>28</v>
      </c>
      <c r="BQ30" s="37" t="n">
        <v>27.8125</v>
      </c>
      <c r="BR30" s="37" t="n">
        <v>0.75</v>
      </c>
      <c r="BS30" s="37" t="n">
        <v>0.75</v>
      </c>
    </row>
    <row r="31" customFormat="false" ht="12.75" hidden="false" customHeight="false" outlineLevel="0" collapsed="false">
      <c r="A31" s="24" t="s">
        <v>259</v>
      </c>
      <c r="B31" s="3" t="n">
        <v>36.439998626709</v>
      </c>
      <c r="C31" s="37" t="n">
        <v>37.25</v>
      </c>
      <c r="D31" s="37" t="n">
        <v>39.189998626709</v>
      </c>
      <c r="E31" s="37" t="n">
        <v>40.6199989318848</v>
      </c>
      <c r="F31" s="37" t="n">
        <v>40.310001373291</v>
      </c>
      <c r="G31" s="37" t="n">
        <v>39.810001373291</v>
      </c>
      <c r="H31" s="37" t="n">
        <v>40.560001373291</v>
      </c>
      <c r="I31" s="37" t="n">
        <v>40.560001373291</v>
      </c>
      <c r="J31" s="37" t="n">
        <v>40.939998626709</v>
      </c>
      <c r="K31" s="37" t="n">
        <v>40.6199989318848</v>
      </c>
      <c r="L31" s="37" t="n">
        <v>39.8699989318848</v>
      </c>
      <c r="M31" s="37" t="n">
        <v>38.75</v>
      </c>
      <c r="N31" s="37" t="n">
        <v>37.25</v>
      </c>
      <c r="O31" s="37" t="n">
        <v>38.060001373291</v>
      </c>
      <c r="P31" s="37" t="n">
        <v>38.8699989318848</v>
      </c>
      <c r="Q31" s="37" t="n">
        <v>37.75</v>
      </c>
      <c r="R31" s="37" t="n">
        <v>38.5</v>
      </c>
      <c r="S31" s="37" t="n">
        <v>39.310001373291</v>
      </c>
      <c r="T31" s="37" t="n">
        <v>40.189998626709</v>
      </c>
      <c r="U31" s="37" t="n">
        <v>41.75</v>
      </c>
      <c r="V31" s="37" t="n">
        <v>41.560001373291</v>
      </c>
      <c r="W31" s="37" t="n">
        <v>40.810001373291</v>
      </c>
      <c r="X31" s="37" t="n">
        <v>39</v>
      </c>
      <c r="Y31" s="37" t="n">
        <v>39.689998626709</v>
      </c>
      <c r="Z31" s="37" t="n">
        <v>41.810001373291</v>
      </c>
      <c r="AA31" s="37" t="n">
        <v>41.310001373291</v>
      </c>
      <c r="AB31" s="37" t="n">
        <v>40.3699989318848</v>
      </c>
      <c r="AC31" s="37" t="n">
        <v>40.439998626709</v>
      </c>
      <c r="AD31" s="37" t="n">
        <v>41.189998626709</v>
      </c>
      <c r="AE31" s="37" t="n">
        <v>45.939998626709</v>
      </c>
      <c r="AF31" s="37" t="n">
        <v>47.689998626709</v>
      </c>
      <c r="AG31" s="37" t="n">
        <v>46</v>
      </c>
      <c r="AH31" s="37" t="n">
        <v>45.75</v>
      </c>
      <c r="AI31" s="37" t="n">
        <v>42.5</v>
      </c>
      <c r="AJ31" s="37" t="n">
        <v>41.1199989318848</v>
      </c>
      <c r="AK31" s="37" t="n">
        <v>42.939998626709</v>
      </c>
      <c r="AL31" s="37" t="n">
        <v>44.310001373291</v>
      </c>
      <c r="AM31" s="37" t="n">
        <v>43.689998626709</v>
      </c>
      <c r="AN31" s="37" t="n">
        <v>44.8699989318848</v>
      </c>
      <c r="AO31" s="37" t="n">
        <v>44.3699989318848</v>
      </c>
      <c r="AP31" s="37" t="n">
        <v>43.689998626709</v>
      </c>
      <c r="AQ31" s="37" t="n">
        <v>45.310001373291</v>
      </c>
      <c r="AR31" s="37" t="n">
        <v>42.25</v>
      </c>
      <c r="AS31" s="37" t="n">
        <v>41</v>
      </c>
      <c r="AT31" s="37" t="n">
        <v>41.1199989318848</v>
      </c>
      <c r="AU31" s="37" t="n">
        <v>41.3699989318848</v>
      </c>
      <c r="AV31" s="37" t="n">
        <v>42.25</v>
      </c>
      <c r="AW31" s="37" t="n">
        <v>42.6199989318848</v>
      </c>
      <c r="AX31" s="37" t="n">
        <v>43.6199989318848</v>
      </c>
      <c r="AY31" s="37" t="n">
        <v>43.1599998474121</v>
      </c>
      <c r="AZ31" s="37" t="n">
        <v>42.3699989318848</v>
      </c>
      <c r="BA31" s="37" t="n">
        <v>42.3600006103516</v>
      </c>
      <c r="BB31" s="37" t="n">
        <v>41.560001373291</v>
      </c>
      <c r="BC31" s="37" t="n">
        <v>44.1500015258789</v>
      </c>
      <c r="BD31" s="37" t="n">
        <v>44.8800010681152</v>
      </c>
      <c r="BE31" s="37" t="n">
        <v>46.8699989318848</v>
      </c>
      <c r="BF31" s="37" t="n">
        <v>46.7799987792969</v>
      </c>
      <c r="BG31" s="37" t="n">
        <v>46.0900001525879</v>
      </c>
      <c r="BH31" s="37" t="n">
        <v>46.8600006103516</v>
      </c>
      <c r="BI31" s="37" t="n">
        <v>46.2999992370606</v>
      </c>
      <c r="BJ31" s="37" t="n">
        <v>46.7200012207031</v>
      </c>
      <c r="BK31" s="37" t="n">
        <v>46.3499984741211</v>
      </c>
      <c r="BL31" s="37" t="n">
        <v>44.7799987792969</v>
      </c>
      <c r="BM31" s="37" t="n">
        <v>45.1599998474121</v>
      </c>
      <c r="BN31" s="37" t="n">
        <v>66.25</v>
      </c>
      <c r="BO31" s="37" t="n">
        <v>64.9700012207031</v>
      </c>
      <c r="BP31" s="37" t="n">
        <v>22.375</v>
      </c>
      <c r="BQ31" s="37" t="n">
        <v>0.5625</v>
      </c>
      <c r="BR31" s="37" t="n">
        <v>43.125</v>
      </c>
      <c r="BS31" s="37" t="n">
        <v>42.75</v>
      </c>
    </row>
    <row r="32" customFormat="false" ht="12.75" hidden="false" customHeight="false" outlineLevel="0" collapsed="false">
      <c r="A32" s="24" t="s">
        <v>260</v>
      </c>
      <c r="B32" s="3" t="n">
        <v>38</v>
      </c>
      <c r="C32" s="37" t="n">
        <v>39.060001373291</v>
      </c>
      <c r="D32" s="37" t="n">
        <v>41</v>
      </c>
      <c r="E32" s="37" t="n">
        <v>40.939998626709</v>
      </c>
      <c r="F32" s="37" t="n">
        <v>40.6199989318848</v>
      </c>
      <c r="G32" s="37" t="n">
        <v>39.689998626709</v>
      </c>
      <c r="H32" s="37" t="n">
        <v>41.25</v>
      </c>
      <c r="I32" s="37" t="n">
        <v>41.560001373291</v>
      </c>
      <c r="J32" s="37" t="n">
        <v>42.189998626709</v>
      </c>
      <c r="K32" s="37" t="n">
        <v>41.939998626709</v>
      </c>
      <c r="L32" s="37" t="n">
        <v>40.439998626709</v>
      </c>
      <c r="M32" s="37" t="n">
        <v>39.310001373291</v>
      </c>
      <c r="N32" s="37" t="n">
        <v>36.5</v>
      </c>
      <c r="O32" s="37" t="n">
        <v>38.189998626709</v>
      </c>
      <c r="P32" s="37" t="n">
        <v>39.5</v>
      </c>
      <c r="Q32" s="37" t="n">
        <v>38.189998626709</v>
      </c>
      <c r="R32" s="37" t="n">
        <v>38.560001373291</v>
      </c>
      <c r="S32" s="37" t="n">
        <v>37.939998626709</v>
      </c>
      <c r="T32" s="37" t="n">
        <v>36.75</v>
      </c>
      <c r="U32" s="37" t="n">
        <v>38.810001373291</v>
      </c>
      <c r="V32" s="37" t="n">
        <v>40.810001373291</v>
      </c>
      <c r="W32" s="37" t="n">
        <v>40.560001373291</v>
      </c>
      <c r="X32" s="37" t="n">
        <v>38.1199989318848</v>
      </c>
      <c r="Y32" s="37" t="n">
        <v>38.6199989318848</v>
      </c>
      <c r="Z32" s="37" t="n">
        <v>41</v>
      </c>
      <c r="AA32" s="37" t="n">
        <v>41.689998626709</v>
      </c>
      <c r="AB32" s="37" t="n">
        <v>39.439998626709</v>
      </c>
      <c r="AC32" s="37" t="n">
        <v>39.1199989318848</v>
      </c>
      <c r="AD32" s="37" t="n">
        <v>40.5</v>
      </c>
      <c r="AE32" s="37" t="n">
        <v>46</v>
      </c>
      <c r="AF32" s="37" t="n">
        <v>48.439998626709</v>
      </c>
      <c r="AG32" s="37" t="n">
        <v>47.439998626709</v>
      </c>
      <c r="AH32" s="37" t="n">
        <v>45.810001373291</v>
      </c>
      <c r="AI32" s="37" t="n">
        <v>43.8699989318848</v>
      </c>
      <c r="AJ32" s="37" t="n">
        <v>40.5</v>
      </c>
      <c r="AK32" s="37" t="n">
        <v>41</v>
      </c>
      <c r="AL32" s="37" t="n">
        <v>42.439998626709</v>
      </c>
      <c r="AM32" s="37" t="n">
        <v>42.75</v>
      </c>
      <c r="AN32" s="37" t="n">
        <v>43</v>
      </c>
      <c r="AO32" s="37" t="n">
        <v>43.560001373291</v>
      </c>
      <c r="AP32" s="37" t="n">
        <v>43.060001373291</v>
      </c>
      <c r="AQ32" s="37" t="n">
        <v>41.689998626709</v>
      </c>
      <c r="AR32" s="37" t="n">
        <v>38.189998626709</v>
      </c>
      <c r="AS32" s="37" t="n">
        <v>35.439998626709</v>
      </c>
      <c r="AT32" s="37" t="n">
        <v>35.689998626709</v>
      </c>
      <c r="AU32" s="37" t="n">
        <v>35.75</v>
      </c>
      <c r="AV32" s="37" t="n">
        <v>35.75</v>
      </c>
      <c r="AW32" s="37" t="n">
        <v>36.1199989318848</v>
      </c>
      <c r="AX32" s="37" t="n">
        <v>37</v>
      </c>
      <c r="AY32" s="37" t="n">
        <v>35.5</v>
      </c>
      <c r="AZ32" s="37" t="n">
        <v>34.3899993896484</v>
      </c>
      <c r="BA32" s="37" t="n">
        <v>33.4900016784668</v>
      </c>
      <c r="BB32" s="37" t="n">
        <v>33.9500007629395</v>
      </c>
      <c r="BC32" s="37" t="n">
        <v>35.9500007629395</v>
      </c>
      <c r="BD32" s="37" t="n">
        <v>36.0299987792969</v>
      </c>
      <c r="BE32" s="37" t="n">
        <v>36.9199981689453</v>
      </c>
      <c r="BF32" s="37" t="n">
        <v>37.2999992370606</v>
      </c>
      <c r="BG32" s="37" t="n">
        <v>37.5</v>
      </c>
      <c r="BH32" s="37" t="n">
        <v>38.5200004577637</v>
      </c>
      <c r="BI32" s="37" t="n">
        <v>38.4700012207031</v>
      </c>
      <c r="BJ32" s="37" t="n">
        <v>39.2799987792969</v>
      </c>
      <c r="BK32" s="37" t="n">
        <v>38.5099983215332</v>
      </c>
      <c r="BL32" s="37" t="n">
        <v>36.7000007629395</v>
      </c>
      <c r="BM32" s="37" t="n">
        <v>37.2599983215332</v>
      </c>
      <c r="BN32" s="37" t="n">
        <v>46.3499984741211</v>
      </c>
      <c r="BO32" s="37" t="n">
        <v>44.7799987792969</v>
      </c>
      <c r="BP32" s="37" t="n">
        <v>24.5</v>
      </c>
      <c r="BQ32" s="37" t="n">
        <v>41.9375</v>
      </c>
      <c r="BR32" s="37" t="n">
        <v>68.3000030517578</v>
      </c>
      <c r="BS32" s="37" t="n">
        <v>67.2399978637695</v>
      </c>
    </row>
    <row r="33" customFormat="false" ht="12.75" hidden="false" customHeight="false" outlineLevel="0" collapsed="false">
      <c r="A33" s="24" t="s">
        <v>261</v>
      </c>
      <c r="B33" s="3" t="n">
        <v>16.1200008392334</v>
      </c>
      <c r="C33" s="37" t="n">
        <v>16.1900005340576</v>
      </c>
      <c r="D33" s="37" t="n">
        <v>16.1900005340576</v>
      </c>
      <c r="E33" s="37" t="n">
        <v>16.25</v>
      </c>
      <c r="F33" s="37" t="n">
        <v>16.25</v>
      </c>
      <c r="G33" s="37" t="n">
        <v>16.3700008392334</v>
      </c>
      <c r="H33" s="37" t="n">
        <v>16.5599994659424</v>
      </c>
      <c r="I33" s="37" t="n">
        <v>16.6200008392334</v>
      </c>
      <c r="J33" s="37" t="n">
        <v>16.5</v>
      </c>
      <c r="K33" s="37" t="n">
        <v>16.3099994659424</v>
      </c>
      <c r="L33" s="37" t="n">
        <v>16.6900005340576</v>
      </c>
      <c r="M33" s="37" t="n">
        <v>16.5599994659424</v>
      </c>
      <c r="N33" s="37" t="n">
        <v>16.4400005340576</v>
      </c>
      <c r="O33" s="37" t="n">
        <v>16.5</v>
      </c>
      <c r="P33" s="37" t="n">
        <v>16.1200008392334</v>
      </c>
      <c r="Q33" s="37" t="n">
        <v>16.5</v>
      </c>
      <c r="R33" s="37" t="n">
        <v>16.5599994659424</v>
      </c>
      <c r="S33" s="37" t="n">
        <v>16.25</v>
      </c>
      <c r="T33" s="37" t="n">
        <v>16.5</v>
      </c>
      <c r="U33" s="37" t="n">
        <v>16.5</v>
      </c>
      <c r="V33" s="37" t="n">
        <v>16.6900005340576</v>
      </c>
      <c r="W33" s="37" t="n">
        <v>16.5599994659424</v>
      </c>
      <c r="X33" s="37" t="n">
        <v>16.5599994659424</v>
      </c>
      <c r="Y33" s="37" t="n">
        <v>16.5599994659424</v>
      </c>
      <c r="Z33" s="37" t="n">
        <v>16.6200008392334</v>
      </c>
      <c r="AA33" s="37" t="n">
        <v>16.5599994659424</v>
      </c>
      <c r="AB33" s="37" t="n">
        <v>16.6200008392334</v>
      </c>
      <c r="AC33" s="37" t="n">
        <v>16.6200008392334</v>
      </c>
      <c r="AD33" s="37" t="n">
        <v>16.5599994659424</v>
      </c>
      <c r="AE33" s="37" t="n">
        <v>16.6900005340576</v>
      </c>
      <c r="AF33" s="37" t="n">
        <v>16.6900005340576</v>
      </c>
      <c r="AG33" s="37" t="n">
        <v>16.6900005340576</v>
      </c>
      <c r="AH33" s="37" t="n">
        <v>16.75</v>
      </c>
      <c r="AI33" s="37" t="n">
        <v>16.75</v>
      </c>
      <c r="AJ33" s="37" t="n">
        <v>16.6200008392334</v>
      </c>
      <c r="AK33" s="37" t="n">
        <v>16.6900005340576</v>
      </c>
      <c r="AL33" s="37" t="n">
        <v>16.6200008392334</v>
      </c>
      <c r="AM33" s="37" t="n">
        <v>16.6200008392334</v>
      </c>
      <c r="AN33" s="37" t="n">
        <v>16.75</v>
      </c>
      <c r="AO33" s="37" t="n">
        <v>16.6900005340576</v>
      </c>
      <c r="AP33" s="37" t="n">
        <v>16.6900005340576</v>
      </c>
      <c r="AQ33" s="37" t="n">
        <v>16.75</v>
      </c>
      <c r="AR33" s="37" t="n">
        <v>16.75</v>
      </c>
      <c r="AS33" s="37" t="n">
        <v>16.8099994659424</v>
      </c>
      <c r="AT33" s="37" t="n">
        <v>17</v>
      </c>
      <c r="AU33" s="37" t="n">
        <v>17.0599994659424</v>
      </c>
      <c r="AV33" s="37" t="n">
        <v>17</v>
      </c>
      <c r="AW33" s="37" t="n">
        <v>17.1200008392334</v>
      </c>
      <c r="AX33" s="37" t="n">
        <v>17.0599994659424</v>
      </c>
      <c r="AY33" s="37" t="n">
        <v>17.1599998474121</v>
      </c>
      <c r="AZ33" s="37" t="n">
        <v>17.2399997711182</v>
      </c>
      <c r="BA33" s="37" t="n">
        <v>17.3299999237061</v>
      </c>
      <c r="BB33" s="37" t="n">
        <v>17.3799991607666</v>
      </c>
      <c r="BC33" s="37" t="n">
        <v>17.3700008392334</v>
      </c>
      <c r="BD33" s="37" t="n">
        <v>17.4400005340576</v>
      </c>
      <c r="BE33" s="37" t="n">
        <v>17.6000003814697</v>
      </c>
      <c r="BF33" s="37" t="n">
        <v>17.5599994659424</v>
      </c>
      <c r="BG33" s="37" t="n">
        <v>17.5300006866455</v>
      </c>
      <c r="BH33" s="37" t="n">
        <v>17.5499992370605</v>
      </c>
      <c r="BI33" s="37" t="n">
        <v>17.7299995422363</v>
      </c>
      <c r="BJ33" s="37" t="n">
        <v>17.5900001525879</v>
      </c>
      <c r="BK33" s="37" t="n">
        <v>17.5499992370605</v>
      </c>
      <c r="BL33" s="37" t="n">
        <v>17.5</v>
      </c>
      <c r="BM33" s="37" t="n">
        <v>17.4200000762939</v>
      </c>
      <c r="BN33" s="37" t="n">
        <v>38.5099983215332</v>
      </c>
      <c r="BO33" s="37" t="n">
        <v>36.7000007629395</v>
      </c>
      <c r="BP33" s="37" t="n">
        <v>60.6875</v>
      </c>
      <c r="BQ33" s="37" t="n">
        <v>69.3600006103516</v>
      </c>
      <c r="BR33" s="37" t="n">
        <v>30.4375</v>
      </c>
      <c r="BS33" s="37" t="n">
        <v>31</v>
      </c>
    </row>
    <row r="34" customFormat="false" ht="12.75" hidden="false" customHeight="false" outlineLevel="0" collapsed="false">
      <c r="A34" s="24" t="s">
        <v>262</v>
      </c>
      <c r="B34" s="3" t="n">
        <v>0.909799871550205</v>
      </c>
      <c r="C34" s="37" t="n">
        <v>0.88293343262694</v>
      </c>
      <c r="D34" s="37" t="n">
        <v>0.911743264153355</v>
      </c>
      <c r="E34" s="37" t="n">
        <v>0.953224295148236</v>
      </c>
      <c r="F34" s="37" t="n">
        <v>0.958904155345691</v>
      </c>
      <c r="G34" s="37" t="n">
        <v>0.952331932760217</v>
      </c>
      <c r="H34" s="37" t="n">
        <v>0.954227696009923</v>
      </c>
      <c r="I34" s="37" t="n">
        <v>0.98322727411191</v>
      </c>
      <c r="J34" s="37" t="n">
        <v>0.984344753349301</v>
      </c>
      <c r="K34" s="37" t="n">
        <v>1.01180433268211</v>
      </c>
      <c r="L34" s="37" t="n">
        <v>0.982184810204629</v>
      </c>
      <c r="M34" s="37" t="n">
        <v>0.986378561067184</v>
      </c>
      <c r="N34" s="37" t="n">
        <v>0.962402837119242</v>
      </c>
      <c r="O34" s="37" t="n">
        <v>0.991753400160274</v>
      </c>
      <c r="P34" s="37" t="n">
        <v>0.97266749818867</v>
      </c>
      <c r="Q34" s="37" t="n">
        <v>0.944975440079517</v>
      </c>
      <c r="R34" s="37" t="n">
        <v>0.949089302653793</v>
      </c>
      <c r="S34" s="37" t="n">
        <v>0.930589039936483</v>
      </c>
      <c r="T34" s="37" t="n">
        <v>0.917381056626658</v>
      </c>
      <c r="U34" s="37" t="n">
        <v>0.907862717537629</v>
      </c>
      <c r="V34" s="37" t="n">
        <v>0.948303903203141</v>
      </c>
      <c r="W34" s="37" t="n">
        <v>0.940286420531853</v>
      </c>
      <c r="X34" s="37" t="n">
        <v>0.925119750973506</v>
      </c>
      <c r="Y34" s="37" t="n">
        <v>0.949367077904453</v>
      </c>
      <c r="Z34" s="37" t="n">
        <v>0.938534168727483</v>
      </c>
      <c r="AA34" s="37" t="n">
        <v>0.937891952791067</v>
      </c>
      <c r="AB34" s="37" t="n">
        <v>0.935251809002577</v>
      </c>
      <c r="AC34" s="37" t="n">
        <v>0.9431868921105</v>
      </c>
      <c r="AD34" s="37" t="n">
        <v>0.946231806002174</v>
      </c>
      <c r="AE34" s="37" t="n">
        <v>0.94998605727615</v>
      </c>
      <c r="AF34" s="37" t="n">
        <v>0.980392138737056</v>
      </c>
      <c r="AG34" s="37" t="n">
        <v>1.00603621971688</v>
      </c>
      <c r="AH34" s="37" t="n">
        <v>0.997534176803866</v>
      </c>
      <c r="AI34" s="37" t="n">
        <v>1.00150223737128</v>
      </c>
      <c r="AJ34" s="37" t="n">
        <v>1.02023463345086</v>
      </c>
      <c r="AK34" s="37" t="n">
        <v>1.0101298898885</v>
      </c>
      <c r="AL34" s="37" t="n">
        <v>0.988018827093263</v>
      </c>
      <c r="AM34" s="37" t="n">
        <v>0.971312420365293</v>
      </c>
      <c r="AN34" s="37" t="n">
        <v>0.927520091283659</v>
      </c>
      <c r="AO34" s="37" t="n">
        <v>0.992820294733407</v>
      </c>
      <c r="AP34" s="37" t="n">
        <v>0.974767444609148</v>
      </c>
      <c r="AQ34" s="37" t="n">
        <v>0.955131086861326</v>
      </c>
      <c r="AR34" s="37" t="n">
        <v>0.941306784645579</v>
      </c>
      <c r="AS34" s="37" t="n">
        <v>0.932544103210696</v>
      </c>
      <c r="AT34" s="37" t="n">
        <v>0.918043728644819</v>
      </c>
      <c r="AU34" s="37" t="n">
        <v>0.925616104088439</v>
      </c>
      <c r="AV34" s="37" t="n">
        <v>0.900651988778861</v>
      </c>
      <c r="AW34" s="37" t="n">
        <v>0.91205208501059</v>
      </c>
      <c r="AX34" s="37" t="n">
        <v>0.967371693484685</v>
      </c>
      <c r="AY34" s="37" t="n">
        <v>0.944830617420766</v>
      </c>
      <c r="AZ34" s="37" t="n">
        <v>0.948360918043517</v>
      </c>
      <c r="BA34" s="37" t="n">
        <v>0.942044989686413</v>
      </c>
      <c r="BB34" s="37" t="n">
        <v>0.973451339103424</v>
      </c>
      <c r="BC34" s="37" t="n">
        <v>0.962389402557712</v>
      </c>
      <c r="BD34" s="37" t="n">
        <v>0.976777476029892</v>
      </c>
      <c r="BE34" s="37" t="n">
        <v>0.976680373500203</v>
      </c>
      <c r="BF34" s="37" t="n">
        <v>0.939633991989891</v>
      </c>
      <c r="BG34" s="37" t="n">
        <v>0.900466281668222</v>
      </c>
      <c r="BH34" s="37" t="n">
        <v>0.93367675194988</v>
      </c>
      <c r="BI34" s="37" t="n">
        <v>0.937702096396476</v>
      </c>
      <c r="BJ34" s="37" t="n">
        <v>0.929338237873688</v>
      </c>
      <c r="BK34" s="37" t="n">
        <v>0.899090357716135</v>
      </c>
      <c r="BL34" s="37" t="n">
        <v>0.911233310777525</v>
      </c>
      <c r="BM34" s="37" t="n">
        <v>0.903041851425538</v>
      </c>
      <c r="BN34" s="37" t="n">
        <v>17.5499992370605</v>
      </c>
      <c r="BO34" s="37" t="n">
        <v>17.5</v>
      </c>
      <c r="BP34" s="37" t="n">
        <v>33.75</v>
      </c>
      <c r="BQ34" s="37" t="n">
        <v>8.0625</v>
      </c>
      <c r="BR34" s="37" t="n">
        <v>20.6875</v>
      </c>
      <c r="BS34" s="37" t="n">
        <v>21.125</v>
      </c>
    </row>
    <row r="35" customFormat="false" ht="12.75" hidden="false" customHeight="false" outlineLevel="0" collapsed="false">
      <c r="A35" s="24" t="s">
        <v>263</v>
      </c>
      <c r="B35" s="3" t="n">
        <v>0.811021570033802</v>
      </c>
      <c r="C35" s="37" t="n">
        <v>0.820608719007226</v>
      </c>
      <c r="D35" s="37" t="n">
        <v>0.807544009121368</v>
      </c>
      <c r="E35" s="37" t="n">
        <v>0.823002399957776</v>
      </c>
      <c r="F35" s="37" t="n">
        <v>0.814653427375395</v>
      </c>
      <c r="G35" s="37" t="n">
        <v>0.84422937079759</v>
      </c>
      <c r="H35" s="37" t="n">
        <v>0.806245880642892</v>
      </c>
      <c r="I35" s="37" t="n">
        <v>0.825490303738918</v>
      </c>
      <c r="J35" s="37" t="n">
        <v>0.879627201165042</v>
      </c>
      <c r="K35" s="37" t="n">
        <v>0.901138274039759</v>
      </c>
      <c r="L35" s="37" t="n">
        <v>0.87769703926134</v>
      </c>
      <c r="M35" s="37" t="n">
        <v>0.866343063936892</v>
      </c>
      <c r="N35" s="37" t="n">
        <v>0.846068416460551</v>
      </c>
      <c r="O35" s="37" t="n">
        <v>0.835444399495637</v>
      </c>
      <c r="P35" s="37" t="n">
        <v>0.825952296202346</v>
      </c>
      <c r="Q35" s="37" t="n">
        <v>0.853177849074047</v>
      </c>
      <c r="R35" s="37" t="n">
        <v>0.833881910997855</v>
      </c>
      <c r="S35" s="37" t="n">
        <v>0.832056048987266</v>
      </c>
      <c r="T35" s="37" t="n">
        <v>0.824550851194547</v>
      </c>
      <c r="U35" s="37" t="n">
        <v>0.794379918107952</v>
      </c>
      <c r="V35" s="37" t="n">
        <v>0.774899732479984</v>
      </c>
      <c r="W35" s="37" t="n">
        <v>0.788975978345589</v>
      </c>
      <c r="X35" s="37" t="n">
        <v>0.805398359224506</v>
      </c>
      <c r="Y35" s="37" t="n">
        <v>0.791139253267767</v>
      </c>
      <c r="Z35" s="37" t="n">
        <v>0.748657302941701</v>
      </c>
      <c r="AA35" s="37" t="n">
        <v>0.774306110790862</v>
      </c>
      <c r="AB35" s="37" t="n">
        <v>0.769230743857374</v>
      </c>
      <c r="AC35" s="37" t="n">
        <v>0.749001347718433</v>
      </c>
      <c r="AD35" s="37" t="n">
        <v>0.756985431531196</v>
      </c>
      <c r="AE35" s="37" t="n">
        <v>0.782341423666018</v>
      </c>
      <c r="AF35" s="37" t="n">
        <v>0.775451404320944</v>
      </c>
      <c r="AG35" s="37" t="n">
        <v>0.764028629152429</v>
      </c>
      <c r="AH35" s="37" t="n">
        <v>0.773369203010669</v>
      </c>
      <c r="AI35" s="37" t="n">
        <v>0.77894619199176</v>
      </c>
      <c r="AJ35" s="37" t="n">
        <v>0.826956867155797</v>
      </c>
      <c r="AK35" s="37" t="n">
        <v>0.835574895027534</v>
      </c>
      <c r="AL35" s="37" t="n">
        <v>0.823349045141134</v>
      </c>
      <c r="AM35" s="37" t="n">
        <v>0.807544585506377</v>
      </c>
      <c r="AN35" s="37" t="n">
        <v>0.805331862964075</v>
      </c>
      <c r="AO35" s="37" t="n">
        <v>0.818936544521943</v>
      </c>
      <c r="AP35" s="37" t="n">
        <v>0.813234575036447</v>
      </c>
      <c r="AQ35" s="37" t="n">
        <v>0.782985336158221</v>
      </c>
      <c r="AR35" s="37" t="n">
        <v>0.747508321217683</v>
      </c>
      <c r="AS35" s="37" t="n">
        <v>0.753853050251429</v>
      </c>
      <c r="AT35" s="37" t="n">
        <v>0.751126711191897</v>
      </c>
      <c r="AU35" s="37" t="n">
        <v>0.808520133766459</v>
      </c>
      <c r="AV35" s="37" t="n">
        <v>0.78461704856168</v>
      </c>
      <c r="AW35" s="37" t="n">
        <v>0.770901167862729</v>
      </c>
      <c r="AX35" s="37" t="n">
        <v>0.879925681995456</v>
      </c>
      <c r="AY35" s="37" t="n">
        <v>0.830799315918868</v>
      </c>
      <c r="AZ35" s="37" t="n">
        <v>0.822278243573158</v>
      </c>
      <c r="BA35" s="37" t="n">
        <v>0.837373294977783</v>
      </c>
      <c r="BB35" s="37" t="n">
        <v>0.846238936959054</v>
      </c>
      <c r="BC35" s="37" t="n">
        <v>0.86836287598482</v>
      </c>
      <c r="BD35" s="37" t="n">
        <v>0.858463564609771</v>
      </c>
      <c r="BE35" s="37" t="n">
        <v>0.855967051271703</v>
      </c>
      <c r="BF35" s="37" t="n">
        <v>0.846763150321513</v>
      </c>
      <c r="BG35" s="37" t="n">
        <v>0.825427430187138</v>
      </c>
      <c r="BH35" s="37" t="n">
        <v>0.831723513258163</v>
      </c>
      <c r="BI35" s="37" t="n">
        <v>0.835309308468556</v>
      </c>
      <c r="BJ35" s="37" t="n">
        <v>0.827858745111977</v>
      </c>
      <c r="BK35" s="37" t="n">
        <v>0.81975880735229</v>
      </c>
      <c r="BL35" s="37" t="n">
        <v>0.811730793398221</v>
      </c>
      <c r="BM35" s="37" t="n">
        <v>0.807984781299804</v>
      </c>
      <c r="BN35" s="37" t="n">
        <v>0.899090357716135</v>
      </c>
      <c r="BO35" s="37" t="n">
        <v>0.911233310777525</v>
      </c>
      <c r="BP35" s="37" t="n">
        <v>28.625</v>
      </c>
      <c r="BQ35" s="37" t="n">
        <v>31.75</v>
      </c>
      <c r="BR35" s="37" t="n">
        <v>20.6875</v>
      </c>
      <c r="BS35" s="37" t="n">
        <v>21.125</v>
      </c>
    </row>
    <row r="36" customFormat="false" ht="12.75" hidden="false" customHeight="false" outlineLevel="0" collapsed="false">
      <c r="A36" s="24" t="s">
        <v>264</v>
      </c>
      <c r="B36" s="3" t="n">
        <v>61.060001373291</v>
      </c>
      <c r="C36" s="37" t="n">
        <v>61.8699989318848</v>
      </c>
      <c r="D36" s="37" t="n">
        <v>62.5</v>
      </c>
      <c r="E36" s="37" t="n">
        <v>62.6199989318848</v>
      </c>
      <c r="F36" s="37" t="n">
        <v>61.689998626709</v>
      </c>
      <c r="G36" s="37" t="n">
        <v>60.8699989318848</v>
      </c>
      <c r="H36" s="37" t="n">
        <v>61.560001373291</v>
      </c>
      <c r="I36" s="37" t="n">
        <v>62</v>
      </c>
      <c r="J36" s="37" t="n">
        <v>61.75</v>
      </c>
      <c r="K36" s="37" t="n">
        <v>61.939998626709</v>
      </c>
      <c r="L36" s="37" t="n">
        <v>61.3699989318848</v>
      </c>
      <c r="M36" s="37" t="n">
        <v>59.060001373291</v>
      </c>
      <c r="N36" s="37" t="n">
        <v>56.5</v>
      </c>
      <c r="O36" s="37" t="n">
        <v>57.310001373291</v>
      </c>
      <c r="P36" s="37" t="n">
        <v>58.6199989318848</v>
      </c>
      <c r="Q36" s="37" t="n">
        <v>55.25</v>
      </c>
      <c r="R36" s="37" t="n">
        <v>54</v>
      </c>
      <c r="S36" s="37" t="n">
        <v>53.5</v>
      </c>
      <c r="T36" s="37" t="n">
        <v>54</v>
      </c>
      <c r="U36" s="37" t="n">
        <v>52.8699989318848</v>
      </c>
      <c r="V36" s="37" t="n">
        <v>53.189998626709</v>
      </c>
      <c r="W36" s="37" t="n">
        <v>54.5</v>
      </c>
      <c r="X36" s="37" t="n">
        <v>52.5</v>
      </c>
      <c r="Y36" s="37" t="n">
        <v>53</v>
      </c>
      <c r="Z36" s="37" t="n">
        <v>54.1199989318848</v>
      </c>
      <c r="AA36" s="37" t="n">
        <v>53.8699989318848</v>
      </c>
      <c r="AB36" s="37" t="n">
        <v>52.939998626709</v>
      </c>
      <c r="AC36" s="37" t="n">
        <v>53.439998626709</v>
      </c>
      <c r="AD36" s="37" t="n">
        <v>54.6199989318848</v>
      </c>
      <c r="AE36" s="37" t="n">
        <v>57.8699989318848</v>
      </c>
      <c r="AF36" s="37" t="n">
        <v>58.189998626709</v>
      </c>
      <c r="AG36" s="37" t="n">
        <v>56.8699989318848</v>
      </c>
      <c r="AH36" s="37" t="n">
        <v>57.060001373291</v>
      </c>
      <c r="AI36" s="37" t="n">
        <v>55.560001373291</v>
      </c>
      <c r="AJ36" s="37" t="n">
        <v>54.8699989318848</v>
      </c>
      <c r="AK36" s="37" t="n">
        <v>55.8699989318848</v>
      </c>
      <c r="AL36" s="37" t="n">
        <v>55.939998626709</v>
      </c>
      <c r="AM36" s="37" t="n">
        <v>55.060001373291</v>
      </c>
      <c r="AN36" s="37" t="n">
        <v>54.060001373291</v>
      </c>
      <c r="AO36" s="37" t="n">
        <v>54.6199989318848</v>
      </c>
      <c r="AP36" s="37" t="n">
        <v>55.1199989318848</v>
      </c>
      <c r="AQ36" s="37" t="n">
        <v>56.810001373291</v>
      </c>
      <c r="AR36" s="37" t="n">
        <v>55.439998626709</v>
      </c>
      <c r="AS36" s="37" t="n">
        <v>55.1199989318848</v>
      </c>
      <c r="AT36" s="37" t="n">
        <v>55.25</v>
      </c>
      <c r="AU36" s="37" t="n">
        <v>56.439998626709</v>
      </c>
      <c r="AV36" s="37" t="n">
        <v>57</v>
      </c>
      <c r="AW36" s="37" t="n">
        <v>56.75</v>
      </c>
      <c r="AX36" s="37" t="n">
        <v>58.060001373291</v>
      </c>
      <c r="AY36" s="37" t="n">
        <v>57.2700004577637</v>
      </c>
      <c r="AZ36" s="37" t="n">
        <v>57.5999984741211</v>
      </c>
      <c r="BA36" s="37" t="n">
        <v>58.6300010681152</v>
      </c>
      <c r="BB36" s="37" t="n">
        <v>58.0400009155273</v>
      </c>
      <c r="BC36" s="37" t="n">
        <v>58.1300010681152</v>
      </c>
      <c r="BD36" s="37" t="n">
        <v>53.3499984741211</v>
      </c>
      <c r="BE36" s="37" t="n">
        <v>54</v>
      </c>
      <c r="BF36" s="37" t="n">
        <v>54.8499984741211</v>
      </c>
      <c r="BG36" s="37" t="n">
        <v>54.7999992370606</v>
      </c>
      <c r="BH36" s="37" t="n">
        <v>55.75</v>
      </c>
      <c r="BI36" s="37" t="n">
        <v>56.3400001525879</v>
      </c>
      <c r="BJ36" s="37" t="n">
        <v>57.1599998474121</v>
      </c>
      <c r="BK36" s="37" t="n">
        <v>56.560001373291</v>
      </c>
      <c r="BL36" s="37" t="n">
        <v>56.0999984741211</v>
      </c>
      <c r="BM36" s="37" t="n">
        <v>55.9700012207031</v>
      </c>
      <c r="BN36" s="37" t="n">
        <v>0.81975880735229</v>
      </c>
      <c r="BO36" s="37" t="n">
        <v>0.811730793398221</v>
      </c>
      <c r="BP36" s="37" t="n">
        <v>46.25</v>
      </c>
      <c r="BQ36" s="37" t="n">
        <v>23</v>
      </c>
      <c r="BR36" s="37" t="n">
        <v>70.0625</v>
      </c>
      <c r="BS36" s="37" t="n">
        <v>70.875</v>
      </c>
    </row>
    <row r="37" customFormat="false" ht="12.75" hidden="false" customHeight="false" outlineLevel="0" collapsed="false">
      <c r="A37" s="24" t="s">
        <v>265</v>
      </c>
      <c r="B37" s="3" t="n">
        <v>39.939998626709</v>
      </c>
      <c r="C37" s="37" t="n">
        <v>39.1199989318848</v>
      </c>
      <c r="D37" s="37" t="n">
        <v>39.5</v>
      </c>
      <c r="E37" s="37" t="n">
        <v>39.75</v>
      </c>
      <c r="F37" s="37" t="n">
        <v>40.939998626709</v>
      </c>
      <c r="G37" s="37" t="n">
        <v>41.3699989318848</v>
      </c>
      <c r="H37" s="37" t="n">
        <v>40.8699989318848</v>
      </c>
      <c r="I37" s="37" t="n">
        <v>41.189998626709</v>
      </c>
      <c r="J37" s="37" t="n">
        <v>41</v>
      </c>
      <c r="K37" s="37" t="n">
        <v>40.689998626709</v>
      </c>
      <c r="L37" s="37" t="n">
        <v>41.6199989318848</v>
      </c>
      <c r="M37" s="37" t="n">
        <v>42.189998626709</v>
      </c>
      <c r="N37" s="37" t="n">
        <v>42.75</v>
      </c>
      <c r="O37" s="37" t="n">
        <v>42.25</v>
      </c>
      <c r="P37" s="37" t="n">
        <v>42.560001373291</v>
      </c>
      <c r="Q37" s="37" t="n">
        <v>43.1199989318848</v>
      </c>
      <c r="R37" s="37" t="n">
        <v>44.8699989318848</v>
      </c>
      <c r="S37" s="37" t="n">
        <v>45</v>
      </c>
      <c r="T37" s="37" t="n">
        <v>44.810001373291</v>
      </c>
      <c r="U37" s="37" t="n">
        <v>44.689998626709</v>
      </c>
      <c r="V37" s="37" t="n">
        <v>45.189998626709</v>
      </c>
      <c r="W37" s="37" t="n">
        <v>45.939998626709</v>
      </c>
      <c r="X37" s="37" t="n">
        <v>45.939998626709</v>
      </c>
      <c r="Y37" s="37" t="n">
        <v>45.8699989318848</v>
      </c>
      <c r="Z37" s="37" t="n">
        <v>45.939998626709</v>
      </c>
      <c r="AA37" s="37" t="n">
        <v>46.060001373291</v>
      </c>
      <c r="AB37" s="37" t="n">
        <v>48.310001373291</v>
      </c>
      <c r="AC37" s="37" t="n">
        <v>48.25</v>
      </c>
      <c r="AD37" s="37" t="n">
        <v>49.25</v>
      </c>
      <c r="AE37" s="37" t="n">
        <v>49.6199989318848</v>
      </c>
      <c r="AF37" s="37" t="n">
        <v>49</v>
      </c>
      <c r="AG37" s="37" t="n">
        <v>48.6199989318848</v>
      </c>
      <c r="AH37" s="37" t="n">
        <v>46.689998626709</v>
      </c>
      <c r="AI37" s="37" t="n">
        <v>43.1199989318848</v>
      </c>
      <c r="AJ37" s="37" t="n">
        <v>39.689998626709</v>
      </c>
      <c r="AK37" s="37" t="n">
        <v>40.439998626709</v>
      </c>
      <c r="AL37" s="37" t="n">
        <v>41.5</v>
      </c>
      <c r="AM37" s="37" t="n">
        <v>41.810001373291</v>
      </c>
      <c r="AN37" s="37" t="n">
        <v>41.5</v>
      </c>
      <c r="AO37" s="37" t="n">
        <v>38.189998626709</v>
      </c>
      <c r="AP37" s="37" t="n">
        <v>39.1199989318848</v>
      </c>
      <c r="AQ37" s="37" t="n">
        <v>39.060001373291</v>
      </c>
      <c r="AR37" s="37" t="n">
        <v>39</v>
      </c>
      <c r="AS37" s="37" t="n">
        <v>39.6199989318848</v>
      </c>
      <c r="AT37" s="37" t="n">
        <v>40</v>
      </c>
      <c r="AU37" s="37" t="n">
        <v>40.689998626709</v>
      </c>
      <c r="AV37" s="37" t="n">
        <v>41</v>
      </c>
      <c r="AW37" s="37" t="n">
        <v>41.939998626709</v>
      </c>
      <c r="AX37" s="37" t="n">
        <v>42.310001373291</v>
      </c>
      <c r="AY37" s="37" t="n">
        <v>42.6399993896484</v>
      </c>
      <c r="AZ37" s="37" t="n">
        <v>41.939998626709</v>
      </c>
      <c r="BA37" s="37" t="n">
        <v>40.9099998474121</v>
      </c>
      <c r="BB37" s="37" t="n">
        <v>41.0200004577637</v>
      </c>
      <c r="BC37" s="37" t="n">
        <v>40.7999992370606</v>
      </c>
      <c r="BD37" s="37" t="n">
        <v>41.0400009155273</v>
      </c>
      <c r="BE37" s="37" t="n">
        <v>41.2599983215332</v>
      </c>
      <c r="BF37" s="37" t="n">
        <v>41.7799987792969</v>
      </c>
      <c r="BG37" s="37" t="n">
        <v>43.0999984741211</v>
      </c>
      <c r="BH37" s="37" t="n">
        <v>44.0499992370606</v>
      </c>
      <c r="BI37" s="37" t="n">
        <v>43.7700004577637</v>
      </c>
      <c r="BJ37" s="37" t="n">
        <v>43.7000007629395</v>
      </c>
      <c r="BK37" s="37" t="n">
        <v>43.5299987792969</v>
      </c>
      <c r="BL37" s="37" t="n">
        <v>43.189998626709</v>
      </c>
      <c r="BM37" s="37" t="n">
        <v>44.0499992370606</v>
      </c>
      <c r="BN37" s="37" t="n">
        <v>56.560001373291</v>
      </c>
      <c r="BO37" s="37" t="n">
        <v>56.0999984741211</v>
      </c>
      <c r="BP37" s="37" t="n">
        <v>59.375</v>
      </c>
      <c r="BQ37" s="37" t="n">
        <v>70.75</v>
      </c>
      <c r="BR37" s="37" t="n">
        <v>1.4375</v>
      </c>
      <c r="BS37" s="37" t="n">
        <v>1.15625</v>
      </c>
    </row>
    <row r="38" customFormat="false" ht="12.75" hidden="false" customHeight="false" outlineLevel="0" collapsed="false">
      <c r="A38" s="24" t="s">
        <v>266</v>
      </c>
      <c r="B38" s="3" t="n">
        <v>40</v>
      </c>
      <c r="C38" s="37" t="n">
        <v>39.25</v>
      </c>
      <c r="D38" s="37" t="n">
        <v>39.6199989318848</v>
      </c>
      <c r="E38" s="37" t="n">
        <v>40</v>
      </c>
      <c r="F38" s="37" t="n">
        <v>40.560001373291</v>
      </c>
      <c r="G38" s="37" t="n">
        <v>40.6199989318848</v>
      </c>
      <c r="H38" s="37" t="n">
        <v>40.5</v>
      </c>
      <c r="I38" s="37" t="n">
        <v>39.6199989318848</v>
      </c>
      <c r="J38" s="37" t="n">
        <v>39.5</v>
      </c>
      <c r="K38" s="37" t="n">
        <v>39</v>
      </c>
      <c r="L38" s="37" t="n">
        <v>40.1199989318848</v>
      </c>
      <c r="M38" s="37" t="n">
        <v>41.439998626709</v>
      </c>
      <c r="N38" s="37" t="n">
        <v>43.189998626709</v>
      </c>
      <c r="O38" s="37" t="n">
        <v>43.189998626709</v>
      </c>
      <c r="P38" s="37" t="n">
        <v>44.25</v>
      </c>
      <c r="Q38" s="37" t="n">
        <v>43.8699989318848</v>
      </c>
      <c r="R38" s="37" t="n">
        <v>44.310001373291</v>
      </c>
      <c r="S38" s="37" t="n">
        <v>44.689998626709</v>
      </c>
      <c r="T38" s="37" t="n">
        <v>46.060001373291</v>
      </c>
      <c r="U38" s="37" t="n">
        <v>46.3699989318848</v>
      </c>
      <c r="V38" s="37" t="n">
        <v>46.939998626709</v>
      </c>
      <c r="W38" s="37" t="n">
        <v>47.689998626709</v>
      </c>
      <c r="X38" s="37" t="n">
        <v>46.810001373291</v>
      </c>
      <c r="Y38" s="37" t="n">
        <v>45.5</v>
      </c>
      <c r="Z38" s="37" t="n">
        <v>46.189998626709</v>
      </c>
      <c r="AA38" s="37" t="n">
        <v>46.560001373291</v>
      </c>
      <c r="AB38" s="37" t="n">
        <v>47.25</v>
      </c>
      <c r="AC38" s="37" t="n">
        <v>47.5</v>
      </c>
      <c r="AD38" s="37" t="n">
        <v>47.8699989318848</v>
      </c>
      <c r="AE38" s="37" t="n">
        <v>49.060001373291</v>
      </c>
      <c r="AF38" s="37" t="n">
        <v>49</v>
      </c>
      <c r="AG38" s="37" t="n">
        <v>49.189998626709</v>
      </c>
      <c r="AH38" s="37" t="n">
        <v>48.439998626709</v>
      </c>
      <c r="AI38" s="37" t="n">
        <v>46.75</v>
      </c>
      <c r="AJ38" s="37" t="n">
        <v>43.25</v>
      </c>
      <c r="AK38" s="37" t="n">
        <v>42.6199989318848</v>
      </c>
      <c r="AL38" s="37" t="n">
        <v>42.939998626709</v>
      </c>
      <c r="AM38" s="37" t="n">
        <v>42.3699989318848</v>
      </c>
      <c r="AN38" s="37" t="n">
        <v>42.060001373291</v>
      </c>
      <c r="AO38" s="37" t="n">
        <v>40.6199989318848</v>
      </c>
      <c r="AP38" s="37" t="n">
        <v>41.189998626709</v>
      </c>
      <c r="AQ38" s="37" t="n">
        <v>40.5</v>
      </c>
      <c r="AR38" s="37" t="n">
        <v>40.5</v>
      </c>
      <c r="AS38" s="37" t="n">
        <v>41.1199989318848</v>
      </c>
      <c r="AT38" s="37" t="n">
        <v>41.560001373291</v>
      </c>
      <c r="AU38" s="37" t="n">
        <v>41.8699989318848</v>
      </c>
      <c r="AV38" s="37" t="n">
        <v>42.189998626709</v>
      </c>
      <c r="AW38" s="37" t="n">
        <v>42.689998626709</v>
      </c>
      <c r="AX38" s="37" t="n">
        <v>42.3699989318848</v>
      </c>
      <c r="AY38" s="37" t="n">
        <v>42.5</v>
      </c>
      <c r="AZ38" s="37" t="n">
        <v>42.2200012207031</v>
      </c>
      <c r="BA38" s="37" t="n">
        <v>41.2000007629395</v>
      </c>
      <c r="BB38" s="37" t="n">
        <v>40.9500007629395</v>
      </c>
      <c r="BC38" s="37" t="n">
        <v>41.2099990844727</v>
      </c>
      <c r="BD38" s="37" t="n">
        <v>41.75</v>
      </c>
      <c r="BE38" s="37" t="n">
        <v>41.5999984741211</v>
      </c>
      <c r="BF38" s="37" t="n">
        <v>42.1599998474121</v>
      </c>
      <c r="BG38" s="37" t="n">
        <v>43.1800003051758</v>
      </c>
      <c r="BH38" s="37" t="n">
        <v>43.9199981689453</v>
      </c>
      <c r="BI38" s="37" t="n">
        <v>43.9000015258789</v>
      </c>
      <c r="BJ38" s="37" t="n">
        <v>43.9300003051758</v>
      </c>
      <c r="BK38" s="37" t="n">
        <v>43.5</v>
      </c>
      <c r="BL38" s="37" t="n">
        <v>43</v>
      </c>
      <c r="BM38" s="37" t="n">
        <v>43.9500007629395</v>
      </c>
      <c r="BN38" s="37" t="n">
        <v>43.5299987792969</v>
      </c>
      <c r="BO38" s="37" t="n">
        <v>43.189998626709</v>
      </c>
      <c r="BP38" s="37" t="n">
        <v>43.625</v>
      </c>
      <c r="BQ38" s="37" t="n">
        <v>0.9375</v>
      </c>
      <c r="BR38" s="37" t="n">
        <v>1.4375</v>
      </c>
      <c r="BS38" s="37" t="n">
        <v>1.15625</v>
      </c>
    </row>
    <row r="39" customFormat="false" ht="12.75" hidden="false" customHeight="false" outlineLevel="0" collapsed="false">
      <c r="A39" s="24" t="s">
        <v>267</v>
      </c>
      <c r="B39" s="3" t="n">
        <v>22.1900005340576</v>
      </c>
      <c r="C39" s="37" t="n">
        <v>21.8700008392334</v>
      </c>
      <c r="D39" s="37" t="n">
        <v>21.9400005340576</v>
      </c>
      <c r="E39" s="37" t="n">
        <v>22.1200008392334</v>
      </c>
      <c r="F39" s="37" t="n">
        <v>22.1900005340576</v>
      </c>
      <c r="G39" s="37" t="n">
        <v>22</v>
      </c>
      <c r="H39" s="37" t="n">
        <v>21.9400005340576</v>
      </c>
      <c r="I39" s="37" t="n">
        <v>21.8700008392334</v>
      </c>
      <c r="J39" s="37" t="n">
        <v>21.8099994659424</v>
      </c>
      <c r="K39" s="37" t="n">
        <v>21.8700008392334</v>
      </c>
      <c r="L39" s="37" t="n">
        <v>22.1900005340576</v>
      </c>
      <c r="M39" s="37" t="n">
        <v>22.8099994659424</v>
      </c>
      <c r="N39" s="37" t="n">
        <v>22.9400005340576</v>
      </c>
      <c r="O39" s="37" t="n">
        <v>23</v>
      </c>
      <c r="P39" s="37" t="n">
        <v>23.2399997711182</v>
      </c>
      <c r="Q39" s="37" t="n">
        <v>23.2099990844727</v>
      </c>
      <c r="R39" s="37" t="n">
        <v>23.2900009155273</v>
      </c>
      <c r="S39" s="37" t="n">
        <v>23.25</v>
      </c>
      <c r="T39" s="37" t="n">
        <v>23.6000003814697</v>
      </c>
      <c r="U39" s="37" t="n">
        <v>23.4899997711182</v>
      </c>
      <c r="V39" s="37" t="n">
        <v>23.3299999237061</v>
      </c>
      <c r="W39" s="37" t="n">
        <v>23.3799991607666</v>
      </c>
      <c r="X39" s="37" t="n">
        <v>23.0200004577637</v>
      </c>
      <c r="Y39" s="37" t="n">
        <v>22.6399993896484</v>
      </c>
      <c r="Z39" s="37" t="n">
        <v>23.25</v>
      </c>
      <c r="AA39" s="37" t="n">
        <v>22.8899993896484</v>
      </c>
      <c r="AB39" s="37" t="n">
        <v>23.6200008392334</v>
      </c>
      <c r="AC39" s="37" t="n">
        <v>23.6000003814697</v>
      </c>
      <c r="AD39" s="37" t="n">
        <v>23.8799991607666</v>
      </c>
      <c r="AE39" s="37" t="n">
        <v>24.6200008392334</v>
      </c>
      <c r="AF39" s="37" t="n">
        <v>24.3500003814697</v>
      </c>
      <c r="AG39" s="37" t="n">
        <v>24.7099990844727</v>
      </c>
      <c r="AH39" s="37" t="n">
        <v>24.2700004577637</v>
      </c>
      <c r="AI39" s="37" t="n">
        <v>23.4599990844727</v>
      </c>
      <c r="AJ39" s="37" t="n">
        <v>21.7000007629395</v>
      </c>
      <c r="AK39" s="37" t="n">
        <v>21.8199996948242</v>
      </c>
      <c r="AL39" s="37" t="n">
        <v>22.2399997711182</v>
      </c>
      <c r="AM39" s="37" t="n">
        <v>21.8999996185303</v>
      </c>
      <c r="AN39" s="37" t="n">
        <v>21.9300003051758</v>
      </c>
      <c r="AO39" s="37" t="n">
        <v>21.0900001525879</v>
      </c>
      <c r="AP39" s="37" t="n">
        <v>21.6399993896484</v>
      </c>
      <c r="AQ39" s="37" t="n">
        <v>21</v>
      </c>
      <c r="AR39" s="37" t="n">
        <v>20.9799995422363</v>
      </c>
      <c r="AS39" s="37" t="n">
        <v>21</v>
      </c>
      <c r="AT39" s="37" t="n">
        <v>20.7800006866455</v>
      </c>
      <c r="AU39" s="37" t="n">
        <v>21.5499992370605</v>
      </c>
      <c r="AV39" s="37" t="n">
        <v>21.9699993133545</v>
      </c>
      <c r="AW39" s="37" t="n">
        <v>21.8700008392334</v>
      </c>
      <c r="AX39" s="37" t="n">
        <v>21.7199993133545</v>
      </c>
      <c r="AY39" s="37" t="n">
        <v>21.5</v>
      </c>
      <c r="AZ39" s="37" t="n">
        <v>21.8199996948242</v>
      </c>
      <c r="BA39" s="37" t="n">
        <v>21.3899993896484</v>
      </c>
      <c r="BB39" s="37" t="n">
        <v>21.1399993896484</v>
      </c>
      <c r="BC39" s="37" t="n">
        <v>21.1599998474121</v>
      </c>
      <c r="BD39" s="37" t="n">
        <v>20.9799995422363</v>
      </c>
      <c r="BE39" s="37" t="n">
        <v>21.0699996948242</v>
      </c>
      <c r="BF39" s="37" t="n">
        <v>21.3799991607666</v>
      </c>
      <c r="BG39" s="37" t="n">
        <v>20.5900001525879</v>
      </c>
      <c r="BH39" s="37" t="n">
        <v>21.3500003814697</v>
      </c>
      <c r="BI39" s="37" t="n">
        <v>21.8500003814697</v>
      </c>
      <c r="BJ39" s="37" t="n">
        <v>21.7700004577637</v>
      </c>
      <c r="BK39" s="37" t="n">
        <v>21.3999996185303</v>
      </c>
      <c r="BL39" s="37" t="n">
        <v>21.1100006103516</v>
      </c>
      <c r="BM39" s="37" t="n">
        <v>21.2999992370605</v>
      </c>
      <c r="BN39" s="37" t="n">
        <v>43.5</v>
      </c>
      <c r="BO39" s="37" t="n">
        <v>43</v>
      </c>
      <c r="BP39" s="37" t="n">
        <v>37</v>
      </c>
      <c r="BQ39" s="37" t="n">
        <v>24.875</v>
      </c>
      <c r="BR39" s="37" t="n">
        <v>29.375</v>
      </c>
      <c r="BS39" s="37" t="n">
        <v>27.8125</v>
      </c>
    </row>
    <row r="40" customFormat="false" ht="12.75" hidden="false" customHeight="false" outlineLevel="0" collapsed="false">
      <c r="A40" s="24" t="s">
        <v>268</v>
      </c>
      <c r="B40" s="3" t="n">
        <v>38.689998626709</v>
      </c>
      <c r="C40" s="37" t="n">
        <v>37.939998626709</v>
      </c>
      <c r="D40" s="37" t="n">
        <v>38.060001373291</v>
      </c>
      <c r="E40" s="37" t="n">
        <v>38.810001373291</v>
      </c>
      <c r="F40" s="37" t="n">
        <v>40.75</v>
      </c>
      <c r="G40" s="37" t="n">
        <v>41.310001373291</v>
      </c>
      <c r="H40" s="37" t="n">
        <v>41.189998626709</v>
      </c>
      <c r="I40" s="37" t="n">
        <v>41.560001373291</v>
      </c>
      <c r="J40" s="37" t="n">
        <v>41.060001373291</v>
      </c>
      <c r="K40" s="37" t="n">
        <v>40</v>
      </c>
      <c r="L40" s="37" t="n">
        <v>40.25</v>
      </c>
      <c r="M40" s="37" t="n">
        <v>41.560001373291</v>
      </c>
      <c r="N40" s="37" t="n">
        <v>41.75</v>
      </c>
      <c r="O40" s="37" t="n">
        <v>42.060001373291</v>
      </c>
      <c r="P40" s="37" t="n">
        <v>42.439998626709</v>
      </c>
      <c r="Q40" s="37" t="n">
        <v>42.189998626709</v>
      </c>
      <c r="R40" s="37" t="n">
        <v>42</v>
      </c>
      <c r="S40" s="37" t="n">
        <v>42.310001373291</v>
      </c>
      <c r="T40" s="37" t="n">
        <v>42.1199989318848</v>
      </c>
      <c r="U40" s="37" t="n">
        <v>42</v>
      </c>
      <c r="V40" s="37" t="n">
        <v>42.439998626709</v>
      </c>
      <c r="W40" s="37" t="n">
        <v>43.1199989318848</v>
      </c>
      <c r="X40" s="37" t="n">
        <v>41.560001373291</v>
      </c>
      <c r="Y40" s="37" t="n">
        <v>41.25</v>
      </c>
      <c r="Z40" s="37" t="n">
        <v>41.75</v>
      </c>
      <c r="AA40" s="37" t="n">
        <v>41.939998626709</v>
      </c>
      <c r="AB40" s="37" t="n">
        <v>43.6199989318848</v>
      </c>
      <c r="AC40" s="37" t="n">
        <v>44.689998626709</v>
      </c>
      <c r="AD40" s="37" t="n">
        <v>44.939998626709</v>
      </c>
      <c r="AE40" s="37" t="n">
        <v>45.689998626709</v>
      </c>
      <c r="AF40" s="37" t="n">
        <v>45.1199989318848</v>
      </c>
      <c r="AG40" s="37" t="n">
        <v>45.189998626709</v>
      </c>
      <c r="AH40" s="37" t="n">
        <v>43.310001373291</v>
      </c>
      <c r="AI40" s="37" t="n">
        <v>41</v>
      </c>
      <c r="AJ40" s="37" t="n">
        <v>36</v>
      </c>
      <c r="AK40" s="37" t="n">
        <v>37.189998626709</v>
      </c>
      <c r="AL40" s="37" t="n">
        <v>38.3699989318848</v>
      </c>
      <c r="AM40" s="37" t="n">
        <v>38.1199989318848</v>
      </c>
      <c r="AN40" s="37" t="n">
        <v>37.75</v>
      </c>
      <c r="AO40" s="37" t="n">
        <v>35.25</v>
      </c>
      <c r="AP40" s="37" t="n">
        <v>35.939998626709</v>
      </c>
      <c r="AQ40" s="37" t="n">
        <v>34.810001373291</v>
      </c>
      <c r="AR40" s="37" t="n">
        <v>35.25</v>
      </c>
      <c r="AS40" s="37" t="n">
        <v>36</v>
      </c>
      <c r="AT40" s="37" t="n">
        <v>36.060001373291</v>
      </c>
      <c r="AU40" s="37" t="n">
        <v>37</v>
      </c>
      <c r="AV40" s="37" t="n">
        <v>38.5</v>
      </c>
      <c r="AW40" s="37" t="n">
        <v>41.75</v>
      </c>
      <c r="AX40" s="37" t="n">
        <v>43.060001373291</v>
      </c>
      <c r="AY40" s="37" t="n">
        <v>42.4000015258789</v>
      </c>
      <c r="AZ40" s="37" t="n">
        <v>41.7099990844727</v>
      </c>
      <c r="BA40" s="37" t="n">
        <v>41.9500007629395</v>
      </c>
      <c r="BB40" s="37" t="n">
        <v>41.2999992370606</v>
      </c>
      <c r="BC40" s="37" t="n">
        <v>42.4799995422363</v>
      </c>
      <c r="BD40" s="37" t="n">
        <v>42.4000015258789</v>
      </c>
      <c r="BE40" s="37" t="n">
        <v>42.9900016784668</v>
      </c>
      <c r="BF40" s="37" t="n">
        <v>44.0900001525879</v>
      </c>
      <c r="BG40" s="37" t="n">
        <v>44.3199996948242</v>
      </c>
      <c r="BH40" s="37" t="n">
        <v>45.2000007629395</v>
      </c>
      <c r="BI40" s="37" t="n">
        <v>44.310001373291</v>
      </c>
      <c r="BJ40" s="37" t="n">
        <v>44.5999984741211</v>
      </c>
      <c r="BK40" s="37" t="n">
        <v>44.4500007629395</v>
      </c>
      <c r="BL40" s="37" t="n">
        <v>44.0400009155273</v>
      </c>
      <c r="BM40" s="37" t="n">
        <v>44.0999984741211</v>
      </c>
      <c r="BN40" s="37" t="n">
        <v>21.3999996185303</v>
      </c>
      <c r="BO40" s="37" t="n">
        <v>21.1100006103516</v>
      </c>
      <c r="BP40" s="37" t="n">
        <v>1357.51000976563</v>
      </c>
      <c r="BQ40" s="37" t="n">
        <v>36.3125</v>
      </c>
      <c r="BR40" s="37" t="n">
        <v>14.1875</v>
      </c>
      <c r="BS40" s="37" t="n">
        <v>14.6875</v>
      </c>
    </row>
    <row r="41" customFormat="false" ht="12.75" hidden="false" customHeight="false" outlineLevel="0" collapsed="false">
      <c r="A41" s="24" t="s">
        <v>269</v>
      </c>
      <c r="B41" s="3" t="n">
        <v>70.0599975585938</v>
      </c>
      <c r="C41" s="37" t="n">
        <v>75.8399963378906</v>
      </c>
      <c r="D41" s="37" t="n">
        <v>77.370002746582</v>
      </c>
      <c r="E41" s="37" t="n">
        <v>72.870002746582</v>
      </c>
      <c r="F41" s="37" t="n">
        <v>72.8300018310547</v>
      </c>
      <c r="G41" s="37" t="n">
        <v>69.8600006103516</v>
      </c>
      <c r="H41" s="37" t="n">
        <v>69.75</v>
      </c>
      <c r="I41" s="37" t="n">
        <v>66.620002746582</v>
      </c>
      <c r="J41" s="37" t="n">
        <v>70.4400024414063</v>
      </c>
      <c r="K41" s="37" t="n">
        <v>69.5599975585938</v>
      </c>
      <c r="L41" s="37" t="n">
        <v>65.4499969482422</v>
      </c>
      <c r="M41" s="37" t="n">
        <v>62.939998626709</v>
      </c>
      <c r="N41" s="37" t="n">
        <v>62.9799995422363</v>
      </c>
      <c r="O41" s="37" t="n">
        <v>64</v>
      </c>
      <c r="P41" s="37" t="n">
        <v>63.689998626709</v>
      </c>
      <c r="Q41" s="37" t="n">
        <v>70.6900024414063</v>
      </c>
      <c r="R41" s="37" t="n">
        <v>68</v>
      </c>
      <c r="S41" s="37" t="n">
        <v>66.5</v>
      </c>
      <c r="T41" s="37" t="n">
        <v>68</v>
      </c>
      <c r="U41" s="37" t="n">
        <v>74.370002746582</v>
      </c>
      <c r="V41" s="37" t="n">
        <v>71.6600036621094</v>
      </c>
      <c r="W41" s="37" t="n">
        <v>68.7300033569336</v>
      </c>
      <c r="X41" s="37" t="n">
        <v>65.370002746582</v>
      </c>
      <c r="Y41" s="37" t="n">
        <v>63.8699989318848</v>
      </c>
      <c r="Z41" s="37" t="n">
        <v>64</v>
      </c>
      <c r="AA41" s="37" t="n">
        <v>59.1199989318848</v>
      </c>
      <c r="AB41" s="37" t="n">
        <v>55.7299995422363</v>
      </c>
      <c r="AC41" s="37" t="n">
        <v>56.060001373291</v>
      </c>
      <c r="AD41" s="37" t="n">
        <v>60.5</v>
      </c>
      <c r="AE41" s="37" t="n">
        <v>61.560001373291</v>
      </c>
      <c r="AF41" s="37" t="n">
        <v>61.439998626709</v>
      </c>
      <c r="AG41" s="37" t="n">
        <v>58.3699989318848</v>
      </c>
      <c r="AH41" s="37" t="n">
        <v>53.439998626709</v>
      </c>
      <c r="AI41" s="37" t="n">
        <v>62.439998626709</v>
      </c>
      <c r="AJ41" s="37" t="n">
        <v>61.310001373291</v>
      </c>
      <c r="AK41" s="37" t="n">
        <v>56.6199989318848</v>
      </c>
      <c r="AL41" s="37" t="n">
        <v>57.25</v>
      </c>
      <c r="AM41" s="37" t="n">
        <v>57.25</v>
      </c>
      <c r="AN41" s="37" t="n">
        <v>60.189998626709</v>
      </c>
      <c r="AO41" s="37" t="n">
        <v>61.939998626709</v>
      </c>
      <c r="AP41" s="37" t="n">
        <v>62.7299995422363</v>
      </c>
      <c r="AQ41" s="37" t="n">
        <v>61.9799995422363</v>
      </c>
      <c r="AR41" s="37" t="n">
        <v>63.8699989318848</v>
      </c>
      <c r="AS41" s="37" t="n">
        <v>66.5599975585938</v>
      </c>
      <c r="AT41" s="37" t="n">
        <v>66.3099975585938</v>
      </c>
      <c r="AU41" s="37" t="n">
        <v>66.370002746582</v>
      </c>
      <c r="AV41" s="37" t="n">
        <v>67.7600021362305</v>
      </c>
      <c r="AW41" s="37" t="n">
        <v>67.120002746582</v>
      </c>
      <c r="AX41" s="37" t="n">
        <v>64.5</v>
      </c>
      <c r="AY41" s="37" t="n">
        <v>67</v>
      </c>
      <c r="AZ41" s="37" t="n">
        <v>66.75</v>
      </c>
      <c r="BA41" s="37" t="n">
        <v>64.3000030517578</v>
      </c>
      <c r="BB41" s="37" t="n">
        <v>65.1500015258789</v>
      </c>
      <c r="BC41" s="37" t="n">
        <v>61.5499992370606</v>
      </c>
      <c r="BD41" s="37" t="n">
        <v>61.5</v>
      </c>
      <c r="BE41" s="37" t="n">
        <v>61.5999984741211</v>
      </c>
      <c r="BF41" s="37" t="n">
        <v>60.5999984741211</v>
      </c>
      <c r="BG41" s="37" t="n">
        <v>58.7900009155273</v>
      </c>
      <c r="BH41" s="37" t="n">
        <v>56.4000015258789</v>
      </c>
      <c r="BI41" s="37" t="n">
        <v>57.0800018310547</v>
      </c>
      <c r="BJ41" s="37" t="n">
        <v>55.25</v>
      </c>
      <c r="BK41" s="37" t="n">
        <v>57.4500007629395</v>
      </c>
      <c r="BL41" s="37" t="n">
        <v>58.4000015258789</v>
      </c>
      <c r="BM41" s="37" t="n">
        <v>55.1300010681152</v>
      </c>
      <c r="BN41" s="37" t="n">
        <v>44.4500007629395</v>
      </c>
      <c r="BO41" s="37" t="n">
        <v>44.0400009155273</v>
      </c>
      <c r="BP41" s="37" t="n">
        <v>17.0625</v>
      </c>
      <c r="BQ41" s="37" t="n">
        <v>30.6875</v>
      </c>
      <c r="BR41" s="37" t="n">
        <v>29.6875</v>
      </c>
      <c r="BS41" s="37" t="n">
        <v>28</v>
      </c>
    </row>
    <row r="42" customFormat="false" ht="12.75" hidden="false" customHeight="false" outlineLevel="0" collapsed="false">
      <c r="A42" s="24" t="s">
        <v>269</v>
      </c>
      <c r="B42" s="3" t="n">
        <v>70.0599975585938</v>
      </c>
      <c r="C42" s="37" t="n">
        <v>75.8399963378906</v>
      </c>
      <c r="D42" s="37" t="n">
        <v>77.370002746582</v>
      </c>
      <c r="E42" s="37" t="n">
        <v>72.870002746582</v>
      </c>
      <c r="F42" s="37" t="n">
        <v>72.8300018310547</v>
      </c>
      <c r="G42" s="37" t="n">
        <v>69.8600006103516</v>
      </c>
      <c r="H42" s="37" t="n">
        <v>69.75</v>
      </c>
      <c r="I42" s="37" t="n">
        <v>66.620002746582</v>
      </c>
      <c r="J42" s="37" t="n">
        <v>70.4400024414063</v>
      </c>
      <c r="K42" s="37" t="n">
        <v>69.5599975585938</v>
      </c>
      <c r="L42" s="37" t="n">
        <v>65.4499969482422</v>
      </c>
      <c r="M42" s="37" t="n">
        <v>62.939998626709</v>
      </c>
      <c r="N42" s="37" t="n">
        <v>62.9799995422363</v>
      </c>
      <c r="O42" s="37" t="n">
        <v>64</v>
      </c>
      <c r="P42" s="37" t="n">
        <v>63.689998626709</v>
      </c>
      <c r="Q42" s="37" t="n">
        <v>70.6900024414063</v>
      </c>
      <c r="R42" s="37" t="n">
        <v>68</v>
      </c>
      <c r="S42" s="37" t="n">
        <v>66.5</v>
      </c>
      <c r="T42" s="37" t="n">
        <v>68</v>
      </c>
      <c r="U42" s="37" t="n">
        <v>74.370002746582</v>
      </c>
      <c r="V42" s="37" t="n">
        <v>71.6600036621094</v>
      </c>
      <c r="W42" s="37" t="n">
        <v>68.7300033569336</v>
      </c>
      <c r="X42" s="37" t="n">
        <v>65.370002746582</v>
      </c>
      <c r="Y42" s="37" t="n">
        <v>63.8699989318848</v>
      </c>
      <c r="Z42" s="37" t="n">
        <v>64</v>
      </c>
      <c r="AA42" s="37" t="n">
        <v>59.1199989318848</v>
      </c>
      <c r="AB42" s="37" t="n">
        <v>55.7299995422363</v>
      </c>
      <c r="AC42" s="37" t="n">
        <v>56.060001373291</v>
      </c>
      <c r="AD42" s="37" t="n">
        <v>60.5</v>
      </c>
      <c r="AE42" s="37" t="n">
        <v>61.560001373291</v>
      </c>
      <c r="AF42" s="37" t="n">
        <v>61.439998626709</v>
      </c>
      <c r="AG42" s="37" t="n">
        <v>58.3699989318848</v>
      </c>
      <c r="AH42" s="37" t="n">
        <v>53.439998626709</v>
      </c>
      <c r="AI42" s="37" t="n">
        <v>62.439998626709</v>
      </c>
      <c r="AJ42" s="37" t="n">
        <v>61.310001373291</v>
      </c>
      <c r="AK42" s="37" t="n">
        <v>56.6199989318848</v>
      </c>
      <c r="AL42" s="37" t="n">
        <v>57.25</v>
      </c>
      <c r="AM42" s="37" t="n">
        <v>57.25</v>
      </c>
      <c r="AN42" s="37" t="n">
        <v>60.189998626709</v>
      </c>
      <c r="AO42" s="37" t="n">
        <v>61.939998626709</v>
      </c>
      <c r="AP42" s="37" t="n">
        <v>62.7299995422363</v>
      </c>
      <c r="AQ42" s="37" t="n">
        <v>61.9799995422363</v>
      </c>
      <c r="AR42" s="37" t="n">
        <v>63.8699989318848</v>
      </c>
      <c r="AS42" s="37" t="n">
        <v>66.5599975585938</v>
      </c>
      <c r="AT42" s="37" t="n">
        <v>66.3099975585938</v>
      </c>
      <c r="AU42" s="37" t="n">
        <v>66.370002746582</v>
      </c>
      <c r="AV42" s="37" t="n">
        <v>67.7600021362305</v>
      </c>
      <c r="AW42" s="37" t="n">
        <v>67.120002746582</v>
      </c>
      <c r="AX42" s="37" t="n">
        <v>64.5</v>
      </c>
      <c r="AY42" s="37" t="n">
        <v>67</v>
      </c>
      <c r="AZ42" s="37" t="n">
        <v>66.75</v>
      </c>
      <c r="BA42" s="37" t="n">
        <v>64.3000030517578</v>
      </c>
      <c r="BB42" s="37" t="n">
        <v>65.1500015258789</v>
      </c>
      <c r="BC42" s="37" t="n">
        <v>61.5499992370606</v>
      </c>
      <c r="BD42" s="37" t="n">
        <v>61.5</v>
      </c>
      <c r="BE42" s="37" t="n">
        <v>61.5999984741211</v>
      </c>
      <c r="BF42" s="37" t="n">
        <v>60.5999984741211</v>
      </c>
      <c r="BG42" s="37" t="n">
        <v>58.7900009155273</v>
      </c>
      <c r="BH42" s="37" t="n">
        <v>56.4000015258789</v>
      </c>
      <c r="BI42" s="37" t="n">
        <v>57.0800018310547</v>
      </c>
      <c r="BJ42" s="37" t="n">
        <v>55.25</v>
      </c>
      <c r="BK42" s="37" t="n">
        <v>57.4500007629395</v>
      </c>
      <c r="BL42" s="37" t="n">
        <v>58.4000015258789</v>
      </c>
      <c r="BM42" s="37" t="n">
        <v>55.1300010681152</v>
      </c>
      <c r="BN42" s="37" t="n">
        <v>57.4500007629395</v>
      </c>
      <c r="BO42" s="37" t="n">
        <v>58.4000015258789</v>
      </c>
      <c r="BP42" s="37" t="n">
        <v>0.967371693484685</v>
      </c>
      <c r="BQ42" s="37" t="n">
        <v>10.25</v>
      </c>
      <c r="BR42" s="37" t="n">
        <v>9.94999980926514</v>
      </c>
      <c r="BS42" s="37" t="n">
        <v>9.98999977111816</v>
      </c>
    </row>
    <row r="43" customFormat="false" ht="12.75" hidden="false" customHeight="false" outlineLevel="0" collapsed="false">
      <c r="A43" s="24" t="s">
        <v>270</v>
      </c>
      <c r="B43" s="3" t="n">
        <v>59.560001373291</v>
      </c>
      <c r="C43" s="37" t="n">
        <v>60.25</v>
      </c>
      <c r="D43" s="37" t="n">
        <v>60.75</v>
      </c>
      <c r="E43" s="37" t="n">
        <v>61.060001373291</v>
      </c>
      <c r="F43" s="37" t="n">
        <v>61.060001373291</v>
      </c>
      <c r="G43" s="37" t="n">
        <v>59.810001373291</v>
      </c>
      <c r="H43" s="37" t="n">
        <v>61.310001373291</v>
      </c>
      <c r="I43" s="37" t="n">
        <v>60.310001373291</v>
      </c>
      <c r="J43" s="37" t="n">
        <v>59.939998626709</v>
      </c>
      <c r="K43" s="37" t="n">
        <v>61.060001373291</v>
      </c>
      <c r="L43" s="37" t="n">
        <v>62</v>
      </c>
      <c r="M43" s="37" t="n">
        <v>61.060001373291</v>
      </c>
      <c r="N43" s="37" t="n">
        <v>59.689998626709</v>
      </c>
      <c r="O43" s="37" t="n">
        <v>59.5</v>
      </c>
      <c r="P43" s="37" t="n">
        <v>60.560001373291</v>
      </c>
      <c r="Q43" s="37" t="n">
        <v>59.1199989318848</v>
      </c>
      <c r="R43" s="37" t="n">
        <v>57.560001373291</v>
      </c>
      <c r="S43" s="37" t="n">
        <v>57.560001373291</v>
      </c>
      <c r="T43" s="37" t="n">
        <v>56.810001373291</v>
      </c>
      <c r="U43" s="37" t="n">
        <v>54.939998626709</v>
      </c>
      <c r="V43" s="37" t="n">
        <v>56</v>
      </c>
      <c r="W43" s="37" t="n">
        <v>57.1199989318848</v>
      </c>
      <c r="X43" s="37" t="n">
        <v>55.1199989318848</v>
      </c>
      <c r="Y43" s="37" t="n">
        <v>55.8699989318848</v>
      </c>
      <c r="Z43" s="37" t="n">
        <v>56.689998626709</v>
      </c>
      <c r="AA43" s="37" t="n">
        <v>58.310001373291</v>
      </c>
      <c r="AB43" s="37" t="n">
        <v>57.189998626709</v>
      </c>
      <c r="AC43" s="37" t="n">
        <v>58.6199989318848</v>
      </c>
      <c r="AD43" s="37" t="n">
        <v>59.25</v>
      </c>
      <c r="AE43" s="37" t="n">
        <v>61.3699989318848</v>
      </c>
      <c r="AF43" s="37" t="n">
        <v>61.560001373291</v>
      </c>
      <c r="AG43" s="37" t="n">
        <v>60.560001373291</v>
      </c>
      <c r="AH43" s="37" t="n">
        <v>62.5</v>
      </c>
      <c r="AI43" s="37" t="n">
        <v>61.439998626709</v>
      </c>
      <c r="AJ43" s="37" t="n">
        <v>60.689998626709</v>
      </c>
      <c r="AK43" s="37" t="n">
        <v>61.8699989318848</v>
      </c>
      <c r="AL43" s="37" t="n">
        <v>61.3699989318848</v>
      </c>
      <c r="AM43" s="37" t="n">
        <v>59.310001373291</v>
      </c>
      <c r="AN43" s="37" t="n">
        <v>58.939998626709</v>
      </c>
      <c r="AO43" s="37" t="n">
        <v>60.1199989318848</v>
      </c>
      <c r="AP43" s="37" t="n">
        <v>60.25</v>
      </c>
      <c r="AQ43" s="37" t="n">
        <v>60.1199989318848</v>
      </c>
      <c r="AR43" s="37" t="n">
        <v>59.3699989318848</v>
      </c>
      <c r="AS43" s="37" t="n">
        <v>59.310001373291</v>
      </c>
      <c r="AT43" s="37" t="n">
        <v>58.689998626709</v>
      </c>
      <c r="AU43" s="37" t="n">
        <v>58.810001373291</v>
      </c>
      <c r="AV43" s="37" t="n">
        <v>58.1199989318848</v>
      </c>
      <c r="AW43" s="37" t="n">
        <v>58.25</v>
      </c>
      <c r="AX43" s="37" t="n">
        <v>59.8699989318848</v>
      </c>
      <c r="AY43" s="37" t="n">
        <v>58.8899993896484</v>
      </c>
      <c r="AZ43" s="37" t="n">
        <v>59.3199996948242</v>
      </c>
      <c r="BA43" s="37" t="n">
        <v>60.3499984741211</v>
      </c>
      <c r="BB43" s="37" t="n">
        <v>60.1800003051758</v>
      </c>
      <c r="BC43" s="37" t="n">
        <v>60.4099998474121</v>
      </c>
      <c r="BD43" s="37" t="n">
        <v>61.7799987792969</v>
      </c>
      <c r="BE43" s="37" t="n">
        <v>61.3699989318848</v>
      </c>
      <c r="BF43" s="37" t="n">
        <v>61.189998626709</v>
      </c>
      <c r="BG43" s="37" t="n">
        <v>61.3300018310547</v>
      </c>
      <c r="BH43" s="37" t="n">
        <v>63.7099990844727</v>
      </c>
      <c r="BI43" s="37" t="n">
        <v>62.75</v>
      </c>
      <c r="BJ43" s="37" t="n">
        <v>61.2099990844727</v>
      </c>
      <c r="BK43" s="37" t="n">
        <v>61.0099983215332</v>
      </c>
      <c r="BL43" s="37" t="n">
        <v>60.2000007629395</v>
      </c>
      <c r="BM43" s="37" t="n">
        <v>60.6500015258789</v>
      </c>
      <c r="BN43" s="37" t="n">
        <v>57.4500007629395</v>
      </c>
      <c r="BO43" s="37" t="n">
        <v>58.4000015258789</v>
      </c>
      <c r="BP43" s="37" t="n">
        <v>17.9375</v>
      </c>
      <c r="BQ43" s="37" t="n">
        <v>17.7900009155273</v>
      </c>
      <c r="BR43" s="37" t="n">
        <v>65.875</v>
      </c>
      <c r="BS43" s="37" t="n">
        <v>68.1875</v>
      </c>
    </row>
    <row r="44" customFormat="false" ht="12.75" hidden="false" customHeight="false" outlineLevel="0" collapsed="false">
      <c r="A44" s="24" t="s">
        <v>270</v>
      </c>
      <c r="B44" s="3" t="n">
        <v>59.560001373291</v>
      </c>
      <c r="C44" s="37" t="n">
        <v>60.25</v>
      </c>
      <c r="D44" s="37" t="n">
        <v>60.75</v>
      </c>
      <c r="E44" s="37" t="n">
        <v>61.060001373291</v>
      </c>
      <c r="F44" s="37" t="n">
        <v>61.060001373291</v>
      </c>
      <c r="G44" s="37" t="n">
        <v>59.810001373291</v>
      </c>
      <c r="H44" s="37" t="n">
        <v>61.310001373291</v>
      </c>
      <c r="I44" s="37" t="n">
        <v>60.310001373291</v>
      </c>
      <c r="J44" s="37" t="n">
        <v>59.939998626709</v>
      </c>
      <c r="K44" s="37" t="n">
        <v>61.060001373291</v>
      </c>
      <c r="L44" s="37" t="n">
        <v>62</v>
      </c>
      <c r="M44" s="37" t="n">
        <v>61.060001373291</v>
      </c>
      <c r="N44" s="37" t="n">
        <v>59.689998626709</v>
      </c>
      <c r="O44" s="37" t="n">
        <v>59.5</v>
      </c>
      <c r="P44" s="37" t="n">
        <v>60.560001373291</v>
      </c>
      <c r="Q44" s="37" t="n">
        <v>59.1199989318848</v>
      </c>
      <c r="R44" s="37" t="n">
        <v>57.560001373291</v>
      </c>
      <c r="S44" s="37" t="n">
        <v>57.560001373291</v>
      </c>
      <c r="T44" s="37" t="n">
        <v>56.810001373291</v>
      </c>
      <c r="U44" s="37" t="n">
        <v>54.939998626709</v>
      </c>
      <c r="V44" s="37" t="n">
        <v>56</v>
      </c>
      <c r="W44" s="37" t="n">
        <v>57.1199989318848</v>
      </c>
      <c r="X44" s="37" t="n">
        <v>55.1199989318848</v>
      </c>
      <c r="Y44" s="37" t="n">
        <v>55.8699989318848</v>
      </c>
      <c r="Z44" s="37" t="n">
        <v>56.689998626709</v>
      </c>
      <c r="AA44" s="37" t="n">
        <v>58.310001373291</v>
      </c>
      <c r="AB44" s="37" t="n">
        <v>57.189998626709</v>
      </c>
      <c r="AC44" s="37" t="n">
        <v>58.6199989318848</v>
      </c>
      <c r="AD44" s="37" t="n">
        <v>59.25</v>
      </c>
      <c r="AE44" s="37" t="n">
        <v>61.3699989318848</v>
      </c>
      <c r="AF44" s="37" t="n">
        <v>61.560001373291</v>
      </c>
      <c r="AG44" s="37" t="n">
        <v>60.560001373291</v>
      </c>
      <c r="AH44" s="37" t="n">
        <v>62.5</v>
      </c>
      <c r="AI44" s="37" t="n">
        <v>61.439998626709</v>
      </c>
      <c r="AJ44" s="37" t="n">
        <v>60.689998626709</v>
      </c>
      <c r="AK44" s="37" t="n">
        <v>61.8699989318848</v>
      </c>
      <c r="AL44" s="37" t="n">
        <v>61.3699989318848</v>
      </c>
      <c r="AM44" s="37" t="n">
        <v>59.310001373291</v>
      </c>
      <c r="AN44" s="37" t="n">
        <v>58.939998626709</v>
      </c>
      <c r="AO44" s="37" t="n">
        <v>60.1199989318848</v>
      </c>
      <c r="AP44" s="37" t="n">
        <v>60.25</v>
      </c>
      <c r="AQ44" s="37" t="n">
        <v>60.1199989318848</v>
      </c>
      <c r="AR44" s="37" t="n">
        <v>59.3699989318848</v>
      </c>
      <c r="AS44" s="37" t="n">
        <v>59.310001373291</v>
      </c>
      <c r="AT44" s="37" t="n">
        <v>58.689998626709</v>
      </c>
      <c r="AU44" s="37" t="n">
        <v>58.810001373291</v>
      </c>
      <c r="AV44" s="37" t="n">
        <v>58.1199989318848</v>
      </c>
      <c r="AW44" s="37" t="n">
        <v>58.25</v>
      </c>
      <c r="AX44" s="37" t="n">
        <v>59.8699989318848</v>
      </c>
      <c r="AY44" s="37" t="n">
        <v>58.8899993896484</v>
      </c>
      <c r="AZ44" s="37" t="n">
        <v>59.3199996948242</v>
      </c>
      <c r="BA44" s="37" t="n">
        <v>60.3499984741211</v>
      </c>
      <c r="BB44" s="37" t="n">
        <v>60.1800003051758</v>
      </c>
      <c r="BC44" s="37" t="n">
        <v>60.4099998474121</v>
      </c>
      <c r="BD44" s="37" t="n">
        <v>61.7799987792969</v>
      </c>
      <c r="BE44" s="37" t="n">
        <v>61.3699989318848</v>
      </c>
      <c r="BF44" s="37" t="n">
        <v>61.189998626709</v>
      </c>
      <c r="BG44" s="37" t="n">
        <v>61.3300018310547</v>
      </c>
      <c r="BH44" s="37" t="n">
        <v>63.7099990844727</v>
      </c>
      <c r="BI44" s="37" t="n">
        <v>62.75</v>
      </c>
      <c r="BJ44" s="37" t="n">
        <v>61.2099990844727</v>
      </c>
      <c r="BK44" s="37" t="n">
        <v>61.0099983215332</v>
      </c>
      <c r="BL44" s="37" t="n">
        <v>60.2000007629395</v>
      </c>
      <c r="BM44" s="37" t="n">
        <v>60.6500015258789</v>
      </c>
      <c r="BN44" s="37" t="n">
        <v>61.0099983215332</v>
      </c>
      <c r="BO44" s="37" t="n">
        <v>60.2000007629395</v>
      </c>
      <c r="BP44" s="37" t="n">
        <v>0.879925681995456</v>
      </c>
      <c r="BQ44" s="37" t="n">
        <v>34.125</v>
      </c>
      <c r="BR44" s="37" t="n">
        <v>13.9375</v>
      </c>
      <c r="BS44" s="37" t="n">
        <v>13.6875</v>
      </c>
    </row>
    <row r="45" customFormat="false" ht="12.75" hidden="false" customHeight="false" outlineLevel="0" collapsed="false">
      <c r="A45" s="24" t="s">
        <v>271</v>
      </c>
      <c r="B45" s="3" t="n">
        <v>42.1199989318848</v>
      </c>
      <c r="C45" s="37" t="n">
        <v>39.1199989318848</v>
      </c>
      <c r="D45" s="37" t="n">
        <v>39.810001373291</v>
      </c>
      <c r="E45" s="37" t="n">
        <v>40.689998626709</v>
      </c>
      <c r="F45" s="37" t="n">
        <v>41.439998626709</v>
      </c>
      <c r="G45" s="37" t="n">
        <v>41.560001373291</v>
      </c>
      <c r="H45" s="37" t="n">
        <v>40.060001373291</v>
      </c>
      <c r="I45" s="37" t="n">
        <v>40.3699989318848</v>
      </c>
      <c r="J45" s="37" t="n">
        <v>39.8699989318848</v>
      </c>
      <c r="K45" s="37" t="n">
        <v>39.439998626709</v>
      </c>
      <c r="L45" s="37" t="n">
        <v>40.1199989318848</v>
      </c>
      <c r="M45" s="37" t="n">
        <v>39.939998626709</v>
      </c>
      <c r="N45" s="37" t="n">
        <v>39.25</v>
      </c>
      <c r="O45" s="37" t="n">
        <v>40.3699989318848</v>
      </c>
      <c r="P45" s="37" t="n">
        <v>39.6199989318848</v>
      </c>
      <c r="Q45" s="37" t="n">
        <v>39</v>
      </c>
      <c r="R45" s="37" t="n">
        <v>38.060001373291</v>
      </c>
      <c r="S45" s="37" t="n">
        <v>38.75</v>
      </c>
      <c r="T45" s="37" t="n">
        <v>39.5</v>
      </c>
      <c r="U45" s="37" t="n">
        <v>39.8699989318848</v>
      </c>
      <c r="V45" s="37" t="n">
        <v>40.810001373291</v>
      </c>
      <c r="W45" s="37" t="n">
        <v>41.25</v>
      </c>
      <c r="X45" s="37" t="n">
        <v>40.060001373291</v>
      </c>
      <c r="Y45" s="37" t="n">
        <v>39.75</v>
      </c>
      <c r="Z45" s="37" t="n">
        <v>40.939998626709</v>
      </c>
      <c r="AA45" s="37" t="n">
        <v>41.310001373291</v>
      </c>
      <c r="AB45" s="37" t="n">
        <v>42.560001373291</v>
      </c>
      <c r="AC45" s="37" t="n">
        <v>43.060001373291</v>
      </c>
      <c r="AD45" s="37" t="n">
        <v>42.8699989318848</v>
      </c>
      <c r="AE45" s="37" t="n">
        <v>44.1199989318848</v>
      </c>
      <c r="AF45" s="37" t="n">
        <v>43.6199989318848</v>
      </c>
      <c r="AG45" s="37" t="n">
        <v>43.310001373291</v>
      </c>
      <c r="AH45" s="37" t="n">
        <v>42.689998626709</v>
      </c>
      <c r="AI45" s="37" t="n">
        <v>39.1199989318848</v>
      </c>
      <c r="AJ45" s="37" t="n">
        <v>37.5</v>
      </c>
      <c r="AK45" s="37" t="n">
        <v>36.6199989318848</v>
      </c>
      <c r="AL45" s="37" t="n">
        <v>37.25</v>
      </c>
      <c r="AM45" s="37" t="n">
        <v>36.060001373291</v>
      </c>
      <c r="AN45" s="37" t="n">
        <v>35.5</v>
      </c>
      <c r="AO45" s="37" t="n">
        <v>32.439998626709</v>
      </c>
      <c r="AP45" s="37" t="n">
        <v>34</v>
      </c>
      <c r="AQ45" s="37" t="n">
        <v>33.310001373291</v>
      </c>
      <c r="AR45" s="37" t="n">
        <v>33.1199989318848</v>
      </c>
      <c r="AS45" s="37" t="n">
        <v>34.060001373291</v>
      </c>
      <c r="AT45" s="37" t="n">
        <v>33.75</v>
      </c>
      <c r="AU45" s="37" t="n">
        <v>35.189998626709</v>
      </c>
      <c r="AV45" s="37" t="n">
        <v>35.1199989318848</v>
      </c>
      <c r="AW45" s="37" t="n">
        <v>36.25</v>
      </c>
      <c r="AX45" s="37" t="n">
        <v>37</v>
      </c>
      <c r="AY45" s="37" t="n">
        <v>37.8499984741211</v>
      </c>
      <c r="AZ45" s="37" t="n">
        <v>37.3800010681152</v>
      </c>
      <c r="BA45" s="37" t="n">
        <v>37.7000007629395</v>
      </c>
      <c r="BB45" s="37" t="n">
        <v>37.0999984741211</v>
      </c>
      <c r="BC45" s="37" t="n">
        <v>37.6399993896484</v>
      </c>
      <c r="BD45" s="37" t="n">
        <v>37.9900016784668</v>
      </c>
      <c r="BE45" s="37" t="n">
        <v>38.3499984741211</v>
      </c>
      <c r="BF45" s="37" t="n">
        <v>39.939998626709</v>
      </c>
      <c r="BG45" s="37" t="n">
        <v>41.1199989318848</v>
      </c>
      <c r="BH45" s="37" t="n">
        <v>41.2400016784668</v>
      </c>
      <c r="BI45" s="37" t="n">
        <v>41.0699996948242</v>
      </c>
      <c r="BJ45" s="37" t="n">
        <v>40.7099990844727</v>
      </c>
      <c r="BK45" s="37" t="n">
        <v>40.439998626709</v>
      </c>
      <c r="BL45" s="37" t="n">
        <v>40.5800018310547</v>
      </c>
      <c r="BM45" s="37" t="n">
        <v>41.0499992370606</v>
      </c>
      <c r="BN45" s="37" t="n">
        <v>40.439998626709</v>
      </c>
      <c r="BO45" s="37" t="n">
        <v>40.5800018310547</v>
      </c>
      <c r="BP45" s="37" t="n">
        <v>58.0625</v>
      </c>
      <c r="BQ45" s="37" t="n">
        <v>25.75</v>
      </c>
      <c r="BR45" s="37" t="n">
        <v>10.1875</v>
      </c>
      <c r="BS45" s="37" t="n">
        <v>10.375</v>
      </c>
    </row>
    <row r="46" customFormat="false" ht="12.75" hidden="false" customHeight="false" outlineLevel="0" collapsed="false">
      <c r="A46" s="24" t="s">
        <v>272</v>
      </c>
      <c r="B46" s="3" t="n">
        <v>50.810001373291</v>
      </c>
      <c r="C46" s="37" t="n">
        <v>51.75</v>
      </c>
      <c r="D46" s="37" t="n">
        <v>54.310001373291</v>
      </c>
      <c r="E46" s="37" t="n">
        <v>54.189998626709</v>
      </c>
      <c r="F46" s="37" t="n">
        <v>51.060001373291</v>
      </c>
      <c r="G46" s="37" t="n">
        <v>49.310001373291</v>
      </c>
      <c r="H46" s="37" t="n">
        <v>47.8699989318848</v>
      </c>
      <c r="I46" s="37" t="n">
        <v>46.5</v>
      </c>
      <c r="J46" s="37" t="n">
        <v>48.6199989318848</v>
      </c>
      <c r="K46" s="37" t="n">
        <v>48.189998626709</v>
      </c>
      <c r="L46" s="37" t="n">
        <v>47.310001373291</v>
      </c>
      <c r="M46" s="37" t="n">
        <v>42.75</v>
      </c>
      <c r="N46" s="37" t="n">
        <v>39.8699989318848</v>
      </c>
      <c r="O46" s="37" t="n">
        <v>40.060001373291</v>
      </c>
      <c r="P46" s="37" t="n">
        <v>39</v>
      </c>
      <c r="Q46" s="37" t="n">
        <v>37</v>
      </c>
      <c r="R46" s="37" t="n">
        <v>35.689998626709</v>
      </c>
      <c r="S46" s="37" t="n">
        <v>35</v>
      </c>
      <c r="T46" s="37" t="n">
        <v>35.5</v>
      </c>
      <c r="U46" s="37" t="n">
        <v>38.060001373291</v>
      </c>
      <c r="V46" s="37" t="n">
        <v>39.060001373291</v>
      </c>
      <c r="W46" s="37" t="n">
        <v>39.5</v>
      </c>
      <c r="X46" s="37" t="n">
        <v>38.3699989318848</v>
      </c>
      <c r="Y46" s="37" t="n">
        <v>39.310001373291</v>
      </c>
      <c r="Z46" s="37" t="n">
        <v>43.75</v>
      </c>
      <c r="AA46" s="37" t="n">
        <v>44.6199989318848</v>
      </c>
      <c r="AB46" s="37" t="n">
        <v>42.1199989318848</v>
      </c>
      <c r="AC46" s="37" t="n">
        <v>42.810001373291</v>
      </c>
      <c r="AD46" s="37" t="n">
        <v>43.1199989318848</v>
      </c>
      <c r="AE46" s="37" t="n">
        <v>45.1199989318848</v>
      </c>
      <c r="AF46" s="37" t="n">
        <v>46.5</v>
      </c>
      <c r="AG46" s="37" t="n">
        <v>46</v>
      </c>
      <c r="AH46" s="37" t="n">
        <v>47.310001373291</v>
      </c>
      <c r="AI46" s="37" t="n">
        <v>45.6199989318848</v>
      </c>
      <c r="AJ46" s="37" t="n">
        <v>42.5</v>
      </c>
      <c r="AK46" s="37" t="n">
        <v>42.439998626709</v>
      </c>
      <c r="AL46" s="37" t="n">
        <v>42.310001373291</v>
      </c>
      <c r="AM46" s="37" t="n">
        <v>42.810001373291</v>
      </c>
      <c r="AN46" s="37" t="n">
        <v>44.310001373291</v>
      </c>
      <c r="AO46" s="37" t="n">
        <v>44.310001373291</v>
      </c>
      <c r="AP46" s="37" t="n">
        <v>43.8699989318848</v>
      </c>
      <c r="AQ46" s="37" t="n">
        <v>45.689998626709</v>
      </c>
      <c r="AR46" s="37" t="n">
        <v>44.189998626709</v>
      </c>
      <c r="AS46" s="37" t="n">
        <v>42.5</v>
      </c>
      <c r="AT46" s="37" t="n">
        <v>41.75</v>
      </c>
      <c r="AU46" s="37" t="n">
        <v>42.439998626709</v>
      </c>
      <c r="AV46" s="37" t="n">
        <v>43.810001373291</v>
      </c>
      <c r="AW46" s="37" t="n">
        <v>45.8699989318848</v>
      </c>
      <c r="AX46" s="37" t="n">
        <v>45.689998626709</v>
      </c>
      <c r="AY46" s="37" t="n">
        <v>41</v>
      </c>
      <c r="AZ46" s="37" t="n">
        <v>44.25</v>
      </c>
      <c r="BA46" s="37" t="n">
        <v>45.4500007629395</v>
      </c>
      <c r="BB46" s="37" t="n">
        <v>44.1100006103516</v>
      </c>
      <c r="BC46" s="37" t="n">
        <v>45.3699989318848</v>
      </c>
      <c r="BD46" s="37" t="n">
        <v>47.8499984741211</v>
      </c>
      <c r="BE46" s="37" t="n">
        <v>49</v>
      </c>
      <c r="BF46" s="37" t="n">
        <v>49.0699996948242</v>
      </c>
      <c r="BG46" s="37" t="n">
        <v>49.75</v>
      </c>
      <c r="BH46" s="37" t="n">
        <v>50.4500007629395</v>
      </c>
      <c r="BI46" s="37" t="n">
        <v>49.3600006103516</v>
      </c>
      <c r="BJ46" s="37" t="n">
        <v>48.810001373291</v>
      </c>
      <c r="BK46" s="37" t="n">
        <v>49.2999992370606</v>
      </c>
      <c r="BL46" s="37" t="n">
        <v>48.7000007629395</v>
      </c>
      <c r="BM46" s="37" t="n">
        <v>50.060001373291</v>
      </c>
      <c r="BN46" s="37" t="n">
        <v>49.2999992370606</v>
      </c>
      <c r="BO46" s="37" t="n">
        <v>48.7000007629395</v>
      </c>
      <c r="BP46" s="37" t="n">
        <v>42.3125</v>
      </c>
      <c r="BQ46" s="37" t="n">
        <v>5.75</v>
      </c>
      <c r="BR46" s="37" t="n">
        <v>30.625</v>
      </c>
      <c r="BS46" s="37" t="n">
        <v>25.5625</v>
      </c>
    </row>
    <row r="47" customFormat="false" ht="12.75" hidden="false" customHeight="false" outlineLevel="0" collapsed="false">
      <c r="A47" s="24" t="s">
        <v>272</v>
      </c>
      <c r="B47" s="3" t="n">
        <v>50.810001373291</v>
      </c>
      <c r="C47" s="37" t="n">
        <v>51.75</v>
      </c>
      <c r="D47" s="37" t="n">
        <v>54.310001373291</v>
      </c>
      <c r="E47" s="37" t="n">
        <v>54.189998626709</v>
      </c>
      <c r="F47" s="37" t="n">
        <v>51.060001373291</v>
      </c>
      <c r="G47" s="37" t="n">
        <v>49.310001373291</v>
      </c>
      <c r="H47" s="37" t="n">
        <v>47.8699989318848</v>
      </c>
      <c r="I47" s="37" t="n">
        <v>46.5</v>
      </c>
      <c r="J47" s="37" t="n">
        <v>48.6199989318848</v>
      </c>
      <c r="K47" s="37" t="n">
        <v>48.189998626709</v>
      </c>
      <c r="L47" s="37" t="n">
        <v>47.310001373291</v>
      </c>
      <c r="M47" s="37" t="n">
        <v>42.75</v>
      </c>
      <c r="N47" s="37" t="n">
        <v>39.8699989318848</v>
      </c>
      <c r="O47" s="37" t="n">
        <v>40.060001373291</v>
      </c>
      <c r="P47" s="37" t="n">
        <v>39</v>
      </c>
      <c r="Q47" s="37" t="n">
        <v>37</v>
      </c>
      <c r="R47" s="37" t="n">
        <v>35.689998626709</v>
      </c>
      <c r="S47" s="37" t="n">
        <v>35</v>
      </c>
      <c r="T47" s="37" t="n">
        <v>35.5</v>
      </c>
      <c r="U47" s="37" t="n">
        <v>38.060001373291</v>
      </c>
      <c r="V47" s="37" t="n">
        <v>39.060001373291</v>
      </c>
      <c r="W47" s="37" t="n">
        <v>39.5</v>
      </c>
      <c r="X47" s="37" t="n">
        <v>38.3699989318848</v>
      </c>
      <c r="Y47" s="37" t="n">
        <v>39.310001373291</v>
      </c>
      <c r="Z47" s="37" t="n">
        <v>43.75</v>
      </c>
      <c r="AA47" s="37" t="n">
        <v>44.6199989318848</v>
      </c>
      <c r="AB47" s="37" t="n">
        <v>42.1199989318848</v>
      </c>
      <c r="AC47" s="37" t="n">
        <v>42.810001373291</v>
      </c>
      <c r="AD47" s="37" t="n">
        <v>43.1199989318848</v>
      </c>
      <c r="AE47" s="37" t="n">
        <v>45.1199989318848</v>
      </c>
      <c r="AF47" s="37" t="n">
        <v>46.5</v>
      </c>
      <c r="AG47" s="37" t="n">
        <v>46</v>
      </c>
      <c r="AH47" s="37" t="n">
        <v>47.310001373291</v>
      </c>
      <c r="AI47" s="37" t="n">
        <v>45.6199989318848</v>
      </c>
      <c r="AJ47" s="37" t="n">
        <v>42.5</v>
      </c>
      <c r="AK47" s="37" t="n">
        <v>42.439998626709</v>
      </c>
      <c r="AL47" s="37" t="n">
        <v>42.310001373291</v>
      </c>
      <c r="AM47" s="37" t="n">
        <v>42.810001373291</v>
      </c>
      <c r="AN47" s="37" t="n">
        <v>44.310001373291</v>
      </c>
      <c r="AO47" s="37" t="n">
        <v>44.310001373291</v>
      </c>
      <c r="AP47" s="37" t="n">
        <v>43.8699989318848</v>
      </c>
      <c r="AQ47" s="37" t="n">
        <v>45.689998626709</v>
      </c>
      <c r="AR47" s="37" t="n">
        <v>44.189998626709</v>
      </c>
      <c r="AS47" s="37" t="n">
        <v>42.5</v>
      </c>
      <c r="AT47" s="37" t="n">
        <v>41.75</v>
      </c>
      <c r="AU47" s="37" t="n">
        <v>42.439998626709</v>
      </c>
      <c r="AV47" s="37" t="n">
        <v>43.810001373291</v>
      </c>
      <c r="AW47" s="37" t="n">
        <v>45.8699989318848</v>
      </c>
      <c r="AX47" s="37" t="n">
        <v>45.689998626709</v>
      </c>
      <c r="AY47" s="37" t="n">
        <v>41</v>
      </c>
      <c r="AZ47" s="37" t="n">
        <v>44.25</v>
      </c>
      <c r="BA47" s="37" t="n">
        <v>45.4500007629395</v>
      </c>
      <c r="BB47" s="37" t="n">
        <v>44.1100006103516</v>
      </c>
      <c r="BC47" s="37" t="n">
        <v>45.3699989318848</v>
      </c>
      <c r="BD47" s="37" t="n">
        <v>47.8499984741211</v>
      </c>
      <c r="BE47" s="37" t="n">
        <v>49</v>
      </c>
      <c r="BF47" s="37" t="n">
        <v>49.0699996948242</v>
      </c>
      <c r="BG47" s="37" t="n">
        <v>49.75</v>
      </c>
      <c r="BH47" s="37" t="n">
        <v>50.4500007629395</v>
      </c>
      <c r="BI47" s="37" t="n">
        <v>49.3600006103516</v>
      </c>
      <c r="BJ47" s="37" t="n">
        <v>48.810001373291</v>
      </c>
      <c r="BK47" s="37" t="n">
        <v>49.2999992370606</v>
      </c>
      <c r="BL47" s="37" t="n">
        <v>48.7000007629395</v>
      </c>
      <c r="BM47" s="37" t="n">
        <v>50.060001373291</v>
      </c>
      <c r="BN47" s="37" t="n">
        <v>49.2999992370606</v>
      </c>
      <c r="BO47" s="37" t="n">
        <v>48.7000007629395</v>
      </c>
      <c r="BP47" s="37" t="n">
        <v>42.375</v>
      </c>
      <c r="BQ47" s="37" t="n">
        <v>20.8125</v>
      </c>
      <c r="BR47" s="37" t="n">
        <v>61.3125</v>
      </c>
      <c r="BS47" s="37" t="n">
        <v>58.1875</v>
      </c>
    </row>
    <row r="48" customFormat="false" ht="12.75" hidden="false" customHeight="false" outlineLevel="0" collapsed="false">
      <c r="A48" s="24" t="s">
        <v>273</v>
      </c>
      <c r="B48" s="3" t="n">
        <v>16.25</v>
      </c>
      <c r="C48" s="37" t="n">
        <v>16.25</v>
      </c>
      <c r="D48" s="37" t="n">
        <v>16.375</v>
      </c>
      <c r="E48" s="37" t="n">
        <v>16</v>
      </c>
      <c r="F48" s="37" t="n">
        <v>15.125</v>
      </c>
      <c r="G48" s="37" t="n">
        <v>13.25</v>
      </c>
      <c r="H48" s="37" t="n">
        <v>12.4375</v>
      </c>
      <c r="I48" s="37" t="n">
        <v>12</v>
      </c>
      <c r="J48" s="37" t="n">
        <v>13.25</v>
      </c>
      <c r="K48" s="37" t="n">
        <v>12.75</v>
      </c>
      <c r="L48" s="37" t="n">
        <v>11.875</v>
      </c>
      <c r="M48" s="37" t="n">
        <v>11</v>
      </c>
      <c r="N48" s="37" t="n">
        <v>8.625</v>
      </c>
      <c r="O48" s="37" t="n">
        <v>10.25</v>
      </c>
      <c r="P48" s="37" t="n">
        <v>8.75</v>
      </c>
      <c r="Q48" s="37" t="n">
        <v>7.1875</v>
      </c>
      <c r="R48" s="37" t="n">
        <v>8.75</v>
      </c>
      <c r="S48" s="37" t="n">
        <v>8.5</v>
      </c>
      <c r="T48" s="37" t="n">
        <v>9.421875</v>
      </c>
      <c r="U48" s="37" t="n">
        <v>10.125</v>
      </c>
      <c r="V48" s="37" t="n">
        <v>11.25</v>
      </c>
      <c r="W48" s="37" t="n">
        <v>11.125</v>
      </c>
      <c r="X48" s="37" t="n">
        <v>10.5</v>
      </c>
      <c r="Y48" s="37" t="n">
        <v>9.875</v>
      </c>
      <c r="Z48" s="37" t="n">
        <v>7.5</v>
      </c>
      <c r="AA48" s="37" t="n">
        <v>8.5</v>
      </c>
      <c r="AB48" s="37" t="n">
        <v>8.125</v>
      </c>
      <c r="AC48" s="37" t="n">
        <v>8.125</v>
      </c>
      <c r="AD48" s="37" t="n">
        <v>9</v>
      </c>
      <c r="AE48" s="37" t="n">
        <v>7.9375</v>
      </c>
      <c r="AF48" s="37" t="n">
        <v>8.84375</v>
      </c>
      <c r="AG48" s="37" t="n">
        <v>10.25</v>
      </c>
      <c r="AH48" s="37" t="n">
        <v>8.4375</v>
      </c>
      <c r="AI48" s="37" t="n">
        <v>8.875</v>
      </c>
      <c r="AJ48" s="37" t="n">
        <v>8.25</v>
      </c>
      <c r="AK48" s="37" t="n">
        <v>7.90625</v>
      </c>
      <c r="AL48" s="37" t="n">
        <v>7.5</v>
      </c>
      <c r="AM48" s="37" t="n">
        <v>9.125</v>
      </c>
      <c r="AN48" s="37" t="n">
        <v>11.5</v>
      </c>
      <c r="AO48" s="37" t="n">
        <v>14.5</v>
      </c>
      <c r="AP48" s="37" t="n">
        <v>15.5625</v>
      </c>
      <c r="AQ48" s="37" t="n">
        <v>16.5</v>
      </c>
      <c r="AR48" s="37" t="n">
        <v>15.875</v>
      </c>
      <c r="AS48" s="37" t="n">
        <v>16.1875</v>
      </c>
      <c r="AT48" s="37" t="n">
        <v>16.9375</v>
      </c>
      <c r="AU48" s="37" t="n">
        <v>18.8125</v>
      </c>
      <c r="AV48" s="37" t="n">
        <v>19.0625</v>
      </c>
      <c r="AW48" s="37" t="n">
        <v>20.125</v>
      </c>
      <c r="AX48" s="37" t="n">
        <v>22.6875</v>
      </c>
      <c r="AY48" s="37" t="n">
        <v>20.375</v>
      </c>
      <c r="AZ48" s="37" t="n">
        <v>20.0625</v>
      </c>
      <c r="BA48" s="37" t="n">
        <v>19.875</v>
      </c>
      <c r="BB48" s="37" t="n">
        <v>19.8125</v>
      </c>
      <c r="BC48" s="37" t="n">
        <v>19.25</v>
      </c>
      <c r="BD48" s="37" t="n">
        <v>21.25</v>
      </c>
      <c r="BE48" s="37" t="n">
        <v>21.25</v>
      </c>
      <c r="BF48" s="37" t="n">
        <v>21.0625</v>
      </c>
      <c r="BG48" s="37" t="n">
        <v>21.5</v>
      </c>
      <c r="BH48" s="37" t="n">
        <v>21</v>
      </c>
      <c r="BI48" s="37" t="n">
        <v>20.9375</v>
      </c>
      <c r="BJ48" s="37" t="n">
        <v>20.625</v>
      </c>
      <c r="BK48" s="37" t="n">
        <v>19.75</v>
      </c>
      <c r="BL48" s="37" t="n">
        <v>20.859375</v>
      </c>
      <c r="BM48" s="37" t="n">
        <v>20.6875</v>
      </c>
      <c r="BN48" s="37" t="n">
        <v>19.75</v>
      </c>
      <c r="BO48" s="37" t="n">
        <v>20.859375</v>
      </c>
      <c r="BP48" s="37" t="n">
        <v>21.7199993133545</v>
      </c>
      <c r="BQ48" s="37" t="n">
        <v>23.6875</v>
      </c>
      <c r="BR48" s="37" t="n">
        <v>5.125</v>
      </c>
      <c r="BS48" s="37" t="n">
        <v>5.125</v>
      </c>
    </row>
    <row r="49" customFormat="false" ht="12.75" hidden="false" customHeight="false" outlineLevel="0" collapsed="false">
      <c r="A49" s="24" t="s">
        <v>274</v>
      </c>
      <c r="B49" s="3" t="n">
        <v>26.3099994659424</v>
      </c>
      <c r="C49" s="37" t="n">
        <v>26.1200008392334</v>
      </c>
      <c r="D49" s="37" t="n">
        <v>26.5599994659424</v>
      </c>
      <c r="E49" s="37" t="n">
        <v>26.75</v>
      </c>
      <c r="F49" s="37" t="n">
        <v>27</v>
      </c>
      <c r="G49" s="37" t="n">
        <v>27.0599994659424</v>
      </c>
      <c r="H49" s="37" t="n">
        <v>27.1900005340576</v>
      </c>
      <c r="I49" s="37" t="n">
        <v>27.3099994659424</v>
      </c>
      <c r="J49" s="37" t="n">
        <v>27.6200008392334</v>
      </c>
      <c r="K49" s="37" t="n">
        <v>27.8099994659424</v>
      </c>
      <c r="L49" s="37" t="n">
        <v>28</v>
      </c>
      <c r="M49" s="37" t="n">
        <v>28.3700008392334</v>
      </c>
      <c r="N49" s="37" t="n">
        <v>28.1900005340576</v>
      </c>
      <c r="O49" s="37" t="n">
        <v>28.25</v>
      </c>
      <c r="P49" s="37" t="n">
        <v>28.4400005340576</v>
      </c>
      <c r="Q49" s="37" t="n">
        <v>28.3700008392334</v>
      </c>
      <c r="R49" s="37" t="n">
        <v>28.8700008392334</v>
      </c>
      <c r="S49" s="37" t="n">
        <v>29.5</v>
      </c>
      <c r="T49" s="37" t="n">
        <v>29.75</v>
      </c>
      <c r="U49" s="37" t="n">
        <v>29.5</v>
      </c>
      <c r="V49" s="37" t="n">
        <v>29</v>
      </c>
      <c r="W49" s="37" t="n">
        <v>29.1200008392334</v>
      </c>
      <c r="X49" s="37" t="n">
        <v>28.8700008392334</v>
      </c>
      <c r="Y49" s="37" t="n">
        <v>28.5599994659424</v>
      </c>
      <c r="Z49" s="37" t="n">
        <v>28.9400005340576</v>
      </c>
      <c r="AA49" s="37" t="n">
        <v>29.75</v>
      </c>
      <c r="AB49" s="37" t="n">
        <v>29.6900005340576</v>
      </c>
      <c r="AC49" s="37" t="n">
        <v>29.3700008392334</v>
      </c>
      <c r="AD49" s="37" t="n">
        <v>29.5</v>
      </c>
      <c r="AE49" s="37" t="n">
        <v>30.1200008392334</v>
      </c>
      <c r="AF49" s="37" t="n">
        <v>30.0599994659424</v>
      </c>
      <c r="AG49" s="37" t="n">
        <v>29.5599994659424</v>
      </c>
      <c r="AH49" s="37" t="n">
        <v>29.25</v>
      </c>
      <c r="AI49" s="37" t="n">
        <v>29.1900005340576</v>
      </c>
      <c r="AJ49" s="37" t="n">
        <v>27.0599994659424</v>
      </c>
      <c r="AK49" s="37" t="n">
        <v>26.25</v>
      </c>
      <c r="AL49" s="37" t="n">
        <v>27.1900005340576</v>
      </c>
      <c r="AM49" s="37" t="n">
        <v>26.9400005340576</v>
      </c>
      <c r="AN49" s="37" t="n">
        <v>26.9400005340576</v>
      </c>
      <c r="AO49" s="37" t="n">
        <v>26.1900005340576</v>
      </c>
      <c r="AP49" s="37" t="n">
        <v>26.3700008392334</v>
      </c>
      <c r="AQ49" s="37" t="n">
        <v>25.5599994659424</v>
      </c>
      <c r="AR49" s="37" t="n">
        <v>25.75</v>
      </c>
      <c r="AS49" s="37" t="n">
        <v>26.1200008392334</v>
      </c>
      <c r="AT49" s="37" t="n">
        <v>26.1900005340576</v>
      </c>
      <c r="AU49" s="37" t="n">
        <v>26.4400005340576</v>
      </c>
      <c r="AV49" s="37" t="n">
        <v>26.4400005340576</v>
      </c>
      <c r="AW49" s="37" t="n">
        <v>26.5</v>
      </c>
      <c r="AX49" s="37" t="n">
        <v>26.4400005340576</v>
      </c>
      <c r="AY49" s="37" t="n">
        <v>26.5</v>
      </c>
      <c r="AZ49" s="37" t="n">
        <v>26.4899997711182</v>
      </c>
      <c r="BA49" s="37" t="n">
        <v>26.4500007629395</v>
      </c>
      <c r="BB49" s="37" t="n">
        <v>26.2999992370605</v>
      </c>
      <c r="BC49" s="37" t="n">
        <v>26.4500007629395</v>
      </c>
      <c r="BD49" s="37" t="n">
        <v>26.3500003814697</v>
      </c>
      <c r="BE49" s="37" t="n">
        <v>26.5599994659424</v>
      </c>
      <c r="BF49" s="37" t="n">
        <v>26.4899997711182</v>
      </c>
      <c r="BG49" s="37" t="n">
        <v>26.8600006103516</v>
      </c>
      <c r="BH49" s="37" t="n">
        <v>27.4699993133545</v>
      </c>
      <c r="BI49" s="37" t="n">
        <v>27.9799995422363</v>
      </c>
      <c r="BJ49" s="37" t="n">
        <v>28.0100002288818</v>
      </c>
      <c r="BK49" s="37" t="n">
        <v>28.0599994659424</v>
      </c>
      <c r="BL49" s="37" t="n">
        <v>28</v>
      </c>
      <c r="BM49" s="37" t="n">
        <v>28.2000007629395</v>
      </c>
      <c r="BN49" s="37" t="n">
        <v>28.0599994659424</v>
      </c>
      <c r="BO49" s="37" t="n">
        <v>28</v>
      </c>
      <c r="BP49" s="37" t="n">
        <v>43.0625</v>
      </c>
      <c r="BQ49" s="37" t="n">
        <v>47.6875</v>
      </c>
      <c r="BR49" s="37" t="n">
        <v>18.4375</v>
      </c>
      <c r="BS49" s="37" t="n">
        <v>17.5</v>
      </c>
    </row>
    <row r="50" customFormat="false" ht="12.75" hidden="false" customHeight="false" outlineLevel="0" collapsed="false">
      <c r="A50" s="24" t="s">
        <v>275</v>
      </c>
      <c r="B50" s="3" t="n">
        <v>15.5600004196167</v>
      </c>
      <c r="C50" s="37" t="n">
        <v>15.1899995803833</v>
      </c>
      <c r="D50" s="37" t="n">
        <v>15.4399995803833</v>
      </c>
      <c r="E50" s="37" t="n">
        <v>15.3699998855591</v>
      </c>
      <c r="F50" s="37" t="n">
        <v>15.75</v>
      </c>
      <c r="G50" s="37" t="n">
        <v>15.6899995803833</v>
      </c>
      <c r="H50" s="37" t="n">
        <v>15.75</v>
      </c>
      <c r="I50" s="37" t="n">
        <v>15.75</v>
      </c>
      <c r="J50" s="37" t="n">
        <v>15.8699998855591</v>
      </c>
      <c r="K50" s="37" t="n">
        <v>15.8100004196167</v>
      </c>
      <c r="L50" s="37" t="n">
        <v>15.9399995803833</v>
      </c>
      <c r="M50" s="37" t="n">
        <v>16.1200008392334</v>
      </c>
      <c r="N50" s="37" t="n">
        <v>15.8100004196167</v>
      </c>
      <c r="O50" s="37" t="n">
        <v>15.9399995803833</v>
      </c>
      <c r="P50" s="37" t="n">
        <v>16.1900005340576</v>
      </c>
      <c r="Q50" s="37" t="n">
        <v>16</v>
      </c>
      <c r="R50" s="37" t="n">
        <v>15.8699998855591</v>
      </c>
      <c r="S50" s="37" t="n">
        <v>15.8699998855591</v>
      </c>
      <c r="T50" s="37" t="n">
        <v>16.0599994659424</v>
      </c>
      <c r="U50" s="37" t="n">
        <v>15.8699998855591</v>
      </c>
      <c r="V50" s="37" t="n">
        <v>15.8100004196167</v>
      </c>
      <c r="W50" s="37" t="n">
        <v>15.6199998855591</v>
      </c>
      <c r="X50" s="37" t="n">
        <v>15.4399995803833</v>
      </c>
      <c r="Y50" s="37" t="n">
        <v>15.5</v>
      </c>
      <c r="Z50" s="37" t="n">
        <v>15.4399995803833</v>
      </c>
      <c r="AA50" s="37" t="n">
        <v>15.4399995803833</v>
      </c>
      <c r="AB50" s="37" t="n">
        <v>15.25</v>
      </c>
      <c r="AC50" s="37" t="n">
        <v>15.3699998855591</v>
      </c>
      <c r="AD50" s="37" t="n">
        <v>15.3699998855591</v>
      </c>
      <c r="AE50" s="37" t="n">
        <v>16.25</v>
      </c>
      <c r="AF50" s="37" t="n">
        <v>16.1900005340576</v>
      </c>
      <c r="AG50" s="37" t="n">
        <v>16.0599994659424</v>
      </c>
      <c r="AH50" s="37" t="n">
        <v>16</v>
      </c>
      <c r="AI50" s="37" t="n">
        <v>15.6899995803833</v>
      </c>
      <c r="AJ50" s="37" t="n">
        <v>14.3699998855591</v>
      </c>
      <c r="AK50" s="37" t="n">
        <v>14.3699998855591</v>
      </c>
      <c r="AL50" s="37" t="n">
        <v>14.3699998855591</v>
      </c>
      <c r="AM50" s="37" t="n">
        <v>14.6199998855591</v>
      </c>
      <c r="AN50" s="37" t="n">
        <v>14.9399995803833</v>
      </c>
      <c r="AO50" s="37" t="n">
        <v>14.6199998855591</v>
      </c>
      <c r="AP50" s="37" t="n">
        <v>14.75</v>
      </c>
      <c r="AQ50" s="37" t="n">
        <v>15.1899995803833</v>
      </c>
      <c r="AR50" s="37" t="n">
        <v>14.75</v>
      </c>
      <c r="AS50" s="37" t="n">
        <v>14.3699998855591</v>
      </c>
      <c r="AT50" s="37" t="n">
        <v>14.25</v>
      </c>
      <c r="AU50" s="37" t="n">
        <v>14.6199998855591</v>
      </c>
      <c r="AV50" s="37" t="n">
        <v>14.8699998855591</v>
      </c>
      <c r="AW50" s="37" t="n">
        <v>14.9399995803833</v>
      </c>
      <c r="AX50" s="37" t="n">
        <v>15.1199998855591</v>
      </c>
      <c r="AY50" s="37" t="n">
        <v>15.6099996566772</v>
      </c>
      <c r="AZ50" s="37" t="n">
        <v>15.1400003433228</v>
      </c>
      <c r="BA50" s="37" t="n">
        <v>14.6099996566772</v>
      </c>
      <c r="BB50" s="37" t="n">
        <v>14.0200004577637</v>
      </c>
      <c r="BC50" s="37" t="n">
        <v>13.8500003814697</v>
      </c>
      <c r="BD50" s="37" t="n">
        <v>13.6000003814697</v>
      </c>
      <c r="BE50" s="37" t="n">
        <v>12.25</v>
      </c>
      <c r="BF50" s="37" t="n">
        <v>10.8000001907349</v>
      </c>
      <c r="BG50" s="37" t="n">
        <v>11.4899997711182</v>
      </c>
      <c r="BH50" s="37" t="n">
        <v>11.8500003814697</v>
      </c>
      <c r="BI50" s="37" t="n">
        <v>11.8999996185303</v>
      </c>
      <c r="BJ50" s="37" t="n">
        <v>12.1000003814697</v>
      </c>
      <c r="BK50" s="37" t="n">
        <v>11.7399997711182</v>
      </c>
      <c r="BL50" s="37" t="n">
        <v>11.9799995422363</v>
      </c>
      <c r="BM50" s="37" t="n">
        <v>11.8299999237061</v>
      </c>
      <c r="BN50" s="37" t="n">
        <v>11.7399997711182</v>
      </c>
      <c r="BO50" s="37" t="n">
        <v>11.9799995422363</v>
      </c>
      <c r="BP50" s="37" t="n">
        <v>44.375</v>
      </c>
      <c r="BQ50" s="37" t="n">
        <v>16.6875</v>
      </c>
      <c r="BR50" s="37" t="n">
        <v>18.875</v>
      </c>
      <c r="BS50" s="37" t="n">
        <v>20.25</v>
      </c>
    </row>
    <row r="51" customFormat="false" ht="12.75" hidden="false" customHeight="false" outlineLevel="0" collapsed="false">
      <c r="A51" s="24" t="s">
        <v>276</v>
      </c>
      <c r="B51" s="3" t="n">
        <v>28.8099994659424</v>
      </c>
      <c r="C51" s="37" t="n">
        <v>29.6900005340576</v>
      </c>
      <c r="D51" s="37" t="n">
        <v>30.3700008392334</v>
      </c>
      <c r="E51" s="37" t="n">
        <v>29.6900005340576</v>
      </c>
      <c r="F51" s="37" t="n">
        <v>29.6900005340576</v>
      </c>
      <c r="G51" s="37" t="n">
        <v>29.3700008392334</v>
      </c>
      <c r="H51" s="37" t="n">
        <v>29.5</v>
      </c>
      <c r="I51" s="37" t="n">
        <v>29.6900005340576</v>
      </c>
      <c r="J51" s="37" t="n">
        <v>29.8700008392334</v>
      </c>
      <c r="K51" s="37" t="n">
        <v>29.8700008392334</v>
      </c>
      <c r="L51" s="37" t="n">
        <v>29.1900005340576</v>
      </c>
      <c r="M51" s="37" t="n">
        <v>28.5599994659424</v>
      </c>
      <c r="N51" s="37" t="n">
        <v>27.75</v>
      </c>
      <c r="O51" s="37" t="n">
        <v>27.8099994659424</v>
      </c>
      <c r="P51" s="37" t="n">
        <v>28.1900005340576</v>
      </c>
      <c r="Q51" s="37" t="n">
        <v>27.8700008392334</v>
      </c>
      <c r="R51" s="37" t="n">
        <v>28.6200008392334</v>
      </c>
      <c r="S51" s="37" t="n">
        <v>29</v>
      </c>
      <c r="T51" s="37" t="n">
        <v>29.4400005340576</v>
      </c>
      <c r="U51" s="37" t="n">
        <v>29.8099994659424</v>
      </c>
      <c r="V51" s="37" t="n">
        <v>30.6200008392334</v>
      </c>
      <c r="W51" s="37" t="n">
        <v>30.75</v>
      </c>
      <c r="X51" s="37" t="n">
        <v>29.8099994659424</v>
      </c>
      <c r="Y51" s="37" t="n">
        <v>30.3700008392334</v>
      </c>
      <c r="Z51" s="37" t="n">
        <v>31.1200008392334</v>
      </c>
      <c r="AA51" s="37" t="n">
        <v>31.3099994659424</v>
      </c>
      <c r="AB51" s="37" t="n">
        <v>30.5</v>
      </c>
      <c r="AC51" s="37" t="n">
        <v>31.0599994659424</v>
      </c>
      <c r="AD51" s="37" t="n">
        <v>31.1900005340576</v>
      </c>
      <c r="AE51" s="37" t="n">
        <v>33.25</v>
      </c>
      <c r="AF51" s="37" t="n">
        <v>33.8699989318848</v>
      </c>
      <c r="AG51" s="37" t="n">
        <v>33.689998626709</v>
      </c>
      <c r="AH51" s="37" t="n">
        <v>32.75</v>
      </c>
      <c r="AI51" s="37" t="n">
        <v>31.8099994659424</v>
      </c>
      <c r="AJ51" s="37" t="n">
        <v>30.1900005340576</v>
      </c>
      <c r="AK51" s="37" t="n">
        <v>30.1200008392334</v>
      </c>
      <c r="AL51" s="37" t="n">
        <v>30</v>
      </c>
      <c r="AM51" s="37" t="n">
        <v>30</v>
      </c>
      <c r="AN51" s="37" t="n">
        <v>30.1200008392334</v>
      </c>
      <c r="AO51" s="37" t="n">
        <v>30.1200008392334</v>
      </c>
      <c r="AP51" s="37" t="n">
        <v>30.4400005340576</v>
      </c>
      <c r="AQ51" s="37" t="n">
        <v>29.9400005340576</v>
      </c>
      <c r="AR51" s="37" t="n">
        <v>29.4400005340576</v>
      </c>
      <c r="AS51" s="37" t="n">
        <v>29.3700008392334</v>
      </c>
      <c r="AT51" s="37" t="n">
        <v>29.3700008392334</v>
      </c>
      <c r="AU51" s="37" t="n">
        <v>29.6900005340576</v>
      </c>
      <c r="AV51" s="37" t="n">
        <v>29.6200008392334</v>
      </c>
      <c r="AW51" s="37" t="n">
        <v>30</v>
      </c>
      <c r="AX51" s="37" t="n">
        <v>31.25</v>
      </c>
      <c r="AY51" s="37" t="n">
        <v>31.6000003814697</v>
      </c>
      <c r="AZ51" s="37" t="n">
        <v>31.5100002288818</v>
      </c>
      <c r="BA51" s="37" t="n">
        <v>32</v>
      </c>
      <c r="BB51" s="37" t="n">
        <v>32</v>
      </c>
      <c r="BC51" s="37" t="n">
        <v>32.6699981689453</v>
      </c>
      <c r="BD51" s="37" t="n">
        <v>34.5999984741211</v>
      </c>
      <c r="BE51" s="37" t="n">
        <v>34.060001373291</v>
      </c>
      <c r="BF51" s="37" t="n">
        <v>33.8800010681152</v>
      </c>
      <c r="BG51" s="37" t="n">
        <v>33.4000015258789</v>
      </c>
      <c r="BH51" s="37" t="n">
        <v>35.1100006103516</v>
      </c>
      <c r="BI51" s="37" t="n">
        <v>35.0900001525879</v>
      </c>
      <c r="BJ51" s="37" t="n">
        <v>35.5400009155273</v>
      </c>
      <c r="BK51" s="37" t="n">
        <v>34.7999992370606</v>
      </c>
      <c r="BL51" s="37" t="n">
        <v>34.5200004577637</v>
      </c>
      <c r="BM51" s="37" t="n">
        <v>34.0699996948242</v>
      </c>
      <c r="BN51" s="37" t="n">
        <v>34.7999992370606</v>
      </c>
      <c r="BO51" s="37" t="n">
        <v>34.5200004577637</v>
      </c>
      <c r="BP51" s="37" t="n">
        <v>64.5</v>
      </c>
      <c r="BQ51" s="37" t="n">
        <v>36.0625</v>
      </c>
      <c r="BR51" s="37" t="n">
        <v>40.375</v>
      </c>
      <c r="BS51" s="37" t="n">
        <v>40.4375</v>
      </c>
    </row>
    <row r="52" customFormat="false" ht="12.75" hidden="false" customHeight="false" outlineLevel="0" collapsed="false">
      <c r="A52" s="24" t="s">
        <v>277</v>
      </c>
      <c r="B52" s="3" t="n">
        <v>0.514686789434989</v>
      </c>
      <c r="C52" s="37" t="n">
        <v>0.524566313835076</v>
      </c>
      <c r="D52" s="37" t="n">
        <v>0.557465908838244</v>
      </c>
      <c r="E52" s="37" t="n">
        <v>0.546931934962076</v>
      </c>
      <c r="F52" s="37" t="n">
        <v>0.539642996871622</v>
      </c>
      <c r="G52" s="37" t="n">
        <v>0.540512687081447</v>
      </c>
      <c r="H52" s="37" t="n">
        <v>0.525590640151516</v>
      </c>
      <c r="I52" s="37" t="n">
        <v>0.536305774483033</v>
      </c>
      <c r="J52" s="37" t="n">
        <v>0.560238798077721</v>
      </c>
      <c r="K52" s="37" t="n">
        <v>0.558600290999818</v>
      </c>
      <c r="L52" s="37" t="n">
        <v>0.548560641753394</v>
      </c>
      <c r="M52" s="37" t="n">
        <v>0.553206997991466</v>
      </c>
      <c r="N52" s="37" t="n">
        <v>0.555232364813826</v>
      </c>
      <c r="O52" s="37" t="n">
        <v>0.555166280032672</v>
      </c>
      <c r="P52" s="37" t="n">
        <v>0.543389675372817</v>
      </c>
      <c r="Q52" s="37" t="n">
        <v>0.550785674775503</v>
      </c>
      <c r="R52" s="37" t="n">
        <v>0.556287050574023</v>
      </c>
      <c r="S52" s="37" t="n">
        <v>0.53098315884912</v>
      </c>
      <c r="T52" s="37" t="n">
        <v>0.524217751293479</v>
      </c>
      <c r="U52" s="37" t="n">
        <v>0.51877870033722</v>
      </c>
      <c r="V52" s="37" t="n">
        <v>0.504497673403363</v>
      </c>
      <c r="W52" s="37" t="n">
        <v>0.513374760574856</v>
      </c>
      <c r="X52" s="37" t="n">
        <v>0.527862446906909</v>
      </c>
      <c r="Y52" s="37" t="n">
        <v>0.507420335863452</v>
      </c>
      <c r="Z52" s="37" t="n">
        <v>0.499104879406412</v>
      </c>
      <c r="AA52" s="37" t="n">
        <v>0.501663138295258</v>
      </c>
      <c r="AB52" s="37" t="n">
        <v>0.498063063493954</v>
      </c>
      <c r="AC52" s="37" t="n">
        <v>0.477141598797378</v>
      </c>
      <c r="AD52" s="37" t="n">
        <v>0.500946222914738</v>
      </c>
      <c r="AE52" s="37" t="n">
        <v>0.469404847538013</v>
      </c>
      <c r="AF52" s="37" t="n">
        <v>0.465270835989637</v>
      </c>
      <c r="AG52" s="37" t="n">
        <v>0.475072685221306</v>
      </c>
      <c r="AH52" s="37" t="n">
        <v>0.504371207736285</v>
      </c>
      <c r="AI52" s="37" t="n">
        <v>0.50075111868564</v>
      </c>
      <c r="AJ52" s="37" t="n">
        <v>0.510117316725429</v>
      </c>
      <c r="AK52" s="37" t="n">
        <v>0.537972862199781</v>
      </c>
      <c r="AL52" s="37" t="n">
        <v>0.522400765766174</v>
      </c>
      <c r="AM52" s="37" t="n">
        <v>0.508244849203412</v>
      </c>
      <c r="AN52" s="37" t="n">
        <v>0.494307119273973</v>
      </c>
      <c r="AO52" s="37" t="n">
        <v>0.510433053096546</v>
      </c>
      <c r="AP52" s="37" t="n">
        <v>0.501308958233124</v>
      </c>
      <c r="AQ52" s="37" t="n">
        <v>0.505330988160163</v>
      </c>
      <c r="AR52" s="37" t="n">
        <v>0.503875985110324</v>
      </c>
      <c r="AS52" s="37" t="n">
        <v>0.485816404244911</v>
      </c>
      <c r="AT52" s="37" t="n">
        <v>0.489623326365695</v>
      </c>
      <c r="AU52" s="37" t="n">
        <v>0.496264057808594</v>
      </c>
      <c r="AV52" s="37" t="n">
        <v>0.480716096211341</v>
      </c>
      <c r="AW52" s="37" t="n">
        <v>0.472312704215479</v>
      </c>
      <c r="AX52" s="37" t="n">
        <v>0.475487789273262</v>
      </c>
      <c r="AY52" s="37" t="n">
        <v>0.466985252898994</v>
      </c>
      <c r="AZ52" s="37" t="n">
        <v>0.471439534157133</v>
      </c>
      <c r="BA52" s="37" t="n">
        <v>0.479286039319233</v>
      </c>
      <c r="BB52" s="37" t="n">
        <v>0.475663733006</v>
      </c>
      <c r="BC52" s="37" t="n">
        <v>0.475663733006</v>
      </c>
      <c r="BD52" s="37" t="n">
        <v>0.467752613558135</v>
      </c>
      <c r="BE52" s="37" t="n">
        <v>0.477366260258376</v>
      </c>
      <c r="BF52" s="37" t="n">
        <v>0.480742962044427</v>
      </c>
      <c r="BG52" s="37" t="n">
        <v>0.493112511921248</v>
      </c>
      <c r="BH52" s="37" t="n">
        <v>0.558059644303944</v>
      </c>
      <c r="BI52" s="37" t="n">
        <v>0.533520160509822</v>
      </c>
      <c r="BJ52" s="37" t="n">
        <v>0.534102432632236</v>
      </c>
      <c r="BK52" s="37" t="n">
        <v>0.523587904556912</v>
      </c>
      <c r="BL52" s="37" t="n">
        <v>0.518460334146853</v>
      </c>
      <c r="BM52" s="37" t="n">
        <v>0.533375579521083</v>
      </c>
      <c r="BN52" s="37" t="n">
        <v>0.523587904556912</v>
      </c>
      <c r="BO52" s="37" t="n">
        <v>0.518460334146853</v>
      </c>
      <c r="BP52" s="37" t="n">
        <v>59.875</v>
      </c>
      <c r="BQ52" s="37" t="n">
        <v>0.980392138737056</v>
      </c>
      <c r="BR52" s="37" t="n">
        <v>16.625</v>
      </c>
      <c r="BS52" s="37" t="n">
        <v>16.625</v>
      </c>
    </row>
    <row r="53" customFormat="false" ht="12.75" hidden="false" customHeight="false" outlineLevel="0" collapsed="false">
      <c r="A53" s="24" t="s">
        <v>278</v>
      </c>
      <c r="B53" s="3" t="n">
        <v>38.060001373291</v>
      </c>
      <c r="C53" s="37" t="n">
        <v>38.75</v>
      </c>
      <c r="D53" s="37" t="n">
        <v>39.439998626709</v>
      </c>
      <c r="E53" s="37" t="n">
        <v>38.939998626709</v>
      </c>
      <c r="F53" s="37" t="n">
        <v>38.3699989318848</v>
      </c>
      <c r="G53" s="37" t="n">
        <v>37.810001373291</v>
      </c>
      <c r="H53" s="37" t="n">
        <v>37.8699989318848</v>
      </c>
      <c r="I53" s="37" t="n">
        <v>36.75</v>
      </c>
      <c r="J53" s="37" t="n">
        <v>37.310001373291</v>
      </c>
      <c r="K53" s="37" t="n">
        <v>37.6199989318848</v>
      </c>
      <c r="L53" s="37" t="n">
        <v>37.1199989318848</v>
      </c>
      <c r="M53" s="37" t="n">
        <v>36.1199989318848</v>
      </c>
      <c r="N53" s="37" t="n">
        <v>31.9400005340576</v>
      </c>
      <c r="O53" s="37" t="n">
        <v>33</v>
      </c>
      <c r="P53" s="37" t="n">
        <v>33.3699989318848</v>
      </c>
      <c r="Q53" s="37" t="n">
        <v>34.3699989318848</v>
      </c>
      <c r="R53" s="37" t="n">
        <v>34.5</v>
      </c>
      <c r="S53" s="37" t="n">
        <v>34.310001373291</v>
      </c>
      <c r="T53" s="37" t="n">
        <v>35.439998626709</v>
      </c>
      <c r="U53" s="37" t="n">
        <v>35.5</v>
      </c>
      <c r="V53" s="37" t="n">
        <v>34.939998626709</v>
      </c>
      <c r="W53" s="37" t="n">
        <v>34.689998626709</v>
      </c>
      <c r="X53" s="37" t="n">
        <v>33.560001373291</v>
      </c>
      <c r="Y53" s="37" t="n">
        <v>32.1199989318848</v>
      </c>
      <c r="Z53" s="37" t="n">
        <v>33.939998626709</v>
      </c>
      <c r="AA53" s="37" t="n">
        <v>33.560001373291</v>
      </c>
      <c r="AB53" s="37" t="n">
        <v>33.1199989318848</v>
      </c>
      <c r="AC53" s="37" t="n">
        <v>33</v>
      </c>
      <c r="AD53" s="37" t="n">
        <v>35.25</v>
      </c>
      <c r="AE53" s="37" t="n">
        <v>37.560001373291</v>
      </c>
      <c r="AF53" s="37" t="n">
        <v>38.25</v>
      </c>
      <c r="AG53" s="37" t="n">
        <v>38</v>
      </c>
      <c r="AH53" s="37" t="n">
        <v>39.060001373291</v>
      </c>
      <c r="AI53" s="37" t="n">
        <v>38.310001373291</v>
      </c>
      <c r="AJ53" s="37" t="n">
        <v>38.060001373291</v>
      </c>
      <c r="AK53" s="37" t="n">
        <v>37.25</v>
      </c>
      <c r="AL53" s="37" t="n">
        <v>37.689998626709</v>
      </c>
      <c r="AM53" s="37" t="n">
        <v>37.25</v>
      </c>
      <c r="AN53" s="37" t="n">
        <v>36.75</v>
      </c>
      <c r="AO53" s="37" t="n">
        <v>36.310001373291</v>
      </c>
      <c r="AP53" s="37" t="n">
        <v>36.189998626709</v>
      </c>
      <c r="AQ53" s="37" t="n">
        <v>37</v>
      </c>
      <c r="AR53" s="37" t="n">
        <v>36.6199989318848</v>
      </c>
      <c r="AS53" s="37" t="n">
        <v>36.3699989318848</v>
      </c>
      <c r="AT53" s="37" t="n">
        <v>34.939998626709</v>
      </c>
      <c r="AU53" s="37" t="n">
        <v>35.439998626709</v>
      </c>
      <c r="AV53" s="37" t="n">
        <v>35.689998626709</v>
      </c>
      <c r="AW53" s="37" t="n">
        <v>33.25</v>
      </c>
      <c r="AX53" s="37" t="n">
        <v>34.6199989318848</v>
      </c>
      <c r="AY53" s="37" t="n">
        <v>34.1699981689453</v>
      </c>
      <c r="AZ53" s="37" t="n">
        <v>33.5999984741211</v>
      </c>
      <c r="BA53" s="37" t="n">
        <v>34.2299995422363</v>
      </c>
      <c r="BB53" s="37" t="n">
        <v>35.4500007629395</v>
      </c>
      <c r="BC53" s="37" t="n">
        <v>36.25</v>
      </c>
      <c r="BD53" s="37" t="n">
        <v>36.5200004577637</v>
      </c>
      <c r="BE53" s="37" t="n">
        <v>37.1399993896484</v>
      </c>
      <c r="BF53" s="37" t="n">
        <v>37.2200012207031</v>
      </c>
      <c r="BG53" s="37" t="n">
        <v>36.6500015258789</v>
      </c>
      <c r="BH53" s="37" t="n">
        <v>37.6500015258789</v>
      </c>
      <c r="BI53" s="37" t="n">
        <v>38.0099983215332</v>
      </c>
      <c r="BJ53" s="37" t="n">
        <v>37.9099998474121</v>
      </c>
      <c r="BK53" s="37" t="n">
        <v>38.0699996948242</v>
      </c>
      <c r="BL53" s="37" t="n">
        <v>39.0099983215332</v>
      </c>
      <c r="BM53" s="37" t="n">
        <v>39.0499992370606</v>
      </c>
      <c r="BN53" s="37" t="n">
        <v>38.0699996948242</v>
      </c>
      <c r="BO53" s="37" t="n">
        <v>39.0099983215332</v>
      </c>
      <c r="BP53" s="37" t="n">
        <v>37</v>
      </c>
      <c r="BQ53" s="37" t="n">
        <v>17.75</v>
      </c>
      <c r="BR53" s="37" t="n">
        <v>5.96875</v>
      </c>
      <c r="BS53" s="37" t="n">
        <v>5.84375</v>
      </c>
    </row>
    <row r="54" customFormat="false" ht="12.75" hidden="false" customHeight="false" outlineLevel="0" collapsed="false">
      <c r="A54" s="24" t="s">
        <v>279</v>
      </c>
      <c r="B54" s="3" t="n">
        <v>28.8099994659424</v>
      </c>
      <c r="C54" s="37" t="n">
        <v>29.0599994659424</v>
      </c>
      <c r="D54" s="37" t="n">
        <v>30.25</v>
      </c>
      <c r="E54" s="37" t="n">
        <v>29.8700008392334</v>
      </c>
      <c r="F54" s="37" t="n">
        <v>29.8099994659424</v>
      </c>
      <c r="G54" s="37" t="n">
        <v>29.6200008392334</v>
      </c>
      <c r="H54" s="37" t="n">
        <v>30.5</v>
      </c>
      <c r="I54" s="37" t="n">
        <v>30.25</v>
      </c>
      <c r="J54" s="37" t="n">
        <v>30.6200008392334</v>
      </c>
      <c r="K54" s="37" t="n">
        <v>30.6200008392334</v>
      </c>
      <c r="L54" s="37" t="n">
        <v>30.8700008392334</v>
      </c>
      <c r="M54" s="37" t="n">
        <v>30</v>
      </c>
      <c r="N54" s="37" t="n">
        <v>28.6900005340576</v>
      </c>
      <c r="O54" s="37" t="n">
        <v>29.75</v>
      </c>
      <c r="P54" s="37" t="n">
        <v>29.8099994659424</v>
      </c>
      <c r="Q54" s="37" t="n">
        <v>29</v>
      </c>
      <c r="R54" s="37" t="n">
        <v>29.3700008392334</v>
      </c>
      <c r="S54" s="37" t="n">
        <v>29</v>
      </c>
      <c r="T54" s="37" t="n">
        <v>29.5</v>
      </c>
      <c r="U54" s="37" t="n">
        <v>30.5599994659424</v>
      </c>
      <c r="V54" s="37" t="n">
        <v>30.6900005340576</v>
      </c>
      <c r="W54" s="37" t="n">
        <v>30.9400005340576</v>
      </c>
      <c r="X54" s="37" t="n">
        <v>30.4400005340576</v>
      </c>
      <c r="Y54" s="37" t="n">
        <v>31.75</v>
      </c>
      <c r="Z54" s="37" t="n">
        <v>32.25</v>
      </c>
      <c r="AA54" s="37" t="n">
        <v>33.189998626709</v>
      </c>
      <c r="AB54" s="37" t="n">
        <v>32.8699989318848</v>
      </c>
      <c r="AC54" s="37" t="n">
        <v>33.3699989318848</v>
      </c>
      <c r="AD54" s="37" t="n">
        <v>32.25</v>
      </c>
      <c r="AE54" s="37" t="n">
        <v>33.1199989318848</v>
      </c>
      <c r="AF54" s="37" t="n">
        <v>34.060001373291</v>
      </c>
      <c r="AG54" s="37" t="n">
        <v>33.939998626709</v>
      </c>
      <c r="AH54" s="37" t="n">
        <v>34.3699989318848</v>
      </c>
      <c r="AI54" s="37" t="n">
        <v>33.689998626709</v>
      </c>
      <c r="AJ54" s="37" t="n">
        <v>31.9400005340576</v>
      </c>
      <c r="AK54" s="37" t="n">
        <v>32.060001373291</v>
      </c>
      <c r="AL54" s="37" t="n">
        <v>32.189998626709</v>
      </c>
      <c r="AM54" s="37" t="n">
        <v>32.25</v>
      </c>
      <c r="AN54" s="37" t="n">
        <v>32.310001373291</v>
      </c>
      <c r="AO54" s="37" t="n">
        <v>31.6200008392334</v>
      </c>
      <c r="AP54" s="37" t="n">
        <v>32.75</v>
      </c>
      <c r="AQ54" s="37" t="n">
        <v>32.689998626709</v>
      </c>
      <c r="AR54" s="37" t="n">
        <v>32.310001373291</v>
      </c>
      <c r="AS54" s="37" t="n">
        <v>31.8700008392334</v>
      </c>
      <c r="AT54" s="37" t="n">
        <v>32</v>
      </c>
      <c r="AU54" s="37" t="n">
        <v>32.1199989318848</v>
      </c>
      <c r="AV54" s="37" t="n">
        <v>32.189998626709</v>
      </c>
      <c r="AW54" s="37" t="n">
        <v>32.060001373291</v>
      </c>
      <c r="AX54" s="37" t="n">
        <v>32.810001373291</v>
      </c>
      <c r="AY54" s="37" t="n">
        <v>34</v>
      </c>
      <c r="AZ54" s="37" t="n">
        <v>33.8499984741211</v>
      </c>
      <c r="BA54" s="37" t="n">
        <v>33.7900009155273</v>
      </c>
      <c r="BB54" s="37" t="n">
        <v>33.9900016784668</v>
      </c>
      <c r="BC54" s="37" t="n">
        <v>34.6100006103516</v>
      </c>
      <c r="BD54" s="37" t="n">
        <v>40.189998626709</v>
      </c>
      <c r="BE54" s="37" t="n">
        <v>40.7999992370606</v>
      </c>
      <c r="BF54" s="37" t="n">
        <v>41.2099990844727</v>
      </c>
      <c r="BG54" s="37" t="n">
        <v>41.1500015258789</v>
      </c>
      <c r="BH54" s="37" t="n">
        <v>42.2400016784668</v>
      </c>
      <c r="BI54" s="37" t="n">
        <v>42.4500007629395</v>
      </c>
      <c r="BJ54" s="37" t="n">
        <v>43.1500015258789</v>
      </c>
      <c r="BK54" s="37" t="n">
        <v>42.4000015258789</v>
      </c>
      <c r="BL54" s="37" t="n">
        <v>42.1500015258789</v>
      </c>
      <c r="BM54" s="37" t="n">
        <v>42.060001373291</v>
      </c>
      <c r="BN54" s="37" t="n">
        <v>42.4000015258789</v>
      </c>
      <c r="BO54" s="37" t="n">
        <v>42.1500015258789</v>
      </c>
      <c r="BP54" s="37" t="n">
        <v>45.6875</v>
      </c>
      <c r="BQ54" s="37" t="n">
        <v>0.775451404320944</v>
      </c>
      <c r="BR54" s="37" t="n">
        <v>31.875</v>
      </c>
      <c r="BS54" s="37" t="n">
        <v>27.875</v>
      </c>
    </row>
    <row r="55" customFormat="false" ht="12.75" hidden="false" customHeight="false" outlineLevel="0" collapsed="false">
      <c r="A55" s="24" t="s">
        <v>280</v>
      </c>
      <c r="B55" s="3" t="n">
        <v>59.189998626709</v>
      </c>
      <c r="C55" s="37" t="n">
        <v>60.3699989318848</v>
      </c>
      <c r="D55" s="37" t="n">
        <v>60.25</v>
      </c>
      <c r="E55" s="37" t="n">
        <v>60.3699989318848</v>
      </c>
      <c r="F55" s="37" t="n">
        <v>60.439998626709</v>
      </c>
      <c r="G55" s="37" t="n">
        <v>60.8699989318848</v>
      </c>
      <c r="H55" s="37" t="n">
        <v>61.439998626709</v>
      </c>
      <c r="I55" s="37" t="n">
        <v>60.75</v>
      </c>
      <c r="J55" s="37" t="n">
        <v>60.310001373291</v>
      </c>
      <c r="K55" s="37" t="n">
        <v>60.939998626709</v>
      </c>
      <c r="L55" s="37" t="n">
        <v>61.439998626709</v>
      </c>
      <c r="M55" s="37" t="n">
        <v>58.810001373291</v>
      </c>
      <c r="N55" s="37" t="n">
        <v>58.060001373291</v>
      </c>
      <c r="O55" s="37" t="n">
        <v>59.310001373291</v>
      </c>
      <c r="P55" s="37" t="n">
        <v>60.060001373291</v>
      </c>
      <c r="Q55" s="37" t="n">
        <v>59</v>
      </c>
      <c r="R55" s="37" t="n">
        <v>57.8699989318848</v>
      </c>
      <c r="S55" s="37" t="n">
        <v>57.8699989318848</v>
      </c>
      <c r="T55" s="37" t="n">
        <v>58.75</v>
      </c>
      <c r="U55" s="37" t="n">
        <v>58.8699989318848</v>
      </c>
      <c r="V55" s="37" t="n">
        <v>59.439998626709</v>
      </c>
      <c r="W55" s="37" t="n">
        <v>59.8699989318848</v>
      </c>
      <c r="X55" s="37" t="n">
        <v>57.1199989318848</v>
      </c>
      <c r="Y55" s="37" t="n">
        <v>57.310001373291</v>
      </c>
      <c r="Z55" s="37" t="n">
        <v>59.189998626709</v>
      </c>
      <c r="AA55" s="37" t="n">
        <v>59.75</v>
      </c>
      <c r="AB55" s="37" t="n">
        <v>57.6199989318848</v>
      </c>
      <c r="AC55" s="37" t="n">
        <v>57.310001373291</v>
      </c>
      <c r="AD55" s="37" t="n">
        <v>58.8699989318848</v>
      </c>
      <c r="AE55" s="37" t="n">
        <v>60.939998626709</v>
      </c>
      <c r="AF55" s="37" t="n">
        <v>62.189998626709</v>
      </c>
      <c r="AG55" s="37" t="n">
        <v>62.1199989318848</v>
      </c>
      <c r="AH55" s="37" t="n">
        <v>62.810001373291</v>
      </c>
      <c r="AI55" s="37" t="n">
        <v>60.5</v>
      </c>
      <c r="AJ55" s="37" t="n">
        <v>59.25</v>
      </c>
      <c r="AK55" s="37" t="n">
        <v>59.560001373291</v>
      </c>
      <c r="AL55" s="37" t="n">
        <v>59.75</v>
      </c>
      <c r="AM55" s="37" t="n">
        <v>58.939998626709</v>
      </c>
      <c r="AN55" s="37" t="n">
        <v>59.189998626709</v>
      </c>
      <c r="AO55" s="37" t="n">
        <v>60.060001373291</v>
      </c>
      <c r="AP55" s="37" t="n">
        <v>59</v>
      </c>
      <c r="AQ55" s="37" t="n">
        <v>59.25</v>
      </c>
      <c r="AR55" s="37" t="n">
        <v>59.75</v>
      </c>
      <c r="AS55" s="37" t="n">
        <v>58.5</v>
      </c>
      <c r="AT55" s="37" t="n">
        <v>58.560001373291</v>
      </c>
      <c r="AU55" s="37" t="n">
        <v>58.6199989318848</v>
      </c>
      <c r="AV55" s="37" t="n">
        <v>58.75</v>
      </c>
      <c r="AW55" s="37" t="n">
        <v>59.1199989318848</v>
      </c>
      <c r="AX55" s="37" t="n">
        <v>61.560001373291</v>
      </c>
      <c r="AY55" s="37" t="n">
        <v>60.4099998474121</v>
      </c>
      <c r="AZ55" s="37" t="n">
        <v>60.9000015258789</v>
      </c>
      <c r="BA55" s="37" t="n">
        <v>61.4000015258789</v>
      </c>
      <c r="BB55" s="37" t="n">
        <v>61.9000015258789</v>
      </c>
      <c r="BC55" s="37" t="n">
        <v>61.3499984741211</v>
      </c>
      <c r="BD55" s="37" t="n">
        <v>61.7599983215332</v>
      </c>
      <c r="BE55" s="37" t="n">
        <v>62.9900016784668</v>
      </c>
      <c r="BF55" s="37" t="n">
        <v>62.0099983215332</v>
      </c>
      <c r="BG55" s="37" t="n">
        <v>62.7299995422363</v>
      </c>
      <c r="BH55" s="37" t="n">
        <v>63.8899993896484</v>
      </c>
      <c r="BI55" s="37" t="n">
        <v>64.4499969482422</v>
      </c>
      <c r="BJ55" s="37" t="n">
        <v>63.9000015258789</v>
      </c>
      <c r="BK55" s="37" t="n">
        <v>64.1999969482422</v>
      </c>
      <c r="BL55" s="37" t="n">
        <v>63.6500015258789</v>
      </c>
      <c r="BM55" s="37" t="n">
        <v>64.9000015258789</v>
      </c>
      <c r="BN55" s="37" t="n">
        <v>64.1999969482422</v>
      </c>
      <c r="BO55" s="37" t="n">
        <v>63.6500015258789</v>
      </c>
      <c r="BP55" s="37" t="n">
        <v>26.4375</v>
      </c>
      <c r="BQ55" s="37" t="n">
        <v>58.1875</v>
      </c>
      <c r="BR55" s="37" t="n">
        <v>0.935251809002577</v>
      </c>
      <c r="BS55" s="37" t="n">
        <v>0.9431868921105</v>
      </c>
    </row>
    <row r="56" customFormat="false" ht="12.75" hidden="false" customHeight="false" outlineLevel="0" collapsed="false">
      <c r="A56" s="24" t="s">
        <v>281</v>
      </c>
      <c r="B56" s="3" t="n">
        <v>38.189998626709</v>
      </c>
      <c r="C56" s="37" t="n">
        <v>37.1199989318848</v>
      </c>
      <c r="D56" s="37" t="n">
        <v>37.8699989318848</v>
      </c>
      <c r="E56" s="37" t="n">
        <v>38.439998626709</v>
      </c>
      <c r="F56" s="37" t="n">
        <v>39</v>
      </c>
      <c r="G56" s="37" t="n">
        <v>38.939998626709</v>
      </c>
      <c r="H56" s="37" t="n">
        <v>38.810001373291</v>
      </c>
      <c r="I56" s="37" t="n">
        <v>38.689998626709</v>
      </c>
      <c r="J56" s="37" t="n">
        <v>38.3699989318848</v>
      </c>
      <c r="K56" s="37" t="n">
        <v>38.439998626709</v>
      </c>
      <c r="L56" s="37" t="n">
        <v>39.439998626709</v>
      </c>
      <c r="M56" s="37" t="n">
        <v>39.6199989318848</v>
      </c>
      <c r="N56" s="37" t="n">
        <v>39.939998626709</v>
      </c>
      <c r="O56" s="37" t="n">
        <v>40.060001373291</v>
      </c>
      <c r="P56" s="37" t="n">
        <v>40.25</v>
      </c>
      <c r="Q56" s="37" t="n">
        <v>39.310001373291</v>
      </c>
      <c r="R56" s="37" t="n">
        <v>38.939998626709</v>
      </c>
      <c r="S56" s="37" t="n">
        <v>39.060001373291</v>
      </c>
      <c r="T56" s="37" t="n">
        <v>39.439998626709</v>
      </c>
      <c r="U56" s="37" t="n">
        <v>39.439998626709</v>
      </c>
      <c r="V56" s="37" t="n">
        <v>39.939998626709</v>
      </c>
      <c r="W56" s="37" t="n">
        <v>40.310001373291</v>
      </c>
      <c r="X56" s="37" t="n">
        <v>39.810001373291</v>
      </c>
      <c r="Y56" s="37" t="n">
        <v>40.060001373291</v>
      </c>
      <c r="Z56" s="37" t="n">
        <v>40.75</v>
      </c>
      <c r="AA56" s="37" t="n">
        <v>40.939998626709</v>
      </c>
      <c r="AB56" s="37" t="n">
        <v>42.189998626709</v>
      </c>
      <c r="AC56" s="37" t="n">
        <v>43.5</v>
      </c>
      <c r="AD56" s="37" t="n">
        <v>44</v>
      </c>
      <c r="AE56" s="37" t="n">
        <v>44.6199989318848</v>
      </c>
      <c r="AF56" s="37" t="n">
        <v>44.3699989318848</v>
      </c>
      <c r="AG56" s="37" t="n">
        <v>44.310001373291</v>
      </c>
      <c r="AH56" s="37" t="n">
        <v>43.060001373291</v>
      </c>
      <c r="AI56" s="37" t="n">
        <v>41.060001373291</v>
      </c>
      <c r="AJ56" s="37" t="n">
        <v>37.810001373291</v>
      </c>
      <c r="AK56" s="37" t="n">
        <v>37.6199989318848</v>
      </c>
      <c r="AL56" s="37" t="n">
        <v>37.3699989318848</v>
      </c>
      <c r="AM56" s="37" t="n">
        <v>36.939998626709</v>
      </c>
      <c r="AN56" s="37" t="n">
        <v>37.5</v>
      </c>
      <c r="AO56" s="37" t="n">
        <v>36.1199989318848</v>
      </c>
      <c r="AP56" s="37" t="n">
        <v>36.6199989318848</v>
      </c>
      <c r="AQ56" s="37" t="n">
        <v>36.310001373291</v>
      </c>
      <c r="AR56" s="37" t="n">
        <v>35.939998626709</v>
      </c>
      <c r="AS56" s="37" t="n">
        <v>36.1199989318848</v>
      </c>
      <c r="AT56" s="37" t="n">
        <v>36.689998626709</v>
      </c>
      <c r="AU56" s="37" t="n">
        <v>37.25</v>
      </c>
      <c r="AV56" s="37" t="n">
        <v>36.939998626709</v>
      </c>
      <c r="AW56" s="37" t="n">
        <v>37.75</v>
      </c>
      <c r="AX56" s="37" t="n">
        <v>38.6199989318848</v>
      </c>
      <c r="AY56" s="37" t="n">
        <v>38.3800010681152</v>
      </c>
      <c r="AZ56" s="37" t="n">
        <v>38.4500007629395</v>
      </c>
      <c r="BA56" s="37" t="n">
        <v>37.7299995422363</v>
      </c>
      <c r="BB56" s="37" t="n">
        <v>37.5</v>
      </c>
      <c r="BC56" s="37" t="n">
        <v>38</v>
      </c>
      <c r="BD56" s="37" t="n">
        <v>38.7999992370606</v>
      </c>
      <c r="BE56" s="37" t="n">
        <v>39.1599998474121</v>
      </c>
      <c r="BF56" s="37" t="n">
        <v>39.6500015258789</v>
      </c>
      <c r="BG56" s="37" t="n">
        <v>40.1699981689453</v>
      </c>
      <c r="BH56" s="37" t="n">
        <v>41.0099983215332</v>
      </c>
      <c r="BI56" s="37" t="n">
        <v>40.7999992370606</v>
      </c>
      <c r="BJ56" s="37" t="n">
        <v>40.7999992370606</v>
      </c>
      <c r="BK56" s="37" t="n">
        <v>40.5999984741211</v>
      </c>
      <c r="BL56" s="37" t="n">
        <v>40.5499992370606</v>
      </c>
      <c r="BM56" s="37" t="n">
        <v>41.3699989318848</v>
      </c>
      <c r="BN56" s="37" t="n">
        <v>40.5999984741211</v>
      </c>
      <c r="BO56" s="37" t="n">
        <v>40.5499992370606</v>
      </c>
      <c r="BP56" s="37" t="n">
        <v>33.1875</v>
      </c>
      <c r="BQ56" s="37" t="n">
        <v>49</v>
      </c>
      <c r="BR56" s="37" t="n">
        <v>15.0625</v>
      </c>
      <c r="BS56" s="37" t="n">
        <v>15.5</v>
      </c>
    </row>
    <row r="57" customFormat="false" ht="12.75" hidden="false" customHeight="false" outlineLevel="0" collapsed="false">
      <c r="A57" s="24" t="s">
        <v>282</v>
      </c>
      <c r="B57" s="3" t="n">
        <v>27.5599994659424</v>
      </c>
      <c r="C57" s="37" t="n">
        <v>27.5</v>
      </c>
      <c r="D57" s="37" t="n">
        <v>28.3700008392334</v>
      </c>
      <c r="E57" s="37" t="n">
        <v>29.1900005340576</v>
      </c>
      <c r="F57" s="37" t="n">
        <v>29.3700008392334</v>
      </c>
      <c r="G57" s="37" t="n">
        <v>29.5</v>
      </c>
      <c r="H57" s="37" t="n">
        <v>28.8099994659424</v>
      </c>
      <c r="I57" s="37" t="n">
        <v>29.1200008392334</v>
      </c>
      <c r="J57" s="37" t="n">
        <v>29.0599994659424</v>
      </c>
      <c r="K57" s="37" t="n">
        <v>29.1900005340576</v>
      </c>
      <c r="L57" s="37" t="n">
        <v>29.3099994659424</v>
      </c>
      <c r="M57" s="37" t="n">
        <v>29.6200008392334</v>
      </c>
      <c r="N57" s="37" t="n">
        <v>29.5</v>
      </c>
      <c r="O57" s="37" t="n">
        <v>29.3700008392334</v>
      </c>
      <c r="P57" s="37" t="n">
        <v>29.25</v>
      </c>
      <c r="Q57" s="37" t="n">
        <v>28.9400005340576</v>
      </c>
      <c r="R57" s="37" t="n">
        <v>28.6200008392334</v>
      </c>
      <c r="S57" s="37" t="n">
        <v>28.75</v>
      </c>
      <c r="T57" s="37" t="n">
        <v>29.3099994659424</v>
      </c>
      <c r="U57" s="37" t="n">
        <v>29.4400005340576</v>
      </c>
      <c r="V57" s="37" t="n">
        <v>28.8099994659424</v>
      </c>
      <c r="W57" s="37" t="n">
        <v>28.6900005340576</v>
      </c>
      <c r="X57" s="37" t="n">
        <v>28.3700008392334</v>
      </c>
      <c r="Y57" s="37" t="n">
        <v>28.3099994659424</v>
      </c>
      <c r="Z57" s="37" t="n">
        <v>28.6200008392334</v>
      </c>
      <c r="AA57" s="37" t="n">
        <v>28.5</v>
      </c>
      <c r="AB57" s="37" t="n">
        <v>29.0599994659424</v>
      </c>
      <c r="AC57" s="37" t="n">
        <v>29.1200008392334</v>
      </c>
      <c r="AD57" s="37" t="n">
        <v>29.4400005340576</v>
      </c>
      <c r="AE57" s="37" t="n">
        <v>30.3700008392334</v>
      </c>
      <c r="AF57" s="37" t="n">
        <v>30.4400005340576</v>
      </c>
      <c r="AG57" s="37" t="n">
        <v>31</v>
      </c>
      <c r="AH57" s="37" t="n">
        <v>29.3700008392334</v>
      </c>
      <c r="AI57" s="37" t="n">
        <v>29.3700008392334</v>
      </c>
      <c r="AJ57" s="37" t="n">
        <v>26.1900005340576</v>
      </c>
      <c r="AK57" s="37" t="n">
        <v>26.3099994659424</v>
      </c>
      <c r="AL57" s="37" t="n">
        <v>26.9400005340576</v>
      </c>
      <c r="AM57" s="37" t="n">
        <v>27</v>
      </c>
      <c r="AN57" s="37" t="n">
        <v>27.75</v>
      </c>
      <c r="AO57" s="37" t="n">
        <v>26.25</v>
      </c>
      <c r="AP57" s="37" t="n">
        <v>26.5</v>
      </c>
      <c r="AQ57" s="37" t="n">
        <v>25.6200008392334</v>
      </c>
      <c r="AR57" s="37" t="n">
        <v>25</v>
      </c>
      <c r="AS57" s="37" t="n">
        <v>25.75</v>
      </c>
      <c r="AT57" s="37" t="n">
        <v>26.1900005340576</v>
      </c>
      <c r="AU57" s="37" t="n">
        <v>26.5599994659424</v>
      </c>
      <c r="AV57" s="37" t="n">
        <v>28</v>
      </c>
      <c r="AW57" s="37" t="n">
        <v>28.75</v>
      </c>
      <c r="AX57" s="37" t="n">
        <v>28.6900005340576</v>
      </c>
      <c r="AY57" s="37" t="n">
        <v>29</v>
      </c>
      <c r="AZ57" s="37" t="n">
        <v>28.5100002288818</v>
      </c>
      <c r="BA57" s="37" t="n">
        <v>28.6000003814697</v>
      </c>
      <c r="BB57" s="37" t="n">
        <v>28.1000003814697</v>
      </c>
      <c r="BC57" s="37" t="n">
        <v>28.2000007629395</v>
      </c>
      <c r="BD57" s="37" t="n">
        <v>28.5200004577637</v>
      </c>
      <c r="BE57" s="37" t="n">
        <v>28.6800003051758</v>
      </c>
      <c r="BF57" s="37" t="n">
        <v>29.3999996185303</v>
      </c>
      <c r="BG57" s="37" t="n">
        <v>29.6499996185303</v>
      </c>
      <c r="BH57" s="37" t="n">
        <v>29.9200000762939</v>
      </c>
      <c r="BI57" s="37" t="n">
        <v>30</v>
      </c>
      <c r="BJ57" s="37" t="n">
        <v>29.8999996185303</v>
      </c>
      <c r="BK57" s="37" t="n">
        <v>30.2299995422363</v>
      </c>
      <c r="BL57" s="37" t="n">
        <v>30.4699993133545</v>
      </c>
      <c r="BM57" s="37" t="n">
        <v>30.6100006103516</v>
      </c>
      <c r="BN57" s="37" t="n">
        <v>30.2299995422363</v>
      </c>
      <c r="BO57" s="37" t="n">
        <v>30.4699993133545</v>
      </c>
      <c r="BP57" s="37" t="n">
        <v>78.6875</v>
      </c>
      <c r="BQ57" s="37" t="n">
        <v>24.25</v>
      </c>
      <c r="BR57" s="37" t="n">
        <v>0.769230743857374</v>
      </c>
      <c r="BS57" s="37" t="n">
        <v>0.749001347718433</v>
      </c>
    </row>
    <row r="58" customFormat="false" ht="12.75" hidden="false" customHeight="false" outlineLevel="0" collapsed="false">
      <c r="A58" s="24" t="s">
        <v>283</v>
      </c>
      <c r="B58" s="3" t="n">
        <v>372.75</v>
      </c>
      <c r="C58" s="37" t="n">
        <v>362.910003662109</v>
      </c>
      <c r="D58" s="37" t="n">
        <v>367.809997558594</v>
      </c>
      <c r="E58" s="37" t="n">
        <v>373.769989013672</v>
      </c>
      <c r="F58" s="37" t="n">
        <v>381.940002441406</v>
      </c>
      <c r="G58" s="37" t="n">
        <v>381.130004882813</v>
      </c>
      <c r="H58" s="37" t="n">
        <v>373.720001220703</v>
      </c>
      <c r="I58" s="37" t="n">
        <v>375.170013427734</v>
      </c>
      <c r="J58" s="37" t="n">
        <v>374.510009765625</v>
      </c>
      <c r="K58" s="37" t="n">
        <v>373.049987792969</v>
      </c>
      <c r="L58" s="37" t="n">
        <v>377.779998779297</v>
      </c>
      <c r="M58" s="37" t="n">
        <v>381.709991455078</v>
      </c>
      <c r="N58" s="37" t="n">
        <v>382.850006103516</v>
      </c>
      <c r="O58" s="37" t="n">
        <v>378.730010986328</v>
      </c>
      <c r="P58" s="37" t="n">
        <v>379.489990234375</v>
      </c>
      <c r="Q58" s="37" t="n">
        <v>375.170013427734</v>
      </c>
      <c r="R58" s="37" t="n">
        <v>370.589996337891</v>
      </c>
      <c r="S58" s="37" t="n">
        <v>370.029998779297</v>
      </c>
      <c r="T58" s="37" t="n">
        <v>370.959991455078</v>
      </c>
      <c r="U58" s="37" t="n">
        <v>368.920013427734</v>
      </c>
      <c r="V58" s="37" t="n">
        <v>370.890014648438</v>
      </c>
      <c r="W58" s="37" t="n">
        <v>375.160003662109</v>
      </c>
      <c r="X58" s="37" t="n">
        <v>369.890014648438</v>
      </c>
      <c r="Y58" s="37" t="n">
        <v>370.679992675781</v>
      </c>
      <c r="Z58" s="37" t="n">
        <v>377.260009765625</v>
      </c>
      <c r="AA58" s="37" t="n">
        <v>379.529998779297</v>
      </c>
      <c r="AB58" s="37" t="n">
        <v>387</v>
      </c>
      <c r="AC58" s="37" t="n">
        <v>382.130004882813</v>
      </c>
      <c r="AD58" s="37" t="n">
        <v>387.850006103516</v>
      </c>
      <c r="AE58" s="37" t="n">
        <v>397.440002441406</v>
      </c>
      <c r="AF58" s="37" t="n">
        <v>393.549987792969</v>
      </c>
      <c r="AG58" s="37" t="n">
        <v>393.260009765625</v>
      </c>
      <c r="AH58" s="37" t="n">
        <v>381.670013427734</v>
      </c>
      <c r="AI58" s="37" t="n">
        <v>360.630004882813</v>
      </c>
      <c r="AJ58" s="37" t="n">
        <v>338.730010986328</v>
      </c>
      <c r="AK58" s="37" t="n">
        <v>337.890014648438</v>
      </c>
      <c r="AL58" s="37" t="n">
        <v>345.320007324219</v>
      </c>
      <c r="AM58" s="37" t="n">
        <v>343.25</v>
      </c>
      <c r="AN58" s="37" t="n">
        <v>338.549987792969</v>
      </c>
      <c r="AO58" s="37" t="n">
        <v>321.339996337891</v>
      </c>
      <c r="AP58" s="37" t="n">
        <v>329.269989013672</v>
      </c>
      <c r="AQ58" s="37" t="n">
        <v>323.899993896484</v>
      </c>
      <c r="AR58" s="37" t="n">
        <v>325.589996337891</v>
      </c>
      <c r="AS58" s="37" t="n">
        <v>330.540008544922</v>
      </c>
      <c r="AT58" s="37" t="n">
        <v>333.959991455078</v>
      </c>
      <c r="AU58" s="37" t="n">
        <v>339.299987792969</v>
      </c>
      <c r="AV58" s="37" t="n">
        <v>342.119995117188</v>
      </c>
      <c r="AW58" s="37" t="n">
        <v>346.579986572266</v>
      </c>
      <c r="AX58" s="37" t="n">
        <v>353.470001220703</v>
      </c>
      <c r="AY58" s="37" t="n">
        <v>354.549987792969</v>
      </c>
      <c r="AZ58" s="37" t="n">
        <v>351.320007324219</v>
      </c>
      <c r="BA58" s="37" t="n">
        <v>348.190002441406</v>
      </c>
      <c r="BB58" s="37" t="n">
        <v>345.869995117188</v>
      </c>
      <c r="BC58" s="37" t="n">
        <v>348.920013427734</v>
      </c>
      <c r="BD58" s="37" t="n">
        <v>351.869995117188</v>
      </c>
      <c r="BE58" s="37" t="n">
        <v>352.119995117188</v>
      </c>
      <c r="BF58" s="37" t="n">
        <v>357.059997558594</v>
      </c>
      <c r="BG58" s="37" t="n">
        <v>363.570007324219</v>
      </c>
      <c r="BH58" s="37" t="n">
        <v>369.549987792969</v>
      </c>
      <c r="BI58" s="37" t="n">
        <v>365.339996337891</v>
      </c>
      <c r="BJ58" s="37" t="n">
        <v>363.549987792969</v>
      </c>
      <c r="BK58" s="37" t="n">
        <v>363.339996337891</v>
      </c>
      <c r="BL58" s="37" t="n">
        <v>360.970001220703</v>
      </c>
      <c r="BM58" s="37" t="n">
        <v>366.890014648438</v>
      </c>
      <c r="BN58" s="37" t="n">
        <v>363.339996337891</v>
      </c>
      <c r="BO58" s="37" t="n">
        <v>360.970001220703</v>
      </c>
      <c r="BP58" s="37" t="n">
        <v>29.5625</v>
      </c>
      <c r="BQ58" s="37" t="n">
        <v>45.125</v>
      </c>
      <c r="BR58" s="37" t="n">
        <v>52.9375</v>
      </c>
      <c r="BS58" s="37" t="n">
        <v>53.4375</v>
      </c>
    </row>
    <row r="59" customFormat="false" ht="12.75" hidden="false" customHeight="false" outlineLevel="0" collapsed="false">
      <c r="A59" s="24" t="s">
        <v>283</v>
      </c>
      <c r="B59" s="3" t="n">
        <v>372.75</v>
      </c>
      <c r="C59" s="37" t="n">
        <v>362.910003662109</v>
      </c>
      <c r="D59" s="37" t="n">
        <v>367.809997558594</v>
      </c>
      <c r="E59" s="37" t="n">
        <v>373.769989013672</v>
      </c>
      <c r="F59" s="37" t="n">
        <v>381.940002441406</v>
      </c>
      <c r="G59" s="37" t="n">
        <v>381.130004882813</v>
      </c>
      <c r="H59" s="37" t="n">
        <v>373.720001220703</v>
      </c>
      <c r="I59" s="37" t="n">
        <v>375.170013427734</v>
      </c>
      <c r="J59" s="37" t="n">
        <v>374.510009765625</v>
      </c>
      <c r="K59" s="37" t="n">
        <v>373.049987792969</v>
      </c>
      <c r="L59" s="37" t="n">
        <v>377.779998779297</v>
      </c>
      <c r="M59" s="37" t="n">
        <v>381.709991455078</v>
      </c>
      <c r="N59" s="37" t="n">
        <v>382.850006103516</v>
      </c>
      <c r="O59" s="37" t="n">
        <v>378.730010986328</v>
      </c>
      <c r="P59" s="37" t="n">
        <v>379.489990234375</v>
      </c>
      <c r="Q59" s="37" t="n">
        <v>375.170013427734</v>
      </c>
      <c r="R59" s="37" t="n">
        <v>370.589996337891</v>
      </c>
      <c r="S59" s="37" t="n">
        <v>370.029998779297</v>
      </c>
      <c r="T59" s="37" t="n">
        <v>370.959991455078</v>
      </c>
      <c r="U59" s="37" t="n">
        <v>368.920013427734</v>
      </c>
      <c r="V59" s="37" t="n">
        <v>370.890014648438</v>
      </c>
      <c r="W59" s="37" t="n">
        <v>375.160003662109</v>
      </c>
      <c r="X59" s="37" t="n">
        <v>369.890014648438</v>
      </c>
      <c r="Y59" s="37" t="n">
        <v>370.679992675781</v>
      </c>
      <c r="Z59" s="37" t="n">
        <v>377.260009765625</v>
      </c>
      <c r="AA59" s="37" t="n">
        <v>379.529998779297</v>
      </c>
      <c r="AB59" s="37" t="n">
        <v>387</v>
      </c>
      <c r="AC59" s="37" t="n">
        <v>382.130004882813</v>
      </c>
      <c r="AD59" s="37" t="n">
        <v>387.850006103516</v>
      </c>
      <c r="AE59" s="37" t="n">
        <v>397.440002441406</v>
      </c>
      <c r="AF59" s="37" t="n">
        <v>393.549987792969</v>
      </c>
      <c r="AG59" s="37" t="n">
        <v>393.260009765625</v>
      </c>
      <c r="AH59" s="37" t="n">
        <v>381.670013427734</v>
      </c>
      <c r="AI59" s="37" t="n">
        <v>360.630004882813</v>
      </c>
      <c r="AJ59" s="37" t="n">
        <v>338.730010986328</v>
      </c>
      <c r="AK59" s="37" t="n">
        <v>337.890014648438</v>
      </c>
      <c r="AL59" s="37" t="n">
        <v>345.320007324219</v>
      </c>
      <c r="AM59" s="37" t="n">
        <v>343.25</v>
      </c>
      <c r="AN59" s="37" t="n">
        <v>338.549987792969</v>
      </c>
      <c r="AO59" s="37" t="n">
        <v>321.339996337891</v>
      </c>
      <c r="AP59" s="37" t="n">
        <v>329.269989013672</v>
      </c>
      <c r="AQ59" s="37" t="n">
        <v>323.899993896484</v>
      </c>
      <c r="AR59" s="37" t="n">
        <v>325.589996337891</v>
      </c>
      <c r="AS59" s="37" t="n">
        <v>330.540008544922</v>
      </c>
      <c r="AT59" s="37" t="n">
        <v>333.959991455078</v>
      </c>
      <c r="AU59" s="37" t="n">
        <v>339.299987792969</v>
      </c>
      <c r="AV59" s="37" t="n">
        <v>342.119995117188</v>
      </c>
      <c r="AW59" s="37" t="n">
        <v>346.579986572266</v>
      </c>
      <c r="AX59" s="37" t="n">
        <v>353.470001220703</v>
      </c>
      <c r="AY59" s="37" t="n">
        <v>354.549987792969</v>
      </c>
      <c r="AZ59" s="37" t="n">
        <v>351.320007324219</v>
      </c>
      <c r="BA59" s="37" t="n">
        <v>348.190002441406</v>
      </c>
      <c r="BB59" s="37" t="n">
        <v>345.869995117188</v>
      </c>
      <c r="BC59" s="37" t="n">
        <v>348.920013427734</v>
      </c>
      <c r="BD59" s="37" t="n">
        <v>351.869995117188</v>
      </c>
      <c r="BE59" s="37" t="n">
        <v>352.119995117188</v>
      </c>
      <c r="BF59" s="37" t="n">
        <v>357.059997558594</v>
      </c>
      <c r="BG59" s="37" t="n">
        <v>363.570007324219</v>
      </c>
      <c r="BH59" s="37" t="n">
        <v>369.549987792969</v>
      </c>
      <c r="BI59" s="37" t="n">
        <v>365.339996337891</v>
      </c>
      <c r="BJ59" s="37" t="n">
        <v>363.549987792969</v>
      </c>
      <c r="BK59" s="37" t="n">
        <v>363.339996337891</v>
      </c>
      <c r="BL59" s="37" t="n">
        <v>360.970001220703</v>
      </c>
      <c r="BM59" s="37" t="n">
        <v>366.890014648438</v>
      </c>
      <c r="BN59" s="37" t="n">
        <v>363.339996337891</v>
      </c>
      <c r="BO59" s="37" t="n">
        <v>360.970001220703</v>
      </c>
      <c r="BP59" s="37" t="n">
        <v>15.125</v>
      </c>
      <c r="BQ59" s="37" t="n">
        <v>41.6875</v>
      </c>
      <c r="BR59" s="37" t="n">
        <v>48.3125</v>
      </c>
      <c r="BS59" s="37" t="n">
        <v>48.25</v>
      </c>
    </row>
    <row r="60" customFormat="false" ht="12.75" hidden="false" customHeight="false" outlineLevel="0" collapsed="false">
      <c r="A60" s="24" t="s">
        <v>283</v>
      </c>
      <c r="B60" s="3" t="n">
        <v>372.75</v>
      </c>
      <c r="C60" s="37" t="n">
        <v>362.910003662109</v>
      </c>
      <c r="D60" s="37" t="n">
        <v>367.809997558594</v>
      </c>
      <c r="E60" s="37" t="n">
        <v>373.769989013672</v>
      </c>
      <c r="F60" s="37" t="n">
        <v>381.940002441406</v>
      </c>
      <c r="G60" s="37" t="n">
        <v>381.130004882813</v>
      </c>
      <c r="H60" s="37" t="n">
        <v>373.720001220703</v>
      </c>
      <c r="I60" s="37" t="n">
        <v>375.170013427734</v>
      </c>
      <c r="J60" s="37" t="n">
        <v>374.510009765625</v>
      </c>
      <c r="K60" s="37" t="n">
        <v>373.049987792969</v>
      </c>
      <c r="L60" s="37" t="n">
        <v>377.779998779297</v>
      </c>
      <c r="M60" s="37" t="n">
        <v>381.709991455078</v>
      </c>
      <c r="N60" s="37" t="n">
        <v>382.850006103516</v>
      </c>
      <c r="O60" s="37" t="n">
        <v>378.730010986328</v>
      </c>
      <c r="P60" s="37" t="n">
        <v>379.489990234375</v>
      </c>
      <c r="Q60" s="37" t="n">
        <v>375.170013427734</v>
      </c>
      <c r="R60" s="37" t="n">
        <v>370.589996337891</v>
      </c>
      <c r="S60" s="37" t="n">
        <v>370.029998779297</v>
      </c>
      <c r="T60" s="37" t="n">
        <v>370.959991455078</v>
      </c>
      <c r="U60" s="37" t="n">
        <v>368.920013427734</v>
      </c>
      <c r="V60" s="37" t="n">
        <v>370.890014648438</v>
      </c>
      <c r="W60" s="37" t="n">
        <v>375.160003662109</v>
      </c>
      <c r="X60" s="37" t="n">
        <v>369.890014648438</v>
      </c>
      <c r="Y60" s="37" t="n">
        <v>370.679992675781</v>
      </c>
      <c r="Z60" s="37" t="n">
        <v>377.260009765625</v>
      </c>
      <c r="AA60" s="37" t="n">
        <v>379.529998779297</v>
      </c>
      <c r="AB60" s="37" t="n">
        <v>387</v>
      </c>
      <c r="AC60" s="37" t="n">
        <v>382.130004882813</v>
      </c>
      <c r="AD60" s="37" t="n">
        <v>387.850006103516</v>
      </c>
      <c r="AE60" s="37" t="n">
        <v>397.440002441406</v>
      </c>
      <c r="AF60" s="37" t="n">
        <v>393.549987792969</v>
      </c>
      <c r="AG60" s="37" t="n">
        <v>393.260009765625</v>
      </c>
      <c r="AH60" s="37" t="n">
        <v>381.670013427734</v>
      </c>
      <c r="AI60" s="37" t="n">
        <v>360.630004882813</v>
      </c>
      <c r="AJ60" s="37" t="n">
        <v>338.730010986328</v>
      </c>
      <c r="AK60" s="37" t="n">
        <v>337.890014648438</v>
      </c>
      <c r="AL60" s="37" t="n">
        <v>345.320007324219</v>
      </c>
      <c r="AM60" s="37" t="n">
        <v>343.25</v>
      </c>
      <c r="AN60" s="37" t="n">
        <v>338.549987792969</v>
      </c>
      <c r="AO60" s="37" t="n">
        <v>321.339996337891</v>
      </c>
      <c r="AP60" s="37" t="n">
        <v>329.269989013672</v>
      </c>
      <c r="AQ60" s="37" t="n">
        <v>323.899993896484</v>
      </c>
      <c r="AR60" s="37" t="n">
        <v>325.589996337891</v>
      </c>
      <c r="AS60" s="37" t="n">
        <v>330.540008544922</v>
      </c>
      <c r="AT60" s="37" t="n">
        <v>333.959991455078</v>
      </c>
      <c r="AU60" s="37" t="n">
        <v>339.299987792969</v>
      </c>
      <c r="AV60" s="37" t="n">
        <v>342.119995117188</v>
      </c>
      <c r="AW60" s="37" t="n">
        <v>346.579986572266</v>
      </c>
      <c r="AX60" s="37" t="n">
        <v>353.470001220703</v>
      </c>
      <c r="AY60" s="37" t="n">
        <v>354.549987792969</v>
      </c>
      <c r="AZ60" s="37" t="n">
        <v>351.320007324219</v>
      </c>
      <c r="BA60" s="37" t="n">
        <v>348.190002441406</v>
      </c>
      <c r="BB60" s="37" t="n">
        <v>345.869995117188</v>
      </c>
      <c r="BC60" s="37" t="n">
        <v>348.920013427734</v>
      </c>
      <c r="BD60" s="37" t="n">
        <v>351.869995117188</v>
      </c>
      <c r="BE60" s="37" t="n">
        <v>352.119995117188</v>
      </c>
      <c r="BF60" s="37" t="n">
        <v>357.059997558594</v>
      </c>
      <c r="BG60" s="37" t="n">
        <v>363.570007324219</v>
      </c>
      <c r="BH60" s="37" t="n">
        <v>369.549987792969</v>
      </c>
      <c r="BI60" s="37" t="n">
        <v>365.339996337891</v>
      </c>
      <c r="BJ60" s="37" t="n">
        <v>363.549987792969</v>
      </c>
      <c r="BK60" s="37" t="n">
        <v>363.339996337891</v>
      </c>
      <c r="BL60" s="37" t="n">
        <v>360.970001220703</v>
      </c>
      <c r="BM60" s="37" t="n">
        <v>366.890014648438</v>
      </c>
      <c r="BN60" s="37" t="n">
        <v>363.339996337891</v>
      </c>
      <c r="BO60" s="37" t="n">
        <v>360.970001220703</v>
      </c>
      <c r="BP60" s="37" t="n">
        <v>50.625</v>
      </c>
      <c r="BQ60" s="37" t="n">
        <v>40.3125</v>
      </c>
      <c r="BR60" s="37" t="n">
        <v>12.4375</v>
      </c>
      <c r="BS60" s="37" t="n">
        <v>12.25</v>
      </c>
    </row>
    <row r="61" customFormat="false" ht="12.75" hidden="false" customHeight="false" outlineLevel="0" collapsed="false">
      <c r="A61" s="24" t="s">
        <v>283</v>
      </c>
      <c r="B61" s="3" t="n">
        <v>372.75</v>
      </c>
      <c r="C61" s="37" t="n">
        <v>362.910003662109</v>
      </c>
      <c r="D61" s="37" t="n">
        <v>367.809997558594</v>
      </c>
      <c r="E61" s="37" t="n">
        <v>373.769989013672</v>
      </c>
      <c r="F61" s="37" t="n">
        <v>381.940002441406</v>
      </c>
      <c r="G61" s="37" t="n">
        <v>381.130004882813</v>
      </c>
      <c r="H61" s="37" t="n">
        <v>373.720001220703</v>
      </c>
      <c r="I61" s="37" t="n">
        <v>375.170013427734</v>
      </c>
      <c r="J61" s="37" t="n">
        <v>374.510009765625</v>
      </c>
      <c r="K61" s="37" t="n">
        <v>373.049987792969</v>
      </c>
      <c r="L61" s="37" t="n">
        <v>377.779998779297</v>
      </c>
      <c r="M61" s="37" t="n">
        <v>381.709991455078</v>
      </c>
      <c r="N61" s="37" t="n">
        <v>382.850006103516</v>
      </c>
      <c r="O61" s="37" t="n">
        <v>378.730010986328</v>
      </c>
      <c r="P61" s="37" t="n">
        <v>379.489990234375</v>
      </c>
      <c r="Q61" s="37" t="n">
        <v>375.170013427734</v>
      </c>
      <c r="R61" s="37" t="n">
        <v>370.589996337891</v>
      </c>
      <c r="S61" s="37" t="n">
        <v>370.029998779297</v>
      </c>
      <c r="T61" s="37" t="n">
        <v>370.959991455078</v>
      </c>
      <c r="U61" s="37" t="n">
        <v>368.920013427734</v>
      </c>
      <c r="V61" s="37" t="n">
        <v>370.890014648438</v>
      </c>
      <c r="W61" s="37" t="n">
        <v>375.160003662109</v>
      </c>
      <c r="X61" s="37" t="n">
        <v>369.890014648438</v>
      </c>
      <c r="Y61" s="37" t="n">
        <v>370.679992675781</v>
      </c>
      <c r="Z61" s="37" t="n">
        <v>377.260009765625</v>
      </c>
      <c r="AA61" s="37" t="n">
        <v>379.529998779297</v>
      </c>
      <c r="AB61" s="37" t="n">
        <v>387</v>
      </c>
      <c r="AC61" s="37" t="n">
        <v>382.130004882813</v>
      </c>
      <c r="AD61" s="37" t="n">
        <v>387.850006103516</v>
      </c>
      <c r="AE61" s="37" t="n">
        <v>397.440002441406</v>
      </c>
      <c r="AF61" s="37" t="n">
        <v>393.549987792969</v>
      </c>
      <c r="AG61" s="37" t="n">
        <v>393.260009765625</v>
      </c>
      <c r="AH61" s="37" t="n">
        <v>381.670013427734</v>
      </c>
      <c r="AI61" s="37" t="n">
        <v>360.630004882813</v>
      </c>
      <c r="AJ61" s="37" t="n">
        <v>338.730010986328</v>
      </c>
      <c r="AK61" s="37" t="n">
        <v>337.890014648438</v>
      </c>
      <c r="AL61" s="37" t="n">
        <v>345.320007324219</v>
      </c>
      <c r="AM61" s="37" t="n">
        <v>343.25</v>
      </c>
      <c r="AN61" s="37" t="n">
        <v>338.549987792969</v>
      </c>
      <c r="AO61" s="37" t="n">
        <v>321.339996337891</v>
      </c>
      <c r="AP61" s="37" t="n">
        <v>329.269989013672</v>
      </c>
      <c r="AQ61" s="37" t="n">
        <v>323.899993896484</v>
      </c>
      <c r="AR61" s="37" t="n">
        <v>325.589996337891</v>
      </c>
      <c r="AS61" s="37" t="n">
        <v>330.540008544922</v>
      </c>
      <c r="AT61" s="37" t="n">
        <v>333.959991455078</v>
      </c>
      <c r="AU61" s="37" t="n">
        <v>339.299987792969</v>
      </c>
      <c r="AV61" s="37" t="n">
        <v>342.119995117188</v>
      </c>
      <c r="AW61" s="37" t="n">
        <v>346.579986572266</v>
      </c>
      <c r="AX61" s="37" t="n">
        <v>353.470001220703</v>
      </c>
      <c r="AY61" s="37" t="n">
        <v>354.549987792969</v>
      </c>
      <c r="AZ61" s="37" t="n">
        <v>351.320007324219</v>
      </c>
      <c r="BA61" s="37" t="n">
        <v>348.190002441406</v>
      </c>
      <c r="BB61" s="37" t="n">
        <v>345.869995117188</v>
      </c>
      <c r="BC61" s="37" t="n">
        <v>348.920013427734</v>
      </c>
      <c r="BD61" s="37" t="n">
        <v>351.869995117188</v>
      </c>
      <c r="BE61" s="37" t="n">
        <v>352.119995117188</v>
      </c>
      <c r="BF61" s="37" t="n">
        <v>357.059997558594</v>
      </c>
      <c r="BG61" s="37" t="n">
        <v>363.570007324219</v>
      </c>
      <c r="BH61" s="37" t="n">
        <v>369.549987792969</v>
      </c>
      <c r="BI61" s="37" t="n">
        <v>365.339996337891</v>
      </c>
      <c r="BJ61" s="37" t="n">
        <v>363.549987792969</v>
      </c>
      <c r="BK61" s="37" t="n">
        <v>363.339996337891</v>
      </c>
      <c r="BL61" s="37" t="n">
        <v>360.970001220703</v>
      </c>
      <c r="BM61" s="37" t="n">
        <v>366.890014648438</v>
      </c>
      <c r="BN61" s="37" t="n">
        <v>363.339996337891</v>
      </c>
      <c r="BO61" s="37" t="n">
        <v>360.970001220703</v>
      </c>
      <c r="BP61" s="37" t="n">
        <v>0.475487789273262</v>
      </c>
      <c r="BQ61" s="37" t="n">
        <v>61.4375</v>
      </c>
      <c r="BR61" s="37" t="n">
        <v>43.625</v>
      </c>
      <c r="BS61" s="37" t="n">
        <v>44.6875</v>
      </c>
    </row>
    <row r="62" customFormat="false" ht="12.75" hidden="false" customHeight="false" outlineLevel="0" collapsed="false">
      <c r="A62" s="24" t="s">
        <v>284</v>
      </c>
      <c r="B62" s="3" t="n">
        <v>23.25</v>
      </c>
      <c r="C62" s="37" t="n">
        <v>25.9375</v>
      </c>
      <c r="D62" s="37" t="n">
        <v>27.125</v>
      </c>
      <c r="E62" s="37" t="n">
        <v>24.078125</v>
      </c>
      <c r="F62" s="37" t="n">
        <v>23</v>
      </c>
      <c r="G62" s="37" t="n">
        <v>20.125</v>
      </c>
      <c r="H62" s="37" t="n">
        <v>17</v>
      </c>
      <c r="I62" s="37" t="n">
        <v>13.25</v>
      </c>
      <c r="J62" s="37" t="n">
        <v>17.625</v>
      </c>
      <c r="K62" s="37" t="n">
        <v>17.125</v>
      </c>
      <c r="L62" s="37" t="n">
        <v>14.5</v>
      </c>
      <c r="M62" s="37" t="n">
        <v>14.625</v>
      </c>
      <c r="N62" s="37" t="n">
        <v>15.625</v>
      </c>
      <c r="O62" s="37" t="n">
        <v>17</v>
      </c>
      <c r="P62" s="37" t="n">
        <v>13.5</v>
      </c>
      <c r="Q62" s="37" t="n">
        <v>11.875</v>
      </c>
      <c r="R62" s="37" t="n">
        <v>12.0625</v>
      </c>
      <c r="S62" s="37" t="n">
        <v>11.3125</v>
      </c>
      <c r="T62" s="37" t="n">
        <v>12.625</v>
      </c>
      <c r="U62" s="37" t="n">
        <v>10.8125</v>
      </c>
      <c r="V62" s="37" t="n">
        <v>9.9375</v>
      </c>
      <c r="W62" s="37" t="n">
        <v>8.0625</v>
      </c>
      <c r="X62" s="37" t="n">
        <v>8</v>
      </c>
      <c r="Y62" s="37" t="n">
        <v>7.0625</v>
      </c>
      <c r="Z62" s="37" t="n">
        <v>6.3125</v>
      </c>
      <c r="AA62" s="37" t="n">
        <v>5.75</v>
      </c>
      <c r="AB62" s="37" t="n">
        <v>4.625</v>
      </c>
      <c r="AC62" s="37" t="n">
        <v>4.84375</v>
      </c>
      <c r="AD62" s="37" t="n">
        <v>5.75</v>
      </c>
      <c r="AE62" s="37" t="n">
        <v>7.375</v>
      </c>
      <c r="AF62" s="37" t="n">
        <v>8.0625</v>
      </c>
      <c r="AG62" s="37" t="n">
        <v>7.75</v>
      </c>
      <c r="AH62" s="37" t="n">
        <v>6.3125</v>
      </c>
      <c r="AI62" s="37" t="n">
        <v>8</v>
      </c>
      <c r="AJ62" s="37" t="n">
        <v>3.96875</v>
      </c>
      <c r="AK62" s="37" t="n">
        <v>3.71875</v>
      </c>
      <c r="AL62" s="37" t="n">
        <v>3.40625</v>
      </c>
      <c r="AM62" s="37" t="n">
        <v>3.3125</v>
      </c>
      <c r="AN62" s="37" t="n">
        <v>3.75</v>
      </c>
      <c r="AO62" s="37" t="n">
        <v>4.40625</v>
      </c>
      <c r="AP62" s="37" t="n">
        <v>4.625</v>
      </c>
      <c r="AQ62" s="37" t="n">
        <v>5.125</v>
      </c>
      <c r="AR62" s="37" t="n">
        <v>5.5</v>
      </c>
      <c r="AS62" s="37" t="n">
        <v>5.3125</v>
      </c>
      <c r="AT62" s="37" t="n">
        <v>5.3125</v>
      </c>
      <c r="AU62" s="37" t="n">
        <v>5.75</v>
      </c>
      <c r="AV62" s="37" t="n">
        <v>7.40625</v>
      </c>
      <c r="AW62" s="37" t="n">
        <v>8.71875</v>
      </c>
      <c r="AX62" s="37" t="n">
        <v>7.875</v>
      </c>
      <c r="AY62" s="37" t="n">
        <v>8.75</v>
      </c>
      <c r="AZ62" s="37" t="n">
        <v>8</v>
      </c>
      <c r="BA62" s="37" t="n">
        <v>8.1875</v>
      </c>
      <c r="BB62" s="37" t="n">
        <v>8.75</v>
      </c>
      <c r="BC62" s="37" t="n">
        <v>8.125</v>
      </c>
      <c r="BD62" s="37" t="n">
        <v>7.03125</v>
      </c>
      <c r="BE62" s="37" t="n">
        <v>6.75</v>
      </c>
      <c r="BF62" s="37" t="n">
        <v>6.125</v>
      </c>
      <c r="BG62" s="37" t="n">
        <v>5.78125</v>
      </c>
      <c r="BH62" s="37" t="n">
        <v>5.375</v>
      </c>
      <c r="BI62" s="37" t="n">
        <v>5.625</v>
      </c>
      <c r="BJ62" s="37" t="n">
        <v>5.5</v>
      </c>
      <c r="BK62" s="37" t="n">
        <v>5.34375</v>
      </c>
      <c r="BL62" s="37" t="n">
        <v>6</v>
      </c>
      <c r="BM62" s="37" t="n">
        <v>5.875</v>
      </c>
      <c r="BN62" s="37" t="n">
        <v>5.34375</v>
      </c>
      <c r="BO62" s="37" t="n">
        <v>6</v>
      </c>
      <c r="BP62" s="37" t="n">
        <v>74.4375</v>
      </c>
      <c r="BQ62" s="37" t="n">
        <v>48.046875</v>
      </c>
      <c r="BR62" s="37" t="n">
        <v>32.375</v>
      </c>
      <c r="BS62" s="37" t="n">
        <v>37.5</v>
      </c>
    </row>
    <row r="63" customFormat="false" ht="12.75" hidden="false" customHeight="false" outlineLevel="0" collapsed="false">
      <c r="A63" s="24" t="s">
        <v>285</v>
      </c>
      <c r="B63" s="3" t="n">
        <v>35</v>
      </c>
      <c r="C63" s="37" t="n">
        <v>35.560001373291</v>
      </c>
      <c r="D63" s="37" t="n">
        <v>38.3699989318848</v>
      </c>
      <c r="E63" s="37" t="n">
        <v>36.939998626709</v>
      </c>
      <c r="F63" s="37" t="n">
        <v>35.75</v>
      </c>
      <c r="G63" s="37" t="n">
        <v>35.5</v>
      </c>
      <c r="H63" s="37" t="n">
        <v>36</v>
      </c>
      <c r="I63" s="37" t="n">
        <v>36.310001373291</v>
      </c>
      <c r="J63" s="37" t="n">
        <v>37</v>
      </c>
      <c r="K63" s="37" t="n">
        <v>36.3699989318848</v>
      </c>
      <c r="L63" s="37" t="n">
        <v>35.310001373291</v>
      </c>
      <c r="M63" s="37" t="n">
        <v>32.6199989318848</v>
      </c>
      <c r="N63" s="37" t="n">
        <v>31.4400005340576</v>
      </c>
      <c r="O63" s="37" t="n">
        <v>31.8099994659424</v>
      </c>
      <c r="P63" s="37" t="n">
        <v>30.8700008392334</v>
      </c>
      <c r="Q63" s="37" t="n">
        <v>30.1900005340576</v>
      </c>
      <c r="R63" s="37" t="n">
        <v>31.25</v>
      </c>
      <c r="S63" s="37" t="n">
        <v>32.189998626709</v>
      </c>
      <c r="T63" s="37" t="n">
        <v>32.25</v>
      </c>
      <c r="U63" s="37" t="n">
        <v>33.1199989318848</v>
      </c>
      <c r="V63" s="37" t="n">
        <v>32.689998626709</v>
      </c>
      <c r="W63" s="37" t="n">
        <v>33.439998626709</v>
      </c>
      <c r="X63" s="37" t="n">
        <v>32.75</v>
      </c>
      <c r="Y63" s="37" t="n">
        <v>32.75</v>
      </c>
      <c r="Z63" s="37" t="n">
        <v>34.310001373291</v>
      </c>
      <c r="AA63" s="37" t="n">
        <v>35.189998626709</v>
      </c>
      <c r="AB63" s="37" t="n">
        <v>35</v>
      </c>
      <c r="AC63" s="37" t="n">
        <v>34</v>
      </c>
      <c r="AD63" s="37" t="n">
        <v>35.1199989318848</v>
      </c>
      <c r="AE63" s="37" t="n">
        <v>36.560001373291</v>
      </c>
      <c r="AF63" s="37" t="n">
        <v>36.8699989318848</v>
      </c>
      <c r="AG63" s="37" t="n">
        <v>37.189998626709</v>
      </c>
      <c r="AH63" s="37" t="n">
        <v>35.75</v>
      </c>
      <c r="AI63" s="37" t="n">
        <v>36.1199989318848</v>
      </c>
      <c r="AJ63" s="37" t="n">
        <v>32.75</v>
      </c>
      <c r="AK63" s="37" t="n">
        <v>33.060001373291</v>
      </c>
      <c r="AL63" s="37" t="n">
        <v>33.939998626709</v>
      </c>
      <c r="AM63" s="37" t="n">
        <v>33.689998626709</v>
      </c>
      <c r="AN63" s="37" t="n">
        <v>34.560001373291</v>
      </c>
      <c r="AO63" s="37" t="n">
        <v>34.6199989318848</v>
      </c>
      <c r="AP63" s="37" t="n">
        <v>35.189998626709</v>
      </c>
      <c r="AQ63" s="37" t="n">
        <v>35.25</v>
      </c>
      <c r="AR63" s="37" t="n">
        <v>34.6199989318848</v>
      </c>
      <c r="AS63" s="37" t="n">
        <v>33.560001373291</v>
      </c>
      <c r="AT63" s="37" t="n">
        <v>33.189998626709</v>
      </c>
      <c r="AU63" s="37" t="n">
        <v>33.8699989318848</v>
      </c>
      <c r="AV63" s="37" t="n">
        <v>34.810001373291</v>
      </c>
      <c r="AW63" s="37" t="n">
        <v>33.689998626709</v>
      </c>
      <c r="AX63" s="37" t="n">
        <v>34.5</v>
      </c>
      <c r="AY63" s="37" t="n">
        <v>34.75</v>
      </c>
      <c r="AZ63" s="37" t="n">
        <v>34.5200004577637</v>
      </c>
      <c r="BA63" s="37" t="n">
        <v>34.5499992370606</v>
      </c>
      <c r="BB63" s="37" t="n">
        <v>35.1100006103516</v>
      </c>
      <c r="BC63" s="37" t="n">
        <v>35.6300010681152</v>
      </c>
      <c r="BD63" s="37" t="n">
        <v>36.7700004577637</v>
      </c>
      <c r="BE63" s="37" t="n">
        <v>37.1500015258789</v>
      </c>
      <c r="BF63" s="37" t="n">
        <v>38.4099998474121</v>
      </c>
      <c r="BG63" s="37" t="n">
        <v>36.9000015258789</v>
      </c>
      <c r="BH63" s="37" t="n">
        <v>37.2299995422363</v>
      </c>
      <c r="BI63" s="37" t="n">
        <v>38.4799995422363</v>
      </c>
      <c r="BJ63" s="37" t="n">
        <v>38.9900016784668</v>
      </c>
      <c r="BK63" s="37" t="n">
        <v>38.5099983215332</v>
      </c>
      <c r="BL63" s="37" t="n">
        <v>36.8800010681152</v>
      </c>
      <c r="BM63" s="37" t="n">
        <v>36.9700012207031</v>
      </c>
      <c r="BN63" s="37" t="n">
        <v>38.5099983215332</v>
      </c>
      <c r="BO63" s="37" t="n">
        <v>36.8800010681152</v>
      </c>
      <c r="BP63" s="37" t="n">
        <v>61.5625</v>
      </c>
      <c r="BQ63" s="37" t="n">
        <v>43.625</v>
      </c>
      <c r="BR63" s="37" t="n">
        <v>55.734375</v>
      </c>
      <c r="BS63" s="37" t="n">
        <v>56.0625</v>
      </c>
    </row>
    <row r="64" customFormat="false" ht="12.75" hidden="false" customHeight="false" outlineLevel="0" collapsed="false">
      <c r="A64" s="24" t="s">
        <v>286</v>
      </c>
      <c r="B64" s="3" t="n">
        <v>113.0625</v>
      </c>
      <c r="C64" s="37" t="n">
        <v>119.375</v>
      </c>
      <c r="D64" s="37" t="n">
        <v>120.0625</v>
      </c>
      <c r="E64" s="37" t="n">
        <v>116.125</v>
      </c>
      <c r="F64" s="37" t="n">
        <v>115</v>
      </c>
      <c r="G64" s="37" t="n">
        <v>110.4375</v>
      </c>
      <c r="H64" s="37" t="n">
        <v>114.0625</v>
      </c>
      <c r="I64" s="37" t="n">
        <v>110.5625</v>
      </c>
      <c r="J64" s="37" t="n">
        <v>116.6875</v>
      </c>
      <c r="K64" s="37" t="n">
        <v>116.9375</v>
      </c>
      <c r="L64" s="37" t="n">
        <v>112.71875</v>
      </c>
      <c r="M64" s="37" t="n">
        <v>113</v>
      </c>
      <c r="N64" s="37" t="n">
        <v>113.5</v>
      </c>
      <c r="O64" s="37" t="n">
        <v>108.4375</v>
      </c>
      <c r="P64" s="37" t="n">
        <v>111.6875</v>
      </c>
      <c r="Q64" s="37" t="n">
        <v>116.4375</v>
      </c>
      <c r="R64" s="37" t="n">
        <v>114.1875</v>
      </c>
      <c r="S64" s="37" t="n">
        <v>113.9375</v>
      </c>
      <c r="T64" s="37" t="n">
        <v>114.0625</v>
      </c>
      <c r="U64" s="37" t="n">
        <v>119.125</v>
      </c>
      <c r="V64" s="37" t="n">
        <v>118.1875</v>
      </c>
      <c r="W64" s="37" t="n">
        <v>114.625</v>
      </c>
      <c r="X64" s="37" t="n">
        <v>117.5625</v>
      </c>
      <c r="Y64" s="37" t="n">
        <v>115.5</v>
      </c>
      <c r="Z64" s="37" t="n">
        <v>112.078125</v>
      </c>
      <c r="AA64" s="37" t="n">
        <v>110.8125</v>
      </c>
      <c r="AB64" s="37" t="n">
        <v>106.875</v>
      </c>
      <c r="AC64" s="37" t="n">
        <v>106.0625</v>
      </c>
      <c r="AD64" s="37" t="n">
        <v>105.5</v>
      </c>
      <c r="AE64" s="37" t="n">
        <v>105.4375</v>
      </c>
      <c r="AF64" s="37" t="n">
        <v>102</v>
      </c>
      <c r="AG64" s="37" t="n">
        <v>100.625</v>
      </c>
      <c r="AH64" s="37" t="n">
        <v>101</v>
      </c>
      <c r="AI64" s="37" t="n">
        <v>112.875</v>
      </c>
      <c r="AJ64" s="37" t="n">
        <v>113.25</v>
      </c>
      <c r="AK64" s="37" t="n">
        <v>113.4375</v>
      </c>
      <c r="AL64" s="37" t="n">
        <v>115.625</v>
      </c>
      <c r="AM64" s="37" t="n">
        <v>114</v>
      </c>
      <c r="AN64" s="37" t="n">
        <v>118.25</v>
      </c>
      <c r="AO64" s="37" t="n">
        <v>122.9375</v>
      </c>
      <c r="AP64" s="37" t="n">
        <v>125.75</v>
      </c>
      <c r="AQ64" s="37" t="n">
        <v>123.6875</v>
      </c>
      <c r="AR64" s="37" t="n">
        <v>129.4375</v>
      </c>
      <c r="AS64" s="37" t="n">
        <v>133.9375</v>
      </c>
      <c r="AT64" s="37" t="n">
        <v>134</v>
      </c>
      <c r="AU64" s="37" t="n">
        <v>124.875</v>
      </c>
      <c r="AV64" s="37" t="n">
        <v>130.1875</v>
      </c>
      <c r="AW64" s="37" t="n">
        <v>122.125</v>
      </c>
      <c r="AX64" s="37" t="n">
        <v>115.75</v>
      </c>
      <c r="AY64" s="37" t="n">
        <v>123.875</v>
      </c>
      <c r="AZ64" s="37" t="n">
        <v>124.0625</v>
      </c>
      <c r="BA64" s="37" t="n">
        <v>123.9375</v>
      </c>
      <c r="BB64" s="37" t="n">
        <v>123.4375</v>
      </c>
      <c r="BC64" s="37" t="n">
        <v>118.515625</v>
      </c>
      <c r="BD64" s="37" t="n">
        <v>120.125</v>
      </c>
      <c r="BE64" s="37" t="n">
        <v>121.6875</v>
      </c>
      <c r="BF64" s="37" t="n">
        <v>118.8125</v>
      </c>
      <c r="BG64" s="37" t="n">
        <v>117.9375</v>
      </c>
      <c r="BH64" s="37" t="n">
        <v>111.9375</v>
      </c>
      <c r="BI64" s="37" t="n">
        <v>116.3125</v>
      </c>
      <c r="BJ64" s="37" t="n">
        <v>107.3125</v>
      </c>
      <c r="BK64" s="37" t="n">
        <v>104.125</v>
      </c>
      <c r="BL64" s="37" t="n">
        <v>99.375</v>
      </c>
      <c r="BM64" s="37" t="n">
        <v>94.3125</v>
      </c>
      <c r="BN64" s="37" t="n">
        <v>104.125</v>
      </c>
      <c r="BO64" s="37" t="n">
        <v>99.375</v>
      </c>
      <c r="BP64" s="37" t="n">
        <v>38.625</v>
      </c>
      <c r="BQ64" s="37" t="n">
        <v>29</v>
      </c>
      <c r="BR64" s="37" t="n">
        <v>35</v>
      </c>
      <c r="BS64" s="37" t="n">
        <v>32.4375</v>
      </c>
    </row>
    <row r="65" customFormat="false" ht="12.75" hidden="false" customHeight="false" outlineLevel="0" collapsed="false">
      <c r="A65" s="24" t="s">
        <v>287</v>
      </c>
      <c r="B65" s="3" t="n">
        <v>19.5599994659424</v>
      </c>
      <c r="C65" s="37" t="n">
        <v>19.5</v>
      </c>
      <c r="D65" s="37" t="n">
        <v>19.6200008392334</v>
      </c>
      <c r="E65" s="37" t="n">
        <v>19.6900005340576</v>
      </c>
      <c r="F65" s="37" t="n">
        <v>20.25</v>
      </c>
      <c r="G65" s="37" t="n">
        <v>20.1900005340576</v>
      </c>
      <c r="H65" s="37" t="n">
        <v>20.1900005340576</v>
      </c>
      <c r="I65" s="37" t="n">
        <v>20.3700008392334</v>
      </c>
      <c r="J65" s="37" t="n">
        <v>20.3700008392334</v>
      </c>
      <c r="K65" s="37" t="n">
        <v>20.1200008392334</v>
      </c>
      <c r="L65" s="37" t="n">
        <v>20.25</v>
      </c>
      <c r="M65" s="37" t="n">
        <v>21</v>
      </c>
      <c r="N65" s="37" t="n">
        <v>21.3099994659424</v>
      </c>
      <c r="O65" s="37" t="n">
        <v>21.25</v>
      </c>
      <c r="P65" s="37" t="n">
        <v>21.9400005340576</v>
      </c>
      <c r="Q65" s="37" t="n">
        <v>21.8700008392334</v>
      </c>
      <c r="R65" s="37" t="n">
        <v>21.9400005340576</v>
      </c>
      <c r="S65" s="37" t="n">
        <v>21.9400005340576</v>
      </c>
      <c r="T65" s="37" t="n">
        <v>23</v>
      </c>
      <c r="U65" s="37" t="n">
        <v>21.75</v>
      </c>
      <c r="V65" s="37" t="n">
        <v>21.6200008392334</v>
      </c>
      <c r="W65" s="37" t="n">
        <v>21.75</v>
      </c>
      <c r="X65" s="37" t="n">
        <v>21.5</v>
      </c>
      <c r="Y65" s="37" t="n">
        <v>21.1900005340576</v>
      </c>
      <c r="Z65" s="37" t="n">
        <v>21.4400005340576</v>
      </c>
      <c r="AA65" s="37" t="n">
        <v>21.4400005340576</v>
      </c>
      <c r="AB65" s="37" t="n">
        <v>21.9400005340576</v>
      </c>
      <c r="AC65" s="37" t="n">
        <v>21.8700008392334</v>
      </c>
      <c r="AD65" s="37" t="n">
        <v>21.8700008392334</v>
      </c>
      <c r="AE65" s="37" t="n">
        <v>22.5599994659424</v>
      </c>
      <c r="AF65" s="37" t="n">
        <v>22.5</v>
      </c>
      <c r="AG65" s="37" t="n">
        <v>22.5599994659424</v>
      </c>
      <c r="AH65" s="37" t="n">
        <v>22</v>
      </c>
      <c r="AI65" s="37" t="n">
        <v>21.6900005340576</v>
      </c>
      <c r="AJ65" s="37" t="n">
        <v>20.4400005340576</v>
      </c>
      <c r="AK65" s="37" t="n">
        <v>20.1200008392334</v>
      </c>
      <c r="AL65" s="37" t="n">
        <v>20.25</v>
      </c>
      <c r="AM65" s="37" t="n">
        <v>20.1900005340576</v>
      </c>
      <c r="AN65" s="37" t="n">
        <v>20.25</v>
      </c>
      <c r="AO65" s="37" t="n">
        <v>19.5599994659424</v>
      </c>
      <c r="AP65" s="37" t="n">
        <v>20</v>
      </c>
      <c r="AQ65" s="37" t="n">
        <v>19.5599994659424</v>
      </c>
      <c r="AR65" s="37" t="n">
        <v>19.4400005340576</v>
      </c>
      <c r="AS65" s="37" t="n">
        <v>19.75</v>
      </c>
      <c r="AT65" s="37" t="n">
        <v>19.8099994659424</v>
      </c>
      <c r="AU65" s="37" t="n">
        <v>19.8700008392334</v>
      </c>
      <c r="AV65" s="37" t="n">
        <v>19.9400005340576</v>
      </c>
      <c r="AW65" s="37" t="n">
        <v>20.25</v>
      </c>
      <c r="AX65" s="37" t="n">
        <v>20</v>
      </c>
      <c r="AY65" s="37" t="n">
        <v>20.0100002288818</v>
      </c>
      <c r="AZ65" s="37" t="n">
        <v>19.9899997711182</v>
      </c>
      <c r="BA65" s="37" t="n">
        <v>20.1000003814697</v>
      </c>
      <c r="BB65" s="37" t="n">
        <v>19.8899993896484</v>
      </c>
      <c r="BC65" s="37" t="n">
        <v>19.8600006103516</v>
      </c>
      <c r="BD65" s="37" t="n">
        <v>19.8999996185303</v>
      </c>
      <c r="BE65" s="37" t="n">
        <v>20.0499992370605</v>
      </c>
      <c r="BF65" s="37" t="n">
        <v>20.4799995422363</v>
      </c>
      <c r="BG65" s="37" t="n">
        <v>20.5</v>
      </c>
      <c r="BH65" s="37" t="n">
        <v>20.9500007629395</v>
      </c>
      <c r="BI65" s="37" t="n">
        <v>20.9099998474121</v>
      </c>
      <c r="BJ65" s="37" t="n">
        <v>20.9099998474121</v>
      </c>
      <c r="BK65" s="37" t="n">
        <v>21</v>
      </c>
      <c r="BL65" s="37" t="n">
        <v>20.7900009155273</v>
      </c>
      <c r="BM65" s="37" t="n">
        <v>21.2800006866455</v>
      </c>
      <c r="BN65" s="37" t="n">
        <v>21</v>
      </c>
      <c r="BO65" s="37" t="n">
        <v>20.7900009155273</v>
      </c>
      <c r="BP65" s="37" t="n">
        <v>35</v>
      </c>
      <c r="BQ65" s="37" t="n">
        <v>46.5</v>
      </c>
      <c r="BR65" s="37" t="n">
        <v>42.5625</v>
      </c>
      <c r="BS65" s="37" t="n">
        <v>43.0625</v>
      </c>
    </row>
    <row r="66" customFormat="false" ht="12.75" hidden="false" customHeight="false" outlineLevel="0" collapsed="false">
      <c r="A66" s="24" t="s">
        <v>288</v>
      </c>
      <c r="B66" s="3" t="n">
        <v>7.04445053316333</v>
      </c>
      <c r="C66" s="37" t="n">
        <v>7.06346746101552</v>
      </c>
      <c r="D66" s="37" t="n">
        <v>7.06991760932518</v>
      </c>
      <c r="E66" s="37" t="n">
        <v>7.05281782364502</v>
      </c>
      <c r="F66" s="37" t="n">
        <v>7.2130553721347</v>
      </c>
      <c r="G66" s="37" t="n">
        <v>7.23926677634789</v>
      </c>
      <c r="H66" s="37" t="n">
        <v>7.21028739007571</v>
      </c>
      <c r="I66" s="37" t="n">
        <v>7.40312294608586</v>
      </c>
      <c r="J66" s="37" t="n">
        <v>7.98471145034623</v>
      </c>
      <c r="K66" s="37" t="n">
        <v>7.95741987029582</v>
      </c>
      <c r="L66" s="37" t="n">
        <v>7.83658095236019</v>
      </c>
      <c r="M66" s="37" t="n">
        <v>7.82840133756293</v>
      </c>
      <c r="N66" s="37" t="n">
        <v>7.89487595482945</v>
      </c>
      <c r="O66" s="37" t="n">
        <v>8.06877630212041</v>
      </c>
      <c r="P66" s="37" t="n">
        <v>8.13997708834074</v>
      </c>
      <c r="Q66" s="37" t="n">
        <v>8.09438950314528</v>
      </c>
      <c r="R66" s="37" t="n">
        <v>8.20166747815919</v>
      </c>
      <c r="S66" s="37" t="n">
        <v>8.21107953383086</v>
      </c>
      <c r="T66" s="37" t="n">
        <v>8.17998109367898</v>
      </c>
      <c r="U66" s="37" t="n">
        <v>8.06808992445397</v>
      </c>
      <c r="V66" s="37" t="n">
        <v>8.0437845765244</v>
      </c>
      <c r="W66" s="37" t="n">
        <v>7.9654146824488</v>
      </c>
      <c r="X66" s="37" t="n">
        <v>8.03221609006244</v>
      </c>
      <c r="Y66" s="37" t="n">
        <v>8.01778669173479</v>
      </c>
      <c r="Z66" s="37" t="n">
        <v>7.92057749732405</v>
      </c>
      <c r="AA66" s="37" t="n">
        <v>7.96117595392784</v>
      </c>
      <c r="AB66" s="37" t="n">
        <v>8.10182623745606</v>
      </c>
      <c r="AC66" s="37" t="n">
        <v>8.13304508107244</v>
      </c>
      <c r="AD66" s="37" t="n">
        <v>8.17098988897399</v>
      </c>
      <c r="AE66" s="37" t="n">
        <v>8.21458498180118</v>
      </c>
      <c r="AF66" s="37" t="n">
        <v>8.14722472601639</v>
      </c>
      <c r="AG66" s="37" t="n">
        <v>8.2422312578999</v>
      </c>
      <c r="AH66" s="37" t="n">
        <v>8.23245891808951</v>
      </c>
      <c r="AI66" s="37" t="n">
        <v>8.17893504907691</v>
      </c>
      <c r="AJ66" s="37" t="n">
        <v>8.33191628579446</v>
      </c>
      <c r="AK66" s="37" t="n">
        <v>8.42442627161747</v>
      </c>
      <c r="AL66" s="37" t="n">
        <v>8.3868037060137</v>
      </c>
      <c r="AM66" s="37" t="n">
        <v>8.29003859895559</v>
      </c>
      <c r="AN66" s="37" t="n">
        <v>8.08108853406608</v>
      </c>
      <c r="AO66" s="37" t="n">
        <v>8.1332736885674</v>
      </c>
      <c r="AP66" s="37" t="n">
        <v>8.12120529601858</v>
      </c>
      <c r="AQ66" s="37" t="n">
        <v>8.10695260656134</v>
      </c>
      <c r="AR66" s="37" t="n">
        <v>8.09523805751961</v>
      </c>
      <c r="AS66" s="37" t="n">
        <v>8.14719698070584</v>
      </c>
      <c r="AT66" s="37" t="n">
        <v>8.09547673933107</v>
      </c>
      <c r="AU66" s="37" t="n">
        <v>8.12423290678823</v>
      </c>
      <c r="AV66" s="37" t="n">
        <v>8.08376609659667</v>
      </c>
      <c r="AW66" s="37" t="n">
        <v>7.95331137776945</v>
      </c>
      <c r="AX66" s="37" t="n">
        <v>8.01770789274044</v>
      </c>
      <c r="AY66" s="37" t="n">
        <v>7.98761973685403</v>
      </c>
      <c r="AZ66" s="37" t="n">
        <v>8.05832668245886</v>
      </c>
      <c r="BA66" s="37" t="n">
        <v>8.08175424694594</v>
      </c>
      <c r="BB66" s="37" t="n">
        <v>8.11393823653194</v>
      </c>
      <c r="BC66" s="37" t="n">
        <v>8.10287603624886</v>
      </c>
      <c r="BD66" s="37" t="n">
        <v>8.05084776228045</v>
      </c>
      <c r="BE66" s="37" t="n">
        <v>8.00109731415746</v>
      </c>
      <c r="BF66" s="37" t="n">
        <v>7.94755546716072</v>
      </c>
      <c r="BG66" s="37" t="n">
        <v>7.7879614527879</v>
      </c>
      <c r="BH66" s="37" t="n">
        <v>7.78063955693753</v>
      </c>
      <c r="BI66" s="37" t="n">
        <v>7.49461068781049</v>
      </c>
      <c r="BJ66" s="37" t="n">
        <v>7.37061367219681</v>
      </c>
      <c r="BK66" s="37" t="n">
        <v>7.36725212121671</v>
      </c>
      <c r="BL66" s="37" t="n">
        <v>7.22702286989169</v>
      </c>
      <c r="BM66" s="37" t="n">
        <v>7.4091676325876</v>
      </c>
      <c r="BN66" s="37" t="n">
        <v>7.36725212121671</v>
      </c>
      <c r="BO66" s="37" t="n">
        <v>7.22702286989169</v>
      </c>
      <c r="BP66" s="37" t="n">
        <v>28.6875</v>
      </c>
      <c r="BQ66" s="37" t="n">
        <v>74.0625</v>
      </c>
      <c r="BR66" s="37" t="n">
        <v>24</v>
      </c>
      <c r="BS66" s="37" t="n">
        <v>23.8125</v>
      </c>
    </row>
    <row r="67" customFormat="false" ht="12.75" hidden="false" customHeight="false" outlineLevel="0" collapsed="false">
      <c r="A67" s="24" t="s">
        <v>289</v>
      </c>
      <c r="B67" s="3" t="n">
        <v>213.850006103516</v>
      </c>
      <c r="C67" s="37" t="n">
        <v>217.240005493164</v>
      </c>
      <c r="D67" s="37" t="n">
        <v>226.270004272461</v>
      </c>
      <c r="E67" s="37" t="n">
        <v>229.509994506836</v>
      </c>
      <c r="F67" s="37" t="n">
        <v>230.039993286133</v>
      </c>
      <c r="G67" s="37" t="n">
        <v>229.089996337891</v>
      </c>
      <c r="H67" s="37" t="n">
        <v>233.570007324219</v>
      </c>
      <c r="I67" s="37" t="n">
        <v>231.339996337891</v>
      </c>
      <c r="J67" s="37" t="n">
        <v>234.25</v>
      </c>
      <c r="K67" s="37" t="n">
        <v>234.740005493164</v>
      </c>
      <c r="L67" s="37" t="n">
        <v>232.779998779297</v>
      </c>
      <c r="M67" s="37" t="n">
        <v>221.179992675781</v>
      </c>
      <c r="N67" s="37" t="n">
        <v>210.720001220703</v>
      </c>
      <c r="O67" s="37" t="n">
        <v>218.139999389648</v>
      </c>
      <c r="P67" s="37" t="n">
        <v>223.270004272461</v>
      </c>
      <c r="Q67" s="37" t="n">
        <v>223.160003662109</v>
      </c>
      <c r="R67" s="37" t="n">
        <v>226.029998779297</v>
      </c>
      <c r="S67" s="37" t="n">
        <v>227.669998168945</v>
      </c>
      <c r="T67" s="37" t="n">
        <v>230.520004272461</v>
      </c>
      <c r="U67" s="37" t="n">
        <v>236.860000610352</v>
      </c>
      <c r="V67" s="37" t="n">
        <v>236.839996337891</v>
      </c>
      <c r="W67" s="37" t="n">
        <v>236.320007324219</v>
      </c>
      <c r="X67" s="37" t="n">
        <v>229.440002441406</v>
      </c>
      <c r="Y67" s="37" t="n">
        <v>235.110000610352</v>
      </c>
      <c r="Z67" s="37" t="n">
        <v>243.130004882813</v>
      </c>
      <c r="AA67" s="37" t="n">
        <v>242.580001831055</v>
      </c>
      <c r="AB67" s="37" t="n">
        <v>237.800003051758</v>
      </c>
      <c r="AC67" s="37" t="n">
        <v>238.050003051758</v>
      </c>
      <c r="AD67" s="37" t="n">
        <v>242.729995727539</v>
      </c>
      <c r="AE67" s="37" t="n">
        <v>265.489990234375</v>
      </c>
      <c r="AF67" s="37" t="n">
        <v>272.390014648438</v>
      </c>
      <c r="AG67" s="37" t="n">
        <v>264.929992675781</v>
      </c>
      <c r="AH67" s="37" t="n">
        <v>255.910003662109</v>
      </c>
      <c r="AI67" s="37" t="n">
        <v>244.759994506836</v>
      </c>
      <c r="AJ67" s="37" t="n">
        <v>234.669998168945</v>
      </c>
      <c r="AK67" s="37" t="n">
        <v>240.789993286133</v>
      </c>
      <c r="AL67" s="37" t="n">
        <v>245.240005493164</v>
      </c>
      <c r="AM67" s="37" t="n">
        <v>240.550003051758</v>
      </c>
      <c r="AN67" s="37" t="n">
        <v>242.589996337891</v>
      </c>
      <c r="AO67" s="37" t="n">
        <v>241.589996337891</v>
      </c>
      <c r="AP67" s="37" t="n">
        <v>240.179992675781</v>
      </c>
      <c r="AQ67" s="37" t="n">
        <v>242.910003662109</v>
      </c>
      <c r="AR67" s="37" t="n">
        <v>236.559997558594</v>
      </c>
      <c r="AS67" s="37" t="n">
        <v>228.619995117188</v>
      </c>
      <c r="AT67" s="37" t="n">
        <v>230</v>
      </c>
      <c r="AU67" s="37" t="n">
        <v>233.389999389648</v>
      </c>
      <c r="AV67" s="37" t="n">
        <v>239.970001220703</v>
      </c>
      <c r="AW67" s="37" t="n">
        <v>240.029998779297</v>
      </c>
      <c r="AX67" s="37" t="n">
        <v>247.259994506836</v>
      </c>
      <c r="AY67" s="37" t="n">
        <v>238.75</v>
      </c>
      <c r="AZ67" s="37" t="n">
        <v>235.410003662109</v>
      </c>
      <c r="BA67" s="37" t="n">
        <v>234.850006103516</v>
      </c>
      <c r="BB67" s="37" t="n">
        <v>231.610000610352</v>
      </c>
      <c r="BC67" s="37" t="n">
        <v>237.979995727539</v>
      </c>
      <c r="BD67" s="37" t="n">
        <v>242.539993286133</v>
      </c>
      <c r="BE67" s="37" t="n">
        <v>246.399993896484</v>
      </c>
      <c r="BF67" s="37" t="n">
        <v>250.220001220703</v>
      </c>
      <c r="BG67" s="37" t="n">
        <v>248.639999389648</v>
      </c>
      <c r="BH67" s="37" t="n">
        <v>252.960006713867</v>
      </c>
      <c r="BI67" s="37" t="n">
        <v>253.179992675781</v>
      </c>
      <c r="BJ67" s="37" t="n">
        <v>256.730010986328</v>
      </c>
      <c r="BK67" s="37" t="n">
        <v>255.360000610352</v>
      </c>
      <c r="BL67" s="37" t="n">
        <v>250.119995117188</v>
      </c>
      <c r="BM67" s="37" t="n">
        <v>250.419998168945</v>
      </c>
      <c r="BN67" s="37" t="n">
        <v>255.360000610352</v>
      </c>
      <c r="BO67" s="37" t="n">
        <v>250.119995117188</v>
      </c>
      <c r="BP67" s="37" t="n">
        <v>353.470001220703</v>
      </c>
      <c r="BQ67" s="37" t="n">
        <v>50.0625</v>
      </c>
      <c r="BR67" s="37" t="n">
        <v>42.125</v>
      </c>
      <c r="BS67" s="37" t="n">
        <v>42.8125</v>
      </c>
    </row>
    <row r="68" customFormat="false" ht="12.75" hidden="false" customHeight="false" outlineLevel="0" collapsed="false">
      <c r="A68" s="24" t="s">
        <v>289</v>
      </c>
      <c r="B68" s="3" t="n">
        <v>213.850006103516</v>
      </c>
      <c r="C68" s="37" t="n">
        <v>217.240005493164</v>
      </c>
      <c r="D68" s="37" t="n">
        <v>226.270004272461</v>
      </c>
      <c r="E68" s="37" t="n">
        <v>229.509994506836</v>
      </c>
      <c r="F68" s="37" t="n">
        <v>230.039993286133</v>
      </c>
      <c r="G68" s="37" t="n">
        <v>229.089996337891</v>
      </c>
      <c r="H68" s="37" t="n">
        <v>233.570007324219</v>
      </c>
      <c r="I68" s="37" t="n">
        <v>231.339996337891</v>
      </c>
      <c r="J68" s="37" t="n">
        <v>234.25</v>
      </c>
      <c r="K68" s="37" t="n">
        <v>234.740005493164</v>
      </c>
      <c r="L68" s="37" t="n">
        <v>232.779998779297</v>
      </c>
      <c r="M68" s="37" t="n">
        <v>221.179992675781</v>
      </c>
      <c r="N68" s="37" t="n">
        <v>210.720001220703</v>
      </c>
      <c r="O68" s="37" t="n">
        <v>218.139999389648</v>
      </c>
      <c r="P68" s="37" t="n">
        <v>223.270004272461</v>
      </c>
      <c r="Q68" s="37" t="n">
        <v>223.160003662109</v>
      </c>
      <c r="R68" s="37" t="n">
        <v>226.029998779297</v>
      </c>
      <c r="S68" s="37" t="n">
        <v>227.669998168945</v>
      </c>
      <c r="T68" s="37" t="n">
        <v>230.520004272461</v>
      </c>
      <c r="U68" s="37" t="n">
        <v>236.860000610352</v>
      </c>
      <c r="V68" s="37" t="n">
        <v>236.839996337891</v>
      </c>
      <c r="W68" s="37" t="n">
        <v>236.320007324219</v>
      </c>
      <c r="X68" s="37" t="n">
        <v>229.440002441406</v>
      </c>
      <c r="Y68" s="37" t="n">
        <v>235.110000610352</v>
      </c>
      <c r="Z68" s="37" t="n">
        <v>243.130004882813</v>
      </c>
      <c r="AA68" s="37" t="n">
        <v>242.580001831055</v>
      </c>
      <c r="AB68" s="37" t="n">
        <v>237.800003051758</v>
      </c>
      <c r="AC68" s="37" t="n">
        <v>238.050003051758</v>
      </c>
      <c r="AD68" s="37" t="n">
        <v>242.729995727539</v>
      </c>
      <c r="AE68" s="37" t="n">
        <v>265.489990234375</v>
      </c>
      <c r="AF68" s="37" t="n">
        <v>272.390014648438</v>
      </c>
      <c r="AG68" s="37" t="n">
        <v>264.929992675781</v>
      </c>
      <c r="AH68" s="37" t="n">
        <v>255.910003662109</v>
      </c>
      <c r="AI68" s="37" t="n">
        <v>244.759994506836</v>
      </c>
      <c r="AJ68" s="37" t="n">
        <v>234.669998168945</v>
      </c>
      <c r="AK68" s="37" t="n">
        <v>240.789993286133</v>
      </c>
      <c r="AL68" s="37" t="n">
        <v>245.240005493164</v>
      </c>
      <c r="AM68" s="37" t="n">
        <v>240.550003051758</v>
      </c>
      <c r="AN68" s="37" t="n">
        <v>242.589996337891</v>
      </c>
      <c r="AO68" s="37" t="n">
        <v>241.589996337891</v>
      </c>
      <c r="AP68" s="37" t="n">
        <v>240.179992675781</v>
      </c>
      <c r="AQ68" s="37" t="n">
        <v>242.910003662109</v>
      </c>
      <c r="AR68" s="37" t="n">
        <v>236.559997558594</v>
      </c>
      <c r="AS68" s="37" t="n">
        <v>228.619995117188</v>
      </c>
      <c r="AT68" s="37" t="n">
        <v>230</v>
      </c>
      <c r="AU68" s="37" t="n">
        <v>233.389999389648</v>
      </c>
      <c r="AV68" s="37" t="n">
        <v>239.970001220703</v>
      </c>
      <c r="AW68" s="37" t="n">
        <v>240.029998779297</v>
      </c>
      <c r="AX68" s="37" t="n">
        <v>247.259994506836</v>
      </c>
      <c r="AY68" s="37" t="n">
        <v>238.75</v>
      </c>
      <c r="AZ68" s="37" t="n">
        <v>235.410003662109</v>
      </c>
      <c r="BA68" s="37" t="n">
        <v>234.850006103516</v>
      </c>
      <c r="BB68" s="37" t="n">
        <v>231.610000610352</v>
      </c>
      <c r="BC68" s="37" t="n">
        <v>237.979995727539</v>
      </c>
      <c r="BD68" s="37" t="n">
        <v>242.539993286133</v>
      </c>
      <c r="BE68" s="37" t="n">
        <v>246.399993896484</v>
      </c>
      <c r="BF68" s="37" t="n">
        <v>250.220001220703</v>
      </c>
      <c r="BG68" s="37" t="n">
        <v>248.639999389648</v>
      </c>
      <c r="BH68" s="37" t="n">
        <v>252.960006713867</v>
      </c>
      <c r="BI68" s="37" t="n">
        <v>253.179992675781</v>
      </c>
      <c r="BJ68" s="37" t="n">
        <v>256.730010986328</v>
      </c>
      <c r="BK68" s="37" t="n">
        <v>255.360000610352</v>
      </c>
      <c r="BL68" s="37" t="n">
        <v>250.119995117188</v>
      </c>
      <c r="BM68" s="37" t="n">
        <v>250.419998168945</v>
      </c>
      <c r="BN68" s="37" t="n">
        <v>255.360000610352</v>
      </c>
      <c r="BO68" s="37" t="n">
        <v>250.119995117188</v>
      </c>
      <c r="BP68" s="37" t="n">
        <v>353.470001220703</v>
      </c>
      <c r="BQ68" s="37" t="n">
        <v>21.921875</v>
      </c>
      <c r="BR68" s="37" t="n">
        <v>16.125</v>
      </c>
      <c r="BS68" s="37" t="n">
        <v>15.375</v>
      </c>
    </row>
    <row r="69" customFormat="false" ht="12.75" hidden="false" customHeight="false" outlineLevel="0" collapsed="false">
      <c r="A69" s="24" t="s">
        <v>290</v>
      </c>
      <c r="B69" s="3" t="n">
        <v>515.099975585938</v>
      </c>
      <c r="C69" s="37" t="n">
        <v>522.429992675781</v>
      </c>
      <c r="D69" s="37" t="n">
        <v>527.409973144531</v>
      </c>
      <c r="E69" s="37" t="n">
        <v>527.200012207031</v>
      </c>
      <c r="F69" s="37" t="n">
        <v>524.450012207031</v>
      </c>
      <c r="G69" s="37" t="n">
        <v>521.830017089844</v>
      </c>
      <c r="H69" s="37" t="n">
        <v>530.969970703125</v>
      </c>
      <c r="I69" s="37" t="n">
        <v>529.039978027344</v>
      </c>
      <c r="J69" s="37" t="n">
        <v>529.559997558594</v>
      </c>
      <c r="K69" s="37" t="n">
        <v>532.950012207031</v>
      </c>
      <c r="L69" s="37" t="n">
        <v>531.659973144531</v>
      </c>
      <c r="M69" s="37" t="n">
        <v>514.880004882813</v>
      </c>
      <c r="N69" s="37" t="n">
        <v>505.100006103516</v>
      </c>
      <c r="O69" s="37" t="n">
        <v>510.980010986328</v>
      </c>
      <c r="P69" s="37" t="n">
        <v>515.909973144531</v>
      </c>
      <c r="Q69" s="37" t="n">
        <v>505.049987792969</v>
      </c>
      <c r="R69" s="37" t="n">
        <v>497.200012207031</v>
      </c>
      <c r="S69" s="37" t="n">
        <v>500.329986572266</v>
      </c>
      <c r="T69" s="37" t="n">
        <v>501.399993896484</v>
      </c>
      <c r="U69" s="37" t="n">
        <v>496.769989013672</v>
      </c>
      <c r="V69" s="37" t="n">
        <v>502.519989013672</v>
      </c>
      <c r="W69" s="37" t="n">
        <v>507.279998779297</v>
      </c>
      <c r="X69" s="37" t="n">
        <v>490.200012207031</v>
      </c>
      <c r="Y69" s="37" t="n">
        <v>490.329986572266</v>
      </c>
      <c r="Z69" s="37" t="n">
        <v>506.25</v>
      </c>
      <c r="AA69" s="37" t="n">
        <v>510.850006103516</v>
      </c>
      <c r="AB69" s="37" t="n">
        <v>498.959991455078</v>
      </c>
      <c r="AC69" s="37" t="n">
        <v>504.970001220703</v>
      </c>
      <c r="AD69" s="37" t="n">
        <v>514.880004882813</v>
      </c>
      <c r="AE69" s="37" t="n">
        <v>539.169982910156</v>
      </c>
      <c r="AF69" s="37" t="n">
        <v>545.609985351563</v>
      </c>
      <c r="AG69" s="37" t="n">
        <v>536.25</v>
      </c>
      <c r="AH69" s="37" t="n">
        <v>543.25</v>
      </c>
      <c r="AI69" s="37" t="n">
        <v>525.049987792969</v>
      </c>
      <c r="AJ69" s="37" t="n">
        <v>517.5</v>
      </c>
      <c r="AK69" s="37" t="n">
        <v>525.909973144531</v>
      </c>
      <c r="AL69" s="37" t="n">
        <v>524.320007324219</v>
      </c>
      <c r="AM69" s="37" t="n">
        <v>514.409973144531</v>
      </c>
      <c r="AN69" s="37" t="n">
        <v>513.159973144531</v>
      </c>
      <c r="AO69" s="37" t="n">
        <v>520.929992675781</v>
      </c>
      <c r="AP69" s="37" t="n">
        <v>520.969970703125</v>
      </c>
      <c r="AQ69" s="37" t="n">
        <v>522.349975585938</v>
      </c>
      <c r="AR69" s="37" t="n">
        <v>513.25</v>
      </c>
      <c r="AS69" s="37" t="n">
        <v>509.600006103516</v>
      </c>
      <c r="AT69" s="37" t="n">
        <v>507.200012207031</v>
      </c>
      <c r="AU69" s="37" t="n">
        <v>511.880004882813</v>
      </c>
      <c r="AV69" s="37" t="n">
        <v>515.570007324219</v>
      </c>
      <c r="AW69" s="37" t="n">
        <v>513.97998046875</v>
      </c>
      <c r="AX69" s="37" t="n">
        <v>528.309997558594</v>
      </c>
      <c r="AY69" s="37" t="n">
        <v>519.760009765625</v>
      </c>
      <c r="AZ69" s="37" t="n">
        <v>521.570007324219</v>
      </c>
      <c r="BA69" s="37" t="n">
        <v>527.97998046875</v>
      </c>
      <c r="BB69" s="37" t="n">
        <v>525.099975585938</v>
      </c>
      <c r="BC69" s="37" t="n">
        <v>527.530029296875</v>
      </c>
      <c r="BD69" s="37" t="n">
        <v>534.109985351563</v>
      </c>
      <c r="BE69" s="37" t="n">
        <v>536.309997558594</v>
      </c>
      <c r="BF69" s="37" t="n">
        <v>534.159973144531</v>
      </c>
      <c r="BG69" s="37" t="n">
        <v>535.22998046875</v>
      </c>
      <c r="BH69" s="37" t="n">
        <v>546.22998046875</v>
      </c>
      <c r="BI69" s="37" t="n">
        <v>546.989990234375</v>
      </c>
      <c r="BJ69" s="37" t="n">
        <v>541.140014648438</v>
      </c>
      <c r="BK69" s="37" t="n">
        <v>539.299987792969</v>
      </c>
      <c r="BL69" s="37" t="n">
        <v>532.760009765625</v>
      </c>
      <c r="BM69" s="37" t="n">
        <v>534.400024414063</v>
      </c>
      <c r="BN69" s="37" t="n">
        <v>539.299987792969</v>
      </c>
      <c r="BO69" s="37" t="n">
        <v>532.760009765625</v>
      </c>
      <c r="BP69" s="37" t="n">
        <v>353.470001220703</v>
      </c>
      <c r="BQ69" s="37" t="n">
        <v>33.375</v>
      </c>
      <c r="BR69" s="37" t="n">
        <v>32.8125</v>
      </c>
      <c r="BS69" s="37" t="n">
        <v>32.5625</v>
      </c>
    </row>
    <row r="70" customFormat="false" ht="12.75" hidden="false" customHeight="false" outlineLevel="0" collapsed="false">
      <c r="A70" s="24" t="s">
        <v>290</v>
      </c>
      <c r="B70" s="3" t="n">
        <v>515.099975585938</v>
      </c>
      <c r="C70" s="37" t="n">
        <v>522.429992675781</v>
      </c>
      <c r="D70" s="37" t="n">
        <v>527.409973144531</v>
      </c>
      <c r="E70" s="37" t="n">
        <v>527.200012207031</v>
      </c>
      <c r="F70" s="37" t="n">
        <v>524.450012207031</v>
      </c>
      <c r="G70" s="37" t="n">
        <v>521.830017089844</v>
      </c>
      <c r="H70" s="37" t="n">
        <v>530.969970703125</v>
      </c>
      <c r="I70" s="37" t="n">
        <v>529.039978027344</v>
      </c>
      <c r="J70" s="37" t="n">
        <v>529.559997558594</v>
      </c>
      <c r="K70" s="37" t="n">
        <v>532.950012207031</v>
      </c>
      <c r="L70" s="37" t="n">
        <v>531.659973144531</v>
      </c>
      <c r="M70" s="37" t="n">
        <v>514.880004882813</v>
      </c>
      <c r="N70" s="37" t="n">
        <v>505.100006103516</v>
      </c>
      <c r="O70" s="37" t="n">
        <v>510.980010986328</v>
      </c>
      <c r="P70" s="37" t="n">
        <v>515.909973144531</v>
      </c>
      <c r="Q70" s="37" t="n">
        <v>505.049987792969</v>
      </c>
      <c r="R70" s="37" t="n">
        <v>497.200012207031</v>
      </c>
      <c r="S70" s="37" t="n">
        <v>500.329986572266</v>
      </c>
      <c r="T70" s="37" t="n">
        <v>501.399993896484</v>
      </c>
      <c r="U70" s="37" t="n">
        <v>496.769989013672</v>
      </c>
      <c r="V70" s="37" t="n">
        <v>502.519989013672</v>
      </c>
      <c r="W70" s="37" t="n">
        <v>507.279998779297</v>
      </c>
      <c r="X70" s="37" t="n">
        <v>490.200012207031</v>
      </c>
      <c r="Y70" s="37" t="n">
        <v>490.329986572266</v>
      </c>
      <c r="Z70" s="37" t="n">
        <v>506.25</v>
      </c>
      <c r="AA70" s="37" t="n">
        <v>510.850006103516</v>
      </c>
      <c r="AB70" s="37" t="n">
        <v>498.959991455078</v>
      </c>
      <c r="AC70" s="37" t="n">
        <v>504.970001220703</v>
      </c>
      <c r="AD70" s="37" t="n">
        <v>514.880004882813</v>
      </c>
      <c r="AE70" s="37" t="n">
        <v>539.169982910156</v>
      </c>
      <c r="AF70" s="37" t="n">
        <v>545.609985351563</v>
      </c>
      <c r="AG70" s="37" t="n">
        <v>536.25</v>
      </c>
      <c r="AH70" s="37" t="n">
        <v>543.25</v>
      </c>
      <c r="AI70" s="37" t="n">
        <v>525.049987792969</v>
      </c>
      <c r="AJ70" s="37" t="n">
        <v>517.5</v>
      </c>
      <c r="AK70" s="37" t="n">
        <v>525.909973144531</v>
      </c>
      <c r="AL70" s="37" t="n">
        <v>524.320007324219</v>
      </c>
      <c r="AM70" s="37" t="n">
        <v>514.409973144531</v>
      </c>
      <c r="AN70" s="37" t="n">
        <v>513.159973144531</v>
      </c>
      <c r="AO70" s="37" t="n">
        <v>520.929992675781</v>
      </c>
      <c r="AP70" s="37" t="n">
        <v>520.969970703125</v>
      </c>
      <c r="AQ70" s="37" t="n">
        <v>522.349975585938</v>
      </c>
      <c r="AR70" s="37" t="n">
        <v>513.25</v>
      </c>
      <c r="AS70" s="37" t="n">
        <v>509.600006103516</v>
      </c>
      <c r="AT70" s="37" t="n">
        <v>507.200012207031</v>
      </c>
      <c r="AU70" s="37" t="n">
        <v>511.880004882813</v>
      </c>
      <c r="AV70" s="37" t="n">
        <v>515.570007324219</v>
      </c>
      <c r="AW70" s="37" t="n">
        <v>513.97998046875</v>
      </c>
      <c r="AX70" s="37" t="n">
        <v>528.309997558594</v>
      </c>
      <c r="AY70" s="37" t="n">
        <v>519.760009765625</v>
      </c>
      <c r="AZ70" s="37" t="n">
        <v>521.570007324219</v>
      </c>
      <c r="BA70" s="37" t="n">
        <v>527.97998046875</v>
      </c>
      <c r="BB70" s="37" t="n">
        <v>525.099975585938</v>
      </c>
      <c r="BC70" s="37" t="n">
        <v>527.530029296875</v>
      </c>
      <c r="BD70" s="37" t="n">
        <v>534.109985351563</v>
      </c>
      <c r="BE70" s="37" t="n">
        <v>536.309997558594</v>
      </c>
      <c r="BF70" s="37" t="n">
        <v>534.159973144531</v>
      </c>
      <c r="BG70" s="37" t="n">
        <v>535.22998046875</v>
      </c>
      <c r="BH70" s="37" t="n">
        <v>546.22998046875</v>
      </c>
      <c r="BI70" s="37" t="n">
        <v>546.989990234375</v>
      </c>
      <c r="BJ70" s="37" t="n">
        <v>541.140014648438</v>
      </c>
      <c r="BK70" s="37" t="n">
        <v>539.299987792969</v>
      </c>
      <c r="BL70" s="37" t="n">
        <v>532.760009765625</v>
      </c>
      <c r="BM70" s="37" t="n">
        <v>534.400024414063</v>
      </c>
      <c r="BN70" s="37" t="n">
        <v>539.299987792969</v>
      </c>
      <c r="BO70" s="37" t="n">
        <v>532.760009765625</v>
      </c>
      <c r="BP70" s="37" t="n">
        <v>353.470001220703</v>
      </c>
      <c r="BQ70" s="37" t="n">
        <v>26.9375</v>
      </c>
      <c r="BR70" s="37" t="n">
        <v>15.25</v>
      </c>
      <c r="BS70" s="37" t="n">
        <v>15.375</v>
      </c>
    </row>
    <row r="71" customFormat="false" ht="12.75" hidden="false" customHeight="false" outlineLevel="0" collapsed="false">
      <c r="A71" s="24" t="s">
        <v>292</v>
      </c>
      <c r="B71" s="3" t="n">
        <v>19.1900005340576</v>
      </c>
      <c r="C71" s="37" t="n">
        <v>20.5599994659424</v>
      </c>
      <c r="D71" s="37" t="n">
        <v>19.6200008392334</v>
      </c>
      <c r="E71" s="37" t="n">
        <v>19</v>
      </c>
      <c r="F71" s="37" t="n">
        <v>18.25</v>
      </c>
      <c r="G71" s="37" t="n">
        <v>18.75</v>
      </c>
      <c r="H71" s="37" t="n">
        <v>19.9400005340576</v>
      </c>
      <c r="I71" s="37" t="n">
        <v>21.0599994659424</v>
      </c>
      <c r="J71" s="37" t="n">
        <v>21.3099994659424</v>
      </c>
      <c r="K71" s="37" t="n">
        <v>20.1200008392334</v>
      </c>
      <c r="L71" s="37" t="n">
        <v>19.8099994659424</v>
      </c>
      <c r="M71" s="37" t="n">
        <v>22.1900005340576</v>
      </c>
      <c r="N71" s="37" t="n">
        <v>23.4400005340576</v>
      </c>
      <c r="O71" s="37" t="n">
        <v>23.5599994659424</v>
      </c>
      <c r="P71" s="37" t="n">
        <v>24.1200008392334</v>
      </c>
      <c r="Q71" s="37" t="n">
        <v>22.75</v>
      </c>
      <c r="R71" s="37" t="n">
        <v>20.6200008392334</v>
      </c>
      <c r="S71" s="37" t="n">
        <v>19.8700008392334</v>
      </c>
      <c r="T71" s="37" t="n">
        <v>21.1200008392334</v>
      </c>
      <c r="U71" s="37" t="n">
        <v>23.3700008392334</v>
      </c>
      <c r="V71" s="37" t="n">
        <v>22.9400005340576</v>
      </c>
      <c r="W71" s="37" t="n">
        <v>24</v>
      </c>
      <c r="X71" s="37" t="n">
        <v>23.6200008392334</v>
      </c>
      <c r="Y71" s="37" t="n">
        <v>23.5</v>
      </c>
      <c r="Z71" s="37" t="n">
        <v>24.3700008392334</v>
      </c>
      <c r="AA71" s="37" t="n">
        <v>24.5</v>
      </c>
      <c r="AB71" s="37" t="n">
        <v>23.6900005340576</v>
      </c>
      <c r="AC71" s="37" t="n">
        <v>22.75</v>
      </c>
      <c r="AD71" s="37" t="n">
        <v>23.6200008392334</v>
      </c>
      <c r="AE71" s="37" t="n">
        <v>25.3099994659424</v>
      </c>
      <c r="AF71" s="37" t="n">
        <v>26.5</v>
      </c>
      <c r="AG71" s="37" t="n">
        <v>25.25</v>
      </c>
      <c r="AH71" s="37" t="n">
        <v>25</v>
      </c>
      <c r="AI71" s="37" t="n">
        <v>26.1900005340576</v>
      </c>
      <c r="AJ71" s="37" t="n">
        <v>26.8700008392334</v>
      </c>
      <c r="AK71" s="37" t="n">
        <v>28.1900005340576</v>
      </c>
      <c r="AL71" s="37" t="n">
        <v>27.75</v>
      </c>
      <c r="AM71" s="37" t="n">
        <v>26.8700008392334</v>
      </c>
      <c r="AN71" s="37" t="n">
        <v>25.4400005340576</v>
      </c>
      <c r="AO71" s="37" t="n">
        <v>23.5</v>
      </c>
      <c r="AP71" s="37" t="n">
        <v>24.1900005340576</v>
      </c>
      <c r="AQ71" s="37" t="n">
        <v>24.8700008392334</v>
      </c>
      <c r="AR71" s="37" t="n">
        <v>23.3700008392334</v>
      </c>
      <c r="AS71" s="37" t="n">
        <v>24</v>
      </c>
      <c r="AT71" s="37" t="n">
        <v>23.75</v>
      </c>
      <c r="AU71" s="37" t="n">
        <v>22.5</v>
      </c>
      <c r="AV71" s="37" t="n">
        <v>22.0599994659424</v>
      </c>
      <c r="AW71" s="37" t="n">
        <v>21.0599994659424</v>
      </c>
      <c r="AX71" s="37" t="n">
        <v>19.5</v>
      </c>
      <c r="AY71" s="37" t="n">
        <v>20.0599994659424</v>
      </c>
      <c r="AZ71" s="37" t="n">
        <v>20</v>
      </c>
      <c r="BA71" s="37" t="n">
        <v>20.5</v>
      </c>
      <c r="BB71" s="37" t="n">
        <v>20</v>
      </c>
      <c r="BC71" s="37" t="n">
        <v>21</v>
      </c>
      <c r="BD71" s="37" t="n">
        <v>21.6299991607666</v>
      </c>
      <c r="BE71" s="37" t="n">
        <v>20.25</v>
      </c>
      <c r="BF71" s="37" t="n">
        <v>20.7000007629395</v>
      </c>
      <c r="BG71" s="37" t="n">
        <v>20.2999992370605</v>
      </c>
      <c r="BH71" s="37" t="n">
        <v>22.2199993133545</v>
      </c>
      <c r="BI71" s="37" t="n">
        <v>22.1299991607666</v>
      </c>
      <c r="BJ71" s="37" t="n">
        <v>22.7099990844727</v>
      </c>
      <c r="BK71" s="37" t="n">
        <v>24</v>
      </c>
      <c r="BL71" s="37" t="n">
        <v>23.6499996185303</v>
      </c>
      <c r="BM71" s="37" t="n">
        <v>24.6399993896484</v>
      </c>
      <c r="BN71" s="37" t="n">
        <v>24.6700000762939</v>
      </c>
      <c r="BO71" s="37" t="n">
        <v>24.6800003051758</v>
      </c>
      <c r="BP71" s="37" t="n">
        <v>115.75</v>
      </c>
      <c r="BQ71" s="37" t="n">
        <v>1334.21997070313</v>
      </c>
      <c r="BR71" s="37" t="n">
        <v>10.3125</v>
      </c>
      <c r="BS71" s="37" t="n">
        <v>10.125</v>
      </c>
    </row>
    <row r="72" customFormat="false" ht="12.75" hidden="false" customHeight="false" outlineLevel="0" collapsed="false">
      <c r="A72" s="24" t="s">
        <v>292</v>
      </c>
      <c r="B72" s="3" t="n">
        <v>18.8099994659424</v>
      </c>
      <c r="C72" s="37" t="n">
        <v>19.9400005340576</v>
      </c>
      <c r="D72" s="37" t="n">
        <v>18.8700008392334</v>
      </c>
      <c r="E72" s="37" t="n">
        <v>19.6200008392334</v>
      </c>
      <c r="F72" s="37" t="n">
        <v>19.1900005340576</v>
      </c>
      <c r="G72" s="37" t="n">
        <v>20.5599994659424</v>
      </c>
      <c r="H72" s="37" t="n">
        <v>19.6200008392334</v>
      </c>
      <c r="I72" s="37" t="n">
        <v>19</v>
      </c>
      <c r="J72" s="37" t="n">
        <v>18.25</v>
      </c>
      <c r="K72" s="37" t="n">
        <v>18.75</v>
      </c>
      <c r="L72" s="37" t="n">
        <v>19.9400005340576</v>
      </c>
      <c r="M72" s="37" t="n">
        <v>21.0599994659424</v>
      </c>
      <c r="N72" s="37" t="n">
        <v>21.3099994659424</v>
      </c>
      <c r="O72" s="37" t="n">
        <v>20.1200008392334</v>
      </c>
      <c r="P72" s="37" t="n">
        <v>19.8099994659424</v>
      </c>
      <c r="Q72" s="37" t="n">
        <v>22.1900005340576</v>
      </c>
      <c r="R72" s="37" t="n">
        <v>23.4400005340576</v>
      </c>
      <c r="S72" s="37" t="n">
        <v>23.5599994659424</v>
      </c>
      <c r="T72" s="37" t="n">
        <v>24.1200008392334</v>
      </c>
      <c r="U72" s="37" t="n">
        <v>22.75</v>
      </c>
      <c r="V72" s="37" t="n">
        <v>20.6200008392334</v>
      </c>
      <c r="W72" s="37" t="n">
        <v>19.8700008392334</v>
      </c>
      <c r="X72" s="37" t="n">
        <v>21.1200008392334</v>
      </c>
      <c r="Y72" s="37" t="n">
        <v>23.3700008392334</v>
      </c>
      <c r="Z72" s="37" t="n">
        <v>22.9400005340576</v>
      </c>
      <c r="AA72" s="37" t="n">
        <v>24</v>
      </c>
      <c r="AB72" s="37" t="n">
        <v>23.6200008392334</v>
      </c>
      <c r="AC72" s="37" t="n">
        <v>23.5</v>
      </c>
      <c r="AD72" s="37" t="n">
        <v>24.3700008392334</v>
      </c>
      <c r="AE72" s="37" t="n">
        <v>24.5</v>
      </c>
      <c r="AF72" s="37" t="n">
        <v>23.6900005340576</v>
      </c>
      <c r="AG72" s="37" t="n">
        <v>22.75</v>
      </c>
      <c r="AH72" s="37" t="n">
        <v>23.6200008392334</v>
      </c>
      <c r="AI72" s="37" t="n">
        <v>25.3099994659424</v>
      </c>
      <c r="AJ72" s="37" t="n">
        <v>26.5</v>
      </c>
      <c r="AK72" s="37" t="n">
        <v>25.25</v>
      </c>
      <c r="AL72" s="37" t="n">
        <v>25</v>
      </c>
      <c r="AM72" s="37" t="n">
        <v>26.1900005340576</v>
      </c>
      <c r="AN72" s="37" t="n">
        <v>26.8700008392334</v>
      </c>
      <c r="AO72" s="37" t="n">
        <v>28.1900005340576</v>
      </c>
      <c r="AP72" s="37" t="n">
        <v>27.75</v>
      </c>
      <c r="AQ72" s="37" t="n">
        <v>26.8700008392334</v>
      </c>
      <c r="AR72" s="37" t="n">
        <v>25.4400005340576</v>
      </c>
      <c r="AS72" s="37" t="n">
        <v>23.5</v>
      </c>
      <c r="AT72" s="37" t="n">
        <v>24.1900005340576</v>
      </c>
      <c r="AU72" s="37" t="n">
        <v>24.8700008392334</v>
      </c>
      <c r="AV72" s="37" t="n">
        <v>23.3700008392334</v>
      </c>
      <c r="AW72" s="37" t="n">
        <v>24</v>
      </c>
      <c r="AX72" s="37" t="n">
        <v>23.75</v>
      </c>
      <c r="AY72" s="37" t="n">
        <v>22.5</v>
      </c>
      <c r="AZ72" s="37" t="n">
        <v>22.0599994659424</v>
      </c>
      <c r="BA72" s="37" t="n">
        <v>21.0599994659424</v>
      </c>
      <c r="BB72" s="37" t="n">
        <v>19.5</v>
      </c>
      <c r="BC72" s="37" t="n">
        <v>20.0599994659424</v>
      </c>
      <c r="BD72" s="37" t="n">
        <v>20</v>
      </c>
      <c r="BE72" s="37" t="n">
        <v>20.5</v>
      </c>
      <c r="BF72" s="37" t="n">
        <v>20</v>
      </c>
      <c r="BG72" s="37" t="n">
        <v>21</v>
      </c>
      <c r="BH72" s="37" t="n">
        <v>21.6299991607666</v>
      </c>
      <c r="BI72" s="37" t="n">
        <v>20.25</v>
      </c>
      <c r="BJ72" s="37" t="n">
        <v>20.7000007629395</v>
      </c>
      <c r="BK72" s="37" t="n">
        <v>20.2999992370605</v>
      </c>
      <c r="BL72" s="37" t="n">
        <v>22.2199993133545</v>
      </c>
      <c r="BM72" s="37" t="n">
        <v>22.1299991607666</v>
      </c>
      <c r="BN72" s="37" t="n">
        <v>22.7099990844727</v>
      </c>
      <c r="BO72" s="37" t="n">
        <v>24</v>
      </c>
      <c r="BP72" s="37" t="n">
        <v>89.875</v>
      </c>
      <c r="BQ72" s="37" t="n">
        <v>16.1875</v>
      </c>
      <c r="BR72" s="37" t="n">
        <v>0.498063063493954</v>
      </c>
      <c r="BS72" s="37" t="n">
        <v>0.477141598797378</v>
      </c>
    </row>
    <row r="73" customFormat="false" ht="12.75" hidden="false" customHeight="false" outlineLevel="0" collapsed="false">
      <c r="A73" s="24" t="s">
        <v>287</v>
      </c>
      <c r="B73" s="3" t="n">
        <v>19.25</v>
      </c>
      <c r="C73" s="37" t="n">
        <v>19</v>
      </c>
      <c r="D73" s="37" t="n">
        <v>18.9375</v>
      </c>
      <c r="E73" s="37" t="n">
        <v>19</v>
      </c>
      <c r="F73" s="37" t="n">
        <v>18.9375</v>
      </c>
      <c r="G73" s="37" t="n">
        <v>18.5625</v>
      </c>
      <c r="H73" s="37" t="n">
        <v>18.1875</v>
      </c>
      <c r="I73" s="37" t="n">
        <v>18.6875</v>
      </c>
      <c r="J73" s="37" t="n">
        <v>18.875</v>
      </c>
      <c r="K73" s="37" t="n">
        <v>18.8125</v>
      </c>
      <c r="L73" s="37" t="n">
        <v>19.375</v>
      </c>
      <c r="M73" s="37" t="n">
        <v>19.0625</v>
      </c>
      <c r="N73" s="37" t="n">
        <v>18.875</v>
      </c>
      <c r="O73" s="37" t="n">
        <v>18.8125</v>
      </c>
      <c r="P73" s="37" t="n">
        <v>18.625</v>
      </c>
      <c r="Q73" s="37" t="n">
        <v>18.75</v>
      </c>
      <c r="R73" s="37" t="n">
        <v>19</v>
      </c>
      <c r="S73" s="37" t="n">
        <v>19.5625</v>
      </c>
      <c r="T73" s="37" t="n">
        <v>19.5625</v>
      </c>
      <c r="U73" s="37" t="n">
        <v>19.5</v>
      </c>
      <c r="V73" s="37" t="n">
        <v>19.625</v>
      </c>
      <c r="W73" s="37" t="n">
        <v>19.6875</v>
      </c>
      <c r="X73" s="37" t="n">
        <v>20.25</v>
      </c>
      <c r="Y73" s="37" t="n">
        <v>20.1875</v>
      </c>
      <c r="Z73" s="37" t="n">
        <v>20.1875</v>
      </c>
      <c r="AA73" s="37" t="n">
        <v>20.375</v>
      </c>
      <c r="AB73" s="37" t="n">
        <v>20.375</v>
      </c>
      <c r="AC73" s="37" t="n">
        <v>20.125</v>
      </c>
      <c r="AD73" s="37" t="n">
        <v>20.25</v>
      </c>
      <c r="AE73" s="37" t="n">
        <v>21</v>
      </c>
      <c r="AF73" s="37" t="n">
        <v>21.3125</v>
      </c>
      <c r="AG73" s="37" t="n">
        <v>21.25</v>
      </c>
      <c r="AH73" s="37" t="n">
        <v>21.9375</v>
      </c>
      <c r="AI73" s="37" t="n">
        <v>21.875</v>
      </c>
      <c r="AJ73" s="37" t="n">
        <v>21.9375</v>
      </c>
      <c r="AK73" s="37" t="n">
        <v>21.9375</v>
      </c>
      <c r="AL73" s="37" t="n">
        <v>23</v>
      </c>
      <c r="AM73" s="37" t="n">
        <v>21.75</v>
      </c>
      <c r="AN73" s="37" t="n">
        <v>21.625</v>
      </c>
      <c r="AO73" s="37" t="n">
        <v>21.75</v>
      </c>
      <c r="AP73" s="37" t="n">
        <v>21.5</v>
      </c>
      <c r="AQ73" s="37" t="n">
        <v>21.1875</v>
      </c>
      <c r="AR73" s="37" t="n">
        <v>21.4375</v>
      </c>
      <c r="AS73" s="37" t="n">
        <v>21.4375</v>
      </c>
      <c r="AT73" s="37" t="n">
        <v>21.9375</v>
      </c>
      <c r="AU73" s="37" t="n">
        <v>21.875</v>
      </c>
      <c r="AV73" s="37" t="n">
        <v>21.875</v>
      </c>
      <c r="AW73" s="37" t="n">
        <v>22.5625</v>
      </c>
      <c r="AX73" s="37" t="n">
        <v>22.5</v>
      </c>
      <c r="AY73" s="37" t="n">
        <v>22.5625</v>
      </c>
      <c r="AZ73" s="37" t="n">
        <v>22</v>
      </c>
      <c r="BA73" s="37" t="n">
        <v>21.6875</v>
      </c>
      <c r="BB73" s="37" t="n">
        <v>20.4375</v>
      </c>
      <c r="BC73" s="37" t="n">
        <v>20.125</v>
      </c>
      <c r="BD73" s="37" t="n">
        <v>20.25</v>
      </c>
      <c r="BE73" s="37" t="n">
        <v>20.1875</v>
      </c>
      <c r="BF73" s="37" t="n">
        <v>20.25</v>
      </c>
      <c r="BG73" s="37" t="n">
        <v>19.5625</v>
      </c>
      <c r="BH73" s="37" t="n">
        <v>20</v>
      </c>
      <c r="BI73" s="37" t="n">
        <v>19.5625</v>
      </c>
      <c r="BJ73" s="37" t="n">
        <v>19.4375</v>
      </c>
      <c r="BK73" s="37" t="n">
        <v>19.75</v>
      </c>
      <c r="BL73" s="37" t="n">
        <v>19.8125</v>
      </c>
      <c r="BM73" s="37" t="n">
        <v>19.875</v>
      </c>
      <c r="BN73" s="37" t="n">
        <v>19.9375</v>
      </c>
      <c r="BO73" s="37" t="n">
        <v>20.25</v>
      </c>
      <c r="BP73" s="37" t="n">
        <v>20</v>
      </c>
      <c r="BQ73" s="37" t="n">
        <v>16.9375</v>
      </c>
      <c r="BR73" s="37" t="n">
        <v>53.1875</v>
      </c>
      <c r="BS73" s="37" t="n">
        <v>52.75</v>
      </c>
    </row>
    <row r="74" customFormat="false" ht="12.75" hidden="false" customHeight="false" outlineLevel="0" collapsed="false">
      <c r="A74" s="24" t="s">
        <v>293</v>
      </c>
      <c r="B74" s="3" t="n">
        <v>36.8125</v>
      </c>
      <c r="C74" s="37" t="n">
        <v>37.5</v>
      </c>
      <c r="D74" s="37" t="n">
        <v>39.75</v>
      </c>
      <c r="E74" s="37" t="n">
        <v>38.6875</v>
      </c>
      <c r="F74" s="37" t="n">
        <v>36.75</v>
      </c>
      <c r="G74" s="37" t="n">
        <v>36.125</v>
      </c>
      <c r="H74" s="37" t="n">
        <v>37</v>
      </c>
      <c r="I74" s="37" t="n">
        <v>35.375</v>
      </c>
      <c r="J74" s="37" t="n">
        <v>36.5625</v>
      </c>
      <c r="K74" s="37" t="n">
        <v>36.5</v>
      </c>
      <c r="L74" s="37" t="n">
        <v>38.4375</v>
      </c>
      <c r="M74" s="37" t="n">
        <v>37.0625</v>
      </c>
      <c r="N74" s="37" t="n">
        <v>37.0625</v>
      </c>
      <c r="O74" s="37" t="n">
        <v>36.5625</v>
      </c>
      <c r="P74" s="37" t="n">
        <v>37.4375</v>
      </c>
      <c r="Q74" s="37" t="n">
        <v>37.75</v>
      </c>
      <c r="R74" s="37" t="n">
        <v>37.25</v>
      </c>
      <c r="S74" s="37" t="n">
        <v>37.0625</v>
      </c>
      <c r="T74" s="37" t="n">
        <v>35.125</v>
      </c>
      <c r="U74" s="37" t="n">
        <v>36</v>
      </c>
      <c r="V74" s="37" t="n">
        <v>37.8125</v>
      </c>
      <c r="W74" s="37" t="n">
        <v>38</v>
      </c>
      <c r="X74" s="37" t="n">
        <v>36.25</v>
      </c>
      <c r="Y74" s="37" t="n">
        <v>36.0625</v>
      </c>
      <c r="Z74" s="37" t="n">
        <v>36.75</v>
      </c>
      <c r="AA74" s="37" t="n">
        <v>35.5</v>
      </c>
      <c r="AB74" s="37" t="n">
        <v>36.875</v>
      </c>
      <c r="AC74" s="37" t="n">
        <v>37.0625</v>
      </c>
      <c r="AD74" s="37" t="n">
        <v>37</v>
      </c>
      <c r="AE74" s="37" t="n">
        <v>35.375</v>
      </c>
      <c r="AF74" s="37" t="n">
        <v>33.3125</v>
      </c>
      <c r="AG74" s="37" t="n">
        <v>34.5625</v>
      </c>
      <c r="AH74" s="37" t="n">
        <v>34.8125</v>
      </c>
      <c r="AI74" s="37" t="n">
        <v>35.375</v>
      </c>
      <c r="AJ74" s="37" t="n">
        <v>36.25</v>
      </c>
      <c r="AK74" s="37" t="n">
        <v>37.6875</v>
      </c>
      <c r="AL74" s="37" t="n">
        <v>38.5</v>
      </c>
      <c r="AM74" s="37" t="n">
        <v>40.75</v>
      </c>
      <c r="AN74" s="37" t="n">
        <v>41.4375</v>
      </c>
      <c r="AO74" s="37" t="n">
        <v>41.5</v>
      </c>
      <c r="AP74" s="37" t="n">
        <v>40.0625</v>
      </c>
      <c r="AQ74" s="37" t="n">
        <v>41.4375</v>
      </c>
      <c r="AR74" s="37" t="n">
        <v>45.8125</v>
      </c>
      <c r="AS74" s="37" t="n">
        <v>45.4375</v>
      </c>
      <c r="AT74" s="37" t="n">
        <v>43.5</v>
      </c>
      <c r="AU74" s="37" t="n">
        <v>44.3125</v>
      </c>
      <c r="AV74" s="37" t="n">
        <v>45</v>
      </c>
      <c r="AW74" s="37" t="n">
        <v>47.1875</v>
      </c>
      <c r="AX74" s="37" t="n">
        <v>49.0625</v>
      </c>
      <c r="AY74" s="37" t="n">
        <v>47.25</v>
      </c>
      <c r="AZ74" s="37" t="n">
        <v>46.625</v>
      </c>
      <c r="BA74" s="37" t="n">
        <v>44.4375</v>
      </c>
      <c r="BB74" s="37" t="n">
        <v>44.3125</v>
      </c>
      <c r="BC74" s="37" t="n">
        <v>43.8125</v>
      </c>
      <c r="BD74" s="37" t="n">
        <v>44.8125</v>
      </c>
      <c r="BE74" s="37" t="n">
        <v>45.875</v>
      </c>
      <c r="BF74" s="37" t="n">
        <v>47.25</v>
      </c>
      <c r="BG74" s="37" t="n">
        <v>47.5625</v>
      </c>
      <c r="BH74" s="37" t="n">
        <v>46.875</v>
      </c>
      <c r="BI74" s="37" t="n">
        <v>47.25</v>
      </c>
      <c r="BJ74" s="37" t="n">
        <v>45.75</v>
      </c>
      <c r="BK74" s="37" t="n">
        <v>44.9375</v>
      </c>
      <c r="BL74" s="37" t="n">
        <v>45.0625</v>
      </c>
      <c r="BM74" s="37" t="n">
        <v>45.4375</v>
      </c>
      <c r="BN74" s="37" t="n">
        <v>46.75</v>
      </c>
      <c r="BO74" s="37" t="n">
        <v>47.6875</v>
      </c>
      <c r="BP74" s="37" t="n">
        <v>49.375</v>
      </c>
      <c r="BQ74" s="37" t="n">
        <v>0.465270835989637</v>
      </c>
      <c r="BR74" s="37" t="n">
        <v>18</v>
      </c>
      <c r="BS74" s="37" t="n">
        <v>18.0625</v>
      </c>
    </row>
    <row r="75" customFormat="false" ht="12.75" hidden="false" customHeight="false" outlineLevel="0" collapsed="false">
      <c r="A75" s="24" t="s">
        <v>288</v>
      </c>
      <c r="B75" s="3" t="n">
        <v>7.21166367748578</v>
      </c>
      <c r="C75" s="37" t="n">
        <v>7.12496074425227</v>
      </c>
      <c r="D75" s="37" t="n">
        <v>7.28841398390028</v>
      </c>
      <c r="E75" s="37" t="n">
        <v>7.38399982420287</v>
      </c>
      <c r="F75" s="37" t="n">
        <v>7.30425624772881</v>
      </c>
      <c r="G75" s="37" t="n">
        <v>7.2711184496551</v>
      </c>
      <c r="H75" s="37" t="n">
        <v>7.23619121818068</v>
      </c>
      <c r="I75" s="37" t="n">
        <v>7.26787400028227</v>
      </c>
      <c r="J75" s="37" t="n">
        <v>7.25641001008694</v>
      </c>
      <c r="K75" s="37" t="n">
        <v>7.32467570427921</v>
      </c>
      <c r="L75" s="37" t="n">
        <v>7.36858683209399</v>
      </c>
      <c r="M75" s="37" t="n">
        <v>7.24033717388672</v>
      </c>
      <c r="N75" s="37" t="n">
        <v>7.2748325331349</v>
      </c>
      <c r="O75" s="37" t="n">
        <v>7.22694382947338</v>
      </c>
      <c r="P75" s="37" t="n">
        <v>7.22445517924896</v>
      </c>
      <c r="Q75" s="37" t="n">
        <v>7.20227457902376</v>
      </c>
      <c r="R75" s="37" t="n">
        <v>7.17713439670562</v>
      </c>
      <c r="S75" s="37" t="n">
        <v>7.06640358779948</v>
      </c>
      <c r="T75" s="37" t="n">
        <v>7.04445053316333</v>
      </c>
      <c r="U75" s="37" t="n">
        <v>7.06346746101552</v>
      </c>
      <c r="V75" s="37" t="n">
        <v>7.06991760932518</v>
      </c>
      <c r="W75" s="37" t="n">
        <v>7.05281782364502</v>
      </c>
      <c r="X75" s="37" t="n">
        <v>7.2130553721347</v>
      </c>
      <c r="Y75" s="37" t="n">
        <v>7.23926677634789</v>
      </c>
      <c r="Z75" s="37" t="n">
        <v>7.21028739007571</v>
      </c>
      <c r="AA75" s="37" t="n">
        <v>7.40312294608586</v>
      </c>
      <c r="AB75" s="37" t="n">
        <v>7.98471145034623</v>
      </c>
      <c r="AC75" s="37" t="n">
        <v>7.95741987029582</v>
      </c>
      <c r="AD75" s="37" t="n">
        <v>7.83658095236019</v>
      </c>
      <c r="AE75" s="37" t="n">
        <v>7.82840133756293</v>
      </c>
      <c r="AF75" s="37" t="n">
        <v>7.89487595482945</v>
      </c>
      <c r="AG75" s="37" t="n">
        <v>8.06877630212041</v>
      </c>
      <c r="AH75" s="37" t="n">
        <v>8.13997708834074</v>
      </c>
      <c r="AI75" s="37" t="n">
        <v>8.09438950314528</v>
      </c>
      <c r="AJ75" s="37" t="n">
        <v>8.20166747815919</v>
      </c>
      <c r="AK75" s="37" t="n">
        <v>8.21107953383086</v>
      </c>
      <c r="AL75" s="37" t="n">
        <v>8.17998109367898</v>
      </c>
      <c r="AM75" s="37" t="n">
        <v>8.06808992445397</v>
      </c>
      <c r="AN75" s="37" t="n">
        <v>8.0437845765244</v>
      </c>
      <c r="AO75" s="37" t="n">
        <v>7.9654146824488</v>
      </c>
      <c r="AP75" s="37" t="n">
        <v>8.03221609006244</v>
      </c>
      <c r="AQ75" s="37" t="n">
        <v>8.01778669173479</v>
      </c>
      <c r="AR75" s="37" t="n">
        <v>7.92057749732405</v>
      </c>
      <c r="AS75" s="37" t="n">
        <v>7.96117595392784</v>
      </c>
      <c r="AT75" s="37" t="n">
        <v>8.10182623745606</v>
      </c>
      <c r="AU75" s="37" t="n">
        <v>8.13304508107244</v>
      </c>
      <c r="AV75" s="37" t="n">
        <v>8.17098988897399</v>
      </c>
      <c r="AW75" s="37" t="n">
        <v>8.21458498180118</v>
      </c>
      <c r="AX75" s="37" t="n">
        <v>8.14722472601639</v>
      </c>
      <c r="AY75" s="37" t="n">
        <v>8.2422312578999</v>
      </c>
      <c r="AZ75" s="37" t="n">
        <v>8.23245891808951</v>
      </c>
      <c r="BA75" s="37" t="n">
        <v>8.17893504907691</v>
      </c>
      <c r="BB75" s="37" t="n">
        <v>8.33191628579446</v>
      </c>
      <c r="BC75" s="37" t="n">
        <v>8.42442627161747</v>
      </c>
      <c r="BD75" s="37" t="n">
        <v>8.3868037060137</v>
      </c>
      <c r="BE75" s="37" t="n">
        <v>8.29003859895559</v>
      </c>
      <c r="BF75" s="37" t="n">
        <v>8.08108853406608</v>
      </c>
      <c r="BG75" s="37" t="n">
        <v>8.1332736885674</v>
      </c>
      <c r="BH75" s="37" t="n">
        <v>8.12120529601858</v>
      </c>
      <c r="BI75" s="37" t="n">
        <v>8.10695260656134</v>
      </c>
      <c r="BJ75" s="37" t="n">
        <v>8.09523805751961</v>
      </c>
      <c r="BK75" s="37" t="n">
        <v>8.14719698070584</v>
      </c>
      <c r="BL75" s="37" t="n">
        <v>8.09547673933107</v>
      </c>
      <c r="BM75" s="37" t="n">
        <v>8.12423290678823</v>
      </c>
      <c r="BN75" s="37" t="n">
        <v>8.08376609659667</v>
      </c>
      <c r="BO75" s="37" t="n">
        <v>7.95331137776945</v>
      </c>
      <c r="BP75" s="37" t="n">
        <v>8.01770789274044</v>
      </c>
      <c r="BQ75" s="37" t="n">
        <v>43.5</v>
      </c>
      <c r="BR75" s="37" t="n">
        <v>38.125</v>
      </c>
      <c r="BS75" s="37" t="n">
        <v>38.75</v>
      </c>
    </row>
    <row r="76" customFormat="false" ht="12.75" hidden="false" customHeight="false" outlineLevel="0" collapsed="false">
      <c r="A76" s="24" t="s">
        <v>289</v>
      </c>
      <c r="B76" s="3" t="n">
        <v>230.119995117188</v>
      </c>
      <c r="C76" s="37" t="n">
        <v>229.360000610352</v>
      </c>
      <c r="D76" s="37" t="n">
        <v>233.880004882813</v>
      </c>
      <c r="E76" s="37" t="n">
        <v>232.100006103516</v>
      </c>
      <c r="F76" s="37" t="n">
        <v>223.970001220703</v>
      </c>
      <c r="G76" s="37" t="n">
        <v>213.860000610352</v>
      </c>
      <c r="H76" s="37" t="n">
        <v>216.610000610352</v>
      </c>
      <c r="I76" s="37" t="n">
        <v>214.880004882813</v>
      </c>
      <c r="J76" s="37" t="n">
        <v>216.679992675781</v>
      </c>
      <c r="K76" s="37" t="n">
        <v>218.619995117188</v>
      </c>
      <c r="L76" s="37" t="n">
        <v>225.119995117188</v>
      </c>
      <c r="M76" s="37" t="n">
        <v>220.270004272461</v>
      </c>
      <c r="N76" s="37" t="n">
        <v>216</v>
      </c>
      <c r="O76" s="37" t="n">
        <v>216.580001831055</v>
      </c>
      <c r="P76" s="37" t="n">
        <v>218.300003051758</v>
      </c>
      <c r="Q76" s="37" t="n">
        <v>219.639999389648</v>
      </c>
      <c r="R76" s="37" t="n">
        <v>217.630004882813</v>
      </c>
      <c r="S76" s="37" t="n">
        <v>217.610000610352</v>
      </c>
      <c r="T76" s="37" t="n">
        <v>213.850006103516</v>
      </c>
      <c r="U76" s="37" t="n">
        <v>217.240005493164</v>
      </c>
      <c r="V76" s="37" t="n">
        <v>226.270004272461</v>
      </c>
      <c r="W76" s="37" t="n">
        <v>229.509994506836</v>
      </c>
      <c r="X76" s="37" t="n">
        <v>230.039993286133</v>
      </c>
      <c r="Y76" s="37" t="n">
        <v>229.089996337891</v>
      </c>
      <c r="Z76" s="37" t="n">
        <v>233.570007324219</v>
      </c>
      <c r="AA76" s="37" t="n">
        <v>231.339996337891</v>
      </c>
      <c r="AB76" s="37" t="n">
        <v>234.25</v>
      </c>
      <c r="AC76" s="37" t="n">
        <v>234.740005493164</v>
      </c>
      <c r="AD76" s="37" t="n">
        <v>232.779998779297</v>
      </c>
      <c r="AE76" s="37" t="n">
        <v>221.179992675781</v>
      </c>
      <c r="AF76" s="37" t="n">
        <v>210.720001220703</v>
      </c>
      <c r="AG76" s="37" t="n">
        <v>218.139999389648</v>
      </c>
      <c r="AH76" s="37" t="n">
        <v>223.270004272461</v>
      </c>
      <c r="AI76" s="37" t="n">
        <v>223.160003662109</v>
      </c>
      <c r="AJ76" s="37" t="n">
        <v>226.029998779297</v>
      </c>
      <c r="AK76" s="37" t="n">
        <v>227.669998168945</v>
      </c>
      <c r="AL76" s="37" t="n">
        <v>230.520004272461</v>
      </c>
      <c r="AM76" s="37" t="n">
        <v>236.860000610352</v>
      </c>
      <c r="AN76" s="37" t="n">
        <v>236.839996337891</v>
      </c>
      <c r="AO76" s="37" t="n">
        <v>236.320007324219</v>
      </c>
      <c r="AP76" s="37" t="n">
        <v>229.440002441406</v>
      </c>
      <c r="AQ76" s="37" t="n">
        <v>235.110000610352</v>
      </c>
      <c r="AR76" s="37" t="n">
        <v>243.130004882813</v>
      </c>
      <c r="AS76" s="37" t="n">
        <v>242.580001831055</v>
      </c>
      <c r="AT76" s="37" t="n">
        <v>237.800003051758</v>
      </c>
      <c r="AU76" s="37" t="n">
        <v>238.050003051758</v>
      </c>
      <c r="AV76" s="37" t="n">
        <v>242.729995727539</v>
      </c>
      <c r="AW76" s="37" t="n">
        <v>265.489990234375</v>
      </c>
      <c r="AX76" s="37" t="n">
        <v>272.390014648438</v>
      </c>
      <c r="AY76" s="37" t="n">
        <v>264.929992675781</v>
      </c>
      <c r="AZ76" s="37" t="n">
        <v>255.910003662109</v>
      </c>
      <c r="BA76" s="37" t="n">
        <v>244.759994506836</v>
      </c>
      <c r="BB76" s="37" t="n">
        <v>234.669998168945</v>
      </c>
      <c r="BC76" s="37" t="n">
        <v>240.789993286133</v>
      </c>
      <c r="BD76" s="37" t="n">
        <v>245.240005493164</v>
      </c>
      <c r="BE76" s="37" t="n">
        <v>240.550003051758</v>
      </c>
      <c r="BF76" s="37" t="n">
        <v>242.589996337891</v>
      </c>
      <c r="BG76" s="37" t="n">
        <v>241.589996337891</v>
      </c>
      <c r="BH76" s="37" t="n">
        <v>240.179992675781</v>
      </c>
      <c r="BI76" s="37" t="n">
        <v>242.910003662109</v>
      </c>
      <c r="BJ76" s="37" t="n">
        <v>236.559997558594</v>
      </c>
      <c r="BK76" s="37" t="n">
        <v>228.619995117188</v>
      </c>
      <c r="BL76" s="37" t="n">
        <v>230</v>
      </c>
      <c r="BM76" s="37" t="n">
        <v>233.389999389648</v>
      </c>
      <c r="BN76" s="37" t="n">
        <v>239.970001220703</v>
      </c>
      <c r="BO76" s="37" t="n">
        <v>240.029998779297</v>
      </c>
      <c r="BP76" s="37" t="n">
        <v>247.259994506836</v>
      </c>
      <c r="BQ76" s="37" t="n">
        <v>17.6875</v>
      </c>
      <c r="BR76" s="37" t="n">
        <v>57.625</v>
      </c>
      <c r="BS76" s="37" t="n">
        <v>57.3125</v>
      </c>
    </row>
    <row r="77" customFormat="false" ht="12.75" hidden="false" customHeight="false" outlineLevel="0" collapsed="false">
      <c r="A77" s="24" t="s">
        <v>289</v>
      </c>
      <c r="B77" s="3" t="n">
        <v>230.119995117188</v>
      </c>
      <c r="C77" s="37" t="n">
        <v>229.360000610352</v>
      </c>
      <c r="D77" s="37" t="n">
        <v>233.880004882813</v>
      </c>
      <c r="E77" s="37" t="n">
        <v>232.100006103516</v>
      </c>
      <c r="F77" s="37" t="n">
        <v>223.970001220703</v>
      </c>
      <c r="G77" s="37" t="n">
        <v>213.860000610352</v>
      </c>
      <c r="H77" s="37" t="n">
        <v>216.610000610352</v>
      </c>
      <c r="I77" s="37" t="n">
        <v>214.880004882813</v>
      </c>
      <c r="J77" s="37" t="n">
        <v>216.679992675781</v>
      </c>
      <c r="K77" s="37" t="n">
        <v>218.619995117188</v>
      </c>
      <c r="L77" s="37" t="n">
        <v>225.119995117188</v>
      </c>
      <c r="M77" s="37" t="n">
        <v>220.270004272461</v>
      </c>
      <c r="N77" s="37" t="n">
        <v>216</v>
      </c>
      <c r="O77" s="37" t="n">
        <v>216.580001831055</v>
      </c>
      <c r="P77" s="37" t="n">
        <v>218.300003051758</v>
      </c>
      <c r="Q77" s="37" t="n">
        <v>219.639999389648</v>
      </c>
      <c r="R77" s="37" t="n">
        <v>217.630004882813</v>
      </c>
      <c r="S77" s="37" t="n">
        <v>217.610000610352</v>
      </c>
      <c r="T77" s="37" t="n">
        <v>213.850006103516</v>
      </c>
      <c r="U77" s="37" t="n">
        <v>217.240005493164</v>
      </c>
      <c r="V77" s="37" t="n">
        <v>226.270004272461</v>
      </c>
      <c r="W77" s="37" t="n">
        <v>229.509994506836</v>
      </c>
      <c r="X77" s="37" t="n">
        <v>230.039993286133</v>
      </c>
      <c r="Y77" s="37" t="n">
        <v>229.089996337891</v>
      </c>
      <c r="Z77" s="37" t="n">
        <v>233.570007324219</v>
      </c>
      <c r="AA77" s="37" t="n">
        <v>231.339996337891</v>
      </c>
      <c r="AB77" s="37" t="n">
        <v>234.25</v>
      </c>
      <c r="AC77" s="37" t="n">
        <v>234.740005493164</v>
      </c>
      <c r="AD77" s="37" t="n">
        <v>232.779998779297</v>
      </c>
      <c r="AE77" s="37" t="n">
        <v>221.179992675781</v>
      </c>
      <c r="AF77" s="37" t="n">
        <v>210.720001220703</v>
      </c>
      <c r="AG77" s="37" t="n">
        <v>218.139999389648</v>
      </c>
      <c r="AH77" s="37" t="n">
        <v>223.270004272461</v>
      </c>
      <c r="AI77" s="37" t="n">
        <v>223.160003662109</v>
      </c>
      <c r="AJ77" s="37" t="n">
        <v>226.029998779297</v>
      </c>
      <c r="AK77" s="37" t="n">
        <v>227.669998168945</v>
      </c>
      <c r="AL77" s="37" t="n">
        <v>230.520004272461</v>
      </c>
      <c r="AM77" s="37" t="n">
        <v>236.860000610352</v>
      </c>
      <c r="AN77" s="37" t="n">
        <v>236.839996337891</v>
      </c>
      <c r="AO77" s="37" t="n">
        <v>236.320007324219</v>
      </c>
      <c r="AP77" s="37" t="n">
        <v>229.440002441406</v>
      </c>
      <c r="AQ77" s="37" t="n">
        <v>235.110000610352</v>
      </c>
      <c r="AR77" s="37" t="n">
        <v>243.130004882813</v>
      </c>
      <c r="AS77" s="37" t="n">
        <v>242.580001831055</v>
      </c>
      <c r="AT77" s="37" t="n">
        <v>237.800003051758</v>
      </c>
      <c r="AU77" s="37" t="n">
        <v>238.050003051758</v>
      </c>
      <c r="AV77" s="37" t="n">
        <v>242.729995727539</v>
      </c>
      <c r="AW77" s="37" t="n">
        <v>265.489990234375</v>
      </c>
      <c r="AX77" s="37" t="n">
        <v>272.390014648438</v>
      </c>
      <c r="AY77" s="37" t="n">
        <v>264.929992675781</v>
      </c>
      <c r="AZ77" s="37" t="n">
        <v>255.910003662109</v>
      </c>
      <c r="BA77" s="37" t="n">
        <v>244.759994506836</v>
      </c>
      <c r="BB77" s="37" t="n">
        <v>234.669998168945</v>
      </c>
      <c r="BC77" s="37" t="n">
        <v>240.789993286133</v>
      </c>
      <c r="BD77" s="37" t="n">
        <v>245.240005493164</v>
      </c>
      <c r="BE77" s="37" t="n">
        <v>240.550003051758</v>
      </c>
      <c r="BF77" s="37" t="n">
        <v>242.589996337891</v>
      </c>
      <c r="BG77" s="37" t="n">
        <v>241.589996337891</v>
      </c>
      <c r="BH77" s="37" t="n">
        <v>240.179992675781</v>
      </c>
      <c r="BI77" s="37" t="n">
        <v>242.910003662109</v>
      </c>
      <c r="BJ77" s="37" t="n">
        <v>236.559997558594</v>
      </c>
      <c r="BK77" s="37" t="n">
        <v>228.619995117188</v>
      </c>
      <c r="BL77" s="37" t="n">
        <v>230</v>
      </c>
      <c r="BM77" s="37" t="n">
        <v>233.389999389648</v>
      </c>
      <c r="BN77" s="37" t="n">
        <v>239.970001220703</v>
      </c>
      <c r="BO77" s="37" t="n">
        <v>240.029998779297</v>
      </c>
      <c r="BP77" s="37" t="n">
        <v>247.259994506836</v>
      </c>
      <c r="BQ77" s="37" t="n">
        <v>62.1875</v>
      </c>
      <c r="BR77" s="37" t="n">
        <v>42.1875</v>
      </c>
      <c r="BS77" s="37" t="n">
        <v>43.5</v>
      </c>
    </row>
    <row r="78" customFormat="false" ht="12.75" hidden="false" customHeight="false" outlineLevel="0" collapsed="false">
      <c r="A78" s="24" t="s">
        <v>290</v>
      </c>
      <c r="B78" s="3" t="n">
        <v>524.619995117188</v>
      </c>
      <c r="C78" s="37" t="n">
        <v>525.47998046875</v>
      </c>
      <c r="D78" s="37" t="n">
        <v>534.280029296875</v>
      </c>
      <c r="E78" s="37" t="n">
        <v>530.760009765625</v>
      </c>
      <c r="F78" s="37" t="n">
        <v>520.799987792969</v>
      </c>
      <c r="G78" s="37" t="n">
        <v>513.340026855469</v>
      </c>
      <c r="H78" s="37" t="n">
        <v>514.880004882813</v>
      </c>
      <c r="I78" s="37" t="n">
        <v>507.670013427734</v>
      </c>
      <c r="J78" s="37" t="n">
        <v>516.169982910156</v>
      </c>
      <c r="K78" s="37" t="n">
        <v>518.869995117188</v>
      </c>
      <c r="L78" s="37" t="n">
        <v>530.200012207031</v>
      </c>
      <c r="M78" s="37" t="n">
        <v>513.760009765625</v>
      </c>
      <c r="N78" s="37" t="n">
        <v>512.72998046875</v>
      </c>
      <c r="O78" s="37" t="n">
        <v>514.190002441406</v>
      </c>
      <c r="P78" s="37" t="n">
        <v>515.179992675781</v>
      </c>
      <c r="Q78" s="37" t="n">
        <v>517.239990234375</v>
      </c>
      <c r="R78" s="37" t="n">
        <v>516.340026855469</v>
      </c>
      <c r="S78" s="37" t="n">
        <v>516.77001953125</v>
      </c>
      <c r="T78" s="37" t="n">
        <v>515.099975585938</v>
      </c>
      <c r="U78" s="37" t="n">
        <v>522.429992675781</v>
      </c>
      <c r="V78" s="37" t="n">
        <v>527.409973144531</v>
      </c>
      <c r="W78" s="37" t="n">
        <v>527.200012207031</v>
      </c>
      <c r="X78" s="37" t="n">
        <v>524.450012207031</v>
      </c>
      <c r="Y78" s="37" t="n">
        <v>521.830017089844</v>
      </c>
      <c r="Z78" s="37" t="n">
        <v>530.969970703125</v>
      </c>
      <c r="AA78" s="37" t="n">
        <v>529.039978027344</v>
      </c>
      <c r="AB78" s="37" t="n">
        <v>529.559997558594</v>
      </c>
      <c r="AC78" s="37" t="n">
        <v>532.950012207031</v>
      </c>
      <c r="AD78" s="37" t="n">
        <v>531.659973144531</v>
      </c>
      <c r="AE78" s="37" t="n">
        <v>514.880004882813</v>
      </c>
      <c r="AF78" s="37" t="n">
        <v>505.100006103516</v>
      </c>
      <c r="AG78" s="37" t="n">
        <v>510.980010986328</v>
      </c>
      <c r="AH78" s="37" t="n">
        <v>515.909973144531</v>
      </c>
      <c r="AI78" s="37" t="n">
        <v>505.049987792969</v>
      </c>
      <c r="AJ78" s="37" t="n">
        <v>497.200012207031</v>
      </c>
      <c r="AK78" s="37" t="n">
        <v>500.329986572266</v>
      </c>
      <c r="AL78" s="37" t="n">
        <v>501.399993896484</v>
      </c>
      <c r="AM78" s="37" t="n">
        <v>496.769989013672</v>
      </c>
      <c r="AN78" s="37" t="n">
        <v>502.519989013672</v>
      </c>
      <c r="AO78" s="37" t="n">
        <v>507.279998779297</v>
      </c>
      <c r="AP78" s="37" t="n">
        <v>490.200012207031</v>
      </c>
      <c r="AQ78" s="37" t="n">
        <v>490.329986572266</v>
      </c>
      <c r="AR78" s="37" t="n">
        <v>506.25</v>
      </c>
      <c r="AS78" s="37" t="n">
        <v>510.850006103516</v>
      </c>
      <c r="AT78" s="37" t="n">
        <v>498.959991455078</v>
      </c>
      <c r="AU78" s="37" t="n">
        <v>504.970001220703</v>
      </c>
      <c r="AV78" s="37" t="n">
        <v>514.880004882813</v>
      </c>
      <c r="AW78" s="37" t="n">
        <v>539.169982910156</v>
      </c>
      <c r="AX78" s="37" t="n">
        <v>545.609985351563</v>
      </c>
      <c r="AY78" s="37" t="n">
        <v>536.25</v>
      </c>
      <c r="AZ78" s="37" t="n">
        <v>543.25</v>
      </c>
      <c r="BA78" s="37" t="n">
        <v>525.049987792969</v>
      </c>
      <c r="BB78" s="37" t="n">
        <v>517.5</v>
      </c>
      <c r="BC78" s="37" t="n">
        <v>525.909973144531</v>
      </c>
      <c r="BD78" s="37" t="n">
        <v>524.320007324219</v>
      </c>
      <c r="BE78" s="37" t="n">
        <v>514.409973144531</v>
      </c>
      <c r="BF78" s="37" t="n">
        <v>513.159973144531</v>
      </c>
      <c r="BG78" s="37" t="n">
        <v>520.929992675781</v>
      </c>
      <c r="BH78" s="37" t="n">
        <v>520.969970703125</v>
      </c>
      <c r="BI78" s="37" t="n">
        <v>522.349975585938</v>
      </c>
      <c r="BJ78" s="37" t="n">
        <v>513.25</v>
      </c>
      <c r="BK78" s="37" t="n">
        <v>509.600006103516</v>
      </c>
      <c r="BL78" s="37" t="n">
        <v>507.200012207031</v>
      </c>
      <c r="BM78" s="37" t="n">
        <v>511.880004882813</v>
      </c>
      <c r="BN78" s="37" t="n">
        <v>515.570007324219</v>
      </c>
      <c r="BO78" s="37" t="n">
        <v>513.97998046875</v>
      </c>
      <c r="BP78" s="37" t="n">
        <v>528.309997558594</v>
      </c>
      <c r="BQ78" s="37" t="n">
        <v>44.375</v>
      </c>
      <c r="BR78" s="37" t="n">
        <v>387</v>
      </c>
      <c r="BS78" s="37" t="n">
        <v>382.130004882813</v>
      </c>
    </row>
    <row r="79" customFormat="false" ht="12.75" hidden="false" customHeight="false" outlineLevel="0" collapsed="false">
      <c r="A79" s="24" t="s">
        <v>290</v>
      </c>
      <c r="B79" s="3" t="n">
        <v>524.619995117188</v>
      </c>
      <c r="C79" s="37" t="n">
        <v>525.47998046875</v>
      </c>
      <c r="D79" s="37" t="n">
        <v>534.280029296875</v>
      </c>
      <c r="E79" s="37" t="n">
        <v>530.760009765625</v>
      </c>
      <c r="F79" s="37" t="n">
        <v>520.799987792969</v>
      </c>
      <c r="G79" s="37" t="n">
        <v>513.340026855469</v>
      </c>
      <c r="H79" s="37" t="n">
        <v>514.880004882813</v>
      </c>
      <c r="I79" s="37" t="n">
        <v>507.670013427734</v>
      </c>
      <c r="J79" s="37" t="n">
        <v>516.169982910156</v>
      </c>
      <c r="K79" s="37" t="n">
        <v>518.869995117188</v>
      </c>
      <c r="L79" s="37" t="n">
        <v>530.200012207031</v>
      </c>
      <c r="M79" s="37" t="n">
        <v>513.760009765625</v>
      </c>
      <c r="N79" s="37" t="n">
        <v>512.72998046875</v>
      </c>
      <c r="O79" s="37" t="n">
        <v>514.190002441406</v>
      </c>
      <c r="P79" s="37" t="n">
        <v>515.179992675781</v>
      </c>
      <c r="Q79" s="37" t="n">
        <v>517.239990234375</v>
      </c>
      <c r="R79" s="37" t="n">
        <v>516.340026855469</v>
      </c>
      <c r="S79" s="37" t="n">
        <v>516.77001953125</v>
      </c>
      <c r="T79" s="37" t="n">
        <v>515.099975585938</v>
      </c>
      <c r="U79" s="37" t="n">
        <v>522.429992675781</v>
      </c>
      <c r="V79" s="37" t="n">
        <v>527.409973144531</v>
      </c>
      <c r="W79" s="37" t="n">
        <v>527.200012207031</v>
      </c>
      <c r="X79" s="37" t="n">
        <v>524.450012207031</v>
      </c>
      <c r="Y79" s="37" t="n">
        <v>521.830017089844</v>
      </c>
      <c r="Z79" s="37" t="n">
        <v>530.969970703125</v>
      </c>
      <c r="AA79" s="37" t="n">
        <v>529.039978027344</v>
      </c>
      <c r="AB79" s="37" t="n">
        <v>529.559997558594</v>
      </c>
      <c r="AC79" s="37" t="n">
        <v>532.950012207031</v>
      </c>
      <c r="AD79" s="37" t="n">
        <v>531.659973144531</v>
      </c>
      <c r="AE79" s="37" t="n">
        <v>514.880004882813</v>
      </c>
      <c r="AF79" s="37" t="n">
        <v>505.100006103516</v>
      </c>
      <c r="AG79" s="37" t="n">
        <v>510.980010986328</v>
      </c>
      <c r="AH79" s="37" t="n">
        <v>515.909973144531</v>
      </c>
      <c r="AI79" s="37" t="n">
        <v>505.049987792969</v>
      </c>
      <c r="AJ79" s="37" t="n">
        <v>497.200012207031</v>
      </c>
      <c r="AK79" s="37" t="n">
        <v>500.329986572266</v>
      </c>
      <c r="AL79" s="37" t="n">
        <v>501.399993896484</v>
      </c>
      <c r="AM79" s="37" t="n">
        <v>496.769989013672</v>
      </c>
      <c r="AN79" s="37" t="n">
        <v>502.519989013672</v>
      </c>
      <c r="AO79" s="37" t="n">
        <v>507.279998779297</v>
      </c>
      <c r="AP79" s="37" t="n">
        <v>490.200012207031</v>
      </c>
      <c r="AQ79" s="37" t="n">
        <v>490.329986572266</v>
      </c>
      <c r="AR79" s="37" t="n">
        <v>506.25</v>
      </c>
      <c r="AS79" s="37" t="n">
        <v>510.850006103516</v>
      </c>
      <c r="AT79" s="37" t="n">
        <v>498.959991455078</v>
      </c>
      <c r="AU79" s="37" t="n">
        <v>504.970001220703</v>
      </c>
      <c r="AV79" s="37" t="n">
        <v>514.880004882813</v>
      </c>
      <c r="AW79" s="37" t="n">
        <v>539.169982910156</v>
      </c>
      <c r="AX79" s="37" t="n">
        <v>545.609985351563</v>
      </c>
      <c r="AY79" s="37" t="n">
        <v>536.25</v>
      </c>
      <c r="AZ79" s="37" t="n">
        <v>543.25</v>
      </c>
      <c r="BA79" s="37" t="n">
        <v>525.049987792969</v>
      </c>
      <c r="BB79" s="37" t="n">
        <v>517.5</v>
      </c>
      <c r="BC79" s="37" t="n">
        <v>525.909973144531</v>
      </c>
      <c r="BD79" s="37" t="n">
        <v>524.320007324219</v>
      </c>
      <c r="BE79" s="37" t="n">
        <v>514.409973144531</v>
      </c>
      <c r="BF79" s="37" t="n">
        <v>513.159973144531</v>
      </c>
      <c r="BG79" s="37" t="n">
        <v>520.929992675781</v>
      </c>
      <c r="BH79" s="37" t="n">
        <v>520.969970703125</v>
      </c>
      <c r="BI79" s="37" t="n">
        <v>522.349975585938</v>
      </c>
      <c r="BJ79" s="37" t="n">
        <v>513.25</v>
      </c>
      <c r="BK79" s="37" t="n">
        <v>509.600006103516</v>
      </c>
      <c r="BL79" s="37" t="n">
        <v>507.200012207031</v>
      </c>
      <c r="BM79" s="37" t="n">
        <v>511.880004882813</v>
      </c>
      <c r="BN79" s="37" t="n">
        <v>515.570007324219</v>
      </c>
      <c r="BO79" s="37" t="n">
        <v>513.97998046875</v>
      </c>
      <c r="BP79" s="37" t="n">
        <v>528.309997558594</v>
      </c>
      <c r="BQ79" s="37" t="n">
        <v>393.549987792969</v>
      </c>
      <c r="BR79" s="37" t="n">
        <v>387</v>
      </c>
      <c r="BS79" s="37" t="n">
        <v>382.130004882813</v>
      </c>
    </row>
    <row r="80" customFormat="false" ht="12.75" hidden="false" customHeight="false" outlineLevel="0" collapsed="false">
      <c r="A80" s="24" t="s">
        <v>288</v>
      </c>
      <c r="B80" s="3" t="n">
        <v>7.2887819008173</v>
      </c>
      <c r="C80" s="37" t="n">
        <v>7.22427508834908</v>
      </c>
      <c r="D80" s="37" t="n">
        <v>7.21166367748578</v>
      </c>
      <c r="E80" s="37" t="n">
        <v>7.12496074425227</v>
      </c>
      <c r="F80" s="37" t="n">
        <v>7.28841398390028</v>
      </c>
      <c r="G80" s="37" t="n">
        <v>7.38399982420287</v>
      </c>
      <c r="H80" s="37" t="n">
        <v>7.30425624772881</v>
      </c>
      <c r="I80" s="37" t="n">
        <v>7.2711184496551</v>
      </c>
      <c r="J80" s="37" t="n">
        <v>7.23619121818068</v>
      </c>
      <c r="K80" s="37" t="n">
        <v>7.26787400028227</v>
      </c>
      <c r="L80" s="37" t="n">
        <v>7.25641001008694</v>
      </c>
      <c r="M80" s="37" t="n">
        <v>7.32467570427921</v>
      </c>
      <c r="N80" s="37" t="n">
        <v>7.36858683209399</v>
      </c>
      <c r="O80" s="37" t="n">
        <v>7.24033717388672</v>
      </c>
      <c r="P80" s="37" t="n">
        <v>7.2748325331349</v>
      </c>
      <c r="Q80" s="37" t="n">
        <v>7.22694382947338</v>
      </c>
      <c r="R80" s="37" t="n">
        <v>7.22445517924896</v>
      </c>
      <c r="S80" s="37" t="n">
        <v>7.20227457902376</v>
      </c>
      <c r="T80" s="37" t="n">
        <v>7.17713439670562</v>
      </c>
      <c r="U80" s="37" t="n">
        <v>7.06640358779948</v>
      </c>
      <c r="V80" s="37" t="n">
        <v>7.04445053316333</v>
      </c>
      <c r="W80" s="37" t="n">
        <v>7.06346746101552</v>
      </c>
      <c r="X80" s="37" t="n">
        <v>7.06991760932518</v>
      </c>
      <c r="Y80" s="37" t="n">
        <v>7.05281782364502</v>
      </c>
      <c r="Z80" s="37" t="n">
        <v>7.2130553721347</v>
      </c>
      <c r="AA80" s="37" t="n">
        <v>7.23926677634789</v>
      </c>
      <c r="AB80" s="37" t="n">
        <v>7.21028739007571</v>
      </c>
      <c r="AC80" s="37" t="n">
        <v>7.40312294608586</v>
      </c>
      <c r="AD80" s="37" t="n">
        <v>7.98471145034623</v>
      </c>
      <c r="AE80" s="37" t="n">
        <v>7.95741987029582</v>
      </c>
      <c r="AF80" s="37" t="n">
        <v>7.83658095236019</v>
      </c>
      <c r="AG80" s="37" t="n">
        <v>7.82840133756293</v>
      </c>
      <c r="AH80" s="37" t="n">
        <v>7.89487595482945</v>
      </c>
      <c r="AI80" s="37" t="n">
        <v>8.06877630212041</v>
      </c>
      <c r="AJ80" s="37" t="n">
        <v>8.13997708834074</v>
      </c>
      <c r="AK80" s="37" t="n">
        <v>8.09438950314528</v>
      </c>
      <c r="AL80" s="37" t="n">
        <v>8.20166747815919</v>
      </c>
      <c r="AM80" s="37" t="n">
        <v>8.21107953383086</v>
      </c>
      <c r="AN80" s="37" t="n">
        <v>8.17998109367898</v>
      </c>
      <c r="AO80" s="37" t="n">
        <v>8.06808992445397</v>
      </c>
      <c r="AP80" s="37" t="n">
        <v>8.0437845765244</v>
      </c>
      <c r="AQ80" s="37" t="n">
        <v>7.9654146824488</v>
      </c>
      <c r="AR80" s="37" t="n">
        <v>8.03221609006244</v>
      </c>
      <c r="AS80" s="37" t="n">
        <v>8.01778669173479</v>
      </c>
      <c r="AT80" s="37" t="n">
        <v>7.92057749732405</v>
      </c>
      <c r="AU80" s="37" t="n">
        <v>7.96117595392784</v>
      </c>
      <c r="AV80" s="37" t="n">
        <v>8.10182623745606</v>
      </c>
      <c r="AW80" s="37" t="n">
        <v>8.13304508107244</v>
      </c>
      <c r="AX80" s="37" t="n">
        <v>8.17098988897399</v>
      </c>
      <c r="AY80" s="37" t="n">
        <v>8.21458498180118</v>
      </c>
      <c r="AZ80" s="37" t="n">
        <v>8.14722472601639</v>
      </c>
      <c r="BA80" s="37" t="n">
        <v>8.2422312578999</v>
      </c>
      <c r="BB80" s="37" t="n">
        <v>8.23245891808951</v>
      </c>
      <c r="BC80" s="37" t="n">
        <v>8.17893504907691</v>
      </c>
      <c r="BD80" s="37" t="n">
        <v>8.33191628579446</v>
      </c>
      <c r="BE80" s="37" t="n">
        <v>8.42442627161747</v>
      </c>
      <c r="BF80" s="37" t="n">
        <v>8.3868037060137</v>
      </c>
      <c r="BG80" s="37" t="n">
        <v>8.29003859895559</v>
      </c>
      <c r="BH80" s="37" t="n">
        <v>8.08108853406608</v>
      </c>
      <c r="BI80" s="37" t="n">
        <v>8.1332736885674</v>
      </c>
      <c r="BJ80" s="37" t="n">
        <v>8.12120529601858</v>
      </c>
      <c r="BK80" s="37" t="n">
        <v>8.10695260656134</v>
      </c>
      <c r="BL80" s="37" t="n">
        <v>8.09523805751961</v>
      </c>
      <c r="BM80" s="37" t="n">
        <v>8.14719698070584</v>
      </c>
      <c r="BN80" s="37" t="n">
        <v>8.09547673933107</v>
      </c>
      <c r="BO80" s="37" t="n">
        <v>8.12423290678823</v>
      </c>
      <c r="BP80" s="37" t="n">
        <v>8.14719698070584</v>
      </c>
      <c r="BQ80" s="37" t="n">
        <v>393.549987792969</v>
      </c>
      <c r="BR80" s="37" t="n">
        <v>387</v>
      </c>
      <c r="BS80" s="37" t="n">
        <v>382.130004882813</v>
      </c>
    </row>
    <row r="81" customFormat="false" ht="12.75" hidden="false" customHeight="false" outlineLevel="0" collapsed="false">
      <c r="A81" s="24" t="s">
        <v>289</v>
      </c>
      <c r="B81" s="3" t="n">
        <v>232.929992675781</v>
      </c>
      <c r="C81" s="37" t="n">
        <v>232.619995117188</v>
      </c>
      <c r="D81" s="37" t="n">
        <v>230.119995117188</v>
      </c>
      <c r="E81" s="37" t="n">
        <v>229.360000610352</v>
      </c>
      <c r="F81" s="37" t="n">
        <v>233.880004882813</v>
      </c>
      <c r="G81" s="37" t="n">
        <v>232.100006103516</v>
      </c>
      <c r="H81" s="37" t="n">
        <v>223.970001220703</v>
      </c>
      <c r="I81" s="37" t="n">
        <v>213.860000610352</v>
      </c>
      <c r="J81" s="37" t="n">
        <v>216.610000610352</v>
      </c>
      <c r="K81" s="37" t="n">
        <v>214.880004882813</v>
      </c>
      <c r="L81" s="37" t="n">
        <v>216.679992675781</v>
      </c>
      <c r="M81" s="37" t="n">
        <v>218.619995117188</v>
      </c>
      <c r="N81" s="37" t="n">
        <v>225.119995117188</v>
      </c>
      <c r="O81" s="37" t="n">
        <v>220.270004272461</v>
      </c>
      <c r="P81" s="37" t="n">
        <v>216</v>
      </c>
      <c r="Q81" s="37" t="n">
        <v>216.580001831055</v>
      </c>
      <c r="R81" s="37" t="n">
        <v>218.300003051758</v>
      </c>
      <c r="S81" s="37" t="n">
        <v>219.639999389648</v>
      </c>
      <c r="T81" s="37" t="n">
        <v>217.630004882813</v>
      </c>
      <c r="U81" s="37" t="n">
        <v>217.610000610352</v>
      </c>
      <c r="V81" s="37" t="n">
        <v>213.850006103516</v>
      </c>
      <c r="W81" s="37" t="n">
        <v>217.240005493164</v>
      </c>
      <c r="X81" s="37" t="n">
        <v>226.270004272461</v>
      </c>
      <c r="Y81" s="37" t="n">
        <v>229.509994506836</v>
      </c>
      <c r="Z81" s="37" t="n">
        <v>230.039993286133</v>
      </c>
      <c r="AA81" s="37" t="n">
        <v>229.089996337891</v>
      </c>
      <c r="AB81" s="37" t="n">
        <v>233.570007324219</v>
      </c>
      <c r="AC81" s="37" t="n">
        <v>231.339996337891</v>
      </c>
      <c r="AD81" s="37" t="n">
        <v>234.25</v>
      </c>
      <c r="AE81" s="37" t="n">
        <v>234.740005493164</v>
      </c>
      <c r="AF81" s="37" t="n">
        <v>232.779998779297</v>
      </c>
      <c r="AG81" s="37" t="n">
        <v>221.179992675781</v>
      </c>
      <c r="AH81" s="37" t="n">
        <v>210.720001220703</v>
      </c>
      <c r="AI81" s="37" t="n">
        <v>218.139999389648</v>
      </c>
      <c r="AJ81" s="37" t="n">
        <v>223.270004272461</v>
      </c>
      <c r="AK81" s="37" t="n">
        <v>223.160003662109</v>
      </c>
      <c r="AL81" s="37" t="n">
        <v>226.029998779297</v>
      </c>
      <c r="AM81" s="37" t="n">
        <v>227.669998168945</v>
      </c>
      <c r="AN81" s="37" t="n">
        <v>230.520004272461</v>
      </c>
      <c r="AO81" s="37" t="n">
        <v>236.860000610352</v>
      </c>
      <c r="AP81" s="37" t="n">
        <v>236.839996337891</v>
      </c>
      <c r="AQ81" s="37" t="n">
        <v>236.320007324219</v>
      </c>
      <c r="AR81" s="37" t="n">
        <v>229.440002441406</v>
      </c>
      <c r="AS81" s="37" t="n">
        <v>235.110000610352</v>
      </c>
      <c r="AT81" s="37" t="n">
        <v>243.130004882813</v>
      </c>
      <c r="AU81" s="37" t="n">
        <v>242.580001831055</v>
      </c>
      <c r="AV81" s="37" t="n">
        <v>237.800003051758</v>
      </c>
      <c r="AW81" s="37" t="n">
        <v>238.050003051758</v>
      </c>
      <c r="AX81" s="37" t="n">
        <v>242.729995727539</v>
      </c>
      <c r="AY81" s="37" t="n">
        <v>265.489990234375</v>
      </c>
      <c r="AZ81" s="37" t="n">
        <v>272.390014648438</v>
      </c>
      <c r="BA81" s="37" t="n">
        <v>264.929992675781</v>
      </c>
      <c r="BB81" s="37" t="n">
        <v>255.910003662109</v>
      </c>
      <c r="BC81" s="37" t="n">
        <v>244.759994506836</v>
      </c>
      <c r="BD81" s="37" t="n">
        <v>234.669998168945</v>
      </c>
      <c r="BE81" s="37" t="n">
        <v>240.789993286133</v>
      </c>
      <c r="BF81" s="37" t="n">
        <v>245.240005493164</v>
      </c>
      <c r="BG81" s="37" t="n">
        <v>240.550003051758</v>
      </c>
      <c r="BH81" s="37" t="n">
        <v>242.589996337891</v>
      </c>
      <c r="BI81" s="37" t="n">
        <v>241.589996337891</v>
      </c>
      <c r="BJ81" s="37" t="n">
        <v>240.179992675781</v>
      </c>
      <c r="BK81" s="37" t="n">
        <v>242.910003662109</v>
      </c>
      <c r="BL81" s="37" t="n">
        <v>236.559997558594</v>
      </c>
      <c r="BM81" s="37" t="n">
        <v>228.619995117188</v>
      </c>
      <c r="BN81" s="37" t="n">
        <v>230</v>
      </c>
      <c r="BO81" s="37" t="n">
        <v>233.389999389648</v>
      </c>
      <c r="BP81" s="37" t="n">
        <v>228.619995117188</v>
      </c>
      <c r="BQ81" s="37" t="n">
        <v>393.549987792969</v>
      </c>
      <c r="BR81" s="37" t="n">
        <v>387</v>
      </c>
      <c r="BS81" s="37" t="n">
        <v>382.130004882813</v>
      </c>
    </row>
    <row r="82" customFormat="false" ht="12.75" hidden="false" customHeight="false" outlineLevel="0" collapsed="false">
      <c r="A82" s="24" t="s">
        <v>289</v>
      </c>
      <c r="B82" s="3" t="n">
        <v>232.929992675781</v>
      </c>
      <c r="C82" s="37" t="n">
        <v>232.619995117188</v>
      </c>
      <c r="D82" s="37" t="n">
        <v>230.119995117188</v>
      </c>
      <c r="E82" s="37" t="n">
        <v>229.360000610352</v>
      </c>
      <c r="F82" s="37" t="n">
        <v>233.880004882813</v>
      </c>
      <c r="G82" s="37" t="n">
        <v>232.100006103516</v>
      </c>
      <c r="H82" s="37" t="n">
        <v>223.970001220703</v>
      </c>
      <c r="I82" s="37" t="n">
        <v>213.860000610352</v>
      </c>
      <c r="J82" s="37" t="n">
        <v>216.610000610352</v>
      </c>
      <c r="K82" s="37" t="n">
        <v>214.880004882813</v>
      </c>
      <c r="L82" s="37" t="n">
        <v>216.679992675781</v>
      </c>
      <c r="M82" s="37" t="n">
        <v>218.619995117188</v>
      </c>
      <c r="N82" s="37" t="n">
        <v>225.119995117188</v>
      </c>
      <c r="O82" s="37" t="n">
        <v>220.270004272461</v>
      </c>
      <c r="P82" s="37" t="n">
        <v>216</v>
      </c>
      <c r="Q82" s="37" t="n">
        <v>216.580001831055</v>
      </c>
      <c r="R82" s="37" t="n">
        <v>218.300003051758</v>
      </c>
      <c r="S82" s="37" t="n">
        <v>219.639999389648</v>
      </c>
      <c r="T82" s="37" t="n">
        <v>217.630004882813</v>
      </c>
      <c r="U82" s="37" t="n">
        <v>217.610000610352</v>
      </c>
      <c r="V82" s="37" t="n">
        <v>213.850006103516</v>
      </c>
      <c r="W82" s="37" t="n">
        <v>217.240005493164</v>
      </c>
      <c r="X82" s="37" t="n">
        <v>226.270004272461</v>
      </c>
      <c r="Y82" s="37" t="n">
        <v>229.509994506836</v>
      </c>
      <c r="Z82" s="37" t="n">
        <v>230.039993286133</v>
      </c>
      <c r="AA82" s="37" t="n">
        <v>229.089996337891</v>
      </c>
      <c r="AB82" s="37" t="n">
        <v>233.570007324219</v>
      </c>
      <c r="AC82" s="37" t="n">
        <v>231.339996337891</v>
      </c>
      <c r="AD82" s="37" t="n">
        <v>234.25</v>
      </c>
      <c r="AE82" s="37" t="n">
        <v>234.740005493164</v>
      </c>
      <c r="AF82" s="37" t="n">
        <v>232.779998779297</v>
      </c>
      <c r="AG82" s="37" t="n">
        <v>221.179992675781</v>
      </c>
      <c r="AH82" s="37" t="n">
        <v>210.720001220703</v>
      </c>
      <c r="AI82" s="37" t="n">
        <v>218.139999389648</v>
      </c>
      <c r="AJ82" s="37" t="n">
        <v>223.270004272461</v>
      </c>
      <c r="AK82" s="37" t="n">
        <v>223.160003662109</v>
      </c>
      <c r="AL82" s="37" t="n">
        <v>226.029998779297</v>
      </c>
      <c r="AM82" s="37" t="n">
        <v>227.669998168945</v>
      </c>
      <c r="AN82" s="37" t="n">
        <v>230.520004272461</v>
      </c>
      <c r="AO82" s="37" t="n">
        <v>236.860000610352</v>
      </c>
      <c r="AP82" s="37" t="n">
        <v>236.839996337891</v>
      </c>
      <c r="AQ82" s="37" t="n">
        <v>236.320007324219</v>
      </c>
      <c r="AR82" s="37" t="n">
        <v>229.440002441406</v>
      </c>
      <c r="AS82" s="37" t="n">
        <v>235.110000610352</v>
      </c>
      <c r="AT82" s="37" t="n">
        <v>243.130004882813</v>
      </c>
      <c r="AU82" s="37" t="n">
        <v>242.580001831055</v>
      </c>
      <c r="AV82" s="37" t="n">
        <v>237.800003051758</v>
      </c>
      <c r="AW82" s="37" t="n">
        <v>238.050003051758</v>
      </c>
      <c r="AX82" s="37" t="n">
        <v>242.729995727539</v>
      </c>
      <c r="AY82" s="37" t="n">
        <v>265.489990234375</v>
      </c>
      <c r="AZ82" s="37" t="n">
        <v>272.390014648438</v>
      </c>
      <c r="BA82" s="37" t="n">
        <v>264.929992675781</v>
      </c>
      <c r="BB82" s="37" t="n">
        <v>255.910003662109</v>
      </c>
      <c r="BC82" s="37" t="n">
        <v>244.759994506836</v>
      </c>
      <c r="BD82" s="37" t="n">
        <v>234.669998168945</v>
      </c>
      <c r="BE82" s="37" t="n">
        <v>240.789993286133</v>
      </c>
      <c r="BF82" s="37" t="n">
        <v>245.240005493164</v>
      </c>
      <c r="BG82" s="37" t="n">
        <v>240.550003051758</v>
      </c>
      <c r="BH82" s="37" t="n">
        <v>242.589996337891</v>
      </c>
      <c r="BI82" s="37" t="n">
        <v>241.589996337891</v>
      </c>
      <c r="BJ82" s="37" t="n">
        <v>240.179992675781</v>
      </c>
      <c r="BK82" s="37" t="n">
        <v>242.910003662109</v>
      </c>
      <c r="BL82" s="37" t="n">
        <v>236.559997558594</v>
      </c>
      <c r="BM82" s="37" t="n">
        <v>228.619995117188</v>
      </c>
      <c r="BN82" s="37" t="n">
        <v>230</v>
      </c>
      <c r="BO82" s="37" t="n">
        <v>233.389999389648</v>
      </c>
      <c r="BP82" s="37" t="n">
        <v>228.619995117188</v>
      </c>
      <c r="BQ82" s="37" t="n">
        <v>393.549987792969</v>
      </c>
      <c r="BR82" s="37" t="n">
        <v>15.9375</v>
      </c>
      <c r="BS82" s="37" t="n">
        <v>17.125</v>
      </c>
    </row>
    <row r="83" customFormat="false" ht="12.75" hidden="false" customHeight="false" outlineLevel="0" collapsed="false">
      <c r="A83" s="24" t="s">
        <v>290</v>
      </c>
      <c r="B83" s="3" t="n">
        <v>531.530029296875</v>
      </c>
      <c r="C83" s="37" t="n">
        <v>531.359985351563</v>
      </c>
      <c r="D83" s="37" t="n">
        <v>524.619995117188</v>
      </c>
      <c r="E83" s="37" t="n">
        <v>525.47998046875</v>
      </c>
      <c r="F83" s="37" t="n">
        <v>534.280029296875</v>
      </c>
      <c r="G83" s="37" t="n">
        <v>530.760009765625</v>
      </c>
      <c r="H83" s="37" t="n">
        <v>520.799987792969</v>
      </c>
      <c r="I83" s="37" t="n">
        <v>513.340026855469</v>
      </c>
      <c r="J83" s="37" t="n">
        <v>514.880004882813</v>
      </c>
      <c r="K83" s="37" t="n">
        <v>507.670013427734</v>
      </c>
      <c r="L83" s="37" t="n">
        <v>516.169982910156</v>
      </c>
      <c r="M83" s="37" t="n">
        <v>518.869995117188</v>
      </c>
      <c r="N83" s="37" t="n">
        <v>530.200012207031</v>
      </c>
      <c r="O83" s="37" t="n">
        <v>513.760009765625</v>
      </c>
      <c r="P83" s="37" t="n">
        <v>512.72998046875</v>
      </c>
      <c r="Q83" s="37" t="n">
        <v>514.190002441406</v>
      </c>
      <c r="R83" s="37" t="n">
        <v>515.179992675781</v>
      </c>
      <c r="S83" s="37" t="n">
        <v>517.239990234375</v>
      </c>
      <c r="T83" s="37" t="n">
        <v>516.340026855469</v>
      </c>
      <c r="U83" s="37" t="n">
        <v>516.77001953125</v>
      </c>
      <c r="V83" s="37" t="n">
        <v>515.099975585938</v>
      </c>
      <c r="W83" s="37" t="n">
        <v>522.429992675781</v>
      </c>
      <c r="X83" s="37" t="n">
        <v>527.409973144531</v>
      </c>
      <c r="Y83" s="37" t="n">
        <v>527.200012207031</v>
      </c>
      <c r="Z83" s="37" t="n">
        <v>524.450012207031</v>
      </c>
      <c r="AA83" s="37" t="n">
        <v>521.830017089844</v>
      </c>
      <c r="AB83" s="37" t="n">
        <v>530.969970703125</v>
      </c>
      <c r="AC83" s="37" t="n">
        <v>529.039978027344</v>
      </c>
      <c r="AD83" s="37" t="n">
        <v>529.559997558594</v>
      </c>
      <c r="AE83" s="37" t="n">
        <v>532.950012207031</v>
      </c>
      <c r="AF83" s="37" t="n">
        <v>531.659973144531</v>
      </c>
      <c r="AG83" s="37" t="n">
        <v>514.880004882813</v>
      </c>
      <c r="AH83" s="37" t="n">
        <v>505.100006103516</v>
      </c>
      <c r="AI83" s="37" t="n">
        <v>510.980010986328</v>
      </c>
      <c r="AJ83" s="37" t="n">
        <v>515.909973144531</v>
      </c>
      <c r="AK83" s="37" t="n">
        <v>505.049987792969</v>
      </c>
      <c r="AL83" s="37" t="n">
        <v>497.200012207031</v>
      </c>
      <c r="AM83" s="37" t="n">
        <v>500.329986572266</v>
      </c>
      <c r="AN83" s="37" t="n">
        <v>501.399993896484</v>
      </c>
      <c r="AO83" s="37" t="n">
        <v>496.769989013672</v>
      </c>
      <c r="AP83" s="37" t="n">
        <v>502.519989013672</v>
      </c>
      <c r="AQ83" s="37" t="n">
        <v>507.279998779297</v>
      </c>
      <c r="AR83" s="37" t="n">
        <v>490.200012207031</v>
      </c>
      <c r="AS83" s="37" t="n">
        <v>490.329986572266</v>
      </c>
      <c r="AT83" s="37" t="n">
        <v>506.25</v>
      </c>
      <c r="AU83" s="37" t="n">
        <v>510.850006103516</v>
      </c>
      <c r="AV83" s="37" t="n">
        <v>498.959991455078</v>
      </c>
      <c r="AW83" s="37" t="n">
        <v>504.970001220703</v>
      </c>
      <c r="AX83" s="37" t="n">
        <v>514.880004882813</v>
      </c>
      <c r="AY83" s="37" t="n">
        <v>539.169982910156</v>
      </c>
      <c r="AZ83" s="37" t="n">
        <v>545.609985351563</v>
      </c>
      <c r="BA83" s="37" t="n">
        <v>536.25</v>
      </c>
      <c r="BB83" s="37" t="n">
        <v>543.25</v>
      </c>
      <c r="BC83" s="37" t="n">
        <v>525.049987792969</v>
      </c>
      <c r="BD83" s="37" t="n">
        <v>517.5</v>
      </c>
      <c r="BE83" s="37" t="n">
        <v>525.909973144531</v>
      </c>
      <c r="BF83" s="37" t="n">
        <v>524.320007324219</v>
      </c>
      <c r="BG83" s="37" t="n">
        <v>514.409973144531</v>
      </c>
      <c r="BH83" s="37" t="n">
        <v>513.159973144531</v>
      </c>
      <c r="BI83" s="37" t="n">
        <v>520.929992675781</v>
      </c>
      <c r="BJ83" s="37" t="n">
        <v>520.969970703125</v>
      </c>
      <c r="BK83" s="37" t="n">
        <v>522.349975585938</v>
      </c>
      <c r="BL83" s="37" t="n">
        <v>513.25</v>
      </c>
      <c r="BM83" s="37" t="n">
        <v>509.600006103516</v>
      </c>
      <c r="BN83" s="37" t="n">
        <v>507.200012207031</v>
      </c>
      <c r="BO83" s="37" t="n">
        <v>511.880004882813</v>
      </c>
      <c r="BP83" s="37" t="n">
        <v>509.600006103516</v>
      </c>
      <c r="BQ83" s="37" t="n">
        <v>40.5</v>
      </c>
      <c r="BR83" s="37" t="n">
        <v>4.625</v>
      </c>
      <c r="BS83" s="37" t="n">
        <v>4.84375</v>
      </c>
    </row>
    <row r="84" customFormat="false" ht="12.75" hidden="false" customHeight="false" outlineLevel="0" collapsed="false">
      <c r="A84" s="24" t="s">
        <v>290</v>
      </c>
      <c r="B84" s="3" t="n">
        <v>531.530029296875</v>
      </c>
      <c r="C84" s="37" t="n">
        <v>531.359985351563</v>
      </c>
      <c r="D84" s="37" t="n">
        <v>524.619995117188</v>
      </c>
      <c r="E84" s="37" t="n">
        <v>525.47998046875</v>
      </c>
      <c r="F84" s="37" t="n">
        <v>534.280029296875</v>
      </c>
      <c r="G84" s="37" t="n">
        <v>530.760009765625</v>
      </c>
      <c r="H84" s="37" t="n">
        <v>520.799987792969</v>
      </c>
      <c r="I84" s="37" t="n">
        <v>513.340026855469</v>
      </c>
      <c r="J84" s="37" t="n">
        <v>514.880004882813</v>
      </c>
      <c r="K84" s="37" t="n">
        <v>507.670013427734</v>
      </c>
      <c r="L84" s="37" t="n">
        <v>516.169982910156</v>
      </c>
      <c r="M84" s="37" t="n">
        <v>518.869995117188</v>
      </c>
      <c r="N84" s="37" t="n">
        <v>530.200012207031</v>
      </c>
      <c r="O84" s="37" t="n">
        <v>513.760009765625</v>
      </c>
      <c r="P84" s="37" t="n">
        <v>512.72998046875</v>
      </c>
      <c r="Q84" s="37" t="n">
        <v>514.190002441406</v>
      </c>
      <c r="R84" s="37" t="n">
        <v>515.179992675781</v>
      </c>
      <c r="S84" s="37" t="n">
        <v>517.239990234375</v>
      </c>
      <c r="T84" s="37" t="n">
        <v>516.340026855469</v>
      </c>
      <c r="U84" s="37" t="n">
        <v>516.77001953125</v>
      </c>
      <c r="V84" s="37" t="n">
        <v>515.099975585938</v>
      </c>
      <c r="W84" s="37" t="n">
        <v>522.429992675781</v>
      </c>
      <c r="X84" s="37" t="n">
        <v>527.409973144531</v>
      </c>
      <c r="Y84" s="37" t="n">
        <v>527.200012207031</v>
      </c>
      <c r="Z84" s="37" t="n">
        <v>524.450012207031</v>
      </c>
      <c r="AA84" s="37" t="n">
        <v>521.830017089844</v>
      </c>
      <c r="AB84" s="37" t="n">
        <v>530.969970703125</v>
      </c>
      <c r="AC84" s="37" t="n">
        <v>529.039978027344</v>
      </c>
      <c r="AD84" s="37" t="n">
        <v>529.559997558594</v>
      </c>
      <c r="AE84" s="37" t="n">
        <v>532.950012207031</v>
      </c>
      <c r="AF84" s="37" t="n">
        <v>531.659973144531</v>
      </c>
      <c r="AG84" s="37" t="n">
        <v>514.880004882813</v>
      </c>
      <c r="AH84" s="37" t="n">
        <v>505.100006103516</v>
      </c>
      <c r="AI84" s="37" t="n">
        <v>510.980010986328</v>
      </c>
      <c r="AJ84" s="37" t="n">
        <v>515.909973144531</v>
      </c>
      <c r="AK84" s="37" t="n">
        <v>505.049987792969</v>
      </c>
      <c r="AL84" s="37" t="n">
        <v>497.200012207031</v>
      </c>
      <c r="AM84" s="37" t="n">
        <v>500.329986572266</v>
      </c>
      <c r="AN84" s="37" t="n">
        <v>501.399993896484</v>
      </c>
      <c r="AO84" s="37" t="n">
        <v>496.769989013672</v>
      </c>
      <c r="AP84" s="37" t="n">
        <v>502.519989013672</v>
      </c>
      <c r="AQ84" s="37" t="n">
        <v>507.279998779297</v>
      </c>
      <c r="AR84" s="37" t="n">
        <v>490.200012207031</v>
      </c>
      <c r="AS84" s="37" t="n">
        <v>490.329986572266</v>
      </c>
      <c r="AT84" s="37" t="n">
        <v>506.25</v>
      </c>
      <c r="AU84" s="37" t="n">
        <v>510.850006103516</v>
      </c>
      <c r="AV84" s="37" t="n">
        <v>498.959991455078</v>
      </c>
      <c r="AW84" s="37" t="n">
        <v>504.970001220703</v>
      </c>
      <c r="AX84" s="37" t="n">
        <v>514.880004882813</v>
      </c>
      <c r="AY84" s="37" t="n">
        <v>539.169982910156</v>
      </c>
      <c r="AZ84" s="37" t="n">
        <v>545.609985351563</v>
      </c>
      <c r="BA84" s="37" t="n">
        <v>536.25</v>
      </c>
      <c r="BB84" s="37" t="n">
        <v>543.25</v>
      </c>
      <c r="BC84" s="37" t="n">
        <v>525.049987792969</v>
      </c>
      <c r="BD84" s="37" t="n">
        <v>517.5</v>
      </c>
      <c r="BE84" s="37" t="n">
        <v>525.909973144531</v>
      </c>
      <c r="BF84" s="37" t="n">
        <v>524.320007324219</v>
      </c>
      <c r="BG84" s="37" t="n">
        <v>514.409973144531</v>
      </c>
      <c r="BH84" s="37" t="n">
        <v>513.159973144531</v>
      </c>
      <c r="BI84" s="37" t="n">
        <v>520.929992675781</v>
      </c>
      <c r="BJ84" s="37" t="n">
        <v>520.969970703125</v>
      </c>
      <c r="BK84" s="37" t="n">
        <v>522.349975585938</v>
      </c>
      <c r="BL84" s="37" t="n">
        <v>513.25</v>
      </c>
      <c r="BM84" s="37" t="n">
        <v>509.600006103516</v>
      </c>
      <c r="BN84" s="37" t="n">
        <v>507.200012207031</v>
      </c>
      <c r="BO84" s="37" t="n">
        <v>511.880004882813</v>
      </c>
      <c r="BP84" s="37" t="n">
        <v>509.600006103516</v>
      </c>
      <c r="BQ84" s="37" t="n">
        <v>19.4375</v>
      </c>
      <c r="BR84" s="37" t="n">
        <v>35</v>
      </c>
      <c r="BS84" s="37" t="n">
        <v>34</v>
      </c>
    </row>
    <row r="85" customFormat="false" ht="12.75" hidden="false" customHeight="false" outlineLevel="0" collapsed="false">
      <c r="A85" s="24" t="s">
        <v>294</v>
      </c>
      <c r="B85" s="3" t="n">
        <v>19.75</v>
      </c>
      <c r="C85" s="37" t="n">
        <v>18.4375</v>
      </c>
      <c r="D85" s="37" t="n">
        <v>20.375</v>
      </c>
      <c r="E85" s="37" t="n">
        <v>26</v>
      </c>
      <c r="F85" s="37" t="n">
        <v>25.625</v>
      </c>
      <c r="G85" s="37" t="n">
        <v>22.75</v>
      </c>
      <c r="H85" s="37" t="n">
        <v>22.4375</v>
      </c>
      <c r="I85" s="37" t="n">
        <v>21</v>
      </c>
      <c r="J85" s="37" t="n">
        <v>22.265625</v>
      </c>
      <c r="K85" s="37" t="n">
        <v>22.125</v>
      </c>
      <c r="L85" s="37" t="n">
        <v>21.375</v>
      </c>
      <c r="M85" s="37" t="n">
        <v>24.4375</v>
      </c>
      <c r="N85" s="37" t="n">
        <v>25.375</v>
      </c>
      <c r="O85" s="37" t="n">
        <v>26.6875</v>
      </c>
      <c r="P85" s="37" t="n">
        <v>26.625</v>
      </c>
      <c r="Q85" s="37" t="n">
        <v>26</v>
      </c>
      <c r="R85" s="37" t="n">
        <v>26.9375</v>
      </c>
      <c r="S85" s="37" t="n">
        <v>25</v>
      </c>
      <c r="T85" s="37" t="n">
        <v>23.75</v>
      </c>
      <c r="U85" s="37" t="n">
        <v>20.0625</v>
      </c>
      <c r="V85" s="37" t="n">
        <v>19.1875</v>
      </c>
      <c r="W85" s="37" t="n">
        <v>21.5625</v>
      </c>
      <c r="X85" s="37" t="n">
        <v>20.125</v>
      </c>
      <c r="Y85" s="37" t="n">
        <v>19.0625</v>
      </c>
      <c r="Z85" s="37" t="n">
        <v>18.734375</v>
      </c>
      <c r="AA85" s="37" t="n">
        <v>17.125</v>
      </c>
      <c r="AB85" s="37" t="n">
        <v>16.75</v>
      </c>
      <c r="AC85" s="37" t="n">
        <v>16.25</v>
      </c>
      <c r="AD85" s="37" t="n">
        <v>17.875</v>
      </c>
      <c r="AE85" s="37" t="n">
        <v>17.375</v>
      </c>
      <c r="AF85" s="37" t="n">
        <v>15.625</v>
      </c>
      <c r="AG85" s="37" t="n">
        <v>14.375</v>
      </c>
      <c r="AH85" s="37" t="n">
        <v>11.3125</v>
      </c>
      <c r="AI85" s="37" t="n">
        <v>12</v>
      </c>
      <c r="AJ85" s="37" t="n">
        <v>10.75</v>
      </c>
      <c r="AK85" s="37" t="n">
        <v>13.625</v>
      </c>
      <c r="AL85" s="37" t="n">
        <v>12.25</v>
      </c>
      <c r="AM85" s="37" t="n">
        <v>11.6875</v>
      </c>
      <c r="AN85" s="37" t="n">
        <v>13</v>
      </c>
      <c r="AO85" s="37" t="n">
        <v>12.75</v>
      </c>
      <c r="AP85" s="37" t="n">
        <v>12.375</v>
      </c>
      <c r="AQ85" s="37" t="n">
        <v>11.9375</v>
      </c>
      <c r="AR85" s="37" t="n">
        <v>11.4375</v>
      </c>
      <c r="AS85" s="37" t="n">
        <v>10</v>
      </c>
      <c r="AT85" s="37" t="n">
        <v>9.28125</v>
      </c>
      <c r="AU85" s="37" t="n">
        <v>8.6875</v>
      </c>
      <c r="AV85" s="37" t="n">
        <v>7.4375</v>
      </c>
      <c r="AW85" s="37" t="n">
        <v>7</v>
      </c>
      <c r="AX85" s="37" t="n">
        <v>6.53125</v>
      </c>
      <c r="AY85" s="37" t="n">
        <v>8.90625</v>
      </c>
      <c r="AZ85" s="37" t="n">
        <v>7.75</v>
      </c>
      <c r="BA85" s="37" t="n">
        <v>8.75</v>
      </c>
      <c r="BB85" s="37" t="n">
        <v>7.9375</v>
      </c>
      <c r="BC85" s="37" t="n">
        <v>10.0625</v>
      </c>
      <c r="BD85" s="37" t="n">
        <v>9.375</v>
      </c>
      <c r="BE85" s="37" t="n">
        <v>8.46875</v>
      </c>
      <c r="BF85" s="37" t="n">
        <v>8.125</v>
      </c>
      <c r="BG85" s="37" t="n">
        <v>7.9375</v>
      </c>
      <c r="BH85" s="37" t="n">
        <v>8.375</v>
      </c>
      <c r="BI85" s="37" t="n">
        <v>10.5</v>
      </c>
      <c r="BJ85" s="37" t="n">
        <v>11.25</v>
      </c>
      <c r="BK85" s="37" t="n">
        <v>10.25</v>
      </c>
      <c r="BL85" s="37" t="n">
        <v>10.3125</v>
      </c>
      <c r="BM85" s="37" t="n">
        <v>10.4375</v>
      </c>
      <c r="BN85" s="37" t="n">
        <v>11.0625</v>
      </c>
      <c r="BO85" s="37" t="n">
        <v>11</v>
      </c>
      <c r="BP85" s="37" t="n">
        <v>10.4375</v>
      </c>
      <c r="BQ85" s="37" t="n">
        <v>36.875</v>
      </c>
      <c r="BR85" s="37" t="n">
        <v>106.875</v>
      </c>
      <c r="BS85" s="37" t="n">
        <v>106.0625</v>
      </c>
    </row>
    <row r="86" customFormat="false" ht="12.75" hidden="false" customHeight="false" outlineLevel="0" collapsed="false">
      <c r="A86" s="24" t="s">
        <v>288</v>
      </c>
      <c r="B86" s="3" t="n">
        <v>7.2887819008173</v>
      </c>
      <c r="C86" s="37" t="n">
        <v>7.22427508834908</v>
      </c>
      <c r="D86" s="37" t="n">
        <v>7.21166367748578</v>
      </c>
      <c r="E86" s="37" t="n">
        <v>7.12496074425227</v>
      </c>
      <c r="F86" s="37" t="n">
        <v>7.28841398390028</v>
      </c>
      <c r="G86" s="37" t="n">
        <v>7.38399982420287</v>
      </c>
      <c r="H86" s="37" t="n">
        <v>7.30425624772881</v>
      </c>
      <c r="I86" s="37" t="n">
        <v>7.2711184496551</v>
      </c>
      <c r="J86" s="37" t="n">
        <v>7.23619121818068</v>
      </c>
      <c r="K86" s="37" t="n">
        <v>7.26787400028227</v>
      </c>
      <c r="L86" s="37" t="n">
        <v>7.25641001008694</v>
      </c>
      <c r="M86" s="37" t="n">
        <v>7.32467570427921</v>
      </c>
      <c r="N86" s="37" t="n">
        <v>7.36858683209399</v>
      </c>
      <c r="O86" s="37" t="n">
        <v>7.24033717388672</v>
      </c>
      <c r="P86" s="37" t="n">
        <v>7.2748325331349</v>
      </c>
      <c r="Q86" s="37" t="n">
        <v>7.22694382947338</v>
      </c>
      <c r="R86" s="37" t="n">
        <v>7.22445517924896</v>
      </c>
      <c r="S86" s="37" t="n">
        <v>7.20227457902376</v>
      </c>
      <c r="T86" s="37" t="n">
        <v>7.17713439670562</v>
      </c>
      <c r="U86" s="37" t="n">
        <v>7.06640358779948</v>
      </c>
      <c r="V86" s="37" t="n">
        <v>7.04445053316333</v>
      </c>
      <c r="W86" s="37" t="n">
        <v>7.06346746101552</v>
      </c>
      <c r="X86" s="37" t="n">
        <v>7.06991760932518</v>
      </c>
      <c r="Y86" s="37" t="n">
        <v>7.05281782364502</v>
      </c>
      <c r="Z86" s="37" t="n">
        <v>7.2130553721347</v>
      </c>
      <c r="AA86" s="37" t="n">
        <v>7.23926677634789</v>
      </c>
      <c r="AB86" s="37" t="n">
        <v>7.21028739007571</v>
      </c>
      <c r="AC86" s="37" t="n">
        <v>7.40312294608586</v>
      </c>
      <c r="AD86" s="37" t="n">
        <v>7.98471145034623</v>
      </c>
      <c r="AE86" s="37" t="n">
        <v>7.95741987029582</v>
      </c>
      <c r="AF86" s="37" t="n">
        <v>7.83658095236019</v>
      </c>
      <c r="AG86" s="37" t="n">
        <v>7.82840133756293</v>
      </c>
      <c r="AH86" s="37" t="n">
        <v>7.89487595482945</v>
      </c>
      <c r="AI86" s="37" t="n">
        <v>8.06877630212041</v>
      </c>
      <c r="AJ86" s="37" t="n">
        <v>8.13997708834074</v>
      </c>
      <c r="AK86" s="37" t="n">
        <v>8.09438950314528</v>
      </c>
      <c r="AL86" s="37" t="n">
        <v>8.20166747815919</v>
      </c>
      <c r="AM86" s="37" t="n">
        <v>8.21107953383086</v>
      </c>
      <c r="AN86" s="37" t="n">
        <v>8.17998109367898</v>
      </c>
      <c r="AO86" s="37" t="n">
        <v>8.06808992445397</v>
      </c>
      <c r="AP86" s="37" t="n">
        <v>8.0437845765244</v>
      </c>
      <c r="AQ86" s="37" t="n">
        <v>7.9654146824488</v>
      </c>
      <c r="AR86" s="37" t="n">
        <v>8.03221609006244</v>
      </c>
      <c r="AS86" s="37" t="n">
        <v>8.01778669173479</v>
      </c>
      <c r="AT86" s="37" t="n">
        <v>7.92057749732405</v>
      </c>
      <c r="AU86" s="37" t="n">
        <v>7.96117595392784</v>
      </c>
      <c r="AV86" s="37" t="n">
        <v>8.10182623745606</v>
      </c>
      <c r="AW86" s="37" t="n">
        <v>8.13304508107244</v>
      </c>
      <c r="AX86" s="37" t="n">
        <v>8.17098988897399</v>
      </c>
      <c r="AY86" s="37" t="n">
        <v>8.21458498180118</v>
      </c>
      <c r="AZ86" s="37" t="n">
        <v>8.14722472601639</v>
      </c>
      <c r="BA86" s="37" t="n">
        <v>8.2422312578999</v>
      </c>
      <c r="BB86" s="37" t="n">
        <v>8.23245891808951</v>
      </c>
      <c r="BC86" s="37" t="n">
        <v>8.17893504907691</v>
      </c>
      <c r="BD86" s="37" t="n">
        <v>8.33191628579446</v>
      </c>
      <c r="BE86" s="37" t="n">
        <v>8.42442627161747</v>
      </c>
      <c r="BF86" s="37" t="n">
        <v>8.3868037060137</v>
      </c>
      <c r="BG86" s="37" t="n">
        <v>8.29003859895559</v>
      </c>
      <c r="BH86" s="37" t="n">
        <v>8.08108853406608</v>
      </c>
      <c r="BI86" s="37" t="n">
        <v>8.1332736885674</v>
      </c>
      <c r="BJ86" s="37" t="n">
        <v>8.12120529601858</v>
      </c>
      <c r="BK86" s="37" t="n">
        <v>8.10695260656134</v>
      </c>
      <c r="BL86" s="37" t="n">
        <v>8.09523805751961</v>
      </c>
      <c r="BM86" s="37" t="n">
        <v>8.14719698070584</v>
      </c>
      <c r="BN86" s="37" t="n">
        <v>8.09547673933107</v>
      </c>
      <c r="BO86" s="37" t="n">
        <v>513.159973144531</v>
      </c>
      <c r="BP86" s="37" t="n">
        <v>520.929992675781</v>
      </c>
      <c r="BQ86" s="37" t="n">
        <v>24.9375</v>
      </c>
      <c r="BR86" s="37" t="n">
        <v>21.9375</v>
      </c>
      <c r="BS86" s="37" t="n">
        <v>21.875</v>
      </c>
    </row>
    <row r="87" customFormat="false" ht="12.75" hidden="false" customHeight="false" outlineLevel="0" collapsed="false">
      <c r="A87" s="24" t="s">
        <v>289</v>
      </c>
      <c r="B87" s="3" t="n">
        <v>232.929992675781</v>
      </c>
      <c r="C87" s="37" t="n">
        <v>232.619995117188</v>
      </c>
      <c r="D87" s="37" t="n">
        <v>230.119995117188</v>
      </c>
      <c r="E87" s="37" t="n">
        <v>229.360000610352</v>
      </c>
      <c r="F87" s="37" t="n">
        <v>233.880004882813</v>
      </c>
      <c r="G87" s="37" t="n">
        <v>232.100006103516</v>
      </c>
      <c r="H87" s="37" t="n">
        <v>223.970001220703</v>
      </c>
      <c r="I87" s="37" t="n">
        <v>213.860000610352</v>
      </c>
      <c r="J87" s="37" t="n">
        <v>216.610000610352</v>
      </c>
      <c r="K87" s="37" t="n">
        <v>214.880004882813</v>
      </c>
      <c r="L87" s="37" t="n">
        <v>216.679992675781</v>
      </c>
      <c r="M87" s="37" t="n">
        <v>218.619995117188</v>
      </c>
      <c r="N87" s="37" t="n">
        <v>225.119995117188</v>
      </c>
      <c r="O87" s="37" t="n">
        <v>220.270004272461</v>
      </c>
      <c r="P87" s="37" t="n">
        <v>216</v>
      </c>
      <c r="Q87" s="37" t="n">
        <v>216.580001831055</v>
      </c>
      <c r="R87" s="37" t="n">
        <v>218.300003051758</v>
      </c>
      <c r="S87" s="37" t="n">
        <v>219.639999389648</v>
      </c>
      <c r="T87" s="37" t="n">
        <v>217.630004882813</v>
      </c>
      <c r="U87" s="37" t="n">
        <v>217.610000610352</v>
      </c>
      <c r="V87" s="37" t="n">
        <v>213.850006103516</v>
      </c>
      <c r="W87" s="37" t="n">
        <v>217.240005493164</v>
      </c>
      <c r="X87" s="37" t="n">
        <v>226.270004272461</v>
      </c>
      <c r="Y87" s="37" t="n">
        <v>229.509994506836</v>
      </c>
      <c r="Z87" s="37" t="n">
        <v>230.039993286133</v>
      </c>
      <c r="AA87" s="37" t="n">
        <v>229.089996337891</v>
      </c>
      <c r="AB87" s="37" t="n">
        <v>233.570007324219</v>
      </c>
      <c r="AC87" s="37" t="n">
        <v>231.339996337891</v>
      </c>
      <c r="AD87" s="37" t="n">
        <v>234.25</v>
      </c>
      <c r="AE87" s="37" t="n">
        <v>234.740005493164</v>
      </c>
      <c r="AF87" s="37" t="n">
        <v>232.779998779297</v>
      </c>
      <c r="AG87" s="37" t="n">
        <v>221.179992675781</v>
      </c>
      <c r="AH87" s="37" t="n">
        <v>210.720001220703</v>
      </c>
      <c r="AI87" s="37" t="n">
        <v>218.139999389648</v>
      </c>
      <c r="AJ87" s="37" t="n">
        <v>223.270004272461</v>
      </c>
      <c r="AK87" s="37" t="n">
        <v>223.160003662109</v>
      </c>
      <c r="AL87" s="37" t="n">
        <v>226.029998779297</v>
      </c>
      <c r="AM87" s="37" t="n">
        <v>227.669998168945</v>
      </c>
      <c r="AN87" s="37" t="n">
        <v>230.520004272461</v>
      </c>
      <c r="AO87" s="37" t="n">
        <v>236.860000610352</v>
      </c>
      <c r="AP87" s="37" t="n">
        <v>236.839996337891</v>
      </c>
      <c r="AQ87" s="37" t="n">
        <v>236.320007324219</v>
      </c>
      <c r="AR87" s="37" t="n">
        <v>229.440002441406</v>
      </c>
      <c r="AS87" s="37" t="n">
        <v>235.110000610352</v>
      </c>
      <c r="AT87" s="37" t="n">
        <v>243.130004882813</v>
      </c>
      <c r="AU87" s="37" t="n">
        <v>242.580001831055</v>
      </c>
      <c r="AV87" s="37" t="n">
        <v>237.800003051758</v>
      </c>
      <c r="AW87" s="37" t="n">
        <v>238.050003051758</v>
      </c>
      <c r="AX87" s="37" t="n">
        <v>242.729995727539</v>
      </c>
      <c r="AY87" s="37" t="n">
        <v>265.489990234375</v>
      </c>
      <c r="AZ87" s="37" t="n">
        <v>272.390014648438</v>
      </c>
      <c r="BA87" s="37" t="n">
        <v>264.929992675781</v>
      </c>
      <c r="BB87" s="37" t="n">
        <v>255.910003662109</v>
      </c>
      <c r="BC87" s="37" t="n">
        <v>244.759994506836</v>
      </c>
      <c r="BD87" s="37" t="n">
        <v>234.669998168945</v>
      </c>
      <c r="BE87" s="37" t="n">
        <v>240.789993286133</v>
      </c>
      <c r="BF87" s="37" t="n">
        <v>245.240005493164</v>
      </c>
      <c r="BG87" s="37" t="n">
        <v>240.550003051758</v>
      </c>
      <c r="BH87" s="37" t="n">
        <v>242.589996337891</v>
      </c>
      <c r="BI87" s="37" t="n">
        <v>241.589996337891</v>
      </c>
      <c r="BJ87" s="37" t="n">
        <v>240.179992675781</v>
      </c>
      <c r="BK87" s="37" t="n">
        <v>242.910003662109</v>
      </c>
      <c r="BL87" s="37" t="n">
        <v>236.559997558594</v>
      </c>
      <c r="BM87" s="37" t="n">
        <v>228.619995117188</v>
      </c>
      <c r="BN87" s="37" t="n">
        <v>230</v>
      </c>
      <c r="BO87" s="37" t="n">
        <v>513.159973144531</v>
      </c>
      <c r="BP87" s="37" t="n">
        <v>520.929992675781</v>
      </c>
      <c r="BQ87" s="37" t="n">
        <v>102</v>
      </c>
      <c r="BR87" s="37" t="n">
        <v>32.4375</v>
      </c>
      <c r="BS87" s="37" t="n">
        <v>28.125</v>
      </c>
    </row>
    <row r="88" customFormat="false" ht="12.75" hidden="false" customHeight="false" outlineLevel="0" collapsed="false">
      <c r="A88" s="24" t="s">
        <v>289</v>
      </c>
      <c r="B88" s="3" t="n">
        <v>232.929992675781</v>
      </c>
      <c r="C88" s="37" t="n">
        <v>232.619995117188</v>
      </c>
      <c r="D88" s="37" t="n">
        <v>230.119995117188</v>
      </c>
      <c r="E88" s="37" t="n">
        <v>229.360000610352</v>
      </c>
      <c r="F88" s="37" t="n">
        <v>233.880004882813</v>
      </c>
      <c r="G88" s="37" t="n">
        <v>232.100006103516</v>
      </c>
      <c r="H88" s="37" t="n">
        <v>223.970001220703</v>
      </c>
      <c r="I88" s="37" t="n">
        <v>213.860000610352</v>
      </c>
      <c r="J88" s="37" t="n">
        <v>216.610000610352</v>
      </c>
      <c r="K88" s="37" t="n">
        <v>214.880004882813</v>
      </c>
      <c r="L88" s="37" t="n">
        <v>216.679992675781</v>
      </c>
      <c r="M88" s="37" t="n">
        <v>218.619995117188</v>
      </c>
      <c r="N88" s="37" t="n">
        <v>225.119995117188</v>
      </c>
      <c r="O88" s="37" t="n">
        <v>220.270004272461</v>
      </c>
      <c r="P88" s="37" t="n">
        <v>216</v>
      </c>
      <c r="Q88" s="37" t="n">
        <v>216.580001831055</v>
      </c>
      <c r="R88" s="37" t="n">
        <v>218.300003051758</v>
      </c>
      <c r="S88" s="37" t="n">
        <v>219.639999389648</v>
      </c>
      <c r="T88" s="37" t="n">
        <v>217.630004882813</v>
      </c>
      <c r="U88" s="37" t="n">
        <v>217.610000610352</v>
      </c>
      <c r="V88" s="37" t="n">
        <v>213.850006103516</v>
      </c>
      <c r="W88" s="37" t="n">
        <v>217.240005493164</v>
      </c>
      <c r="X88" s="37" t="n">
        <v>226.270004272461</v>
      </c>
      <c r="Y88" s="37" t="n">
        <v>229.509994506836</v>
      </c>
      <c r="Z88" s="37" t="n">
        <v>230.039993286133</v>
      </c>
      <c r="AA88" s="37" t="n">
        <v>229.089996337891</v>
      </c>
      <c r="AB88" s="37" t="n">
        <v>233.570007324219</v>
      </c>
      <c r="AC88" s="37" t="n">
        <v>231.339996337891</v>
      </c>
      <c r="AD88" s="37" t="n">
        <v>234.25</v>
      </c>
      <c r="AE88" s="37" t="n">
        <v>234.740005493164</v>
      </c>
      <c r="AF88" s="37" t="n">
        <v>232.779998779297</v>
      </c>
      <c r="AG88" s="37" t="n">
        <v>221.179992675781</v>
      </c>
      <c r="AH88" s="37" t="n">
        <v>210.720001220703</v>
      </c>
      <c r="AI88" s="37" t="n">
        <v>218.139999389648</v>
      </c>
      <c r="AJ88" s="37" t="n">
        <v>223.270004272461</v>
      </c>
      <c r="AK88" s="37" t="n">
        <v>223.160003662109</v>
      </c>
      <c r="AL88" s="37" t="n">
        <v>226.029998779297</v>
      </c>
      <c r="AM88" s="37" t="n">
        <v>227.669998168945</v>
      </c>
      <c r="AN88" s="37" t="n">
        <v>230.520004272461</v>
      </c>
      <c r="AO88" s="37" t="n">
        <v>236.860000610352</v>
      </c>
      <c r="AP88" s="37" t="n">
        <v>236.839996337891</v>
      </c>
      <c r="AQ88" s="37" t="n">
        <v>236.320007324219</v>
      </c>
      <c r="AR88" s="37" t="n">
        <v>229.440002441406</v>
      </c>
      <c r="AS88" s="37" t="n">
        <v>235.110000610352</v>
      </c>
      <c r="AT88" s="37" t="n">
        <v>243.130004882813</v>
      </c>
      <c r="AU88" s="37" t="n">
        <v>242.580001831055</v>
      </c>
      <c r="AV88" s="37" t="n">
        <v>237.800003051758</v>
      </c>
      <c r="AW88" s="37" t="n">
        <v>238.050003051758</v>
      </c>
      <c r="AX88" s="37" t="n">
        <v>242.729995727539</v>
      </c>
      <c r="AY88" s="37" t="n">
        <v>265.489990234375</v>
      </c>
      <c r="AZ88" s="37" t="n">
        <v>272.390014648438</v>
      </c>
      <c r="BA88" s="37" t="n">
        <v>264.929992675781</v>
      </c>
      <c r="BB88" s="37" t="n">
        <v>255.910003662109</v>
      </c>
      <c r="BC88" s="37" t="n">
        <v>244.759994506836</v>
      </c>
      <c r="BD88" s="37" t="n">
        <v>234.669998168945</v>
      </c>
      <c r="BE88" s="37" t="n">
        <v>240.789993286133</v>
      </c>
      <c r="BF88" s="37" t="n">
        <v>245.240005493164</v>
      </c>
      <c r="BG88" s="37" t="n">
        <v>240.550003051758</v>
      </c>
      <c r="BH88" s="37" t="n">
        <v>242.589996337891</v>
      </c>
      <c r="BI88" s="37" t="n">
        <v>241.589996337891</v>
      </c>
      <c r="BJ88" s="37" t="n">
        <v>240.179992675781</v>
      </c>
      <c r="BK88" s="37" t="n">
        <v>242.910003662109</v>
      </c>
      <c r="BL88" s="37" t="n">
        <v>236.559997558594</v>
      </c>
      <c r="BM88" s="37" t="n">
        <v>228.619995117188</v>
      </c>
      <c r="BN88" s="37" t="n">
        <v>230</v>
      </c>
      <c r="BO88" s="37" t="n">
        <v>240.550003051758</v>
      </c>
      <c r="BP88" s="37" t="n">
        <v>242.589996337891</v>
      </c>
      <c r="BQ88" s="37" t="n">
        <v>13.9375</v>
      </c>
      <c r="BR88" s="37" t="n">
        <v>8.10182623745606</v>
      </c>
      <c r="BS88" s="37" t="n">
        <v>8.13304508107244</v>
      </c>
    </row>
    <row r="89" customFormat="false" ht="12.75" hidden="false" customHeight="false" outlineLevel="0" collapsed="false">
      <c r="A89" s="24" t="s">
        <v>290</v>
      </c>
      <c r="B89" s="3" t="n">
        <v>531.530029296875</v>
      </c>
      <c r="C89" s="37" t="n">
        <v>531.359985351563</v>
      </c>
      <c r="D89" s="37" t="n">
        <v>524.619995117188</v>
      </c>
      <c r="E89" s="37" t="n">
        <v>525.47998046875</v>
      </c>
      <c r="F89" s="37" t="n">
        <v>534.280029296875</v>
      </c>
      <c r="G89" s="37" t="n">
        <v>530.760009765625</v>
      </c>
      <c r="H89" s="37" t="n">
        <v>520.799987792969</v>
      </c>
      <c r="I89" s="37" t="n">
        <v>513.340026855469</v>
      </c>
      <c r="J89" s="37" t="n">
        <v>514.880004882813</v>
      </c>
      <c r="K89" s="37" t="n">
        <v>507.670013427734</v>
      </c>
      <c r="L89" s="37" t="n">
        <v>516.169982910156</v>
      </c>
      <c r="M89" s="37" t="n">
        <v>518.869995117188</v>
      </c>
      <c r="N89" s="37" t="n">
        <v>530.200012207031</v>
      </c>
      <c r="O89" s="37" t="n">
        <v>513.760009765625</v>
      </c>
      <c r="P89" s="37" t="n">
        <v>512.72998046875</v>
      </c>
      <c r="Q89" s="37" t="n">
        <v>514.190002441406</v>
      </c>
      <c r="R89" s="37" t="n">
        <v>515.179992675781</v>
      </c>
      <c r="S89" s="37" t="n">
        <v>517.239990234375</v>
      </c>
      <c r="T89" s="37" t="n">
        <v>516.340026855469</v>
      </c>
      <c r="U89" s="37" t="n">
        <v>516.77001953125</v>
      </c>
      <c r="V89" s="37" t="n">
        <v>515.099975585938</v>
      </c>
      <c r="W89" s="37" t="n">
        <v>522.429992675781</v>
      </c>
      <c r="X89" s="37" t="n">
        <v>527.409973144531</v>
      </c>
      <c r="Y89" s="37" t="n">
        <v>527.200012207031</v>
      </c>
      <c r="Z89" s="37" t="n">
        <v>524.450012207031</v>
      </c>
      <c r="AA89" s="37" t="n">
        <v>521.830017089844</v>
      </c>
      <c r="AB89" s="37" t="n">
        <v>530.969970703125</v>
      </c>
      <c r="AC89" s="37" t="n">
        <v>529.039978027344</v>
      </c>
      <c r="AD89" s="37" t="n">
        <v>529.559997558594</v>
      </c>
      <c r="AE89" s="37" t="n">
        <v>532.950012207031</v>
      </c>
      <c r="AF89" s="37" t="n">
        <v>531.659973144531</v>
      </c>
      <c r="AG89" s="37" t="n">
        <v>514.880004882813</v>
      </c>
      <c r="AH89" s="37" t="n">
        <v>505.100006103516</v>
      </c>
      <c r="AI89" s="37" t="n">
        <v>510.980010986328</v>
      </c>
      <c r="AJ89" s="37" t="n">
        <v>515.909973144531</v>
      </c>
      <c r="AK89" s="37" t="n">
        <v>505.049987792969</v>
      </c>
      <c r="AL89" s="37" t="n">
        <v>497.200012207031</v>
      </c>
      <c r="AM89" s="37" t="n">
        <v>500.329986572266</v>
      </c>
      <c r="AN89" s="37" t="n">
        <v>501.399993896484</v>
      </c>
      <c r="AO89" s="37" t="n">
        <v>496.769989013672</v>
      </c>
      <c r="AP89" s="37" t="n">
        <v>502.519989013672</v>
      </c>
      <c r="AQ89" s="37" t="n">
        <v>507.279998779297</v>
      </c>
      <c r="AR89" s="37" t="n">
        <v>490.200012207031</v>
      </c>
      <c r="AS89" s="37" t="n">
        <v>490.329986572266</v>
      </c>
      <c r="AT89" s="37" t="n">
        <v>506.25</v>
      </c>
      <c r="AU89" s="37" t="n">
        <v>510.850006103516</v>
      </c>
      <c r="AV89" s="37" t="n">
        <v>498.959991455078</v>
      </c>
      <c r="AW89" s="37" t="n">
        <v>504.970001220703</v>
      </c>
      <c r="AX89" s="37" t="n">
        <v>514.880004882813</v>
      </c>
      <c r="AY89" s="37" t="n">
        <v>539.169982910156</v>
      </c>
      <c r="AZ89" s="37" t="n">
        <v>545.609985351563</v>
      </c>
      <c r="BA89" s="37" t="n">
        <v>536.25</v>
      </c>
      <c r="BB89" s="37" t="n">
        <v>543.25</v>
      </c>
      <c r="BC89" s="37" t="n">
        <v>525.049987792969</v>
      </c>
      <c r="BD89" s="37" t="n">
        <v>517.5</v>
      </c>
      <c r="BE89" s="37" t="n">
        <v>525.909973144531</v>
      </c>
      <c r="BF89" s="37" t="n">
        <v>524.320007324219</v>
      </c>
      <c r="BG89" s="37" t="n">
        <v>514.409973144531</v>
      </c>
      <c r="BH89" s="37" t="n">
        <v>513.159973144531</v>
      </c>
      <c r="BI89" s="37" t="n">
        <v>520.929992675781</v>
      </c>
      <c r="BJ89" s="37" t="n">
        <v>520.969970703125</v>
      </c>
      <c r="BK89" s="37" t="n">
        <v>522.349975585938</v>
      </c>
      <c r="BL89" s="37" t="n">
        <v>513.25</v>
      </c>
      <c r="BM89" s="37" t="n">
        <v>509.600006103516</v>
      </c>
      <c r="BN89" s="37" t="n">
        <v>507.200012207031</v>
      </c>
      <c r="BO89" s="37" t="n">
        <v>240.550003051758</v>
      </c>
      <c r="BP89" s="37" t="n">
        <v>242.589996337891</v>
      </c>
      <c r="BQ89" s="37" t="n">
        <v>22.5</v>
      </c>
      <c r="BR89" s="37" t="n">
        <v>237.800003051758</v>
      </c>
      <c r="BS89" s="37" t="n">
        <v>238.050003051758</v>
      </c>
    </row>
    <row r="90" customFormat="false" ht="12.75" hidden="false" customHeight="false" outlineLevel="0" collapsed="false">
      <c r="A90" s="24" t="s">
        <v>290</v>
      </c>
      <c r="B90" s="3" t="n">
        <v>531.530029296875</v>
      </c>
      <c r="C90" s="37" t="n">
        <v>531.359985351563</v>
      </c>
      <c r="D90" s="37" t="n">
        <v>524.619995117188</v>
      </c>
      <c r="E90" s="37" t="n">
        <v>525.47998046875</v>
      </c>
      <c r="F90" s="37" t="n">
        <v>534.280029296875</v>
      </c>
      <c r="G90" s="37" t="n">
        <v>530.760009765625</v>
      </c>
      <c r="H90" s="37" t="n">
        <v>520.799987792969</v>
      </c>
      <c r="I90" s="37" t="n">
        <v>513.340026855469</v>
      </c>
      <c r="J90" s="37" t="n">
        <v>514.880004882813</v>
      </c>
      <c r="K90" s="37" t="n">
        <v>507.670013427734</v>
      </c>
      <c r="L90" s="37" t="n">
        <v>516.169982910156</v>
      </c>
      <c r="M90" s="37" t="n">
        <v>518.869995117188</v>
      </c>
      <c r="N90" s="37" t="n">
        <v>530.200012207031</v>
      </c>
      <c r="O90" s="37" t="n">
        <v>513.760009765625</v>
      </c>
      <c r="P90" s="37" t="n">
        <v>512.72998046875</v>
      </c>
      <c r="Q90" s="37" t="n">
        <v>514.190002441406</v>
      </c>
      <c r="R90" s="37" t="n">
        <v>515.179992675781</v>
      </c>
      <c r="S90" s="37" t="n">
        <v>517.239990234375</v>
      </c>
      <c r="T90" s="37" t="n">
        <v>516.340026855469</v>
      </c>
      <c r="U90" s="37" t="n">
        <v>516.77001953125</v>
      </c>
      <c r="V90" s="37" t="n">
        <v>515.099975585938</v>
      </c>
      <c r="W90" s="37" t="n">
        <v>522.429992675781</v>
      </c>
      <c r="X90" s="37" t="n">
        <v>527.409973144531</v>
      </c>
      <c r="Y90" s="37" t="n">
        <v>527.200012207031</v>
      </c>
      <c r="Z90" s="37" t="n">
        <v>524.450012207031</v>
      </c>
      <c r="AA90" s="37" t="n">
        <v>521.830017089844</v>
      </c>
      <c r="AB90" s="37" t="n">
        <v>530.969970703125</v>
      </c>
      <c r="AC90" s="37" t="n">
        <v>529.039978027344</v>
      </c>
      <c r="AD90" s="37" t="n">
        <v>529.559997558594</v>
      </c>
      <c r="AE90" s="37" t="n">
        <v>532.950012207031</v>
      </c>
      <c r="AF90" s="37" t="n">
        <v>531.659973144531</v>
      </c>
      <c r="AG90" s="37" t="n">
        <v>514.880004882813</v>
      </c>
      <c r="AH90" s="37" t="n">
        <v>505.100006103516</v>
      </c>
      <c r="AI90" s="37" t="n">
        <v>510.980010986328</v>
      </c>
      <c r="AJ90" s="37" t="n">
        <v>515.909973144531</v>
      </c>
      <c r="AK90" s="37" t="n">
        <v>505.049987792969</v>
      </c>
      <c r="AL90" s="37" t="n">
        <v>497.200012207031</v>
      </c>
      <c r="AM90" s="37" t="n">
        <v>500.329986572266</v>
      </c>
      <c r="AN90" s="37" t="n">
        <v>501.399993896484</v>
      </c>
      <c r="AO90" s="37" t="n">
        <v>496.769989013672</v>
      </c>
      <c r="AP90" s="37" t="n">
        <v>502.519989013672</v>
      </c>
      <c r="AQ90" s="37" t="n">
        <v>507.279998779297</v>
      </c>
      <c r="AR90" s="37" t="n">
        <v>490.200012207031</v>
      </c>
      <c r="AS90" s="37" t="n">
        <v>490.329986572266</v>
      </c>
      <c r="AT90" s="37" t="n">
        <v>506.25</v>
      </c>
      <c r="AU90" s="37" t="n">
        <v>510.850006103516</v>
      </c>
      <c r="AV90" s="37" t="n">
        <v>498.959991455078</v>
      </c>
      <c r="AW90" s="37" t="n">
        <v>504.970001220703</v>
      </c>
      <c r="AX90" s="37" t="n">
        <v>514.880004882813</v>
      </c>
      <c r="AY90" s="37" t="n">
        <v>539.169982910156</v>
      </c>
      <c r="AZ90" s="37" t="n">
        <v>545.609985351563</v>
      </c>
      <c r="BA90" s="37" t="n">
        <v>536.25</v>
      </c>
      <c r="BB90" s="37" t="n">
        <v>543.25</v>
      </c>
      <c r="BC90" s="37" t="n">
        <v>525.049987792969</v>
      </c>
      <c r="BD90" s="37" t="n">
        <v>517.5</v>
      </c>
      <c r="BE90" s="37" t="n">
        <v>525.909973144531</v>
      </c>
      <c r="BF90" s="37" t="n">
        <v>524.320007324219</v>
      </c>
      <c r="BG90" s="37" t="n">
        <v>514.409973144531</v>
      </c>
      <c r="BH90" s="37" t="n">
        <v>513.159973144531</v>
      </c>
      <c r="BI90" s="37" t="n">
        <v>520.929992675781</v>
      </c>
      <c r="BJ90" s="37" t="n">
        <v>520.969970703125</v>
      </c>
      <c r="BK90" s="37" t="n">
        <v>522.349975585938</v>
      </c>
      <c r="BL90" s="37" t="n">
        <v>513.25</v>
      </c>
      <c r="BM90" s="37" t="n">
        <v>509.600006103516</v>
      </c>
      <c r="BN90" s="37" t="n">
        <v>507.200012207031</v>
      </c>
      <c r="BO90" s="37" t="n">
        <v>240.550003051758</v>
      </c>
      <c r="BP90" s="37" t="n">
        <v>242.589996337891</v>
      </c>
      <c r="BQ90" s="37" t="n">
        <v>36.375</v>
      </c>
      <c r="BR90" s="37" t="n">
        <v>237.800003051758</v>
      </c>
      <c r="BS90" s="37" t="n">
        <v>238.050003051758</v>
      </c>
    </row>
    <row r="91" customFormat="false" ht="12.75" hidden="false" customHeight="false" outlineLevel="0" collapsed="false">
      <c r="A91" s="24" t="s">
        <v>294</v>
      </c>
      <c r="B91" s="3" t="n">
        <v>19.75</v>
      </c>
      <c r="C91" s="37" t="n">
        <v>18.4375</v>
      </c>
      <c r="D91" s="37" t="n">
        <v>20.375</v>
      </c>
      <c r="E91" s="37" t="n">
        <v>26</v>
      </c>
      <c r="F91" s="37" t="n">
        <v>25.625</v>
      </c>
      <c r="G91" s="37" t="n">
        <v>22.75</v>
      </c>
      <c r="H91" s="37" t="n">
        <v>22.4375</v>
      </c>
      <c r="I91" s="37" t="n">
        <v>21</v>
      </c>
      <c r="J91" s="37" t="n">
        <v>22.265625</v>
      </c>
      <c r="K91" s="37" t="n">
        <v>22.125</v>
      </c>
      <c r="L91" s="37" t="n">
        <v>21.375</v>
      </c>
      <c r="M91" s="37" t="n">
        <v>24.4375</v>
      </c>
      <c r="N91" s="37" t="n">
        <v>25.375</v>
      </c>
      <c r="O91" s="37" t="n">
        <v>26.6875</v>
      </c>
      <c r="P91" s="37" t="n">
        <v>26.625</v>
      </c>
      <c r="Q91" s="37" t="n">
        <v>26</v>
      </c>
      <c r="R91" s="37" t="n">
        <v>26.9375</v>
      </c>
      <c r="S91" s="37" t="n">
        <v>25</v>
      </c>
      <c r="T91" s="37" t="n">
        <v>23.75</v>
      </c>
      <c r="U91" s="37" t="n">
        <v>20.0625</v>
      </c>
      <c r="V91" s="37" t="n">
        <v>19.1875</v>
      </c>
      <c r="W91" s="37" t="n">
        <v>21.5625</v>
      </c>
      <c r="X91" s="37" t="n">
        <v>20.125</v>
      </c>
      <c r="Y91" s="37" t="n">
        <v>19.0625</v>
      </c>
      <c r="Z91" s="37" t="n">
        <v>18.734375</v>
      </c>
      <c r="AA91" s="37" t="n">
        <v>17.125</v>
      </c>
      <c r="AB91" s="37" t="n">
        <v>16.75</v>
      </c>
      <c r="AC91" s="37" t="n">
        <v>16.25</v>
      </c>
      <c r="AD91" s="37" t="n">
        <v>17.875</v>
      </c>
      <c r="AE91" s="37" t="n">
        <v>17.375</v>
      </c>
      <c r="AF91" s="37" t="n">
        <v>15.625</v>
      </c>
      <c r="AG91" s="37" t="n">
        <v>14.375</v>
      </c>
      <c r="AH91" s="37" t="n">
        <v>11.3125</v>
      </c>
      <c r="AI91" s="37" t="n">
        <v>12</v>
      </c>
      <c r="AJ91" s="37" t="n">
        <v>10.75</v>
      </c>
      <c r="AK91" s="37" t="n">
        <v>13.625</v>
      </c>
      <c r="AL91" s="37" t="n">
        <v>12.25</v>
      </c>
      <c r="AM91" s="37" t="n">
        <v>11.6875</v>
      </c>
      <c r="AN91" s="37" t="n">
        <v>13</v>
      </c>
      <c r="AO91" s="37" t="n">
        <v>12.75</v>
      </c>
      <c r="AP91" s="37" t="n">
        <v>12.375</v>
      </c>
      <c r="AQ91" s="37" t="n">
        <v>11.9375</v>
      </c>
      <c r="AR91" s="37" t="n">
        <v>11.4375</v>
      </c>
      <c r="AS91" s="37" t="n">
        <v>10</v>
      </c>
      <c r="AT91" s="37" t="n">
        <v>9.28125</v>
      </c>
      <c r="AU91" s="37" t="n">
        <v>8.6875</v>
      </c>
      <c r="AV91" s="37" t="n">
        <v>7.4375</v>
      </c>
      <c r="AW91" s="37" t="n">
        <v>7</v>
      </c>
      <c r="AX91" s="37" t="n">
        <v>6.53125</v>
      </c>
      <c r="AY91" s="37" t="n">
        <v>8.90625</v>
      </c>
      <c r="AZ91" s="37" t="n">
        <v>7.75</v>
      </c>
      <c r="BA91" s="37" t="n">
        <v>8.75</v>
      </c>
      <c r="BB91" s="37" t="n">
        <v>7.9375</v>
      </c>
      <c r="BC91" s="37" t="n">
        <v>10.0625</v>
      </c>
      <c r="BD91" s="37" t="n">
        <v>9.375</v>
      </c>
      <c r="BE91" s="37" t="n">
        <v>8.46875</v>
      </c>
      <c r="BF91" s="37" t="n">
        <v>8.125</v>
      </c>
      <c r="BG91" s="37" t="n">
        <v>7.9375</v>
      </c>
      <c r="BH91" s="37" t="n">
        <v>8.375</v>
      </c>
      <c r="BI91" s="37" t="n">
        <v>10.5</v>
      </c>
      <c r="BJ91" s="37" t="n">
        <v>11.25</v>
      </c>
      <c r="BK91" s="37" t="n">
        <v>10.25</v>
      </c>
      <c r="BL91" s="37" t="n">
        <v>10.3125</v>
      </c>
      <c r="BM91" s="37" t="n">
        <v>10.4375</v>
      </c>
      <c r="BN91" s="37" t="n">
        <v>11.0625</v>
      </c>
      <c r="BO91" s="37" t="n">
        <v>514.409973144531</v>
      </c>
      <c r="BP91" s="37" t="n">
        <v>513.159973144531</v>
      </c>
      <c r="BQ91" s="37" t="n">
        <v>8.14722472601639</v>
      </c>
      <c r="BR91" s="37" t="n">
        <v>237.800003051758</v>
      </c>
      <c r="BS91" s="37" t="n">
        <v>238.050003051758</v>
      </c>
    </row>
    <row r="92" customFormat="false" ht="12.75" hidden="false" customHeight="false" outlineLevel="0" collapsed="false">
      <c r="A92" s="24" t="s">
        <v>290</v>
      </c>
      <c r="B92" s="3" t="n">
        <v>536.080017089844</v>
      </c>
      <c r="C92" s="37" t="n">
        <v>525.440002441406</v>
      </c>
      <c r="D92" s="37" t="n">
        <v>524.150024414063</v>
      </c>
      <c r="E92" s="37" t="n">
        <v>519.640014648438</v>
      </c>
      <c r="F92" s="37" t="n">
        <v>543.679992675781</v>
      </c>
      <c r="G92" s="37" t="n">
        <v>546.119995117188</v>
      </c>
      <c r="H92" s="37" t="n">
        <v>555.440002441406</v>
      </c>
      <c r="I92" s="37" t="n">
        <v>535.909973144531</v>
      </c>
      <c r="J92" s="37" t="n">
        <v>531.530029296875</v>
      </c>
      <c r="K92" s="37" t="n">
        <v>531.359985351563</v>
      </c>
      <c r="L92" s="37" t="n">
        <v>524.619995117188</v>
      </c>
      <c r="M92" s="37" t="n">
        <v>525.47998046875</v>
      </c>
      <c r="N92" s="37" t="n">
        <v>534.280029296875</v>
      </c>
      <c r="O92" s="37" t="n">
        <v>530.760009765625</v>
      </c>
      <c r="P92" s="37" t="n">
        <v>520.799987792969</v>
      </c>
      <c r="Q92" s="37" t="n">
        <v>513.340026855469</v>
      </c>
      <c r="R92" s="37" t="n">
        <v>514.880004882813</v>
      </c>
      <c r="S92" s="37" t="n">
        <v>507.670013427734</v>
      </c>
      <c r="T92" s="37" t="n">
        <v>516.169982910156</v>
      </c>
      <c r="U92" s="37" t="n">
        <v>518.869995117188</v>
      </c>
      <c r="V92" s="37" t="n">
        <v>530.200012207031</v>
      </c>
      <c r="W92" s="37" t="n">
        <v>513.760009765625</v>
      </c>
      <c r="X92" s="37" t="n">
        <v>512.72998046875</v>
      </c>
      <c r="Y92" s="37" t="n">
        <v>514.190002441406</v>
      </c>
      <c r="Z92" s="37" t="n">
        <v>515.179992675781</v>
      </c>
      <c r="AA92" s="37" t="n">
        <v>517.239990234375</v>
      </c>
      <c r="AB92" s="37" t="n">
        <v>516.340026855469</v>
      </c>
      <c r="AC92" s="37" t="n">
        <v>516.77001953125</v>
      </c>
      <c r="AD92" s="37" t="n">
        <v>515.099975585938</v>
      </c>
      <c r="AE92" s="37" t="n">
        <v>522.429992675781</v>
      </c>
      <c r="AF92" s="37" t="n">
        <v>527.409973144531</v>
      </c>
      <c r="AG92" s="37" t="n">
        <v>527.200012207031</v>
      </c>
      <c r="AH92" s="37" t="n">
        <v>524.450012207031</v>
      </c>
      <c r="AI92" s="37" t="n">
        <v>521.830017089844</v>
      </c>
      <c r="AJ92" s="37" t="n">
        <v>530.969970703125</v>
      </c>
      <c r="AK92" s="37" t="n">
        <v>529.039978027344</v>
      </c>
      <c r="AL92" s="37" t="n">
        <v>529.559997558594</v>
      </c>
      <c r="AM92" s="37" t="n">
        <v>532.950012207031</v>
      </c>
      <c r="AN92" s="37" t="n">
        <v>531.659973144531</v>
      </c>
      <c r="AO92" s="37" t="n">
        <v>514.880004882813</v>
      </c>
      <c r="AP92" s="37" t="n">
        <v>505.100006103516</v>
      </c>
      <c r="AQ92" s="37" t="n">
        <v>510.980010986328</v>
      </c>
      <c r="AR92" s="37" t="n">
        <v>515.909973144531</v>
      </c>
      <c r="AS92" s="37" t="n">
        <v>505.049987792969</v>
      </c>
      <c r="AT92" s="37" t="n">
        <v>497.200012207031</v>
      </c>
      <c r="AU92" s="37" t="n">
        <v>500.329986572266</v>
      </c>
      <c r="AV92" s="37" t="n">
        <v>501.399993896484</v>
      </c>
      <c r="AW92" s="37" t="n">
        <v>496.769989013672</v>
      </c>
      <c r="AX92" s="37" t="n">
        <v>502.519989013672</v>
      </c>
      <c r="AY92" s="37" t="n">
        <v>507.279998779297</v>
      </c>
      <c r="AZ92" s="37" t="n">
        <v>490.200012207031</v>
      </c>
      <c r="BA92" s="37" t="n">
        <v>490.329986572266</v>
      </c>
      <c r="BB92" s="37" t="n">
        <v>506.25</v>
      </c>
      <c r="BC92" s="37" t="n">
        <v>510.850006103516</v>
      </c>
      <c r="BD92" s="37" t="n">
        <v>498.959991455078</v>
      </c>
      <c r="BE92" s="37" t="n">
        <v>504.970001220703</v>
      </c>
      <c r="BF92" s="37" t="n">
        <v>514.880004882813</v>
      </c>
      <c r="BG92" s="37" t="n">
        <v>539.169982910156</v>
      </c>
      <c r="BH92" s="37" t="n">
        <v>545.609985351563</v>
      </c>
      <c r="BI92" s="37" t="n">
        <v>536.25</v>
      </c>
      <c r="BJ92" s="37" t="n">
        <v>543.25</v>
      </c>
      <c r="BK92" s="37" t="n">
        <v>525.049987792969</v>
      </c>
      <c r="BL92" s="37" t="n">
        <v>517.5</v>
      </c>
      <c r="BM92" s="37" t="n">
        <v>525.909973144531</v>
      </c>
      <c r="BN92" s="37" t="n">
        <v>524.320007324219</v>
      </c>
      <c r="BO92" s="37" t="n">
        <v>514.409973144531</v>
      </c>
      <c r="BP92" s="37" t="n">
        <v>513.159973144531</v>
      </c>
      <c r="BQ92" s="37" t="n">
        <v>272.390014648438</v>
      </c>
      <c r="BR92" s="37" t="n">
        <v>237.800003051758</v>
      </c>
      <c r="BS92" s="37" t="n">
        <v>238.050003051758</v>
      </c>
    </row>
    <row r="93" customFormat="false" ht="12.75" hidden="false" customHeight="false" outlineLevel="0" collapsed="false">
      <c r="A93" s="24" t="s">
        <v>295</v>
      </c>
      <c r="B93" s="3" t="n">
        <v>47.875</v>
      </c>
      <c r="C93" s="37" t="n">
        <v>44.125</v>
      </c>
      <c r="D93" s="37" t="n">
        <v>42</v>
      </c>
      <c r="E93" s="37" t="n">
        <v>42.6875</v>
      </c>
      <c r="F93" s="37" t="n">
        <v>40.75</v>
      </c>
      <c r="G93" s="37" t="n">
        <v>38.8125</v>
      </c>
      <c r="H93" s="37" t="n">
        <v>38.25</v>
      </c>
      <c r="I93" s="37" t="n">
        <v>36.375</v>
      </c>
      <c r="J93" s="37" t="n">
        <v>39.0625</v>
      </c>
      <c r="K93" s="37" t="n">
        <v>41.375</v>
      </c>
      <c r="L93" s="37" t="n">
        <v>39.625</v>
      </c>
      <c r="M93" s="37" t="n">
        <v>39.0625</v>
      </c>
      <c r="N93" s="37" t="n">
        <v>41.4375</v>
      </c>
      <c r="O93" s="37" t="n">
        <v>42.375</v>
      </c>
      <c r="P93" s="37" t="n">
        <v>41</v>
      </c>
      <c r="Q93" s="37" t="n">
        <v>39.375</v>
      </c>
      <c r="R93" s="37" t="n">
        <v>38</v>
      </c>
      <c r="S93" s="37" t="n">
        <v>39.3125</v>
      </c>
      <c r="T93" s="37" t="n">
        <v>39.4375</v>
      </c>
      <c r="U93" s="37" t="n">
        <v>38</v>
      </c>
      <c r="V93" s="37" t="n">
        <v>41.0625</v>
      </c>
      <c r="W93" s="37" t="n">
        <v>40.375</v>
      </c>
      <c r="X93" s="37" t="n">
        <v>42.5625</v>
      </c>
      <c r="Y93" s="37" t="n">
        <v>43.5</v>
      </c>
      <c r="Z93" s="37" t="n">
        <v>43.875</v>
      </c>
      <c r="AA93" s="37" t="n">
        <v>46.75</v>
      </c>
      <c r="AB93" s="37" t="n">
        <v>46.8125</v>
      </c>
      <c r="AC93" s="37" t="n">
        <v>43.109375</v>
      </c>
      <c r="AD93" s="37" t="n">
        <v>41</v>
      </c>
      <c r="AE93" s="37" t="n">
        <v>39.1875</v>
      </c>
      <c r="AF93" s="37" t="n">
        <v>41.9375</v>
      </c>
      <c r="AG93" s="37" t="n">
        <v>44.5</v>
      </c>
      <c r="AH93" s="37" t="n">
        <v>42.9375</v>
      </c>
      <c r="AI93" s="37" t="n">
        <v>43.875</v>
      </c>
      <c r="AJ93" s="37" t="n">
        <v>42.125</v>
      </c>
      <c r="AK93" s="37" t="n">
        <v>41.625</v>
      </c>
      <c r="AL93" s="37" t="n">
        <v>39.5625</v>
      </c>
      <c r="AM93" s="37" t="n">
        <v>42.625</v>
      </c>
      <c r="AN93" s="37" t="n">
        <v>44.625</v>
      </c>
      <c r="AO93" s="37" t="n">
        <v>42.125</v>
      </c>
      <c r="AP93" s="37" t="n">
        <v>38.1875</v>
      </c>
      <c r="AQ93" s="37" t="n">
        <v>40</v>
      </c>
      <c r="AR93" s="37" t="n">
        <v>38.375</v>
      </c>
      <c r="AS93" s="37" t="n">
        <v>39.5</v>
      </c>
      <c r="AT93" s="37" t="n">
        <v>41.625</v>
      </c>
      <c r="AU93" s="37" t="n">
        <v>40.125</v>
      </c>
      <c r="AV93" s="37" t="n">
        <v>40.5625</v>
      </c>
      <c r="AW93" s="37" t="n">
        <v>45.125</v>
      </c>
      <c r="AX93" s="37" t="n">
        <v>45.125</v>
      </c>
      <c r="AY93" s="37" t="n">
        <v>43.625</v>
      </c>
      <c r="AZ93" s="37" t="n">
        <v>42.625</v>
      </c>
      <c r="BA93" s="37" t="n">
        <v>39.1875</v>
      </c>
      <c r="BB93" s="37" t="n">
        <v>37.4375</v>
      </c>
      <c r="BC93" s="37" t="n">
        <v>38.875</v>
      </c>
      <c r="BD93" s="37" t="n">
        <v>36</v>
      </c>
      <c r="BE93" s="37" t="n">
        <v>32.4375</v>
      </c>
      <c r="BF93" s="37" t="n">
        <v>28.125</v>
      </c>
      <c r="BG93" s="37" t="n">
        <v>35.5625</v>
      </c>
      <c r="BH93" s="37" t="n">
        <v>36</v>
      </c>
      <c r="BI93" s="37" t="n">
        <v>36.375</v>
      </c>
      <c r="BJ93" s="37" t="n">
        <v>34.125</v>
      </c>
      <c r="BK93" s="37" t="n">
        <v>31.1875</v>
      </c>
      <c r="BL93" s="37" t="n">
        <v>35.5</v>
      </c>
      <c r="BM93" s="37" t="n">
        <v>35</v>
      </c>
      <c r="BN93" s="37" t="n">
        <v>32.875</v>
      </c>
      <c r="BO93" s="37" t="n">
        <v>32.25</v>
      </c>
      <c r="BP93" s="37" t="n">
        <v>234.669998168945</v>
      </c>
      <c r="BQ93" s="37" t="n">
        <v>272.390014648438</v>
      </c>
      <c r="BR93" s="37" t="n">
        <v>498.959991455078</v>
      </c>
      <c r="BS93" s="37" t="n">
        <v>504.970001220703</v>
      </c>
    </row>
    <row r="94" customFormat="false" ht="12.75" hidden="false" customHeight="false" outlineLevel="0" collapsed="false">
      <c r="A94" s="24" t="s">
        <v>288</v>
      </c>
      <c r="B94" s="3" t="n">
        <v>7.45681178892005</v>
      </c>
      <c r="C94" s="37" t="n">
        <v>7.42231815655088</v>
      </c>
      <c r="D94" s="37" t="n">
        <v>7.3691570791922</v>
      </c>
      <c r="E94" s="37" t="n">
        <v>7.35058275919864</v>
      </c>
      <c r="F94" s="37" t="n">
        <v>7.3945542931478</v>
      </c>
      <c r="G94" s="37" t="n">
        <v>7.27311645942479</v>
      </c>
      <c r="H94" s="37" t="n">
        <v>7.235611655844</v>
      </c>
      <c r="I94" s="37" t="n">
        <v>7.35051814065695</v>
      </c>
      <c r="J94" s="37" t="n">
        <v>7.35350131579113</v>
      </c>
      <c r="K94" s="37" t="n">
        <v>7.2887819008173</v>
      </c>
      <c r="L94" s="37" t="n">
        <v>7.22427508834908</v>
      </c>
      <c r="M94" s="37" t="n">
        <v>7.21166367748578</v>
      </c>
      <c r="N94" s="37" t="n">
        <v>7.12496074425227</v>
      </c>
      <c r="O94" s="37" t="n">
        <v>7.28841398390028</v>
      </c>
      <c r="P94" s="37" t="n">
        <v>7.38399982420287</v>
      </c>
      <c r="Q94" s="37" t="n">
        <v>7.30425624772881</v>
      </c>
      <c r="R94" s="37" t="n">
        <v>7.2711184496551</v>
      </c>
      <c r="S94" s="37" t="n">
        <v>7.23619121818068</v>
      </c>
      <c r="T94" s="37" t="n">
        <v>7.26787400028227</v>
      </c>
      <c r="U94" s="37" t="n">
        <v>7.25641001008694</v>
      </c>
      <c r="V94" s="37" t="n">
        <v>7.32467570427921</v>
      </c>
      <c r="W94" s="37" t="n">
        <v>7.36858683209399</v>
      </c>
      <c r="X94" s="37" t="n">
        <v>7.24033717388672</v>
      </c>
      <c r="Y94" s="37" t="n">
        <v>7.2748325331349</v>
      </c>
      <c r="Z94" s="37" t="n">
        <v>7.22694382947338</v>
      </c>
      <c r="AA94" s="37" t="n">
        <v>7.22445517924896</v>
      </c>
      <c r="AB94" s="37" t="n">
        <v>7.20227457902376</v>
      </c>
      <c r="AC94" s="37" t="n">
        <v>7.17713439670562</v>
      </c>
      <c r="AD94" s="37" t="n">
        <v>7.06640358779948</v>
      </c>
      <c r="AE94" s="37" t="n">
        <v>7.04445053316333</v>
      </c>
      <c r="AF94" s="37" t="n">
        <v>7.06346746101552</v>
      </c>
      <c r="AG94" s="37" t="n">
        <v>7.06991760932518</v>
      </c>
      <c r="AH94" s="37" t="n">
        <v>7.05281782364502</v>
      </c>
      <c r="AI94" s="37" t="n">
        <v>7.2130553721347</v>
      </c>
      <c r="AJ94" s="37" t="n">
        <v>7.23926677634789</v>
      </c>
      <c r="AK94" s="37" t="n">
        <v>7.21028739007571</v>
      </c>
      <c r="AL94" s="37" t="n">
        <v>7.40312294608586</v>
      </c>
      <c r="AM94" s="37" t="n">
        <v>7.98471145034623</v>
      </c>
      <c r="AN94" s="37" t="n">
        <v>7.95741987029582</v>
      </c>
      <c r="AO94" s="37" t="n">
        <v>7.83658095236019</v>
      </c>
      <c r="AP94" s="37" t="n">
        <v>7.82840133756293</v>
      </c>
      <c r="AQ94" s="37" t="n">
        <v>7.89487595482945</v>
      </c>
      <c r="AR94" s="37" t="n">
        <v>8.06877630212041</v>
      </c>
      <c r="AS94" s="37" t="n">
        <v>8.13997708834074</v>
      </c>
      <c r="AT94" s="37" t="n">
        <v>8.09438950314528</v>
      </c>
      <c r="AU94" s="37" t="n">
        <v>8.20166747815919</v>
      </c>
      <c r="AV94" s="37" t="n">
        <v>8.21107953383086</v>
      </c>
      <c r="AW94" s="37" t="n">
        <v>8.17998109367898</v>
      </c>
      <c r="AX94" s="37" t="n">
        <v>8.06808992445397</v>
      </c>
      <c r="AY94" s="37" t="n">
        <v>8.0437845765244</v>
      </c>
      <c r="AZ94" s="37" t="n">
        <v>7.9654146824488</v>
      </c>
      <c r="BA94" s="37" t="n">
        <v>8.03221609006244</v>
      </c>
      <c r="BB94" s="37" t="n">
        <v>8.01778669173479</v>
      </c>
      <c r="BC94" s="37" t="n">
        <v>7.92057749732405</v>
      </c>
      <c r="BD94" s="37" t="n">
        <v>7.96117595392784</v>
      </c>
      <c r="BE94" s="37" t="n">
        <v>8.10182623745606</v>
      </c>
      <c r="BF94" s="37" t="n">
        <v>8.13304508107244</v>
      </c>
      <c r="BG94" s="37" t="n">
        <v>8.17098988897399</v>
      </c>
      <c r="BH94" s="37" t="n">
        <v>8.21458498180118</v>
      </c>
      <c r="BI94" s="37" t="n">
        <v>8.14722472601639</v>
      </c>
      <c r="BJ94" s="37" t="n">
        <v>8.2422312578999</v>
      </c>
      <c r="BK94" s="37" t="n">
        <v>8.23245891808951</v>
      </c>
      <c r="BL94" s="37" t="n">
        <v>8.17893504907691</v>
      </c>
      <c r="BM94" s="37" t="n">
        <v>8.33191628579446</v>
      </c>
      <c r="BN94" s="37" t="n">
        <v>8.42442627161747</v>
      </c>
      <c r="BO94" s="37" t="n">
        <v>8.3868037060137</v>
      </c>
      <c r="BP94" s="37" t="n">
        <v>517.5</v>
      </c>
      <c r="BQ94" s="37" t="n">
        <v>272.390014648438</v>
      </c>
      <c r="BR94" s="37" t="n">
        <v>498.959991455078</v>
      </c>
      <c r="BS94" s="37" t="n">
        <v>504.970001220703</v>
      </c>
    </row>
    <row r="95" customFormat="false" ht="12.75" hidden="false" customHeight="false" outlineLevel="0" collapsed="false">
      <c r="A95" s="24" t="s">
        <v>289</v>
      </c>
      <c r="B95" s="3" t="n">
        <v>227.369995117188</v>
      </c>
      <c r="C95" s="37" t="n">
        <v>226.529998779297</v>
      </c>
      <c r="D95" s="37" t="n">
        <v>221.479995727539</v>
      </c>
      <c r="E95" s="37" t="n">
        <v>218.110000610352</v>
      </c>
      <c r="F95" s="37" t="n">
        <v>218.179992675781</v>
      </c>
      <c r="G95" s="37" t="n">
        <v>230.889999389648</v>
      </c>
      <c r="H95" s="37" t="n">
        <v>235.25</v>
      </c>
      <c r="I95" s="37" t="n">
        <v>238.949996948242</v>
      </c>
      <c r="J95" s="37" t="n">
        <v>235.399993896484</v>
      </c>
      <c r="K95" s="37" t="n">
        <v>232.929992675781</v>
      </c>
      <c r="L95" s="37" t="n">
        <v>232.619995117188</v>
      </c>
      <c r="M95" s="37" t="n">
        <v>230.119995117188</v>
      </c>
      <c r="N95" s="37" t="n">
        <v>229.360000610352</v>
      </c>
      <c r="O95" s="37" t="n">
        <v>233.880004882813</v>
      </c>
      <c r="P95" s="37" t="n">
        <v>232.100006103516</v>
      </c>
      <c r="Q95" s="37" t="n">
        <v>223.970001220703</v>
      </c>
      <c r="R95" s="37" t="n">
        <v>213.860000610352</v>
      </c>
      <c r="S95" s="37" t="n">
        <v>216.610000610352</v>
      </c>
      <c r="T95" s="37" t="n">
        <v>214.880004882813</v>
      </c>
      <c r="U95" s="37" t="n">
        <v>216.679992675781</v>
      </c>
      <c r="V95" s="37" t="n">
        <v>218.619995117188</v>
      </c>
      <c r="W95" s="37" t="n">
        <v>225.119995117188</v>
      </c>
      <c r="X95" s="37" t="n">
        <v>220.270004272461</v>
      </c>
      <c r="Y95" s="37" t="n">
        <v>216</v>
      </c>
      <c r="Z95" s="37" t="n">
        <v>216.580001831055</v>
      </c>
      <c r="AA95" s="37" t="n">
        <v>218.300003051758</v>
      </c>
      <c r="AB95" s="37" t="n">
        <v>219.639999389648</v>
      </c>
      <c r="AC95" s="37" t="n">
        <v>217.630004882813</v>
      </c>
      <c r="AD95" s="37" t="n">
        <v>217.610000610352</v>
      </c>
      <c r="AE95" s="37" t="n">
        <v>213.850006103516</v>
      </c>
      <c r="AF95" s="37" t="n">
        <v>217.240005493164</v>
      </c>
      <c r="AG95" s="37" t="n">
        <v>226.270004272461</v>
      </c>
      <c r="AH95" s="37" t="n">
        <v>229.509994506836</v>
      </c>
      <c r="AI95" s="37" t="n">
        <v>230.039993286133</v>
      </c>
      <c r="AJ95" s="37" t="n">
        <v>229.089996337891</v>
      </c>
      <c r="AK95" s="37" t="n">
        <v>233.570007324219</v>
      </c>
      <c r="AL95" s="37" t="n">
        <v>231.339996337891</v>
      </c>
      <c r="AM95" s="37" t="n">
        <v>234.25</v>
      </c>
      <c r="AN95" s="37" t="n">
        <v>234.740005493164</v>
      </c>
      <c r="AO95" s="37" t="n">
        <v>232.779998779297</v>
      </c>
      <c r="AP95" s="37" t="n">
        <v>221.179992675781</v>
      </c>
      <c r="AQ95" s="37" t="n">
        <v>210.720001220703</v>
      </c>
      <c r="AR95" s="37" t="n">
        <v>218.139999389648</v>
      </c>
      <c r="AS95" s="37" t="n">
        <v>223.270004272461</v>
      </c>
      <c r="AT95" s="37" t="n">
        <v>223.160003662109</v>
      </c>
      <c r="AU95" s="37" t="n">
        <v>226.029998779297</v>
      </c>
      <c r="AV95" s="37" t="n">
        <v>227.669998168945</v>
      </c>
      <c r="AW95" s="37" t="n">
        <v>230.520004272461</v>
      </c>
      <c r="AX95" s="37" t="n">
        <v>236.860000610352</v>
      </c>
      <c r="AY95" s="37" t="n">
        <v>236.839996337891</v>
      </c>
      <c r="AZ95" s="37" t="n">
        <v>236.320007324219</v>
      </c>
      <c r="BA95" s="37" t="n">
        <v>229.440002441406</v>
      </c>
      <c r="BB95" s="37" t="n">
        <v>235.110000610352</v>
      </c>
      <c r="BC95" s="37" t="n">
        <v>243.130004882813</v>
      </c>
      <c r="BD95" s="37" t="n">
        <v>242.580001831055</v>
      </c>
      <c r="BE95" s="37" t="n">
        <v>237.800003051758</v>
      </c>
      <c r="BF95" s="37" t="n">
        <v>238.050003051758</v>
      </c>
      <c r="BG95" s="37" t="n">
        <v>242.729995727539</v>
      </c>
      <c r="BH95" s="37" t="n">
        <v>265.489990234375</v>
      </c>
      <c r="BI95" s="37" t="n">
        <v>272.390014648438</v>
      </c>
      <c r="BJ95" s="37" t="n">
        <v>264.929992675781</v>
      </c>
      <c r="BK95" s="37" t="n">
        <v>255.910003662109</v>
      </c>
      <c r="BL95" s="37" t="n">
        <v>244.759994506836</v>
      </c>
      <c r="BM95" s="37" t="n">
        <v>234.669998168945</v>
      </c>
      <c r="BN95" s="37" t="n">
        <v>240.789993286133</v>
      </c>
      <c r="BO95" s="37" t="n">
        <v>245.240005493164</v>
      </c>
      <c r="BP95" s="37" t="n">
        <v>517.5</v>
      </c>
      <c r="BQ95" s="37" t="n">
        <v>272.390014648438</v>
      </c>
      <c r="BR95" s="37" t="n">
        <v>242.580001831055</v>
      </c>
      <c r="BS95" s="37" t="n">
        <v>237.800003051758</v>
      </c>
    </row>
    <row r="96" customFormat="false" ht="12.75" hidden="false" customHeight="false" outlineLevel="0" collapsed="false">
      <c r="A96" s="24" t="s">
        <v>289</v>
      </c>
      <c r="B96" s="3" t="n">
        <v>227.369995117188</v>
      </c>
      <c r="C96" s="37" t="n">
        <v>226.529998779297</v>
      </c>
      <c r="D96" s="37" t="n">
        <v>221.479995727539</v>
      </c>
      <c r="E96" s="37" t="n">
        <v>218.110000610352</v>
      </c>
      <c r="F96" s="37" t="n">
        <v>218.179992675781</v>
      </c>
      <c r="G96" s="37" t="n">
        <v>230.889999389648</v>
      </c>
      <c r="H96" s="37" t="n">
        <v>235.25</v>
      </c>
      <c r="I96" s="37" t="n">
        <v>238.949996948242</v>
      </c>
      <c r="J96" s="37" t="n">
        <v>235.399993896484</v>
      </c>
      <c r="K96" s="37" t="n">
        <v>232.929992675781</v>
      </c>
      <c r="L96" s="37" t="n">
        <v>232.619995117188</v>
      </c>
      <c r="M96" s="37" t="n">
        <v>230.119995117188</v>
      </c>
      <c r="N96" s="37" t="n">
        <v>229.360000610352</v>
      </c>
      <c r="O96" s="37" t="n">
        <v>233.880004882813</v>
      </c>
      <c r="P96" s="37" t="n">
        <v>232.100006103516</v>
      </c>
      <c r="Q96" s="37" t="n">
        <v>223.970001220703</v>
      </c>
      <c r="R96" s="37" t="n">
        <v>213.860000610352</v>
      </c>
      <c r="S96" s="37" t="n">
        <v>216.610000610352</v>
      </c>
      <c r="T96" s="37" t="n">
        <v>214.880004882813</v>
      </c>
      <c r="U96" s="37" t="n">
        <v>216.679992675781</v>
      </c>
      <c r="V96" s="37" t="n">
        <v>218.619995117188</v>
      </c>
      <c r="W96" s="37" t="n">
        <v>225.119995117188</v>
      </c>
      <c r="X96" s="37" t="n">
        <v>220.270004272461</v>
      </c>
      <c r="Y96" s="37" t="n">
        <v>216</v>
      </c>
      <c r="Z96" s="37" t="n">
        <v>216.580001831055</v>
      </c>
      <c r="AA96" s="37" t="n">
        <v>218.300003051758</v>
      </c>
      <c r="AB96" s="37" t="n">
        <v>219.639999389648</v>
      </c>
      <c r="AC96" s="37" t="n">
        <v>217.630004882813</v>
      </c>
      <c r="AD96" s="37" t="n">
        <v>217.610000610352</v>
      </c>
      <c r="AE96" s="37" t="n">
        <v>213.850006103516</v>
      </c>
      <c r="AF96" s="37" t="n">
        <v>217.240005493164</v>
      </c>
      <c r="AG96" s="37" t="n">
        <v>226.270004272461</v>
      </c>
      <c r="AH96" s="37" t="n">
        <v>229.509994506836</v>
      </c>
      <c r="AI96" s="37" t="n">
        <v>230.039993286133</v>
      </c>
      <c r="AJ96" s="37" t="n">
        <v>229.089996337891</v>
      </c>
      <c r="AK96" s="37" t="n">
        <v>233.570007324219</v>
      </c>
      <c r="AL96" s="37" t="n">
        <v>231.339996337891</v>
      </c>
      <c r="AM96" s="37" t="n">
        <v>234.25</v>
      </c>
      <c r="AN96" s="37" t="n">
        <v>234.740005493164</v>
      </c>
      <c r="AO96" s="37" t="n">
        <v>232.779998779297</v>
      </c>
      <c r="AP96" s="37" t="n">
        <v>221.179992675781</v>
      </c>
      <c r="AQ96" s="37" t="n">
        <v>210.720001220703</v>
      </c>
      <c r="AR96" s="37" t="n">
        <v>218.139999389648</v>
      </c>
      <c r="AS96" s="37" t="n">
        <v>223.270004272461</v>
      </c>
      <c r="AT96" s="37" t="n">
        <v>223.160003662109</v>
      </c>
      <c r="AU96" s="37" t="n">
        <v>226.029998779297</v>
      </c>
      <c r="AV96" s="37" t="n">
        <v>227.669998168945</v>
      </c>
      <c r="AW96" s="37" t="n">
        <v>230.520004272461</v>
      </c>
      <c r="AX96" s="37" t="n">
        <v>236.860000610352</v>
      </c>
      <c r="AY96" s="37" t="n">
        <v>236.839996337891</v>
      </c>
      <c r="AZ96" s="37" t="n">
        <v>236.320007324219</v>
      </c>
      <c r="BA96" s="37" t="n">
        <v>229.440002441406</v>
      </c>
      <c r="BB96" s="37" t="n">
        <v>235.110000610352</v>
      </c>
      <c r="BC96" s="37" t="n">
        <v>243.130004882813</v>
      </c>
      <c r="BD96" s="37" t="n">
        <v>242.580001831055</v>
      </c>
      <c r="BE96" s="37" t="n">
        <v>237.800003051758</v>
      </c>
      <c r="BF96" s="37" t="n">
        <v>238.050003051758</v>
      </c>
      <c r="BG96" s="37" t="n">
        <v>242.729995727539</v>
      </c>
      <c r="BH96" s="37" t="n">
        <v>265.489990234375</v>
      </c>
      <c r="BI96" s="37" t="n">
        <v>272.390014648438</v>
      </c>
      <c r="BJ96" s="37" t="n">
        <v>264.929992675781</v>
      </c>
      <c r="BK96" s="37" t="n">
        <v>255.910003662109</v>
      </c>
      <c r="BL96" s="37" t="n">
        <v>244.759994506836</v>
      </c>
      <c r="BM96" s="37" t="n">
        <v>234.669998168945</v>
      </c>
      <c r="BN96" s="37" t="n">
        <v>240.789993286133</v>
      </c>
      <c r="BO96" s="37" t="n">
        <v>245.240005493164</v>
      </c>
      <c r="BP96" s="37" t="n">
        <v>539.169982910156</v>
      </c>
      <c r="BQ96" s="37" t="n">
        <v>545.609985351563</v>
      </c>
      <c r="BR96" s="37" t="n">
        <v>242.580001831055</v>
      </c>
      <c r="BS96" s="37" t="n">
        <v>237.800003051758</v>
      </c>
    </row>
    <row r="97" customFormat="false" ht="12.75" hidden="false" customHeight="false" outlineLevel="0" collapsed="false">
      <c r="A97" s="24" t="s">
        <v>289</v>
      </c>
      <c r="B97" s="3" t="n">
        <v>227.369995117188</v>
      </c>
      <c r="C97" s="37" t="n">
        <v>226.529998779297</v>
      </c>
      <c r="D97" s="37" t="n">
        <v>221.479995727539</v>
      </c>
      <c r="E97" s="37" t="n">
        <v>218.110000610352</v>
      </c>
      <c r="F97" s="37" t="n">
        <v>218.179992675781</v>
      </c>
      <c r="G97" s="37" t="n">
        <v>230.889999389648</v>
      </c>
      <c r="H97" s="37" t="n">
        <v>235.25</v>
      </c>
      <c r="I97" s="37" t="n">
        <v>238.949996948242</v>
      </c>
      <c r="J97" s="37" t="n">
        <v>235.399993896484</v>
      </c>
      <c r="K97" s="37" t="n">
        <v>232.929992675781</v>
      </c>
      <c r="L97" s="37" t="n">
        <v>232.619995117188</v>
      </c>
      <c r="M97" s="37" t="n">
        <v>230.119995117188</v>
      </c>
      <c r="N97" s="37" t="n">
        <v>229.360000610352</v>
      </c>
      <c r="O97" s="37" t="n">
        <v>233.880004882813</v>
      </c>
      <c r="P97" s="37" t="n">
        <v>232.100006103516</v>
      </c>
      <c r="Q97" s="37" t="n">
        <v>223.970001220703</v>
      </c>
      <c r="R97" s="37" t="n">
        <v>213.860000610352</v>
      </c>
      <c r="S97" s="37" t="n">
        <v>216.610000610352</v>
      </c>
      <c r="T97" s="37" t="n">
        <v>214.880004882813</v>
      </c>
      <c r="U97" s="37" t="n">
        <v>216.679992675781</v>
      </c>
      <c r="V97" s="37" t="n">
        <v>218.619995117188</v>
      </c>
      <c r="W97" s="37" t="n">
        <v>225.119995117188</v>
      </c>
      <c r="X97" s="37" t="n">
        <v>220.270004272461</v>
      </c>
      <c r="Y97" s="37" t="n">
        <v>216</v>
      </c>
      <c r="Z97" s="37" t="n">
        <v>216.580001831055</v>
      </c>
      <c r="AA97" s="37" t="n">
        <v>218.300003051758</v>
      </c>
      <c r="AB97" s="37" t="n">
        <v>219.639999389648</v>
      </c>
      <c r="AC97" s="37" t="n">
        <v>217.630004882813</v>
      </c>
      <c r="AD97" s="37" t="n">
        <v>217.610000610352</v>
      </c>
      <c r="AE97" s="37" t="n">
        <v>213.850006103516</v>
      </c>
      <c r="AF97" s="37" t="n">
        <v>217.240005493164</v>
      </c>
      <c r="AG97" s="37" t="n">
        <v>226.270004272461</v>
      </c>
      <c r="AH97" s="37" t="n">
        <v>229.509994506836</v>
      </c>
      <c r="AI97" s="37" t="n">
        <v>230.039993286133</v>
      </c>
      <c r="AJ97" s="37" t="n">
        <v>229.089996337891</v>
      </c>
      <c r="AK97" s="37" t="n">
        <v>233.570007324219</v>
      </c>
      <c r="AL97" s="37" t="n">
        <v>231.339996337891</v>
      </c>
      <c r="AM97" s="37" t="n">
        <v>234.25</v>
      </c>
      <c r="AN97" s="37" t="n">
        <v>234.740005493164</v>
      </c>
      <c r="AO97" s="37" t="n">
        <v>232.779998779297</v>
      </c>
      <c r="AP97" s="37" t="n">
        <v>221.179992675781</v>
      </c>
      <c r="AQ97" s="37" t="n">
        <v>210.720001220703</v>
      </c>
      <c r="AR97" s="37" t="n">
        <v>218.139999389648</v>
      </c>
      <c r="AS97" s="37" t="n">
        <v>223.270004272461</v>
      </c>
      <c r="AT97" s="37" t="n">
        <v>223.160003662109</v>
      </c>
      <c r="AU97" s="37" t="n">
        <v>226.029998779297</v>
      </c>
      <c r="AV97" s="37" t="n">
        <v>227.669998168945</v>
      </c>
      <c r="AW97" s="37" t="n">
        <v>230.520004272461</v>
      </c>
      <c r="AX97" s="37" t="n">
        <v>236.860000610352</v>
      </c>
      <c r="AY97" s="37" t="n">
        <v>236.839996337891</v>
      </c>
      <c r="AZ97" s="37" t="n">
        <v>236.320007324219</v>
      </c>
      <c r="BA97" s="37" t="n">
        <v>229.440002441406</v>
      </c>
      <c r="BB97" s="37" t="n">
        <v>235.110000610352</v>
      </c>
      <c r="BC97" s="37" t="n">
        <v>243.130004882813</v>
      </c>
      <c r="BD97" s="37" t="n">
        <v>242.580001831055</v>
      </c>
      <c r="BE97" s="37" t="n">
        <v>237.800003051758</v>
      </c>
      <c r="BF97" s="37" t="n">
        <v>238.050003051758</v>
      </c>
      <c r="BG97" s="37" t="n">
        <v>242.729995727539</v>
      </c>
      <c r="BH97" s="37" t="n">
        <v>265.489990234375</v>
      </c>
      <c r="BI97" s="37" t="n">
        <v>272.390014648438</v>
      </c>
      <c r="BJ97" s="37" t="n">
        <v>264.929992675781</v>
      </c>
      <c r="BK97" s="37" t="n">
        <v>255.910003662109</v>
      </c>
      <c r="BL97" s="37" t="n">
        <v>244.759994506836</v>
      </c>
      <c r="BM97" s="37" t="n">
        <v>234.669998168945</v>
      </c>
      <c r="BN97" s="37" t="n">
        <v>240.789993286133</v>
      </c>
      <c r="BO97" s="37" t="n">
        <v>245.240005493164</v>
      </c>
      <c r="BP97" s="37" t="n">
        <v>539.169982910156</v>
      </c>
      <c r="BQ97" s="37" t="n">
        <v>545.609985351563</v>
      </c>
      <c r="BR97" s="37" t="n">
        <v>510.850006103516</v>
      </c>
      <c r="BS97" s="37" t="n">
        <v>498.959991455078</v>
      </c>
    </row>
    <row r="98" customFormat="false" ht="12.75" hidden="false" customHeight="false" outlineLevel="0" collapsed="false">
      <c r="A98" s="24" t="s">
        <v>289</v>
      </c>
      <c r="B98" s="3" t="n">
        <v>227.369995117188</v>
      </c>
      <c r="C98" s="37" t="n">
        <v>226.529998779297</v>
      </c>
      <c r="D98" s="37" t="n">
        <v>221.479995727539</v>
      </c>
      <c r="E98" s="37" t="n">
        <v>218.110000610352</v>
      </c>
      <c r="F98" s="37" t="n">
        <v>218.179992675781</v>
      </c>
      <c r="G98" s="37" t="n">
        <v>230.889999389648</v>
      </c>
      <c r="H98" s="37" t="n">
        <v>235.25</v>
      </c>
      <c r="I98" s="37" t="n">
        <v>238.949996948242</v>
      </c>
      <c r="J98" s="37" t="n">
        <v>235.399993896484</v>
      </c>
      <c r="K98" s="37" t="n">
        <v>232.929992675781</v>
      </c>
      <c r="L98" s="37" t="n">
        <v>232.619995117188</v>
      </c>
      <c r="M98" s="37" t="n">
        <v>230.119995117188</v>
      </c>
      <c r="N98" s="37" t="n">
        <v>229.360000610352</v>
      </c>
      <c r="O98" s="37" t="n">
        <v>233.880004882813</v>
      </c>
      <c r="P98" s="37" t="n">
        <v>232.100006103516</v>
      </c>
      <c r="Q98" s="37" t="n">
        <v>223.970001220703</v>
      </c>
      <c r="R98" s="37" t="n">
        <v>213.860000610352</v>
      </c>
      <c r="S98" s="37" t="n">
        <v>216.610000610352</v>
      </c>
      <c r="T98" s="37" t="n">
        <v>214.880004882813</v>
      </c>
      <c r="U98" s="37" t="n">
        <v>216.679992675781</v>
      </c>
      <c r="V98" s="37" t="n">
        <v>218.619995117188</v>
      </c>
      <c r="W98" s="37" t="n">
        <v>225.119995117188</v>
      </c>
      <c r="X98" s="37" t="n">
        <v>220.270004272461</v>
      </c>
      <c r="Y98" s="37" t="n">
        <v>216</v>
      </c>
      <c r="Z98" s="37" t="n">
        <v>216.580001831055</v>
      </c>
      <c r="AA98" s="37" t="n">
        <v>218.300003051758</v>
      </c>
      <c r="AB98" s="37" t="n">
        <v>219.639999389648</v>
      </c>
      <c r="AC98" s="37" t="n">
        <v>217.630004882813</v>
      </c>
      <c r="AD98" s="37" t="n">
        <v>217.610000610352</v>
      </c>
      <c r="AE98" s="37" t="n">
        <v>213.850006103516</v>
      </c>
      <c r="AF98" s="37" t="n">
        <v>217.240005493164</v>
      </c>
      <c r="AG98" s="37" t="n">
        <v>226.270004272461</v>
      </c>
      <c r="AH98" s="37" t="n">
        <v>229.509994506836</v>
      </c>
      <c r="AI98" s="37" t="n">
        <v>230.039993286133</v>
      </c>
      <c r="AJ98" s="37" t="n">
        <v>229.089996337891</v>
      </c>
      <c r="AK98" s="37" t="n">
        <v>233.570007324219</v>
      </c>
      <c r="AL98" s="37" t="n">
        <v>231.339996337891</v>
      </c>
      <c r="AM98" s="37" t="n">
        <v>234.25</v>
      </c>
      <c r="AN98" s="37" t="n">
        <v>234.740005493164</v>
      </c>
      <c r="AO98" s="37" t="n">
        <v>232.779998779297</v>
      </c>
      <c r="AP98" s="37" t="n">
        <v>221.179992675781</v>
      </c>
      <c r="AQ98" s="37" t="n">
        <v>210.720001220703</v>
      </c>
      <c r="AR98" s="37" t="n">
        <v>218.139999389648</v>
      </c>
      <c r="AS98" s="37" t="n">
        <v>223.270004272461</v>
      </c>
      <c r="AT98" s="37" t="n">
        <v>223.160003662109</v>
      </c>
      <c r="AU98" s="37" t="n">
        <v>226.029998779297</v>
      </c>
      <c r="AV98" s="37" t="n">
        <v>227.669998168945</v>
      </c>
      <c r="AW98" s="37" t="n">
        <v>230.520004272461</v>
      </c>
      <c r="AX98" s="37" t="n">
        <v>236.860000610352</v>
      </c>
      <c r="AY98" s="37" t="n">
        <v>236.839996337891</v>
      </c>
      <c r="AZ98" s="37" t="n">
        <v>236.320007324219</v>
      </c>
      <c r="BA98" s="37" t="n">
        <v>229.440002441406</v>
      </c>
      <c r="BB98" s="37" t="n">
        <v>235.110000610352</v>
      </c>
      <c r="BC98" s="37" t="n">
        <v>243.130004882813</v>
      </c>
      <c r="BD98" s="37" t="n">
        <v>242.580001831055</v>
      </c>
      <c r="BE98" s="37" t="n">
        <v>237.800003051758</v>
      </c>
      <c r="BF98" s="37" t="n">
        <v>238.050003051758</v>
      </c>
      <c r="BG98" s="37" t="n">
        <v>242.729995727539</v>
      </c>
      <c r="BH98" s="37" t="n">
        <v>265.489990234375</v>
      </c>
      <c r="BI98" s="37" t="n">
        <v>272.390014648438</v>
      </c>
      <c r="BJ98" s="37" t="n">
        <v>264.929992675781</v>
      </c>
      <c r="BK98" s="37" t="n">
        <v>255.910003662109</v>
      </c>
      <c r="BL98" s="37" t="n">
        <v>244.759994506836</v>
      </c>
      <c r="BM98" s="37" t="n">
        <v>234.669998168945</v>
      </c>
      <c r="BN98" s="37" t="n">
        <v>240.789993286133</v>
      </c>
      <c r="BO98" s="37" t="n">
        <v>245.240005493164</v>
      </c>
      <c r="BP98" s="37" t="n">
        <v>514.880004882813</v>
      </c>
      <c r="BQ98" s="37" t="n">
        <v>539.169982910156</v>
      </c>
      <c r="BR98" s="37" t="n">
        <v>510.850006103516</v>
      </c>
      <c r="BS98" s="37" t="n">
        <v>498.959991455078</v>
      </c>
    </row>
    <row r="99" customFormat="false" ht="12.75" hidden="false" customHeight="false" outlineLevel="0" collapsed="false">
      <c r="A99" s="24" t="s">
        <v>290</v>
      </c>
      <c r="B99" s="3" t="n">
        <v>534.969970703125</v>
      </c>
      <c r="C99" s="37" t="n">
        <v>536.080017089844</v>
      </c>
      <c r="D99" s="37" t="n">
        <v>525.440002441406</v>
      </c>
      <c r="E99" s="37" t="n">
        <v>524.150024414063</v>
      </c>
      <c r="F99" s="37" t="n">
        <v>519.640014648438</v>
      </c>
      <c r="G99" s="37" t="n">
        <v>543.679992675781</v>
      </c>
      <c r="H99" s="37" t="n">
        <v>546.119995117188</v>
      </c>
      <c r="I99" s="37" t="n">
        <v>555.440002441406</v>
      </c>
      <c r="J99" s="37" t="n">
        <v>535.909973144531</v>
      </c>
      <c r="K99" s="37" t="n">
        <v>531.530029296875</v>
      </c>
      <c r="L99" s="37" t="n">
        <v>531.359985351563</v>
      </c>
      <c r="M99" s="37" t="n">
        <v>524.619995117188</v>
      </c>
      <c r="N99" s="37" t="n">
        <v>525.47998046875</v>
      </c>
      <c r="O99" s="37" t="n">
        <v>534.280029296875</v>
      </c>
      <c r="P99" s="37" t="n">
        <v>530.760009765625</v>
      </c>
      <c r="Q99" s="37" t="n">
        <v>520.799987792969</v>
      </c>
      <c r="R99" s="37" t="n">
        <v>513.340026855469</v>
      </c>
      <c r="S99" s="37" t="n">
        <v>514.880004882813</v>
      </c>
      <c r="T99" s="37" t="n">
        <v>507.670013427734</v>
      </c>
      <c r="U99" s="37" t="n">
        <v>516.169982910156</v>
      </c>
      <c r="V99" s="37" t="n">
        <v>518.869995117188</v>
      </c>
      <c r="W99" s="37" t="n">
        <v>530.200012207031</v>
      </c>
      <c r="X99" s="37" t="n">
        <v>513.760009765625</v>
      </c>
      <c r="Y99" s="37" t="n">
        <v>512.72998046875</v>
      </c>
      <c r="Z99" s="37" t="n">
        <v>514.190002441406</v>
      </c>
      <c r="AA99" s="37" t="n">
        <v>515.179992675781</v>
      </c>
      <c r="AB99" s="37" t="n">
        <v>517.239990234375</v>
      </c>
      <c r="AC99" s="37" t="n">
        <v>516.340026855469</v>
      </c>
      <c r="AD99" s="37" t="n">
        <v>516.77001953125</v>
      </c>
      <c r="AE99" s="37" t="n">
        <v>515.099975585938</v>
      </c>
      <c r="AF99" s="37" t="n">
        <v>522.429992675781</v>
      </c>
      <c r="AG99" s="37" t="n">
        <v>527.409973144531</v>
      </c>
      <c r="AH99" s="37" t="n">
        <v>527.200012207031</v>
      </c>
      <c r="AI99" s="37" t="n">
        <v>524.450012207031</v>
      </c>
      <c r="AJ99" s="37" t="n">
        <v>521.830017089844</v>
      </c>
      <c r="AK99" s="37" t="n">
        <v>530.969970703125</v>
      </c>
      <c r="AL99" s="37" t="n">
        <v>529.039978027344</v>
      </c>
      <c r="AM99" s="37" t="n">
        <v>529.559997558594</v>
      </c>
      <c r="AN99" s="37" t="n">
        <v>532.950012207031</v>
      </c>
      <c r="AO99" s="37" t="n">
        <v>531.659973144531</v>
      </c>
      <c r="AP99" s="37" t="n">
        <v>514.880004882813</v>
      </c>
      <c r="AQ99" s="37" t="n">
        <v>505.100006103516</v>
      </c>
      <c r="AR99" s="37" t="n">
        <v>510.980010986328</v>
      </c>
      <c r="AS99" s="37" t="n">
        <v>515.909973144531</v>
      </c>
      <c r="AT99" s="37" t="n">
        <v>505.049987792969</v>
      </c>
      <c r="AU99" s="37" t="n">
        <v>497.200012207031</v>
      </c>
      <c r="AV99" s="37" t="n">
        <v>500.329986572266</v>
      </c>
      <c r="AW99" s="37" t="n">
        <v>501.399993896484</v>
      </c>
      <c r="AX99" s="37" t="n">
        <v>496.769989013672</v>
      </c>
      <c r="AY99" s="37" t="n">
        <v>502.519989013672</v>
      </c>
      <c r="AZ99" s="37" t="n">
        <v>507.279998779297</v>
      </c>
      <c r="BA99" s="37" t="n">
        <v>490.200012207031</v>
      </c>
      <c r="BB99" s="37" t="n">
        <v>490.329986572266</v>
      </c>
      <c r="BC99" s="37" t="n">
        <v>506.25</v>
      </c>
      <c r="BD99" s="37" t="n">
        <v>510.850006103516</v>
      </c>
      <c r="BE99" s="37" t="n">
        <v>498.959991455078</v>
      </c>
      <c r="BF99" s="37" t="n">
        <v>504.970001220703</v>
      </c>
      <c r="BG99" s="37" t="n">
        <v>514.880004882813</v>
      </c>
      <c r="BH99" s="37" t="n">
        <v>539.169982910156</v>
      </c>
      <c r="BI99" s="37" t="n">
        <v>545.609985351563</v>
      </c>
      <c r="BJ99" s="37" t="n">
        <v>536.25</v>
      </c>
      <c r="BK99" s="37" t="n">
        <v>543.25</v>
      </c>
      <c r="BL99" s="37" t="n">
        <v>525.049987792969</v>
      </c>
      <c r="BM99" s="37" t="n">
        <v>517.5</v>
      </c>
      <c r="BN99" s="37" t="n">
        <v>525.909973144531</v>
      </c>
      <c r="BO99" s="37" t="n">
        <v>524.320007324219</v>
      </c>
      <c r="BP99" s="37" t="n">
        <v>504.970001220703</v>
      </c>
      <c r="BQ99" s="37" t="n">
        <v>514.880004882813</v>
      </c>
      <c r="BR99" s="37" t="n">
        <v>243.130004882813</v>
      </c>
      <c r="BS99" s="37" t="n">
        <v>242.580001831055</v>
      </c>
    </row>
    <row r="100" customFormat="false" ht="12.75" hidden="false" customHeight="false" outlineLevel="0" collapsed="false">
      <c r="A100" s="24" t="s">
        <v>290</v>
      </c>
      <c r="B100" s="3" t="n">
        <v>534.969970703125</v>
      </c>
      <c r="C100" s="37" t="n">
        <v>536.080017089844</v>
      </c>
      <c r="D100" s="37" t="n">
        <v>525.440002441406</v>
      </c>
      <c r="E100" s="37" t="n">
        <v>524.150024414063</v>
      </c>
      <c r="F100" s="37" t="n">
        <v>519.640014648438</v>
      </c>
      <c r="G100" s="37" t="n">
        <v>543.679992675781</v>
      </c>
      <c r="H100" s="37" t="n">
        <v>546.119995117188</v>
      </c>
      <c r="I100" s="37" t="n">
        <v>555.440002441406</v>
      </c>
      <c r="J100" s="37" t="n">
        <v>535.909973144531</v>
      </c>
      <c r="K100" s="37" t="n">
        <v>531.530029296875</v>
      </c>
      <c r="L100" s="37" t="n">
        <v>531.359985351563</v>
      </c>
      <c r="M100" s="37" t="n">
        <v>524.619995117188</v>
      </c>
      <c r="N100" s="37" t="n">
        <v>525.47998046875</v>
      </c>
      <c r="O100" s="37" t="n">
        <v>534.280029296875</v>
      </c>
      <c r="P100" s="37" t="n">
        <v>530.760009765625</v>
      </c>
      <c r="Q100" s="37" t="n">
        <v>520.799987792969</v>
      </c>
      <c r="R100" s="37" t="n">
        <v>513.340026855469</v>
      </c>
      <c r="S100" s="37" t="n">
        <v>514.880004882813</v>
      </c>
      <c r="T100" s="37" t="n">
        <v>507.670013427734</v>
      </c>
      <c r="U100" s="37" t="n">
        <v>516.169982910156</v>
      </c>
      <c r="V100" s="37" t="n">
        <v>518.869995117188</v>
      </c>
      <c r="W100" s="37" t="n">
        <v>530.200012207031</v>
      </c>
      <c r="X100" s="37" t="n">
        <v>513.760009765625</v>
      </c>
      <c r="Y100" s="37" t="n">
        <v>512.72998046875</v>
      </c>
      <c r="Z100" s="37" t="n">
        <v>514.190002441406</v>
      </c>
      <c r="AA100" s="37" t="n">
        <v>515.179992675781</v>
      </c>
      <c r="AB100" s="37" t="n">
        <v>517.239990234375</v>
      </c>
      <c r="AC100" s="37" t="n">
        <v>516.340026855469</v>
      </c>
      <c r="AD100" s="37" t="n">
        <v>516.77001953125</v>
      </c>
      <c r="AE100" s="37" t="n">
        <v>515.099975585938</v>
      </c>
      <c r="AF100" s="37" t="n">
        <v>522.429992675781</v>
      </c>
      <c r="AG100" s="37" t="n">
        <v>527.409973144531</v>
      </c>
      <c r="AH100" s="37" t="n">
        <v>527.200012207031</v>
      </c>
      <c r="AI100" s="37" t="n">
        <v>524.450012207031</v>
      </c>
      <c r="AJ100" s="37" t="n">
        <v>521.830017089844</v>
      </c>
      <c r="AK100" s="37" t="n">
        <v>530.969970703125</v>
      </c>
      <c r="AL100" s="37" t="n">
        <v>529.039978027344</v>
      </c>
      <c r="AM100" s="37" t="n">
        <v>529.559997558594</v>
      </c>
      <c r="AN100" s="37" t="n">
        <v>532.950012207031</v>
      </c>
      <c r="AO100" s="37" t="n">
        <v>531.659973144531</v>
      </c>
      <c r="AP100" s="37" t="n">
        <v>514.880004882813</v>
      </c>
      <c r="AQ100" s="37" t="n">
        <v>505.100006103516</v>
      </c>
      <c r="AR100" s="37" t="n">
        <v>510.980010986328</v>
      </c>
      <c r="AS100" s="37" t="n">
        <v>515.909973144531</v>
      </c>
      <c r="AT100" s="37" t="n">
        <v>505.049987792969</v>
      </c>
      <c r="AU100" s="37" t="n">
        <v>497.200012207031</v>
      </c>
      <c r="AV100" s="37" t="n">
        <v>500.329986572266</v>
      </c>
      <c r="AW100" s="37" t="n">
        <v>501.399993896484</v>
      </c>
      <c r="AX100" s="37" t="n">
        <v>496.769989013672</v>
      </c>
      <c r="AY100" s="37" t="n">
        <v>502.519989013672</v>
      </c>
      <c r="AZ100" s="37" t="n">
        <v>507.279998779297</v>
      </c>
      <c r="BA100" s="37" t="n">
        <v>490.200012207031</v>
      </c>
      <c r="BB100" s="37" t="n">
        <v>490.329986572266</v>
      </c>
      <c r="BC100" s="37" t="n">
        <v>506.25</v>
      </c>
      <c r="BD100" s="37" t="n">
        <v>510.850006103516</v>
      </c>
      <c r="BE100" s="37" t="n">
        <v>498.959991455078</v>
      </c>
      <c r="BF100" s="37" t="n">
        <v>504.970001220703</v>
      </c>
      <c r="BG100" s="37" t="n">
        <v>514.880004882813</v>
      </c>
      <c r="BH100" s="37" t="n">
        <v>539.169982910156</v>
      </c>
      <c r="BI100" s="37" t="n">
        <v>545.609985351563</v>
      </c>
      <c r="BJ100" s="37" t="n">
        <v>536.25</v>
      </c>
      <c r="BK100" s="37" t="n">
        <v>543.25</v>
      </c>
      <c r="BL100" s="37" t="n">
        <v>525.049987792969</v>
      </c>
      <c r="BM100" s="37" t="n">
        <v>517.5</v>
      </c>
      <c r="BN100" s="37" t="n">
        <v>525.909973144531</v>
      </c>
      <c r="BO100" s="37" t="n">
        <v>524.320007324219</v>
      </c>
      <c r="BP100" s="37" t="n">
        <v>504.970001220703</v>
      </c>
      <c r="BQ100" s="37" t="n">
        <v>514.880004882813</v>
      </c>
      <c r="BR100" s="37" t="n">
        <v>506.25</v>
      </c>
      <c r="BS100" s="37" t="n">
        <v>510.850006103516</v>
      </c>
    </row>
    <row r="101" customFormat="false" ht="12.75" hidden="false" customHeight="false" outlineLevel="0" collapsed="false">
      <c r="A101" s="24" t="s">
        <v>290</v>
      </c>
      <c r="B101" s="3" t="n">
        <v>550.929992675781</v>
      </c>
      <c r="C101" s="37" t="n">
        <v>536.169982910156</v>
      </c>
      <c r="D101" s="37" t="n">
        <v>529.52001953125</v>
      </c>
      <c r="E101" s="37" t="n">
        <v>522.559997558594</v>
      </c>
      <c r="F101" s="37" t="n">
        <v>516.210021972656</v>
      </c>
      <c r="G101" s="37" t="n">
        <v>508.399993896484</v>
      </c>
      <c r="H101" s="37" t="n">
        <v>516.599975585938</v>
      </c>
      <c r="I101" s="37" t="n">
        <v>528.400024414063</v>
      </c>
      <c r="J101" s="37" t="n">
        <v>522.780029296875</v>
      </c>
      <c r="K101" s="37" t="n">
        <v>526.679992675781</v>
      </c>
      <c r="L101" s="37" t="n">
        <v>534.969970703125</v>
      </c>
      <c r="M101" s="37" t="n">
        <v>536.080017089844</v>
      </c>
      <c r="N101" s="37" t="n">
        <v>525.440002441406</v>
      </c>
      <c r="O101" s="37" t="n">
        <v>524.150024414063</v>
      </c>
      <c r="P101" s="37" t="n">
        <v>519.640014648438</v>
      </c>
      <c r="Q101" s="37" t="n">
        <v>543.679992675781</v>
      </c>
      <c r="R101" s="37" t="n">
        <v>546.119995117188</v>
      </c>
      <c r="S101" s="37" t="n">
        <v>555.440002441406</v>
      </c>
      <c r="T101" s="37" t="n">
        <v>535.909973144531</v>
      </c>
      <c r="U101" s="37" t="n">
        <v>531.530029296875</v>
      </c>
      <c r="V101" s="37" t="n">
        <v>531.359985351563</v>
      </c>
      <c r="W101" s="37" t="n">
        <v>524.619995117188</v>
      </c>
      <c r="X101" s="37" t="n">
        <v>525.47998046875</v>
      </c>
      <c r="Y101" s="37" t="n">
        <v>534.280029296875</v>
      </c>
      <c r="Z101" s="37" t="n">
        <v>530.760009765625</v>
      </c>
      <c r="AA101" s="37" t="n">
        <v>520.799987792969</v>
      </c>
      <c r="AB101" s="37" t="n">
        <v>513.340026855469</v>
      </c>
      <c r="AC101" s="37" t="n">
        <v>514.880004882813</v>
      </c>
      <c r="AD101" s="37" t="n">
        <v>507.670013427734</v>
      </c>
      <c r="AE101" s="37" t="n">
        <v>516.169982910156</v>
      </c>
      <c r="AF101" s="37" t="n">
        <v>518.869995117188</v>
      </c>
      <c r="AG101" s="37" t="n">
        <v>530.200012207031</v>
      </c>
      <c r="AH101" s="37" t="n">
        <v>513.760009765625</v>
      </c>
      <c r="AI101" s="37" t="n">
        <v>512.72998046875</v>
      </c>
      <c r="AJ101" s="37" t="n">
        <v>514.190002441406</v>
      </c>
      <c r="AK101" s="37" t="n">
        <v>515.179992675781</v>
      </c>
      <c r="AL101" s="37" t="n">
        <v>517.239990234375</v>
      </c>
      <c r="AM101" s="37" t="n">
        <v>516.340026855469</v>
      </c>
      <c r="AN101" s="37" t="n">
        <v>516.77001953125</v>
      </c>
      <c r="AO101" s="37" t="n">
        <v>515.099975585938</v>
      </c>
      <c r="AP101" s="37" t="n">
        <v>522.429992675781</v>
      </c>
      <c r="AQ101" s="37" t="n">
        <v>527.409973144531</v>
      </c>
      <c r="AR101" s="37" t="n">
        <v>527.200012207031</v>
      </c>
      <c r="AS101" s="37" t="n">
        <v>524.450012207031</v>
      </c>
      <c r="AT101" s="37" t="n">
        <v>521.830017089844</v>
      </c>
      <c r="AU101" s="37" t="n">
        <v>530.969970703125</v>
      </c>
      <c r="AV101" s="37" t="n">
        <v>529.039978027344</v>
      </c>
      <c r="AW101" s="37" t="n">
        <v>529.559997558594</v>
      </c>
      <c r="AX101" s="37" t="n">
        <v>532.950012207031</v>
      </c>
      <c r="AY101" s="37" t="n">
        <v>531.659973144531</v>
      </c>
      <c r="AZ101" s="37" t="n">
        <v>514.880004882813</v>
      </c>
      <c r="BA101" s="37" t="n">
        <v>505.100006103516</v>
      </c>
      <c r="BB101" s="37" t="n">
        <v>510.980010986328</v>
      </c>
      <c r="BC101" s="37" t="n">
        <v>515.909973144531</v>
      </c>
      <c r="BD101" s="37" t="n">
        <v>505.049987792969</v>
      </c>
      <c r="BE101" s="37" t="n">
        <v>497.200012207031</v>
      </c>
      <c r="BF101" s="37" t="n">
        <v>500.329986572266</v>
      </c>
      <c r="BG101" s="37" t="n">
        <v>501.399993896484</v>
      </c>
      <c r="BH101" s="37" t="n">
        <v>496.769989013672</v>
      </c>
      <c r="BI101" s="37" t="n">
        <v>502.519989013672</v>
      </c>
      <c r="BJ101" s="37" t="n">
        <v>507.279998779297</v>
      </c>
      <c r="BK101" s="37" t="n">
        <v>490.200012207031</v>
      </c>
      <c r="BL101" s="37" t="n">
        <v>490.329986572266</v>
      </c>
      <c r="BM101" s="37" t="n">
        <v>506.25</v>
      </c>
      <c r="BN101" s="37" t="n">
        <v>510.850006103516</v>
      </c>
      <c r="BO101" s="37" t="n">
        <v>498.959991455078</v>
      </c>
      <c r="BP101" s="37" t="n">
        <v>504.970001220703</v>
      </c>
      <c r="BQ101" s="37" t="n">
        <v>514.880004882813</v>
      </c>
      <c r="BR101" s="37" t="n">
        <v>506.25</v>
      </c>
      <c r="BS101" s="37" t="n">
        <v>510.850006103516</v>
      </c>
    </row>
    <row r="102" customFormat="false" ht="12.75" hidden="false" customHeight="false" outlineLevel="0" collapsed="false">
      <c r="A102" s="24" t="s">
        <v>290</v>
      </c>
      <c r="B102" s="3" t="n">
        <v>550.929992675781</v>
      </c>
      <c r="C102" s="37" t="n">
        <v>536.169982910156</v>
      </c>
      <c r="D102" s="37" t="n">
        <v>529.52001953125</v>
      </c>
      <c r="E102" s="37" t="n">
        <v>522.559997558594</v>
      </c>
      <c r="F102" s="37" t="n">
        <v>516.210021972656</v>
      </c>
      <c r="G102" s="37" t="n">
        <v>508.399993896484</v>
      </c>
      <c r="H102" s="37" t="n">
        <v>516.599975585938</v>
      </c>
      <c r="I102" s="37" t="n">
        <v>528.400024414063</v>
      </c>
      <c r="J102" s="37" t="n">
        <v>522.780029296875</v>
      </c>
      <c r="K102" s="37" t="n">
        <v>526.679992675781</v>
      </c>
      <c r="L102" s="37" t="n">
        <v>534.969970703125</v>
      </c>
      <c r="M102" s="37" t="n">
        <v>536.080017089844</v>
      </c>
      <c r="N102" s="37" t="n">
        <v>525.440002441406</v>
      </c>
      <c r="O102" s="37" t="n">
        <v>524.150024414063</v>
      </c>
      <c r="P102" s="37" t="n">
        <v>519.640014648438</v>
      </c>
      <c r="Q102" s="37" t="n">
        <v>543.679992675781</v>
      </c>
      <c r="R102" s="37" t="n">
        <v>546.119995117188</v>
      </c>
      <c r="S102" s="37" t="n">
        <v>555.440002441406</v>
      </c>
      <c r="T102" s="37" t="n">
        <v>535.909973144531</v>
      </c>
      <c r="U102" s="37" t="n">
        <v>531.530029296875</v>
      </c>
      <c r="V102" s="37" t="n">
        <v>531.359985351563</v>
      </c>
      <c r="W102" s="37" t="n">
        <v>524.619995117188</v>
      </c>
      <c r="X102" s="37" t="n">
        <v>525.47998046875</v>
      </c>
      <c r="Y102" s="37" t="n">
        <v>534.280029296875</v>
      </c>
      <c r="Z102" s="37" t="n">
        <v>530.760009765625</v>
      </c>
      <c r="AA102" s="37" t="n">
        <v>520.799987792969</v>
      </c>
      <c r="AB102" s="37" t="n">
        <v>513.340026855469</v>
      </c>
      <c r="AC102" s="37" t="n">
        <v>514.880004882813</v>
      </c>
      <c r="AD102" s="37" t="n">
        <v>507.670013427734</v>
      </c>
      <c r="AE102" s="37" t="n">
        <v>516.169982910156</v>
      </c>
      <c r="AF102" s="37" t="n">
        <v>518.869995117188</v>
      </c>
      <c r="AG102" s="37" t="n">
        <v>530.200012207031</v>
      </c>
      <c r="AH102" s="37" t="n">
        <v>513.760009765625</v>
      </c>
      <c r="AI102" s="37" t="n">
        <v>512.72998046875</v>
      </c>
      <c r="AJ102" s="37" t="n">
        <v>514.190002441406</v>
      </c>
      <c r="AK102" s="37" t="n">
        <v>515.179992675781</v>
      </c>
      <c r="AL102" s="37" t="n">
        <v>517.239990234375</v>
      </c>
      <c r="AM102" s="37" t="n">
        <v>516.340026855469</v>
      </c>
      <c r="AN102" s="37" t="n">
        <v>516.77001953125</v>
      </c>
      <c r="AO102" s="37" t="n">
        <v>515.099975585938</v>
      </c>
      <c r="AP102" s="37" t="n">
        <v>522.429992675781</v>
      </c>
      <c r="AQ102" s="37" t="n">
        <v>527.409973144531</v>
      </c>
      <c r="AR102" s="37" t="n">
        <v>527.200012207031</v>
      </c>
      <c r="AS102" s="37" t="n">
        <v>524.450012207031</v>
      </c>
      <c r="AT102" s="37" t="n">
        <v>521.830017089844</v>
      </c>
      <c r="AU102" s="37" t="n">
        <v>530.969970703125</v>
      </c>
      <c r="AV102" s="37" t="n">
        <v>529.039978027344</v>
      </c>
      <c r="AW102" s="37" t="n">
        <v>529.559997558594</v>
      </c>
      <c r="AX102" s="37" t="n">
        <v>532.950012207031</v>
      </c>
      <c r="AY102" s="37" t="n">
        <v>531.659973144531</v>
      </c>
      <c r="AZ102" s="37" t="n">
        <v>514.880004882813</v>
      </c>
      <c r="BA102" s="37" t="n">
        <v>505.100006103516</v>
      </c>
      <c r="BB102" s="37" t="n">
        <v>510.980010986328</v>
      </c>
      <c r="BC102" s="37" t="n">
        <v>515.909973144531</v>
      </c>
      <c r="BD102" s="37" t="n">
        <v>505.049987792969</v>
      </c>
      <c r="BE102" s="37" t="n">
        <v>497.200012207031</v>
      </c>
      <c r="BF102" s="37" t="n">
        <v>500.329986572266</v>
      </c>
      <c r="BG102" s="37" t="n">
        <v>501.399993896484</v>
      </c>
      <c r="BH102" s="37" t="n">
        <v>496.769989013672</v>
      </c>
      <c r="BI102" s="37" t="n">
        <v>502.519989013672</v>
      </c>
      <c r="BJ102" s="37" t="n">
        <v>507.279998779297</v>
      </c>
      <c r="BK102" s="37" t="n">
        <v>490.200012207031</v>
      </c>
      <c r="BL102" s="37" t="n">
        <v>490.329986572266</v>
      </c>
      <c r="BM102" s="37" t="n">
        <v>506.25</v>
      </c>
      <c r="BN102" s="37" t="n">
        <v>510.850006103516</v>
      </c>
      <c r="BO102" s="37" t="n">
        <v>498.959991455078</v>
      </c>
      <c r="BP102" s="37" t="n">
        <v>504.970001220703</v>
      </c>
      <c r="BQ102" s="37" t="n">
        <v>514.880004882813</v>
      </c>
      <c r="BR102" s="37" t="n">
        <v>217.240005493164</v>
      </c>
    </row>
    <row r="103" customFormat="false" ht="12.75" hidden="false" customHeight="false" outlineLevel="0" collapsed="false">
      <c r="A103" s="24" t="s">
        <v>290</v>
      </c>
      <c r="B103" s="3" t="n">
        <v>492.559997558594</v>
      </c>
      <c r="C103" s="37" t="n">
        <v>498.140014648438</v>
      </c>
      <c r="D103" s="37" t="n">
        <v>504.410003662109</v>
      </c>
      <c r="E103" s="37" t="n">
        <v>503.339996337891</v>
      </c>
      <c r="F103" s="37" t="n">
        <v>509.690002441406</v>
      </c>
      <c r="G103" s="37" t="n">
        <v>510.119995117188</v>
      </c>
      <c r="H103" s="37" t="n">
        <v>517.159973144531</v>
      </c>
      <c r="I103" s="37" t="n">
        <v>528.700012207031</v>
      </c>
      <c r="J103" s="37" t="n">
        <v>519.989990234375</v>
      </c>
      <c r="K103" s="37" t="n">
        <v>524.190002441406</v>
      </c>
      <c r="L103" s="37" t="n">
        <v>523.289978027344</v>
      </c>
      <c r="M103" s="37" t="n">
        <v>538.570007324219</v>
      </c>
      <c r="N103" s="37" t="n">
        <v>523.760009765625</v>
      </c>
      <c r="O103" s="37" t="n">
        <v>527.070007324219</v>
      </c>
      <c r="P103" s="37" t="n">
        <v>527.109985351563</v>
      </c>
      <c r="Q103" s="37" t="n">
        <v>528.22998046875</v>
      </c>
      <c r="R103" s="37" t="n">
        <v>523.25</v>
      </c>
      <c r="S103" s="37" t="n">
        <v>520.25</v>
      </c>
      <c r="T103" s="37" t="n">
        <v>528.739990234375</v>
      </c>
      <c r="U103" s="37" t="n">
        <v>531.280029296875</v>
      </c>
      <c r="V103" s="37" t="n">
        <v>541.27001953125</v>
      </c>
      <c r="W103" s="37" t="n">
        <v>540.890014648438</v>
      </c>
      <c r="X103" s="37" t="n">
        <v>532.650024414063</v>
      </c>
      <c r="Y103" s="37" t="n">
        <v>544.789978027344</v>
      </c>
      <c r="Z103" s="37" t="n">
        <v>543.549987792969</v>
      </c>
      <c r="AA103" s="37" t="n">
        <v>536.640014648438</v>
      </c>
      <c r="AB103" s="37" t="n">
        <v>530.799987792969</v>
      </c>
      <c r="AC103" s="37" t="n">
        <v>549.260009765625</v>
      </c>
      <c r="AD103" s="37" t="n">
        <v>550.929992675781</v>
      </c>
      <c r="AE103" s="37" t="n">
        <v>536.169982910156</v>
      </c>
      <c r="AF103" s="37" t="n">
        <v>529.52001953125</v>
      </c>
      <c r="AG103" s="37" t="n">
        <v>522.559997558594</v>
      </c>
      <c r="AH103" s="37" t="n">
        <v>516.210021972656</v>
      </c>
      <c r="AI103" s="37" t="n">
        <v>508.399993896484</v>
      </c>
      <c r="AJ103" s="37" t="n">
        <v>516.599975585938</v>
      </c>
      <c r="AK103" s="37" t="n">
        <v>528.400024414063</v>
      </c>
      <c r="AL103" s="37" t="n">
        <v>522.780029296875</v>
      </c>
      <c r="AM103" s="37" t="n">
        <v>526.679992675781</v>
      </c>
      <c r="AN103" s="37" t="n">
        <v>534.969970703125</v>
      </c>
      <c r="AO103" s="37" t="n">
        <v>536.080017089844</v>
      </c>
      <c r="AP103" s="37" t="n">
        <v>525.440002441406</v>
      </c>
      <c r="AQ103" s="37" t="n">
        <v>524.150024414063</v>
      </c>
      <c r="AR103" s="37" t="n">
        <v>519.640014648438</v>
      </c>
      <c r="AS103" s="37" t="n">
        <v>543.679992675781</v>
      </c>
      <c r="AT103" s="37" t="n">
        <v>546.119995117188</v>
      </c>
      <c r="AU103" s="37" t="n">
        <v>555.440002441406</v>
      </c>
      <c r="AV103" s="37" t="n">
        <v>535.909973144531</v>
      </c>
      <c r="AW103" s="37" t="n">
        <v>531.530029296875</v>
      </c>
      <c r="AX103" s="37" t="n">
        <v>531.359985351563</v>
      </c>
      <c r="AY103" s="37" t="n">
        <v>524.619995117188</v>
      </c>
      <c r="AZ103" s="37" t="n">
        <v>525.47998046875</v>
      </c>
      <c r="BA103" s="37" t="n">
        <v>534.280029296875</v>
      </c>
      <c r="BB103" s="37" t="n">
        <v>530.760009765625</v>
      </c>
      <c r="BC103" s="37" t="n">
        <v>520.799987792969</v>
      </c>
      <c r="BD103" s="37" t="n">
        <v>513.340026855469</v>
      </c>
      <c r="BE103" s="37" t="n">
        <v>514.880004882813</v>
      </c>
      <c r="BF103" s="37" t="n">
        <v>507.670013427734</v>
      </c>
      <c r="BG103" s="37" t="n">
        <v>516.169982910156</v>
      </c>
      <c r="BH103" s="37" t="n">
        <v>518.869995117188</v>
      </c>
      <c r="BI103" s="37" t="n">
        <v>530.200012207031</v>
      </c>
      <c r="BJ103" s="37" t="n">
        <v>513.760009765625</v>
      </c>
      <c r="BK103" s="37" t="n">
        <v>512.72998046875</v>
      </c>
      <c r="BL103" s="37" t="n">
        <v>514.190002441406</v>
      </c>
      <c r="BM103" s="37" t="n">
        <v>515.179992675781</v>
      </c>
      <c r="BN103" s="37" t="n">
        <v>517.239990234375</v>
      </c>
      <c r="BO103" s="37" t="n">
        <v>516.340026855469</v>
      </c>
      <c r="BP103" s="37" t="n">
        <v>516.77001953125</v>
      </c>
      <c r="BQ103" s="37" t="n">
        <v>515.099975585938</v>
      </c>
      <c r="BR103" s="37" t="n">
        <v>522.429992675781</v>
      </c>
    </row>
    <row r="104" customFormat="false" ht="12.75" hidden="false" customHeight="false" outlineLevel="0" collapsed="false">
      <c r="A104" s="24" t="s">
        <v>290</v>
      </c>
      <c r="B104" s="3" t="n">
        <v>492.559997558594</v>
      </c>
      <c r="C104" s="37" t="n">
        <v>498.140014648438</v>
      </c>
      <c r="D104" s="37" t="n">
        <v>504.410003662109</v>
      </c>
      <c r="E104" s="37" t="n">
        <v>503.339996337891</v>
      </c>
      <c r="F104" s="37" t="n">
        <v>509.690002441406</v>
      </c>
      <c r="G104" s="37" t="n">
        <v>510.119995117188</v>
      </c>
      <c r="H104" s="37" t="n">
        <v>517.159973144531</v>
      </c>
      <c r="I104" s="37" t="n">
        <v>528.700012207031</v>
      </c>
      <c r="J104" s="37" t="n">
        <v>519.989990234375</v>
      </c>
      <c r="K104" s="37" t="n">
        <v>524.190002441406</v>
      </c>
      <c r="L104" s="37" t="n">
        <v>523.289978027344</v>
      </c>
      <c r="M104" s="37" t="n">
        <v>538.570007324219</v>
      </c>
      <c r="N104" s="37" t="n">
        <v>523.760009765625</v>
      </c>
      <c r="O104" s="37" t="n">
        <v>527.070007324219</v>
      </c>
      <c r="P104" s="37" t="n">
        <v>527.109985351563</v>
      </c>
      <c r="Q104" s="37" t="n">
        <v>528.22998046875</v>
      </c>
      <c r="R104" s="37" t="n">
        <v>523.25</v>
      </c>
      <c r="S104" s="37" t="n">
        <v>520.25</v>
      </c>
      <c r="T104" s="37" t="n">
        <v>528.739990234375</v>
      </c>
      <c r="U104" s="37" t="n">
        <v>531.280029296875</v>
      </c>
      <c r="V104" s="37" t="n">
        <v>541.27001953125</v>
      </c>
      <c r="W104" s="37" t="n">
        <v>540.890014648438</v>
      </c>
      <c r="X104" s="37" t="n">
        <v>532.650024414063</v>
      </c>
      <c r="Y104" s="37" t="n">
        <v>544.789978027344</v>
      </c>
      <c r="Z104" s="37" t="n">
        <v>543.549987792969</v>
      </c>
      <c r="AA104" s="37" t="n">
        <v>536.640014648438</v>
      </c>
      <c r="AB104" s="37" t="n">
        <v>530.799987792969</v>
      </c>
      <c r="AC104" s="37" t="n">
        <v>549.260009765625</v>
      </c>
      <c r="AD104" s="37" t="n">
        <v>550.929992675781</v>
      </c>
      <c r="AE104" s="37" t="n">
        <v>536.169982910156</v>
      </c>
      <c r="AF104" s="37" t="n">
        <v>529.52001953125</v>
      </c>
      <c r="AG104" s="37" t="n">
        <v>522.559997558594</v>
      </c>
      <c r="AH104" s="37" t="n">
        <v>516.210021972656</v>
      </c>
      <c r="AI104" s="37" t="n">
        <v>508.399993896484</v>
      </c>
      <c r="AJ104" s="37" t="n">
        <v>516.599975585938</v>
      </c>
      <c r="AK104" s="37" t="n">
        <v>528.400024414063</v>
      </c>
      <c r="AL104" s="37" t="n">
        <v>522.780029296875</v>
      </c>
      <c r="AM104" s="37" t="n">
        <v>526.679992675781</v>
      </c>
      <c r="AN104" s="37" t="n">
        <v>534.969970703125</v>
      </c>
      <c r="AO104" s="37" t="n">
        <v>536.080017089844</v>
      </c>
      <c r="AP104" s="37" t="n">
        <v>525.440002441406</v>
      </c>
      <c r="AQ104" s="37" t="n">
        <v>524.150024414063</v>
      </c>
      <c r="AR104" s="37" t="n">
        <v>519.640014648438</v>
      </c>
      <c r="AS104" s="37" t="n">
        <v>543.679992675781</v>
      </c>
      <c r="AT104" s="37" t="n">
        <v>546.119995117188</v>
      </c>
      <c r="AU104" s="37" t="n">
        <v>555.440002441406</v>
      </c>
      <c r="AV104" s="37" t="n">
        <v>535.909973144531</v>
      </c>
      <c r="AW104" s="37" t="n">
        <v>531.530029296875</v>
      </c>
      <c r="AX104" s="37" t="n">
        <v>531.359985351563</v>
      </c>
      <c r="AY104" s="37" t="n">
        <v>524.619995117188</v>
      </c>
      <c r="AZ104" s="37" t="n">
        <v>525.47998046875</v>
      </c>
      <c r="BA104" s="37" t="n">
        <v>534.280029296875</v>
      </c>
      <c r="BB104" s="37" t="n">
        <v>530.760009765625</v>
      </c>
      <c r="BC104" s="37" t="n">
        <v>520.799987792969</v>
      </c>
      <c r="BD104" s="37" t="n">
        <v>513.340026855469</v>
      </c>
      <c r="BE104" s="37" t="n">
        <v>514.880004882813</v>
      </c>
      <c r="BF104" s="37" t="n">
        <v>507.670013427734</v>
      </c>
      <c r="BG104" s="37" t="n">
        <v>516.169982910156</v>
      </c>
      <c r="BH104" s="37" t="n">
        <v>518.869995117188</v>
      </c>
      <c r="BI104" s="37" t="n">
        <v>530.200012207031</v>
      </c>
      <c r="BJ104" s="37" t="n">
        <v>513.760009765625</v>
      </c>
      <c r="BK104" s="37" t="n">
        <v>512.72998046875</v>
      </c>
      <c r="BL104" s="37" t="n">
        <v>514.190002441406</v>
      </c>
      <c r="BM104" s="37" t="n">
        <v>515.179992675781</v>
      </c>
      <c r="BN104" s="37" t="n">
        <v>517.239990234375</v>
      </c>
      <c r="BO104" s="37" t="n">
        <v>516.340026855469</v>
      </c>
      <c r="BP104" s="37" t="n">
        <v>516.77001953125</v>
      </c>
      <c r="BQ104" s="37" t="n">
        <v>515.099975585938</v>
      </c>
      <c r="BR104" s="37" t="n">
        <v>522.429992675781</v>
      </c>
    </row>
    <row r="105" customFormat="false" ht="12.75" hidden="false" customHeight="false" outlineLevel="0" collapsed="false">
      <c r="A105" s="24" t="s">
        <v>289</v>
      </c>
      <c r="B105" s="3" t="n">
        <v>197.039993286133</v>
      </c>
      <c r="C105" s="37" t="n">
        <v>199.899993896484</v>
      </c>
      <c r="D105" s="37" t="n">
        <v>201.669998168945</v>
      </c>
      <c r="E105" s="37" t="n">
        <v>201.699996948242</v>
      </c>
      <c r="F105" s="37" t="n">
        <v>208.470001220703</v>
      </c>
      <c r="G105" s="37" t="n">
        <v>207.050003051758</v>
      </c>
      <c r="H105" s="37" t="n">
        <v>210.639999389648</v>
      </c>
      <c r="I105" s="37" t="n">
        <v>216.809997558594</v>
      </c>
      <c r="J105" s="37" t="n">
        <v>213.279998779297</v>
      </c>
      <c r="K105" s="37" t="n">
        <v>213.899993896484</v>
      </c>
      <c r="L105" s="37" t="n">
        <v>216.070007324219</v>
      </c>
      <c r="M105" s="37" t="n">
        <v>222.470001220703</v>
      </c>
      <c r="N105" s="37" t="n">
        <v>217.300003051758</v>
      </c>
      <c r="O105" s="37" t="n">
        <v>219.009994506836</v>
      </c>
      <c r="P105" s="37" t="n">
        <v>220.5</v>
      </c>
      <c r="Q105" s="37" t="n">
        <v>223.740005493164</v>
      </c>
      <c r="R105" s="37" t="n">
        <v>220.839996337891</v>
      </c>
      <c r="S105" s="37" t="n">
        <v>221.309997558594</v>
      </c>
      <c r="T105" s="37" t="n">
        <v>225.429992675781</v>
      </c>
      <c r="U105" s="37" t="n">
        <v>224.169998168945</v>
      </c>
      <c r="V105" s="37" t="n">
        <v>229.589996337891</v>
      </c>
      <c r="W105" s="37" t="n">
        <v>231.570007324219</v>
      </c>
      <c r="X105" s="37" t="n">
        <v>229.279998779297</v>
      </c>
      <c r="Y105" s="37" t="n">
        <v>237.429992675781</v>
      </c>
      <c r="Z105" s="37" t="n">
        <v>235.729995727539</v>
      </c>
      <c r="AA105" s="37" t="n">
        <v>231.869995117188</v>
      </c>
      <c r="AB105" s="37" t="n">
        <v>231.639999389648</v>
      </c>
      <c r="AC105" s="37" t="n">
        <v>236.889999389648</v>
      </c>
      <c r="AD105" s="37" t="n">
        <v>233.970001220703</v>
      </c>
      <c r="AE105" s="37" t="n">
        <v>227.289993286133</v>
      </c>
      <c r="AF105" s="37" t="n">
        <v>226.990005493164</v>
      </c>
      <c r="AG105" s="37" t="n">
        <v>217.720001220703</v>
      </c>
      <c r="AH105" s="37" t="n">
        <v>216.039993286133</v>
      </c>
      <c r="AI105" s="37" t="n">
        <v>214.910003662109</v>
      </c>
      <c r="AJ105" s="37" t="n">
        <v>221.289993286133</v>
      </c>
      <c r="AK105" s="37" t="n">
        <v>223.820007324219</v>
      </c>
      <c r="AL105" s="37" t="n">
        <v>222.429992675781</v>
      </c>
      <c r="AM105" s="37" t="n">
        <v>224.960006713867</v>
      </c>
      <c r="AN105" s="37" t="n">
        <v>227.369995117188</v>
      </c>
      <c r="AO105" s="37" t="n">
        <v>226.529998779297</v>
      </c>
      <c r="AP105" s="37" t="n">
        <v>221.479995727539</v>
      </c>
      <c r="AQ105" s="37" t="n">
        <v>218.110000610352</v>
      </c>
      <c r="AR105" s="37" t="n">
        <v>218.179992675781</v>
      </c>
      <c r="AS105" s="37" t="n">
        <v>230.889999389648</v>
      </c>
      <c r="AT105" s="37" t="n">
        <v>235.25</v>
      </c>
      <c r="AU105" s="37" t="n">
        <v>238.949996948242</v>
      </c>
      <c r="AV105" s="37" t="n">
        <v>235.399993896484</v>
      </c>
      <c r="AW105" s="37" t="n">
        <v>232.929992675781</v>
      </c>
      <c r="AX105" s="37" t="n">
        <v>232.619995117188</v>
      </c>
      <c r="AY105" s="37" t="n">
        <v>230.119995117188</v>
      </c>
      <c r="AZ105" s="37" t="n">
        <v>229.360000610352</v>
      </c>
      <c r="BA105" s="37" t="n">
        <v>233.880004882813</v>
      </c>
      <c r="BB105" s="37" t="n">
        <v>232.100006103516</v>
      </c>
      <c r="BC105" s="37" t="n">
        <v>223.970001220703</v>
      </c>
      <c r="BD105" s="37" t="n">
        <v>213.860000610352</v>
      </c>
      <c r="BE105" s="37" t="n">
        <v>216.610000610352</v>
      </c>
      <c r="BF105" s="37" t="n">
        <v>214.880004882813</v>
      </c>
      <c r="BG105" s="37" t="n">
        <v>216.679992675781</v>
      </c>
      <c r="BH105" s="37" t="n">
        <v>218.619995117188</v>
      </c>
      <c r="BI105" s="37" t="n">
        <v>225.119995117188</v>
      </c>
      <c r="BJ105" s="37" t="n">
        <v>220.270004272461</v>
      </c>
      <c r="BK105" s="37" t="n">
        <v>216</v>
      </c>
      <c r="BL105" s="37" t="n">
        <v>216.580001831055</v>
      </c>
      <c r="BM105" s="37" t="n">
        <v>218.300003051758</v>
      </c>
      <c r="BN105" s="37" t="n">
        <v>219.639999389648</v>
      </c>
      <c r="BO105" s="37" t="n">
        <v>217.630004882813</v>
      </c>
      <c r="BP105" s="37" t="n">
        <v>217.610000610352</v>
      </c>
      <c r="BQ105" s="37" t="n">
        <v>213.850006103516</v>
      </c>
      <c r="BR105" s="37" t="n">
        <v>370.489990234375</v>
      </c>
    </row>
    <row r="106" customFormat="false" ht="12.75" hidden="false" customHeight="false" outlineLevel="0" collapsed="false">
      <c r="A106" s="24" t="s">
        <v>290</v>
      </c>
      <c r="B106" s="3" t="n">
        <v>492.559997558594</v>
      </c>
      <c r="C106" s="37" t="n">
        <v>498.140014648438</v>
      </c>
      <c r="D106" s="37" t="n">
        <v>504.410003662109</v>
      </c>
      <c r="E106" s="37" t="n">
        <v>503.339996337891</v>
      </c>
      <c r="F106" s="37" t="n">
        <v>509.690002441406</v>
      </c>
      <c r="G106" s="37" t="n">
        <v>510.119995117188</v>
      </c>
      <c r="H106" s="37" t="n">
        <v>517.159973144531</v>
      </c>
      <c r="I106" s="37" t="n">
        <v>528.700012207031</v>
      </c>
      <c r="J106" s="37" t="n">
        <v>519.989990234375</v>
      </c>
      <c r="K106" s="37" t="n">
        <v>524.190002441406</v>
      </c>
      <c r="L106" s="37" t="n">
        <v>523.289978027344</v>
      </c>
      <c r="M106" s="37" t="n">
        <v>538.570007324219</v>
      </c>
      <c r="N106" s="37" t="n">
        <v>523.760009765625</v>
      </c>
      <c r="O106" s="37" t="n">
        <v>527.070007324219</v>
      </c>
      <c r="P106" s="37" t="n">
        <v>527.109985351563</v>
      </c>
      <c r="Q106" s="37" t="n">
        <v>528.22998046875</v>
      </c>
      <c r="R106" s="37" t="n">
        <v>523.25</v>
      </c>
      <c r="S106" s="37" t="n">
        <v>520.25</v>
      </c>
      <c r="T106" s="37" t="n">
        <v>528.739990234375</v>
      </c>
      <c r="U106" s="37" t="n">
        <v>531.280029296875</v>
      </c>
      <c r="V106" s="37" t="n">
        <v>541.27001953125</v>
      </c>
      <c r="W106" s="37" t="n">
        <v>540.890014648438</v>
      </c>
      <c r="X106" s="37" t="n">
        <v>532.650024414063</v>
      </c>
      <c r="Y106" s="37" t="n">
        <v>544.789978027344</v>
      </c>
      <c r="Z106" s="37" t="n">
        <v>543.549987792969</v>
      </c>
      <c r="AA106" s="37" t="n">
        <v>536.640014648438</v>
      </c>
      <c r="AB106" s="37" t="n">
        <v>530.799987792969</v>
      </c>
      <c r="AC106" s="37" t="n">
        <v>549.260009765625</v>
      </c>
      <c r="AD106" s="37" t="n">
        <v>550.929992675781</v>
      </c>
      <c r="AE106" s="37" t="n">
        <v>536.169982910156</v>
      </c>
      <c r="AF106" s="37" t="n">
        <v>529.52001953125</v>
      </c>
      <c r="AG106" s="37" t="n">
        <v>522.559997558594</v>
      </c>
      <c r="AH106" s="37" t="n">
        <v>516.210021972656</v>
      </c>
      <c r="AI106" s="37" t="n">
        <v>508.399993896484</v>
      </c>
      <c r="AJ106" s="37" t="n">
        <v>516.599975585938</v>
      </c>
      <c r="AK106" s="37" t="n">
        <v>528.400024414063</v>
      </c>
      <c r="AL106" s="37" t="n">
        <v>522.780029296875</v>
      </c>
      <c r="AM106" s="37" t="n">
        <v>526.679992675781</v>
      </c>
      <c r="AN106" s="37" t="n">
        <v>534.969970703125</v>
      </c>
      <c r="AO106" s="37" t="n">
        <v>536.080017089844</v>
      </c>
      <c r="AP106" s="37" t="n">
        <v>525.440002441406</v>
      </c>
      <c r="AQ106" s="37" t="n">
        <v>524.150024414063</v>
      </c>
      <c r="AR106" s="37" t="n">
        <v>519.640014648438</v>
      </c>
      <c r="AS106" s="37" t="n">
        <v>543.679992675781</v>
      </c>
      <c r="AT106" s="37" t="n">
        <v>546.119995117188</v>
      </c>
      <c r="AU106" s="37" t="n">
        <v>555.440002441406</v>
      </c>
      <c r="AV106" s="37" t="n">
        <v>535.909973144531</v>
      </c>
      <c r="AW106" s="37" t="n">
        <v>531.530029296875</v>
      </c>
      <c r="AX106" s="37" t="n">
        <v>531.359985351563</v>
      </c>
      <c r="AY106" s="37" t="n">
        <v>524.619995117188</v>
      </c>
      <c r="AZ106" s="37" t="n">
        <v>525.47998046875</v>
      </c>
      <c r="BA106" s="37" t="n">
        <v>534.280029296875</v>
      </c>
      <c r="BB106" s="37" t="n">
        <v>530.760009765625</v>
      </c>
      <c r="BC106" s="37" t="n">
        <v>520.799987792969</v>
      </c>
      <c r="BD106" s="37" t="n">
        <v>513.340026855469</v>
      </c>
      <c r="BE106" s="37" t="n">
        <v>514.880004882813</v>
      </c>
      <c r="BF106" s="37" t="n">
        <v>507.670013427734</v>
      </c>
      <c r="BG106" s="37" t="n">
        <v>516.169982910156</v>
      </c>
      <c r="BH106" s="37" t="n">
        <v>518.869995117188</v>
      </c>
      <c r="BI106" s="37" t="n">
        <v>530.200012207031</v>
      </c>
      <c r="BJ106" s="37" t="n">
        <v>513.760009765625</v>
      </c>
      <c r="BK106" s="37" t="n">
        <v>512.72998046875</v>
      </c>
      <c r="BL106" s="37" t="n">
        <v>514.190002441406</v>
      </c>
      <c r="BM106" s="37" t="n">
        <v>515.179992675781</v>
      </c>
      <c r="BN106" s="37" t="n">
        <v>517.239990234375</v>
      </c>
      <c r="BO106" s="37" t="n">
        <v>516.340026855469</v>
      </c>
      <c r="BP106" s="37" t="n">
        <v>516.77001953125</v>
      </c>
      <c r="BQ106" s="37" t="n">
        <v>515.099975585938</v>
      </c>
      <c r="BR106" s="37" t="n">
        <v>370.489990234375</v>
      </c>
    </row>
    <row r="107" customFormat="false" ht="12.75" hidden="false" customHeight="false" outlineLevel="0" collapsed="false">
      <c r="A107" s="24" t="s">
        <v>290</v>
      </c>
      <c r="B107" s="3" t="n">
        <v>492.559997558594</v>
      </c>
      <c r="C107" s="37" t="n">
        <v>498.140014648438</v>
      </c>
      <c r="D107" s="37" t="n">
        <v>504.410003662109</v>
      </c>
      <c r="E107" s="37" t="n">
        <v>503.339996337891</v>
      </c>
      <c r="F107" s="37" t="n">
        <v>509.690002441406</v>
      </c>
      <c r="G107" s="37" t="n">
        <v>510.119995117188</v>
      </c>
      <c r="H107" s="37" t="n">
        <v>517.159973144531</v>
      </c>
      <c r="I107" s="37" t="n">
        <v>528.700012207031</v>
      </c>
      <c r="J107" s="37" t="n">
        <v>519.989990234375</v>
      </c>
      <c r="K107" s="37" t="n">
        <v>524.190002441406</v>
      </c>
      <c r="L107" s="37" t="n">
        <v>523.289978027344</v>
      </c>
      <c r="M107" s="37" t="n">
        <v>538.570007324219</v>
      </c>
      <c r="N107" s="37" t="n">
        <v>523.760009765625</v>
      </c>
      <c r="O107" s="37" t="n">
        <v>527.070007324219</v>
      </c>
      <c r="P107" s="37" t="n">
        <v>527.109985351563</v>
      </c>
      <c r="Q107" s="37" t="n">
        <v>528.22998046875</v>
      </c>
      <c r="R107" s="37" t="n">
        <v>523.25</v>
      </c>
      <c r="S107" s="37" t="n">
        <v>520.25</v>
      </c>
      <c r="T107" s="37" t="n">
        <v>528.739990234375</v>
      </c>
      <c r="U107" s="37" t="n">
        <v>531.280029296875</v>
      </c>
      <c r="V107" s="37" t="n">
        <v>541.27001953125</v>
      </c>
      <c r="W107" s="37" t="n">
        <v>540.890014648438</v>
      </c>
      <c r="X107" s="37" t="n">
        <v>532.650024414063</v>
      </c>
      <c r="Y107" s="37" t="n">
        <v>544.789978027344</v>
      </c>
      <c r="Z107" s="37" t="n">
        <v>543.549987792969</v>
      </c>
      <c r="AA107" s="37" t="n">
        <v>536.640014648438</v>
      </c>
      <c r="AB107" s="37" t="n">
        <v>530.799987792969</v>
      </c>
      <c r="AC107" s="37" t="n">
        <v>549.260009765625</v>
      </c>
      <c r="AD107" s="37" t="n">
        <v>550.929992675781</v>
      </c>
      <c r="AE107" s="37" t="n">
        <v>536.169982910156</v>
      </c>
      <c r="AF107" s="37" t="n">
        <v>529.52001953125</v>
      </c>
      <c r="AG107" s="37" t="n">
        <v>522.559997558594</v>
      </c>
      <c r="AH107" s="37" t="n">
        <v>516.210021972656</v>
      </c>
      <c r="AI107" s="37" t="n">
        <v>508.399993896484</v>
      </c>
      <c r="AJ107" s="37" t="n">
        <v>516.599975585938</v>
      </c>
      <c r="AK107" s="37" t="n">
        <v>528.400024414063</v>
      </c>
      <c r="AL107" s="37" t="n">
        <v>522.780029296875</v>
      </c>
      <c r="AM107" s="37" t="n">
        <v>526.679992675781</v>
      </c>
      <c r="AN107" s="37" t="n">
        <v>534.969970703125</v>
      </c>
      <c r="AO107" s="37" t="n">
        <v>536.080017089844</v>
      </c>
      <c r="AP107" s="37" t="n">
        <v>525.440002441406</v>
      </c>
      <c r="AQ107" s="37" t="n">
        <v>524.150024414063</v>
      </c>
      <c r="AR107" s="37" t="n">
        <v>519.640014648438</v>
      </c>
      <c r="AS107" s="37" t="n">
        <v>543.679992675781</v>
      </c>
      <c r="AT107" s="37" t="n">
        <v>546.119995117188</v>
      </c>
      <c r="AU107" s="37" t="n">
        <v>555.440002441406</v>
      </c>
      <c r="AV107" s="37" t="n">
        <v>535.909973144531</v>
      </c>
      <c r="AW107" s="37" t="n">
        <v>531.530029296875</v>
      </c>
      <c r="AX107" s="37" t="n">
        <v>531.359985351563</v>
      </c>
      <c r="AY107" s="37" t="n">
        <v>524.619995117188</v>
      </c>
      <c r="AZ107" s="37" t="n">
        <v>525.47998046875</v>
      </c>
      <c r="BA107" s="37" t="n">
        <v>534.280029296875</v>
      </c>
      <c r="BB107" s="37" t="n">
        <v>530.760009765625</v>
      </c>
      <c r="BC107" s="37" t="n">
        <v>520.799987792969</v>
      </c>
      <c r="BD107" s="37" t="n">
        <v>513.340026855469</v>
      </c>
      <c r="BE107" s="37" t="n">
        <v>514.880004882813</v>
      </c>
      <c r="BF107" s="37" t="n">
        <v>507.670013427734</v>
      </c>
      <c r="BG107" s="37" t="n">
        <v>516.169982910156</v>
      </c>
      <c r="BH107" s="37" t="n">
        <v>518.869995117188</v>
      </c>
      <c r="BI107" s="37" t="n">
        <v>530.200012207031</v>
      </c>
      <c r="BJ107" s="37" t="n">
        <v>513.760009765625</v>
      </c>
      <c r="BK107" s="37" t="n">
        <v>512.72998046875</v>
      </c>
      <c r="BL107" s="37" t="n">
        <v>514.190002441406</v>
      </c>
      <c r="BM107" s="37" t="n">
        <v>515.179992675781</v>
      </c>
      <c r="BN107" s="37" t="n">
        <v>517.239990234375</v>
      </c>
      <c r="BO107" s="37" t="n">
        <v>516.340026855469</v>
      </c>
      <c r="BP107" s="37" t="n">
        <v>516.77001953125</v>
      </c>
      <c r="BQ107" s="37" t="n">
        <v>515.099975585938</v>
      </c>
      <c r="BR107" s="37" t="n">
        <v>370.489990234375</v>
      </c>
    </row>
    <row r="108" customFormat="false" ht="12.75" hidden="false" customHeight="false" outlineLevel="0" collapsed="false">
      <c r="A108" s="24" t="s">
        <v>289</v>
      </c>
      <c r="B108" s="3" t="n">
        <v>197.039993286133</v>
      </c>
      <c r="C108" s="37" t="n">
        <v>199.899993896484</v>
      </c>
      <c r="D108" s="37" t="n">
        <v>201.669998168945</v>
      </c>
      <c r="E108" s="37" t="n">
        <v>201.699996948242</v>
      </c>
      <c r="F108" s="37" t="n">
        <v>208.470001220703</v>
      </c>
      <c r="G108" s="37" t="n">
        <v>207.050003051758</v>
      </c>
      <c r="H108" s="37" t="n">
        <v>210.639999389648</v>
      </c>
      <c r="I108" s="37" t="n">
        <v>216.809997558594</v>
      </c>
      <c r="J108" s="37" t="n">
        <v>213.279998779297</v>
      </c>
      <c r="K108" s="37" t="n">
        <v>213.899993896484</v>
      </c>
      <c r="L108" s="37" t="n">
        <v>216.070007324219</v>
      </c>
      <c r="M108" s="37" t="n">
        <v>222.470001220703</v>
      </c>
      <c r="N108" s="37" t="n">
        <v>217.300003051758</v>
      </c>
      <c r="O108" s="37" t="n">
        <v>219.009994506836</v>
      </c>
      <c r="P108" s="37" t="n">
        <v>220.5</v>
      </c>
      <c r="Q108" s="37" t="n">
        <v>223.740005493164</v>
      </c>
      <c r="R108" s="37" t="n">
        <v>220.839996337891</v>
      </c>
      <c r="S108" s="37" t="n">
        <v>221.309997558594</v>
      </c>
      <c r="T108" s="37" t="n">
        <v>225.429992675781</v>
      </c>
      <c r="U108" s="37" t="n">
        <v>224.169998168945</v>
      </c>
      <c r="V108" s="37" t="n">
        <v>229.589996337891</v>
      </c>
      <c r="W108" s="37" t="n">
        <v>231.570007324219</v>
      </c>
      <c r="X108" s="37" t="n">
        <v>229.279998779297</v>
      </c>
      <c r="Y108" s="37" t="n">
        <v>237.429992675781</v>
      </c>
      <c r="Z108" s="37" t="n">
        <v>235.729995727539</v>
      </c>
      <c r="AA108" s="37" t="n">
        <v>231.869995117188</v>
      </c>
      <c r="AB108" s="37" t="n">
        <v>231.639999389648</v>
      </c>
      <c r="AC108" s="37" t="n">
        <v>236.889999389648</v>
      </c>
      <c r="AD108" s="37" t="n">
        <v>233.970001220703</v>
      </c>
      <c r="AE108" s="37" t="n">
        <v>227.289993286133</v>
      </c>
      <c r="AF108" s="37" t="n">
        <v>226.990005493164</v>
      </c>
      <c r="AG108" s="37" t="n">
        <v>217.720001220703</v>
      </c>
      <c r="AH108" s="37" t="n">
        <v>216.039993286133</v>
      </c>
      <c r="AI108" s="37" t="n">
        <v>214.910003662109</v>
      </c>
      <c r="AJ108" s="37" t="n">
        <v>221.289993286133</v>
      </c>
      <c r="AK108" s="37" t="n">
        <v>223.820007324219</v>
      </c>
      <c r="AL108" s="37" t="n">
        <v>222.429992675781</v>
      </c>
      <c r="AM108" s="37" t="n">
        <v>224.960006713867</v>
      </c>
      <c r="AN108" s="37" t="n">
        <v>227.369995117188</v>
      </c>
      <c r="AO108" s="37" t="n">
        <v>226.529998779297</v>
      </c>
      <c r="AP108" s="37" t="n">
        <v>221.479995727539</v>
      </c>
      <c r="AQ108" s="37" t="n">
        <v>218.110000610352</v>
      </c>
      <c r="AR108" s="37" t="n">
        <v>218.179992675781</v>
      </c>
      <c r="AS108" s="37" t="n">
        <v>230.889999389648</v>
      </c>
      <c r="AT108" s="37" t="n">
        <v>235.25</v>
      </c>
      <c r="AU108" s="37" t="n">
        <v>238.949996948242</v>
      </c>
      <c r="AV108" s="37" t="n">
        <v>235.399993896484</v>
      </c>
      <c r="AW108" s="37" t="n">
        <v>232.929992675781</v>
      </c>
      <c r="AX108" s="37" t="n">
        <v>232.619995117188</v>
      </c>
      <c r="AY108" s="37" t="n">
        <v>230.119995117188</v>
      </c>
      <c r="AZ108" s="37" t="n">
        <v>229.360000610352</v>
      </c>
      <c r="BA108" s="37" t="n">
        <v>233.880004882813</v>
      </c>
      <c r="BB108" s="37" t="n">
        <v>232.100006103516</v>
      </c>
      <c r="BC108" s="37" t="n">
        <v>223.970001220703</v>
      </c>
      <c r="BD108" s="37" t="n">
        <v>213.860000610352</v>
      </c>
      <c r="BE108" s="37" t="n">
        <v>216.610000610352</v>
      </c>
      <c r="BF108" s="37" t="n">
        <v>214.880004882813</v>
      </c>
      <c r="BG108" s="37" t="n">
        <v>216.679992675781</v>
      </c>
      <c r="BH108" s="37" t="n">
        <v>218.619995117188</v>
      </c>
      <c r="BI108" s="37" t="n">
        <v>225.119995117188</v>
      </c>
      <c r="BJ108" s="37" t="n">
        <v>220.270004272461</v>
      </c>
      <c r="BK108" s="37" t="n">
        <v>216</v>
      </c>
      <c r="BL108" s="37" t="n">
        <v>216.580001831055</v>
      </c>
      <c r="BM108" s="37" t="n">
        <v>218.300003051758</v>
      </c>
      <c r="BN108" s="37" t="n">
        <v>219.639999389648</v>
      </c>
      <c r="BO108" s="37" t="n">
        <v>217.630004882813</v>
      </c>
      <c r="BP108" s="37" t="n">
        <v>217.610000610352</v>
      </c>
      <c r="BQ108" s="37" t="n">
        <v>29</v>
      </c>
      <c r="BR108" s="37" t="n">
        <v>25.6875</v>
      </c>
    </row>
    <row r="109" customFormat="false" ht="12.75" hidden="false" customHeight="false" outlineLevel="0" collapsed="false">
      <c r="A109" s="24" t="s">
        <v>289</v>
      </c>
      <c r="B109" s="3" t="n">
        <v>197.039993286133</v>
      </c>
      <c r="C109" s="37" t="n">
        <v>199.899993896484</v>
      </c>
      <c r="D109" s="37" t="n">
        <v>201.669998168945</v>
      </c>
      <c r="E109" s="37" t="n">
        <v>201.699996948242</v>
      </c>
      <c r="F109" s="37" t="n">
        <v>208.470001220703</v>
      </c>
      <c r="G109" s="37" t="n">
        <v>207.050003051758</v>
      </c>
      <c r="H109" s="37" t="n">
        <v>210.639999389648</v>
      </c>
      <c r="I109" s="37" t="n">
        <v>216.809997558594</v>
      </c>
      <c r="J109" s="37" t="n">
        <v>213.279998779297</v>
      </c>
      <c r="K109" s="37" t="n">
        <v>213.899993896484</v>
      </c>
      <c r="L109" s="37" t="n">
        <v>216.070007324219</v>
      </c>
      <c r="M109" s="37" t="n">
        <v>222.470001220703</v>
      </c>
      <c r="N109" s="37" t="n">
        <v>217.300003051758</v>
      </c>
      <c r="O109" s="37" t="n">
        <v>219.009994506836</v>
      </c>
      <c r="P109" s="37" t="n">
        <v>220.5</v>
      </c>
      <c r="Q109" s="37" t="n">
        <v>223.740005493164</v>
      </c>
      <c r="R109" s="37" t="n">
        <v>220.839996337891</v>
      </c>
      <c r="S109" s="37" t="n">
        <v>221.309997558594</v>
      </c>
      <c r="T109" s="37" t="n">
        <v>225.429992675781</v>
      </c>
      <c r="U109" s="37" t="n">
        <v>224.169998168945</v>
      </c>
      <c r="V109" s="37" t="n">
        <v>229.589996337891</v>
      </c>
      <c r="W109" s="37" t="n">
        <v>231.570007324219</v>
      </c>
      <c r="X109" s="37" t="n">
        <v>229.279998779297</v>
      </c>
      <c r="Y109" s="37" t="n">
        <v>237.429992675781</v>
      </c>
      <c r="Z109" s="37" t="n">
        <v>235.729995727539</v>
      </c>
      <c r="AA109" s="37" t="n">
        <v>231.869995117188</v>
      </c>
      <c r="AB109" s="37" t="n">
        <v>231.639999389648</v>
      </c>
      <c r="AC109" s="37" t="n">
        <v>236.889999389648</v>
      </c>
      <c r="AD109" s="37" t="n">
        <v>233.970001220703</v>
      </c>
      <c r="AE109" s="37" t="n">
        <v>227.289993286133</v>
      </c>
      <c r="AF109" s="37" t="n">
        <v>226.990005493164</v>
      </c>
      <c r="AG109" s="37" t="n">
        <v>217.720001220703</v>
      </c>
      <c r="AH109" s="37" t="n">
        <v>216.039993286133</v>
      </c>
      <c r="AI109" s="37" t="n">
        <v>214.910003662109</v>
      </c>
      <c r="AJ109" s="37" t="n">
        <v>221.289993286133</v>
      </c>
      <c r="AK109" s="37" t="n">
        <v>223.820007324219</v>
      </c>
      <c r="AL109" s="37" t="n">
        <v>222.429992675781</v>
      </c>
      <c r="AM109" s="37" t="n">
        <v>224.960006713867</v>
      </c>
      <c r="AN109" s="37" t="n">
        <v>227.369995117188</v>
      </c>
      <c r="AO109" s="37" t="n">
        <v>226.529998779297</v>
      </c>
      <c r="AP109" s="37" t="n">
        <v>221.479995727539</v>
      </c>
      <c r="AQ109" s="37" t="n">
        <v>218.110000610352</v>
      </c>
      <c r="AR109" s="37" t="n">
        <v>218.179992675781</v>
      </c>
      <c r="AS109" s="37" t="n">
        <v>230.889999389648</v>
      </c>
      <c r="AT109" s="37" t="n">
        <v>235.25</v>
      </c>
      <c r="AU109" s="37" t="n">
        <v>238.949996948242</v>
      </c>
      <c r="AV109" s="37" t="n">
        <v>235.399993896484</v>
      </c>
      <c r="AW109" s="37" t="n">
        <v>232.929992675781</v>
      </c>
      <c r="AX109" s="37" t="n">
        <v>232.619995117188</v>
      </c>
      <c r="AY109" s="37" t="n">
        <v>230.119995117188</v>
      </c>
      <c r="AZ109" s="37" t="n">
        <v>229.360000610352</v>
      </c>
      <c r="BA109" s="37" t="n">
        <v>233.880004882813</v>
      </c>
      <c r="BB109" s="37" t="n">
        <v>232.100006103516</v>
      </c>
      <c r="BC109" s="37" t="n">
        <v>223.970001220703</v>
      </c>
      <c r="BD109" s="37" t="n">
        <v>213.860000610352</v>
      </c>
      <c r="BE109" s="37" t="n">
        <v>216.610000610352</v>
      </c>
      <c r="BF109" s="37" t="n">
        <v>214.880004882813</v>
      </c>
      <c r="BG109" s="37" t="n">
        <v>216.679992675781</v>
      </c>
      <c r="BH109" s="37" t="n">
        <v>218.619995117188</v>
      </c>
      <c r="BI109" s="37" t="n">
        <v>225.119995117188</v>
      </c>
      <c r="BJ109" s="37" t="n">
        <v>220.270004272461</v>
      </c>
      <c r="BK109" s="37" t="n">
        <v>216</v>
      </c>
      <c r="BL109" s="37" t="n">
        <v>216.580001831055</v>
      </c>
      <c r="BM109" s="37" t="n">
        <v>218.300003051758</v>
      </c>
      <c r="BN109" s="37" t="n">
        <v>219.639999389648</v>
      </c>
      <c r="BO109" s="37" t="n">
        <v>217.630004882813</v>
      </c>
      <c r="BP109" s="37" t="n">
        <v>217.610000610352</v>
      </c>
      <c r="BQ109" s="37" t="n">
        <v>119.5625</v>
      </c>
      <c r="BR109" s="37" t="n">
        <v>119</v>
      </c>
    </row>
    <row r="110" customFormat="false" ht="12.75" hidden="false" customHeight="false" outlineLevel="0" collapsed="false">
      <c r="A110" s="24" t="s">
        <v>289</v>
      </c>
      <c r="B110" s="3" t="n">
        <v>197.039993286133</v>
      </c>
      <c r="C110" s="37" t="n">
        <v>199.899993896484</v>
      </c>
      <c r="D110" s="37" t="n">
        <v>201.669998168945</v>
      </c>
      <c r="E110" s="37" t="n">
        <v>201.699996948242</v>
      </c>
      <c r="F110" s="37" t="n">
        <v>208.470001220703</v>
      </c>
      <c r="G110" s="37" t="n">
        <v>207.050003051758</v>
      </c>
      <c r="H110" s="37" t="n">
        <v>210.639999389648</v>
      </c>
      <c r="I110" s="37" t="n">
        <v>216.809997558594</v>
      </c>
      <c r="J110" s="37" t="n">
        <v>213.279998779297</v>
      </c>
      <c r="K110" s="37" t="n">
        <v>213.899993896484</v>
      </c>
      <c r="L110" s="37" t="n">
        <v>216.070007324219</v>
      </c>
      <c r="M110" s="37" t="n">
        <v>222.470001220703</v>
      </c>
      <c r="N110" s="37" t="n">
        <v>217.300003051758</v>
      </c>
      <c r="O110" s="37" t="n">
        <v>219.009994506836</v>
      </c>
      <c r="P110" s="37" t="n">
        <v>220.5</v>
      </c>
      <c r="Q110" s="37" t="n">
        <v>223.740005493164</v>
      </c>
      <c r="R110" s="37" t="n">
        <v>220.839996337891</v>
      </c>
      <c r="S110" s="37" t="n">
        <v>221.309997558594</v>
      </c>
      <c r="T110" s="37" t="n">
        <v>225.429992675781</v>
      </c>
      <c r="U110" s="37" t="n">
        <v>224.169998168945</v>
      </c>
      <c r="V110" s="37" t="n">
        <v>229.589996337891</v>
      </c>
      <c r="W110" s="37" t="n">
        <v>231.570007324219</v>
      </c>
      <c r="X110" s="37" t="n">
        <v>229.279998779297</v>
      </c>
      <c r="Y110" s="37" t="n">
        <v>237.429992675781</v>
      </c>
      <c r="Z110" s="37" t="n">
        <v>235.729995727539</v>
      </c>
      <c r="AA110" s="37" t="n">
        <v>231.869995117188</v>
      </c>
      <c r="AB110" s="37" t="n">
        <v>231.639999389648</v>
      </c>
      <c r="AC110" s="37" t="n">
        <v>236.889999389648</v>
      </c>
      <c r="AD110" s="37" t="n">
        <v>233.970001220703</v>
      </c>
      <c r="AE110" s="37" t="n">
        <v>227.289993286133</v>
      </c>
      <c r="AF110" s="37" t="n">
        <v>226.990005493164</v>
      </c>
      <c r="AG110" s="37" t="n">
        <v>217.720001220703</v>
      </c>
      <c r="AH110" s="37" t="n">
        <v>216.039993286133</v>
      </c>
      <c r="AI110" s="37" t="n">
        <v>214.910003662109</v>
      </c>
      <c r="AJ110" s="37" t="n">
        <v>221.289993286133</v>
      </c>
      <c r="AK110" s="37" t="n">
        <v>223.820007324219</v>
      </c>
      <c r="AL110" s="37" t="n">
        <v>222.429992675781</v>
      </c>
      <c r="AM110" s="37" t="n">
        <v>224.960006713867</v>
      </c>
      <c r="AN110" s="37" t="n">
        <v>227.369995117188</v>
      </c>
      <c r="AO110" s="37" t="n">
        <v>226.529998779297</v>
      </c>
      <c r="AP110" s="37" t="n">
        <v>221.479995727539</v>
      </c>
      <c r="AQ110" s="37" t="n">
        <v>218.110000610352</v>
      </c>
      <c r="AR110" s="37" t="n">
        <v>218.179992675781</v>
      </c>
      <c r="AS110" s="37" t="n">
        <v>230.889999389648</v>
      </c>
      <c r="AT110" s="37" t="n">
        <v>235.25</v>
      </c>
      <c r="AU110" s="37" t="n">
        <v>238.949996948242</v>
      </c>
      <c r="AV110" s="37" t="n">
        <v>235.399993896484</v>
      </c>
      <c r="AW110" s="37" t="n">
        <v>232.929992675781</v>
      </c>
      <c r="AX110" s="37" t="n">
        <v>232.619995117188</v>
      </c>
      <c r="AY110" s="37" t="n">
        <v>230.119995117188</v>
      </c>
      <c r="AZ110" s="37" t="n">
        <v>229.360000610352</v>
      </c>
      <c r="BA110" s="37" t="n">
        <v>233.880004882813</v>
      </c>
      <c r="BB110" s="37" t="n">
        <v>232.100006103516</v>
      </c>
      <c r="BC110" s="37" t="n">
        <v>223.970001220703</v>
      </c>
      <c r="BD110" s="37" t="n">
        <v>213.860000610352</v>
      </c>
      <c r="BE110" s="37" t="n">
        <v>216.610000610352</v>
      </c>
      <c r="BF110" s="37" t="n">
        <v>214.880004882813</v>
      </c>
      <c r="BG110" s="37" t="n">
        <v>216.679992675781</v>
      </c>
      <c r="BH110" s="37" t="n">
        <v>218.619995117188</v>
      </c>
      <c r="BI110" s="37" t="n">
        <v>225.119995117188</v>
      </c>
      <c r="BJ110" s="37" t="n">
        <v>220.270004272461</v>
      </c>
      <c r="BK110" s="37" t="n">
        <v>216</v>
      </c>
      <c r="BL110" s="37" t="n">
        <v>216.580001831055</v>
      </c>
      <c r="BM110" s="37" t="n">
        <v>218.300003051758</v>
      </c>
      <c r="BN110" s="37" t="n">
        <v>219.639999389648</v>
      </c>
      <c r="BO110" s="37" t="n">
        <v>217.630004882813</v>
      </c>
      <c r="BP110" s="37" t="n">
        <v>217.610000610352</v>
      </c>
      <c r="BQ110" s="37" t="n">
        <v>18.5</v>
      </c>
      <c r="BR110" s="37" t="n">
        <v>17.4375</v>
      </c>
    </row>
    <row r="111" customFormat="false" ht="12.75" hidden="false" customHeight="false" outlineLevel="0" collapsed="false">
      <c r="A111" s="24" t="s">
        <v>290</v>
      </c>
      <c r="B111" s="3" t="n">
        <v>492.559997558594</v>
      </c>
      <c r="C111" s="37" t="n">
        <v>498.140014648438</v>
      </c>
      <c r="D111" s="37" t="n">
        <v>504.410003662109</v>
      </c>
      <c r="E111" s="37" t="n">
        <v>503.339996337891</v>
      </c>
      <c r="F111" s="37" t="n">
        <v>509.690002441406</v>
      </c>
      <c r="G111" s="37" t="n">
        <v>510.119995117188</v>
      </c>
      <c r="H111" s="37" t="n">
        <v>517.159973144531</v>
      </c>
      <c r="I111" s="37" t="n">
        <v>528.700012207031</v>
      </c>
      <c r="J111" s="37" t="n">
        <v>519.989990234375</v>
      </c>
      <c r="K111" s="37" t="n">
        <v>524.190002441406</v>
      </c>
      <c r="L111" s="37" t="n">
        <v>523.289978027344</v>
      </c>
      <c r="M111" s="37" t="n">
        <v>538.570007324219</v>
      </c>
      <c r="N111" s="37" t="n">
        <v>523.760009765625</v>
      </c>
      <c r="O111" s="37" t="n">
        <v>527.070007324219</v>
      </c>
      <c r="P111" s="37" t="n">
        <v>527.109985351563</v>
      </c>
      <c r="Q111" s="37" t="n">
        <v>528.22998046875</v>
      </c>
      <c r="R111" s="37" t="n">
        <v>523.25</v>
      </c>
      <c r="S111" s="37" t="n">
        <v>520.25</v>
      </c>
      <c r="T111" s="37" t="n">
        <v>528.739990234375</v>
      </c>
      <c r="U111" s="37" t="n">
        <v>531.280029296875</v>
      </c>
      <c r="V111" s="37" t="n">
        <v>541.27001953125</v>
      </c>
      <c r="W111" s="37" t="n">
        <v>540.890014648438</v>
      </c>
      <c r="X111" s="37" t="n">
        <v>532.650024414063</v>
      </c>
      <c r="Y111" s="37" t="n">
        <v>544.789978027344</v>
      </c>
      <c r="Z111" s="37" t="n">
        <v>543.549987792969</v>
      </c>
      <c r="AA111" s="37" t="n">
        <v>536.640014648438</v>
      </c>
      <c r="AB111" s="37" t="n">
        <v>530.799987792969</v>
      </c>
      <c r="AC111" s="37" t="n">
        <v>549.260009765625</v>
      </c>
      <c r="AD111" s="37" t="n">
        <v>550.929992675781</v>
      </c>
      <c r="AE111" s="37" t="n">
        <v>536.169982910156</v>
      </c>
      <c r="AF111" s="37" t="n">
        <v>529.52001953125</v>
      </c>
      <c r="AG111" s="37" t="n">
        <v>522.559997558594</v>
      </c>
      <c r="AH111" s="37" t="n">
        <v>516.210021972656</v>
      </c>
      <c r="AI111" s="37" t="n">
        <v>508.399993896484</v>
      </c>
      <c r="AJ111" s="37" t="n">
        <v>516.599975585938</v>
      </c>
      <c r="AK111" s="37" t="n">
        <v>528.400024414063</v>
      </c>
      <c r="AL111" s="37" t="n">
        <v>522.780029296875</v>
      </c>
      <c r="AM111" s="37" t="n">
        <v>526.679992675781</v>
      </c>
      <c r="AN111" s="37" t="n">
        <v>534.969970703125</v>
      </c>
      <c r="AO111" s="37" t="n">
        <v>536.080017089844</v>
      </c>
      <c r="AP111" s="37" t="n">
        <v>525.440002441406</v>
      </c>
      <c r="AQ111" s="37" t="n">
        <v>524.150024414063</v>
      </c>
      <c r="AR111" s="37" t="n">
        <v>519.640014648438</v>
      </c>
      <c r="AS111" s="37" t="n">
        <v>543.679992675781</v>
      </c>
      <c r="AT111" s="37" t="n">
        <v>546.119995117188</v>
      </c>
      <c r="AU111" s="37" t="n">
        <v>555.440002441406</v>
      </c>
      <c r="AV111" s="37" t="n">
        <v>535.909973144531</v>
      </c>
      <c r="AW111" s="37" t="n">
        <v>531.530029296875</v>
      </c>
      <c r="AX111" s="37" t="n">
        <v>531.359985351563</v>
      </c>
      <c r="AY111" s="37" t="n">
        <v>524.619995117188</v>
      </c>
      <c r="AZ111" s="37" t="n">
        <v>525.47998046875</v>
      </c>
      <c r="BA111" s="37" t="n">
        <v>534.280029296875</v>
      </c>
      <c r="BB111" s="37" t="n">
        <v>530.760009765625</v>
      </c>
      <c r="BC111" s="37" t="n">
        <v>520.799987792969</v>
      </c>
      <c r="BD111" s="37" t="n">
        <v>513.340026855469</v>
      </c>
      <c r="BE111" s="37" t="n">
        <v>514.880004882813</v>
      </c>
      <c r="BF111" s="37" t="n">
        <v>507.670013427734</v>
      </c>
      <c r="BG111" s="37" t="n">
        <v>516.169982910156</v>
      </c>
      <c r="BH111" s="37" t="n">
        <v>518.869995117188</v>
      </c>
      <c r="BI111" s="37" t="n">
        <v>530.200012207031</v>
      </c>
      <c r="BJ111" s="37" t="n">
        <v>513.760009765625</v>
      </c>
      <c r="BK111" s="37" t="n">
        <v>512.72998046875</v>
      </c>
      <c r="BL111" s="37" t="n">
        <v>514.190002441406</v>
      </c>
      <c r="BM111" s="37" t="n">
        <v>515.179992675781</v>
      </c>
      <c r="BN111" s="37" t="n">
        <v>517.239990234375</v>
      </c>
      <c r="BO111" s="37" t="n">
        <v>516.340026855469</v>
      </c>
      <c r="BP111" s="37" t="n">
        <v>516.77001953125</v>
      </c>
      <c r="BQ111" s="37" t="n">
        <v>18.75</v>
      </c>
      <c r="BR111" s="37" t="n">
        <v>19</v>
      </c>
    </row>
    <row r="112" customFormat="false" ht="12.75" hidden="false" customHeight="false" outlineLevel="0" collapsed="false">
      <c r="A112" s="24" t="s">
        <v>290</v>
      </c>
      <c r="B112" s="3" t="n">
        <v>492.559997558594</v>
      </c>
      <c r="C112" s="37" t="n">
        <v>498.140014648438</v>
      </c>
      <c r="D112" s="37" t="n">
        <v>504.410003662109</v>
      </c>
      <c r="E112" s="37" t="n">
        <v>503.339996337891</v>
      </c>
      <c r="F112" s="37" t="n">
        <v>509.690002441406</v>
      </c>
      <c r="G112" s="37" t="n">
        <v>510.119995117188</v>
      </c>
      <c r="H112" s="37" t="n">
        <v>517.159973144531</v>
      </c>
      <c r="I112" s="37" t="n">
        <v>528.700012207031</v>
      </c>
      <c r="J112" s="37" t="n">
        <v>519.989990234375</v>
      </c>
      <c r="K112" s="37" t="n">
        <v>524.190002441406</v>
      </c>
      <c r="L112" s="37" t="n">
        <v>523.289978027344</v>
      </c>
      <c r="M112" s="37" t="n">
        <v>538.570007324219</v>
      </c>
      <c r="N112" s="37" t="n">
        <v>523.760009765625</v>
      </c>
      <c r="O112" s="37" t="n">
        <v>527.070007324219</v>
      </c>
      <c r="P112" s="37" t="n">
        <v>527.109985351563</v>
      </c>
      <c r="Q112" s="37" t="n">
        <v>528.22998046875</v>
      </c>
      <c r="R112" s="37" t="n">
        <v>523.25</v>
      </c>
      <c r="S112" s="37" t="n">
        <v>520.25</v>
      </c>
      <c r="T112" s="37" t="n">
        <v>528.739990234375</v>
      </c>
      <c r="U112" s="37" t="n">
        <v>531.280029296875</v>
      </c>
      <c r="V112" s="37" t="n">
        <v>541.27001953125</v>
      </c>
      <c r="W112" s="37" t="n">
        <v>540.890014648438</v>
      </c>
      <c r="X112" s="37" t="n">
        <v>532.650024414063</v>
      </c>
      <c r="Y112" s="37" t="n">
        <v>544.789978027344</v>
      </c>
      <c r="Z112" s="37" t="n">
        <v>543.549987792969</v>
      </c>
      <c r="AA112" s="37" t="n">
        <v>536.640014648438</v>
      </c>
      <c r="AB112" s="37" t="n">
        <v>530.799987792969</v>
      </c>
      <c r="AC112" s="37" t="n">
        <v>549.260009765625</v>
      </c>
      <c r="AD112" s="37" t="n">
        <v>550.929992675781</v>
      </c>
      <c r="AE112" s="37" t="n">
        <v>536.169982910156</v>
      </c>
      <c r="AF112" s="37" t="n">
        <v>529.52001953125</v>
      </c>
      <c r="AG112" s="37" t="n">
        <v>522.559997558594</v>
      </c>
      <c r="AH112" s="37" t="n">
        <v>516.210021972656</v>
      </c>
      <c r="AI112" s="37" t="n">
        <v>508.399993896484</v>
      </c>
      <c r="AJ112" s="37" t="n">
        <v>516.599975585938</v>
      </c>
      <c r="AK112" s="37" t="n">
        <v>528.400024414063</v>
      </c>
      <c r="AL112" s="37" t="n">
        <v>522.780029296875</v>
      </c>
      <c r="AM112" s="37" t="n">
        <v>526.679992675781</v>
      </c>
      <c r="AN112" s="37" t="n">
        <v>534.969970703125</v>
      </c>
      <c r="AO112" s="37" t="n">
        <v>536.080017089844</v>
      </c>
      <c r="AP112" s="37" t="n">
        <v>525.440002441406</v>
      </c>
      <c r="AQ112" s="37" t="n">
        <v>524.150024414063</v>
      </c>
      <c r="AR112" s="37" t="n">
        <v>519.640014648438</v>
      </c>
      <c r="AS112" s="37" t="n">
        <v>543.679992675781</v>
      </c>
      <c r="AT112" s="37" t="n">
        <v>546.119995117188</v>
      </c>
      <c r="AU112" s="37" t="n">
        <v>555.440002441406</v>
      </c>
      <c r="AV112" s="37" t="n">
        <v>535.909973144531</v>
      </c>
      <c r="AW112" s="37" t="n">
        <v>531.530029296875</v>
      </c>
      <c r="AX112" s="37" t="n">
        <v>531.359985351563</v>
      </c>
      <c r="AY112" s="37" t="n">
        <v>524.619995117188</v>
      </c>
      <c r="AZ112" s="37" t="n">
        <v>525.47998046875</v>
      </c>
      <c r="BA112" s="37" t="n">
        <v>534.280029296875</v>
      </c>
      <c r="BB112" s="37" t="n">
        <v>530.760009765625</v>
      </c>
      <c r="BC112" s="37" t="n">
        <v>520.799987792969</v>
      </c>
      <c r="BD112" s="37" t="n">
        <v>513.340026855469</v>
      </c>
      <c r="BE112" s="37" t="n">
        <v>514.880004882813</v>
      </c>
      <c r="BF112" s="37" t="n">
        <v>507.670013427734</v>
      </c>
      <c r="BG112" s="37" t="n">
        <v>516.169982910156</v>
      </c>
      <c r="BH112" s="37" t="n">
        <v>518.869995117188</v>
      </c>
      <c r="BI112" s="37" t="n">
        <v>530.200012207031</v>
      </c>
      <c r="BJ112" s="37" t="n">
        <v>513.760009765625</v>
      </c>
      <c r="BK112" s="37" t="n">
        <v>512.72998046875</v>
      </c>
      <c r="BL112" s="37" t="n">
        <v>514.190002441406</v>
      </c>
      <c r="BM112" s="37" t="n">
        <v>515.179992675781</v>
      </c>
      <c r="BN112" s="37" t="n">
        <v>517.239990234375</v>
      </c>
      <c r="BO112" s="37" t="n">
        <v>516.340026855469</v>
      </c>
      <c r="BP112" s="37" t="n">
        <v>516.77001953125</v>
      </c>
      <c r="BQ112" s="37" t="n">
        <v>38.875</v>
      </c>
      <c r="BR112" s="37" t="n">
        <v>37.9375</v>
      </c>
    </row>
    <row r="113" customFormat="false" ht="12.75" hidden="false" customHeight="false" outlineLevel="0" collapsed="false">
      <c r="A113" s="24" t="s">
        <v>288</v>
      </c>
      <c r="B113" s="3" t="n">
        <v>7.5182693027403</v>
      </c>
      <c r="C113" s="37" t="n">
        <v>7.62329220788708</v>
      </c>
      <c r="D113" s="37" t="n">
        <v>7.62552787765301</v>
      </c>
      <c r="E113" s="37" t="n">
        <v>7.77887924778237</v>
      </c>
      <c r="F113" s="37" t="n">
        <v>7.61259698694612</v>
      </c>
      <c r="G113" s="37" t="n">
        <v>7.73577215532859</v>
      </c>
      <c r="H113" s="37" t="n">
        <v>7.86296591048668</v>
      </c>
      <c r="I113" s="37" t="n">
        <v>7.94444720954269</v>
      </c>
      <c r="J113" s="37" t="n">
        <v>7.92771810209916</v>
      </c>
      <c r="K113" s="37" t="n">
        <v>7.71960959998285</v>
      </c>
      <c r="L113" s="37" t="n">
        <v>7.85511025375155</v>
      </c>
      <c r="M113" s="37" t="n">
        <v>8.03049131796675</v>
      </c>
      <c r="N113" s="37" t="n">
        <v>8.04280124526017</v>
      </c>
      <c r="O113" s="37" t="n">
        <v>8.36034178177353</v>
      </c>
      <c r="P113" s="37" t="n">
        <v>8.09681846387954</v>
      </c>
      <c r="Q113" s="37" t="n">
        <v>8.11368298157646</v>
      </c>
      <c r="R113" s="37" t="n">
        <v>8.04330367204601</v>
      </c>
      <c r="S113" s="37" t="n">
        <v>8.06267158318631</v>
      </c>
      <c r="T113" s="37" t="n">
        <v>8.05265888967621</v>
      </c>
      <c r="U113" s="37" t="n">
        <v>8.23970058857312</v>
      </c>
      <c r="V113" s="37" t="n">
        <v>8.25539774383244</v>
      </c>
      <c r="W113" s="37" t="n">
        <v>8.17541462380483</v>
      </c>
      <c r="X113" s="37" t="n">
        <v>8.05313762491305</v>
      </c>
      <c r="Y113" s="37" t="n">
        <v>8.01330830877229</v>
      </c>
      <c r="Z113" s="37" t="n">
        <v>8.02276282891545</v>
      </c>
      <c r="AA113" s="37" t="n">
        <v>7.92503200173752</v>
      </c>
      <c r="AB113" s="37" t="n">
        <v>7.81689313995534</v>
      </c>
      <c r="AC113" s="37" t="n">
        <v>7.87826393125553</v>
      </c>
      <c r="AD113" s="37" t="n">
        <v>7.86375477339333</v>
      </c>
      <c r="AE113" s="37" t="n">
        <v>7.65978459721995</v>
      </c>
      <c r="AF113" s="37" t="n">
        <v>7.5811286658644</v>
      </c>
      <c r="AG113" s="37" t="n">
        <v>7.53648364993458</v>
      </c>
      <c r="AH113" s="37" t="n">
        <v>7.59976050413024</v>
      </c>
      <c r="AI113" s="37" t="n">
        <v>7.52291600353578</v>
      </c>
      <c r="AJ113" s="37" t="n">
        <v>7.65875162515333</v>
      </c>
      <c r="AK113" s="37" t="n">
        <v>7.5507648305533</v>
      </c>
      <c r="AL113" s="37" t="n">
        <v>7.54748054064403</v>
      </c>
      <c r="AM113" s="37" t="n">
        <v>7.51454584977221</v>
      </c>
      <c r="AN113" s="37" t="n">
        <v>7.46063212034612</v>
      </c>
      <c r="AO113" s="37" t="n">
        <v>7.43921070478868</v>
      </c>
      <c r="AP113" s="37" t="n">
        <v>7.43485322372464</v>
      </c>
      <c r="AQ113" s="37" t="n">
        <v>7.45681178892005</v>
      </c>
      <c r="AR113" s="37" t="n">
        <v>7.42231815655088</v>
      </c>
      <c r="AS113" s="37" t="n">
        <v>7.3691570791922</v>
      </c>
      <c r="AT113" s="37" t="n">
        <v>7.35058275919864</v>
      </c>
      <c r="AU113" s="37" t="n">
        <v>7.3945542931478</v>
      </c>
      <c r="AV113" s="37" t="n">
        <v>7.27311645942479</v>
      </c>
      <c r="AW113" s="37" t="n">
        <v>7.235611655844</v>
      </c>
      <c r="AX113" s="37" t="n">
        <v>7.35051814065695</v>
      </c>
      <c r="AY113" s="37" t="n">
        <v>7.35350131579113</v>
      </c>
      <c r="AZ113" s="37" t="n">
        <v>7.2887819008173</v>
      </c>
      <c r="BA113" s="37" t="n">
        <v>7.22427508834908</v>
      </c>
      <c r="BB113" s="37" t="n">
        <v>7.21166367748578</v>
      </c>
      <c r="BC113" s="37" t="n">
        <v>7.12496074425227</v>
      </c>
      <c r="BD113" s="37" t="n">
        <v>7.28841398390028</v>
      </c>
      <c r="BE113" s="37" t="n">
        <v>7.38399982420287</v>
      </c>
      <c r="BF113" s="37" t="n">
        <v>7.30425624772881</v>
      </c>
      <c r="BG113" s="37" t="n">
        <v>7.2711184496551</v>
      </c>
      <c r="BH113" s="37" t="n">
        <v>7.23619121818068</v>
      </c>
      <c r="BI113" s="37" t="n">
        <v>7.26787400028227</v>
      </c>
      <c r="BJ113" s="37" t="n">
        <v>7.25641001008694</v>
      </c>
      <c r="BK113" s="37" t="n">
        <v>7.32467570427921</v>
      </c>
      <c r="BL113" s="37" t="n">
        <v>7.36858683209399</v>
      </c>
      <c r="BM113" s="37" t="n">
        <v>7.24033717388672</v>
      </c>
      <c r="BN113" s="37" t="n">
        <v>7.2748325331349</v>
      </c>
      <c r="BO113" s="37" t="n">
        <v>7.22694382947338</v>
      </c>
      <c r="BP113" s="37" t="n">
        <v>7.22445517924896</v>
      </c>
      <c r="BQ113" s="37" t="n">
        <v>7.20227457902376</v>
      </c>
      <c r="BR113" s="37" t="n">
        <v>7.17713439670562</v>
      </c>
    </row>
    <row r="114" customFormat="false" ht="12.75" hidden="false" customHeight="false" outlineLevel="0" collapsed="false">
      <c r="A114" s="24" t="s">
        <v>289</v>
      </c>
      <c r="B114" s="3" t="n">
        <v>192.449996948242</v>
      </c>
      <c r="C114" s="37" t="n">
        <v>190.940002441406</v>
      </c>
      <c r="D114" s="37" t="n">
        <v>192.940002441406</v>
      </c>
      <c r="E114" s="37" t="n">
        <v>197.039993286133</v>
      </c>
      <c r="F114" s="37" t="n">
        <v>199.899993896484</v>
      </c>
      <c r="G114" s="37" t="n">
        <v>201.669998168945</v>
      </c>
      <c r="H114" s="37" t="n">
        <v>201.699996948242</v>
      </c>
      <c r="I114" s="37" t="n">
        <v>208.470001220703</v>
      </c>
      <c r="J114" s="37" t="n">
        <v>207.050003051758</v>
      </c>
      <c r="K114" s="37" t="n">
        <v>210.639999389648</v>
      </c>
      <c r="L114" s="37" t="n">
        <v>216.809997558594</v>
      </c>
      <c r="M114" s="37" t="n">
        <v>213.279998779297</v>
      </c>
      <c r="N114" s="37" t="n">
        <v>213.899993896484</v>
      </c>
      <c r="O114" s="37" t="n">
        <v>216.070007324219</v>
      </c>
      <c r="P114" s="37" t="n">
        <v>222.470001220703</v>
      </c>
      <c r="Q114" s="37" t="n">
        <v>217.300003051758</v>
      </c>
      <c r="R114" s="37" t="n">
        <v>219.009994506836</v>
      </c>
      <c r="S114" s="37" t="n">
        <v>220.5</v>
      </c>
      <c r="T114" s="37" t="n">
        <v>223.740005493164</v>
      </c>
      <c r="U114" s="37" t="n">
        <v>220.839996337891</v>
      </c>
      <c r="V114" s="37" t="n">
        <v>221.309997558594</v>
      </c>
      <c r="W114" s="37" t="n">
        <v>225.429992675781</v>
      </c>
      <c r="X114" s="37" t="n">
        <v>224.169998168945</v>
      </c>
      <c r="Y114" s="37" t="n">
        <v>229.589996337891</v>
      </c>
      <c r="Z114" s="37" t="n">
        <v>231.570007324219</v>
      </c>
      <c r="AA114" s="37" t="n">
        <v>229.279998779297</v>
      </c>
      <c r="AB114" s="37" t="n">
        <v>237.429992675781</v>
      </c>
      <c r="AC114" s="37" t="n">
        <v>235.729995727539</v>
      </c>
      <c r="AD114" s="37" t="n">
        <v>231.869995117188</v>
      </c>
      <c r="AE114" s="37" t="n">
        <v>231.639999389648</v>
      </c>
      <c r="AF114" s="37" t="n">
        <v>236.889999389648</v>
      </c>
      <c r="AG114" s="37" t="n">
        <v>233.970001220703</v>
      </c>
      <c r="AH114" s="37" t="n">
        <v>227.289993286133</v>
      </c>
      <c r="AI114" s="37" t="n">
        <v>226.990005493164</v>
      </c>
      <c r="AJ114" s="37" t="n">
        <v>217.720001220703</v>
      </c>
      <c r="AK114" s="37" t="n">
        <v>216.039993286133</v>
      </c>
      <c r="AL114" s="37" t="n">
        <v>214.910003662109</v>
      </c>
      <c r="AM114" s="37" t="n">
        <v>221.289993286133</v>
      </c>
      <c r="AN114" s="37" t="n">
        <v>223.820007324219</v>
      </c>
      <c r="AO114" s="37" t="n">
        <v>222.429992675781</v>
      </c>
      <c r="AP114" s="37" t="n">
        <v>224.960006713867</v>
      </c>
      <c r="AQ114" s="37" t="n">
        <v>227.369995117188</v>
      </c>
      <c r="AR114" s="37" t="n">
        <v>226.529998779297</v>
      </c>
      <c r="AS114" s="37" t="n">
        <v>221.479995727539</v>
      </c>
      <c r="AT114" s="37" t="n">
        <v>218.110000610352</v>
      </c>
      <c r="AU114" s="37" t="n">
        <v>218.179992675781</v>
      </c>
      <c r="AV114" s="37" t="n">
        <v>230.889999389648</v>
      </c>
      <c r="AW114" s="37" t="n">
        <v>235.25</v>
      </c>
      <c r="AX114" s="37" t="n">
        <v>238.949996948242</v>
      </c>
      <c r="AY114" s="37" t="n">
        <v>235.399993896484</v>
      </c>
      <c r="AZ114" s="37" t="n">
        <v>232.929992675781</v>
      </c>
      <c r="BA114" s="37" t="n">
        <v>232.619995117188</v>
      </c>
      <c r="BB114" s="37" t="n">
        <v>230.119995117188</v>
      </c>
      <c r="BC114" s="37" t="n">
        <v>229.360000610352</v>
      </c>
      <c r="BD114" s="37" t="n">
        <v>233.880004882813</v>
      </c>
      <c r="BE114" s="37" t="n">
        <v>232.100006103516</v>
      </c>
      <c r="BF114" s="37" t="n">
        <v>223.970001220703</v>
      </c>
      <c r="BG114" s="37" t="n">
        <v>213.860000610352</v>
      </c>
      <c r="BH114" s="37" t="n">
        <v>216.610000610352</v>
      </c>
      <c r="BI114" s="37" t="n">
        <v>214.880004882813</v>
      </c>
      <c r="BJ114" s="37" t="n">
        <v>216.679992675781</v>
      </c>
      <c r="BK114" s="37" t="n">
        <v>218.619995117188</v>
      </c>
      <c r="BL114" s="37" t="n">
        <v>225.119995117188</v>
      </c>
      <c r="BM114" s="37" t="n">
        <v>220.270004272461</v>
      </c>
      <c r="BN114" s="37" t="n">
        <v>216</v>
      </c>
      <c r="BO114" s="37" t="n">
        <v>216.580001831055</v>
      </c>
      <c r="BP114" s="37" t="n">
        <v>218.300003051758</v>
      </c>
      <c r="BQ114" s="37" t="n">
        <v>219.639999389648</v>
      </c>
      <c r="BR114" s="37" t="n">
        <v>217.630004882813</v>
      </c>
    </row>
    <row r="115" customFormat="false" ht="12.75" hidden="false" customHeight="false" outlineLevel="0" collapsed="false">
      <c r="A115" s="24" t="s">
        <v>289</v>
      </c>
      <c r="B115" s="3" t="n">
        <v>192.449996948242</v>
      </c>
      <c r="C115" s="37" t="n">
        <v>190.940002441406</v>
      </c>
      <c r="D115" s="37" t="n">
        <v>192.940002441406</v>
      </c>
      <c r="E115" s="37" t="n">
        <v>197.039993286133</v>
      </c>
      <c r="F115" s="37" t="n">
        <v>199.899993896484</v>
      </c>
      <c r="G115" s="37" t="n">
        <v>201.669998168945</v>
      </c>
      <c r="H115" s="37" t="n">
        <v>201.699996948242</v>
      </c>
      <c r="I115" s="37" t="n">
        <v>208.470001220703</v>
      </c>
      <c r="J115" s="37" t="n">
        <v>207.050003051758</v>
      </c>
      <c r="K115" s="37" t="n">
        <v>210.639999389648</v>
      </c>
      <c r="L115" s="37" t="n">
        <v>216.809997558594</v>
      </c>
      <c r="M115" s="37" t="n">
        <v>213.279998779297</v>
      </c>
      <c r="N115" s="37" t="n">
        <v>213.899993896484</v>
      </c>
      <c r="O115" s="37" t="n">
        <v>216.070007324219</v>
      </c>
      <c r="P115" s="37" t="n">
        <v>222.470001220703</v>
      </c>
      <c r="Q115" s="37" t="n">
        <v>217.300003051758</v>
      </c>
      <c r="R115" s="37" t="n">
        <v>219.009994506836</v>
      </c>
      <c r="S115" s="37" t="n">
        <v>220.5</v>
      </c>
      <c r="T115" s="37" t="n">
        <v>223.740005493164</v>
      </c>
      <c r="U115" s="37" t="n">
        <v>220.839996337891</v>
      </c>
      <c r="V115" s="37" t="n">
        <v>221.309997558594</v>
      </c>
      <c r="W115" s="37" t="n">
        <v>225.429992675781</v>
      </c>
      <c r="X115" s="37" t="n">
        <v>224.169998168945</v>
      </c>
      <c r="Y115" s="37" t="n">
        <v>229.589996337891</v>
      </c>
      <c r="Z115" s="37" t="n">
        <v>231.570007324219</v>
      </c>
      <c r="AA115" s="37" t="n">
        <v>229.279998779297</v>
      </c>
      <c r="AB115" s="37" t="n">
        <v>237.429992675781</v>
      </c>
      <c r="AC115" s="37" t="n">
        <v>235.729995727539</v>
      </c>
      <c r="AD115" s="37" t="n">
        <v>231.869995117188</v>
      </c>
      <c r="AE115" s="37" t="n">
        <v>231.639999389648</v>
      </c>
      <c r="AF115" s="37" t="n">
        <v>236.889999389648</v>
      </c>
      <c r="AG115" s="37" t="n">
        <v>233.970001220703</v>
      </c>
      <c r="AH115" s="37" t="n">
        <v>227.289993286133</v>
      </c>
      <c r="AI115" s="37" t="n">
        <v>226.990005493164</v>
      </c>
      <c r="AJ115" s="37" t="n">
        <v>217.720001220703</v>
      </c>
      <c r="AK115" s="37" t="n">
        <v>216.039993286133</v>
      </c>
      <c r="AL115" s="37" t="n">
        <v>214.910003662109</v>
      </c>
      <c r="AM115" s="37" t="n">
        <v>221.289993286133</v>
      </c>
      <c r="AN115" s="37" t="n">
        <v>223.820007324219</v>
      </c>
      <c r="AO115" s="37" t="n">
        <v>222.429992675781</v>
      </c>
      <c r="AP115" s="37" t="n">
        <v>224.960006713867</v>
      </c>
      <c r="AQ115" s="37" t="n">
        <v>227.369995117188</v>
      </c>
      <c r="AR115" s="37" t="n">
        <v>226.529998779297</v>
      </c>
      <c r="AS115" s="37" t="n">
        <v>221.479995727539</v>
      </c>
      <c r="AT115" s="37" t="n">
        <v>218.110000610352</v>
      </c>
      <c r="AU115" s="37" t="n">
        <v>218.179992675781</v>
      </c>
      <c r="AV115" s="37" t="n">
        <v>230.889999389648</v>
      </c>
      <c r="AW115" s="37" t="n">
        <v>235.25</v>
      </c>
      <c r="AX115" s="37" t="n">
        <v>238.949996948242</v>
      </c>
      <c r="AY115" s="37" t="n">
        <v>235.399993896484</v>
      </c>
      <c r="AZ115" s="37" t="n">
        <v>232.929992675781</v>
      </c>
      <c r="BA115" s="37" t="n">
        <v>232.619995117188</v>
      </c>
      <c r="BB115" s="37" t="n">
        <v>230.119995117188</v>
      </c>
      <c r="BC115" s="37" t="n">
        <v>229.360000610352</v>
      </c>
      <c r="BD115" s="37" t="n">
        <v>233.880004882813</v>
      </c>
      <c r="BE115" s="37" t="n">
        <v>232.100006103516</v>
      </c>
      <c r="BF115" s="37" t="n">
        <v>223.970001220703</v>
      </c>
      <c r="BG115" s="37" t="n">
        <v>213.860000610352</v>
      </c>
      <c r="BH115" s="37" t="n">
        <v>216.610000610352</v>
      </c>
      <c r="BI115" s="37" t="n">
        <v>214.880004882813</v>
      </c>
      <c r="BJ115" s="37" t="n">
        <v>216.679992675781</v>
      </c>
      <c r="BK115" s="37" t="n">
        <v>218.619995117188</v>
      </c>
      <c r="BL115" s="37" t="n">
        <v>225.119995117188</v>
      </c>
      <c r="BM115" s="37" t="n">
        <v>220.270004272461</v>
      </c>
      <c r="BN115" s="37" t="n">
        <v>216</v>
      </c>
      <c r="BO115" s="37" t="n">
        <v>216.580001831055</v>
      </c>
      <c r="BP115" s="37" t="n">
        <v>218.300003051758</v>
      </c>
      <c r="BQ115" s="37" t="n">
        <v>219.639999389648</v>
      </c>
      <c r="BR115" s="37" t="n">
        <v>217.630004882813</v>
      </c>
    </row>
    <row r="116" customFormat="false" ht="12.75" hidden="false" customHeight="false" outlineLevel="0" collapsed="false">
      <c r="A116" s="24" t="s">
        <v>289</v>
      </c>
      <c r="B116" s="3" t="n">
        <v>192.449996948242</v>
      </c>
      <c r="C116" s="37" t="n">
        <v>190.940002441406</v>
      </c>
      <c r="D116" s="37" t="n">
        <v>192.940002441406</v>
      </c>
      <c r="E116" s="37" t="n">
        <v>197.039993286133</v>
      </c>
      <c r="F116" s="37" t="n">
        <v>199.899993896484</v>
      </c>
      <c r="G116" s="37" t="n">
        <v>201.669998168945</v>
      </c>
      <c r="H116" s="37" t="n">
        <v>201.699996948242</v>
      </c>
      <c r="I116" s="37" t="n">
        <v>208.470001220703</v>
      </c>
      <c r="J116" s="37" t="n">
        <v>207.050003051758</v>
      </c>
      <c r="K116" s="37" t="n">
        <v>210.639999389648</v>
      </c>
      <c r="L116" s="37" t="n">
        <v>216.809997558594</v>
      </c>
      <c r="M116" s="37" t="n">
        <v>213.279998779297</v>
      </c>
      <c r="N116" s="37" t="n">
        <v>213.899993896484</v>
      </c>
      <c r="O116" s="37" t="n">
        <v>216.070007324219</v>
      </c>
      <c r="P116" s="37" t="n">
        <v>222.470001220703</v>
      </c>
      <c r="Q116" s="37" t="n">
        <v>217.300003051758</v>
      </c>
      <c r="R116" s="37" t="n">
        <v>219.009994506836</v>
      </c>
      <c r="S116" s="37" t="n">
        <v>220.5</v>
      </c>
      <c r="T116" s="37" t="n">
        <v>223.740005493164</v>
      </c>
      <c r="U116" s="37" t="n">
        <v>220.839996337891</v>
      </c>
      <c r="V116" s="37" t="n">
        <v>221.309997558594</v>
      </c>
      <c r="W116" s="37" t="n">
        <v>225.429992675781</v>
      </c>
      <c r="X116" s="37" t="n">
        <v>224.169998168945</v>
      </c>
      <c r="Y116" s="37" t="n">
        <v>229.589996337891</v>
      </c>
      <c r="Z116" s="37" t="n">
        <v>231.570007324219</v>
      </c>
      <c r="AA116" s="37" t="n">
        <v>229.279998779297</v>
      </c>
      <c r="AB116" s="37" t="n">
        <v>237.429992675781</v>
      </c>
      <c r="AC116" s="37" t="n">
        <v>235.729995727539</v>
      </c>
      <c r="AD116" s="37" t="n">
        <v>231.869995117188</v>
      </c>
      <c r="AE116" s="37" t="n">
        <v>231.639999389648</v>
      </c>
      <c r="AF116" s="37" t="n">
        <v>236.889999389648</v>
      </c>
      <c r="AG116" s="37" t="n">
        <v>233.970001220703</v>
      </c>
      <c r="AH116" s="37" t="n">
        <v>227.289993286133</v>
      </c>
      <c r="AI116" s="37" t="n">
        <v>226.990005493164</v>
      </c>
      <c r="AJ116" s="37" t="n">
        <v>217.720001220703</v>
      </c>
      <c r="AK116" s="37" t="n">
        <v>216.039993286133</v>
      </c>
      <c r="AL116" s="37" t="n">
        <v>214.910003662109</v>
      </c>
      <c r="AM116" s="37" t="n">
        <v>221.289993286133</v>
      </c>
      <c r="AN116" s="37" t="n">
        <v>223.820007324219</v>
      </c>
      <c r="AO116" s="37" t="n">
        <v>222.429992675781</v>
      </c>
      <c r="AP116" s="37" t="n">
        <v>224.960006713867</v>
      </c>
      <c r="AQ116" s="37" t="n">
        <v>227.369995117188</v>
      </c>
      <c r="AR116" s="37" t="n">
        <v>226.529998779297</v>
      </c>
      <c r="AS116" s="37" t="n">
        <v>221.479995727539</v>
      </c>
      <c r="AT116" s="37" t="n">
        <v>218.110000610352</v>
      </c>
      <c r="AU116" s="37" t="n">
        <v>218.179992675781</v>
      </c>
      <c r="AV116" s="37" t="n">
        <v>230.889999389648</v>
      </c>
      <c r="AW116" s="37" t="n">
        <v>235.25</v>
      </c>
      <c r="AX116" s="37" t="n">
        <v>238.949996948242</v>
      </c>
      <c r="AY116" s="37" t="n">
        <v>235.399993896484</v>
      </c>
      <c r="AZ116" s="37" t="n">
        <v>232.929992675781</v>
      </c>
      <c r="BA116" s="37" t="n">
        <v>232.619995117188</v>
      </c>
      <c r="BB116" s="37" t="n">
        <v>230.119995117188</v>
      </c>
      <c r="BC116" s="37" t="n">
        <v>229.360000610352</v>
      </c>
      <c r="BD116" s="37" t="n">
        <v>233.880004882813</v>
      </c>
      <c r="BE116" s="37" t="n">
        <v>232.100006103516</v>
      </c>
      <c r="BF116" s="37" t="n">
        <v>223.970001220703</v>
      </c>
      <c r="BG116" s="37" t="n">
        <v>213.860000610352</v>
      </c>
      <c r="BH116" s="37" t="n">
        <v>216.610000610352</v>
      </c>
      <c r="BI116" s="37" t="n">
        <v>214.880004882813</v>
      </c>
      <c r="BJ116" s="37" t="n">
        <v>216.679992675781</v>
      </c>
      <c r="BK116" s="37" t="n">
        <v>218.619995117188</v>
      </c>
      <c r="BL116" s="37" t="n">
        <v>225.119995117188</v>
      </c>
      <c r="BM116" s="37" t="n">
        <v>220.270004272461</v>
      </c>
      <c r="BN116" s="37" t="n">
        <v>216</v>
      </c>
      <c r="BO116" s="37" t="n">
        <v>216.580001831055</v>
      </c>
      <c r="BP116" s="37" t="n">
        <v>218.300003051758</v>
      </c>
      <c r="BQ116" s="37" t="n">
        <v>219.639999389648</v>
      </c>
      <c r="BR116" s="37" t="n">
        <v>217.630004882813</v>
      </c>
    </row>
    <row r="117" customFormat="false" ht="12.75" hidden="false" customHeight="false" outlineLevel="0" collapsed="false">
      <c r="A117" s="24" t="s">
        <v>289</v>
      </c>
      <c r="B117" s="3" t="n">
        <v>192.449996948242</v>
      </c>
      <c r="C117" s="37" t="n">
        <v>190.940002441406</v>
      </c>
      <c r="D117" s="37" t="n">
        <v>192.940002441406</v>
      </c>
      <c r="E117" s="37" t="n">
        <v>197.039993286133</v>
      </c>
      <c r="F117" s="37" t="n">
        <v>199.899993896484</v>
      </c>
      <c r="G117" s="37" t="n">
        <v>201.669998168945</v>
      </c>
      <c r="H117" s="37" t="n">
        <v>201.699996948242</v>
      </c>
      <c r="I117" s="37" t="n">
        <v>208.470001220703</v>
      </c>
      <c r="J117" s="37" t="n">
        <v>207.050003051758</v>
      </c>
      <c r="K117" s="37" t="n">
        <v>210.639999389648</v>
      </c>
      <c r="L117" s="37" t="n">
        <v>216.809997558594</v>
      </c>
      <c r="M117" s="37" t="n">
        <v>213.279998779297</v>
      </c>
      <c r="N117" s="37" t="n">
        <v>213.899993896484</v>
      </c>
      <c r="O117" s="37" t="n">
        <v>216.070007324219</v>
      </c>
      <c r="P117" s="37" t="n">
        <v>222.470001220703</v>
      </c>
      <c r="Q117" s="37" t="n">
        <v>217.300003051758</v>
      </c>
      <c r="R117" s="37" t="n">
        <v>219.009994506836</v>
      </c>
      <c r="S117" s="37" t="n">
        <v>220.5</v>
      </c>
      <c r="T117" s="37" t="n">
        <v>223.740005493164</v>
      </c>
      <c r="U117" s="37" t="n">
        <v>220.839996337891</v>
      </c>
      <c r="V117" s="37" t="n">
        <v>221.309997558594</v>
      </c>
      <c r="W117" s="37" t="n">
        <v>225.429992675781</v>
      </c>
      <c r="X117" s="37" t="n">
        <v>224.169998168945</v>
      </c>
      <c r="Y117" s="37" t="n">
        <v>229.589996337891</v>
      </c>
      <c r="Z117" s="37" t="n">
        <v>231.570007324219</v>
      </c>
      <c r="AA117" s="37" t="n">
        <v>229.279998779297</v>
      </c>
      <c r="AB117" s="37" t="n">
        <v>237.429992675781</v>
      </c>
      <c r="AC117" s="37" t="n">
        <v>235.729995727539</v>
      </c>
      <c r="AD117" s="37" t="n">
        <v>231.869995117188</v>
      </c>
      <c r="AE117" s="37" t="n">
        <v>231.639999389648</v>
      </c>
      <c r="AF117" s="37" t="n">
        <v>236.889999389648</v>
      </c>
      <c r="AG117" s="37" t="n">
        <v>233.970001220703</v>
      </c>
      <c r="AH117" s="37" t="n">
        <v>227.289993286133</v>
      </c>
      <c r="AI117" s="37" t="n">
        <v>226.990005493164</v>
      </c>
      <c r="AJ117" s="37" t="n">
        <v>217.720001220703</v>
      </c>
      <c r="AK117" s="37" t="n">
        <v>216.039993286133</v>
      </c>
      <c r="AL117" s="37" t="n">
        <v>214.910003662109</v>
      </c>
      <c r="AM117" s="37" t="n">
        <v>221.289993286133</v>
      </c>
      <c r="AN117" s="37" t="n">
        <v>223.820007324219</v>
      </c>
      <c r="AO117" s="37" t="n">
        <v>222.429992675781</v>
      </c>
      <c r="AP117" s="37" t="n">
        <v>224.960006713867</v>
      </c>
      <c r="AQ117" s="37" t="n">
        <v>227.369995117188</v>
      </c>
      <c r="AR117" s="37" t="n">
        <v>226.529998779297</v>
      </c>
      <c r="AS117" s="37" t="n">
        <v>221.479995727539</v>
      </c>
      <c r="AT117" s="37" t="n">
        <v>218.110000610352</v>
      </c>
      <c r="AU117" s="37" t="n">
        <v>218.179992675781</v>
      </c>
      <c r="AV117" s="37" t="n">
        <v>230.889999389648</v>
      </c>
      <c r="AW117" s="37" t="n">
        <v>235.25</v>
      </c>
      <c r="AX117" s="37" t="n">
        <v>238.949996948242</v>
      </c>
      <c r="AY117" s="37" t="n">
        <v>235.399993896484</v>
      </c>
      <c r="AZ117" s="37" t="n">
        <v>232.929992675781</v>
      </c>
      <c r="BA117" s="37" t="n">
        <v>232.619995117188</v>
      </c>
      <c r="BB117" s="37" t="n">
        <v>230.119995117188</v>
      </c>
      <c r="BC117" s="37" t="n">
        <v>229.360000610352</v>
      </c>
      <c r="BD117" s="37" t="n">
        <v>233.880004882813</v>
      </c>
      <c r="BE117" s="37" t="n">
        <v>232.100006103516</v>
      </c>
      <c r="BF117" s="37" t="n">
        <v>223.970001220703</v>
      </c>
      <c r="BG117" s="37" t="n">
        <v>213.860000610352</v>
      </c>
      <c r="BH117" s="37" t="n">
        <v>216.610000610352</v>
      </c>
      <c r="BI117" s="37" t="n">
        <v>214.880004882813</v>
      </c>
      <c r="BJ117" s="37" t="n">
        <v>216.679992675781</v>
      </c>
      <c r="BK117" s="37" t="n">
        <v>218.619995117188</v>
      </c>
      <c r="BL117" s="37" t="n">
        <v>225.119995117188</v>
      </c>
      <c r="BM117" s="37" t="n">
        <v>220.270004272461</v>
      </c>
      <c r="BN117" s="37" t="n">
        <v>216</v>
      </c>
      <c r="BO117" s="37" t="n">
        <v>216.580001831055</v>
      </c>
      <c r="BP117" s="37" t="n">
        <v>218.300003051758</v>
      </c>
      <c r="BQ117" s="37" t="n">
        <v>219.639999389648</v>
      </c>
      <c r="BR117" s="37" t="n">
        <v>217.630004882813</v>
      </c>
    </row>
    <row r="118" customFormat="false" ht="12.75" hidden="false" customHeight="false" outlineLevel="0" collapsed="false">
      <c r="A118" s="24" t="s">
        <v>290</v>
      </c>
      <c r="B118" s="3" t="n">
        <v>491.149993896484</v>
      </c>
      <c r="C118" s="37" t="n">
        <v>490.549987792969</v>
      </c>
      <c r="D118" s="37" t="n">
        <v>488.869995117188</v>
      </c>
      <c r="E118" s="37" t="n">
        <v>492.559997558594</v>
      </c>
      <c r="F118" s="37" t="n">
        <v>498.140014648438</v>
      </c>
      <c r="G118" s="37" t="n">
        <v>504.410003662109</v>
      </c>
      <c r="H118" s="37" t="n">
        <v>503.339996337891</v>
      </c>
      <c r="I118" s="37" t="n">
        <v>509.690002441406</v>
      </c>
      <c r="J118" s="37" t="n">
        <v>510.119995117188</v>
      </c>
      <c r="K118" s="37" t="n">
        <v>517.159973144531</v>
      </c>
      <c r="L118" s="37" t="n">
        <v>528.700012207031</v>
      </c>
      <c r="M118" s="37" t="n">
        <v>519.989990234375</v>
      </c>
      <c r="N118" s="37" t="n">
        <v>524.190002441406</v>
      </c>
      <c r="O118" s="37" t="n">
        <v>523.289978027344</v>
      </c>
      <c r="P118" s="37" t="n">
        <v>538.570007324219</v>
      </c>
      <c r="Q118" s="37" t="n">
        <v>523.760009765625</v>
      </c>
      <c r="R118" s="37" t="n">
        <v>527.070007324219</v>
      </c>
      <c r="S118" s="37" t="n">
        <v>527.109985351563</v>
      </c>
      <c r="T118" s="37" t="n">
        <v>528.22998046875</v>
      </c>
      <c r="U118" s="37" t="n">
        <v>523.25</v>
      </c>
      <c r="V118" s="37" t="n">
        <v>520.25</v>
      </c>
      <c r="W118" s="37" t="n">
        <v>528.739990234375</v>
      </c>
      <c r="X118" s="37" t="n">
        <v>531.280029296875</v>
      </c>
      <c r="Y118" s="37" t="n">
        <v>541.27001953125</v>
      </c>
      <c r="Z118" s="37" t="n">
        <v>540.890014648438</v>
      </c>
      <c r="AA118" s="37" t="n">
        <v>532.650024414063</v>
      </c>
      <c r="AB118" s="37" t="n">
        <v>544.789978027344</v>
      </c>
      <c r="AC118" s="37" t="n">
        <v>543.549987792969</v>
      </c>
      <c r="AD118" s="37" t="n">
        <v>536.640014648438</v>
      </c>
      <c r="AE118" s="37" t="n">
        <v>530.799987792969</v>
      </c>
      <c r="AF118" s="37" t="n">
        <v>549.260009765625</v>
      </c>
      <c r="AG118" s="37" t="n">
        <v>550.929992675781</v>
      </c>
      <c r="AH118" s="37" t="n">
        <v>536.169982910156</v>
      </c>
      <c r="AI118" s="37" t="n">
        <v>529.52001953125</v>
      </c>
      <c r="AJ118" s="37" t="n">
        <v>522.559997558594</v>
      </c>
      <c r="AK118" s="37" t="n">
        <v>516.210021972656</v>
      </c>
      <c r="AL118" s="37" t="n">
        <v>508.399993896484</v>
      </c>
      <c r="AM118" s="37" t="n">
        <v>516.599975585938</v>
      </c>
      <c r="AN118" s="37" t="n">
        <v>528.400024414063</v>
      </c>
      <c r="AO118" s="37" t="n">
        <v>522.780029296875</v>
      </c>
      <c r="AP118" s="37" t="n">
        <v>526.679992675781</v>
      </c>
      <c r="AQ118" s="37" t="n">
        <v>534.969970703125</v>
      </c>
      <c r="AR118" s="37" t="n">
        <v>536.080017089844</v>
      </c>
      <c r="AS118" s="37" t="n">
        <v>525.440002441406</v>
      </c>
      <c r="AT118" s="37" t="n">
        <v>524.150024414063</v>
      </c>
      <c r="AU118" s="37" t="n">
        <v>519.640014648438</v>
      </c>
      <c r="AV118" s="37" t="n">
        <v>543.679992675781</v>
      </c>
      <c r="AW118" s="37" t="n">
        <v>546.119995117188</v>
      </c>
      <c r="AX118" s="37" t="n">
        <v>555.440002441406</v>
      </c>
      <c r="AY118" s="37" t="n">
        <v>535.909973144531</v>
      </c>
      <c r="AZ118" s="37" t="n">
        <v>531.530029296875</v>
      </c>
      <c r="BA118" s="37" t="n">
        <v>531.359985351563</v>
      </c>
      <c r="BB118" s="37" t="n">
        <v>524.619995117188</v>
      </c>
      <c r="BC118" s="37" t="n">
        <v>525.47998046875</v>
      </c>
      <c r="BD118" s="37" t="n">
        <v>534.280029296875</v>
      </c>
      <c r="BE118" s="37" t="n">
        <v>530.760009765625</v>
      </c>
      <c r="BF118" s="37" t="n">
        <v>520.799987792969</v>
      </c>
      <c r="BG118" s="37" t="n">
        <v>513.340026855469</v>
      </c>
      <c r="BH118" s="37" t="n">
        <v>514.880004882813</v>
      </c>
      <c r="BI118" s="37" t="n">
        <v>507.670013427734</v>
      </c>
      <c r="BJ118" s="37" t="n">
        <v>516.169982910156</v>
      </c>
      <c r="BK118" s="37" t="n">
        <v>518.869995117188</v>
      </c>
      <c r="BL118" s="37" t="n">
        <v>530.200012207031</v>
      </c>
      <c r="BM118" s="37" t="n">
        <v>513.760009765625</v>
      </c>
      <c r="BN118" s="37" t="n">
        <v>512.72998046875</v>
      </c>
      <c r="BO118" s="37" t="n">
        <v>514.190002441406</v>
      </c>
      <c r="BP118" s="37" t="n">
        <v>515.179992675781</v>
      </c>
      <c r="BQ118" s="37" t="n">
        <v>517.239990234375</v>
      </c>
      <c r="BR118" s="37" t="n">
        <v>516.340026855469</v>
      </c>
    </row>
    <row r="119" customFormat="false" ht="12.75" hidden="false" customHeight="false" outlineLevel="0" collapsed="false">
      <c r="A119" s="24" t="s">
        <v>290</v>
      </c>
      <c r="B119" s="3" t="n">
        <v>491.149993896484</v>
      </c>
      <c r="C119" s="37" t="n">
        <v>490.549987792969</v>
      </c>
      <c r="D119" s="37" t="n">
        <v>488.869995117188</v>
      </c>
      <c r="E119" s="37" t="n">
        <v>492.559997558594</v>
      </c>
      <c r="F119" s="37" t="n">
        <v>498.140014648438</v>
      </c>
      <c r="G119" s="37" t="n">
        <v>504.410003662109</v>
      </c>
      <c r="H119" s="37" t="n">
        <v>503.339996337891</v>
      </c>
      <c r="I119" s="37" t="n">
        <v>509.690002441406</v>
      </c>
      <c r="J119" s="37" t="n">
        <v>510.119995117188</v>
      </c>
      <c r="K119" s="37" t="n">
        <v>517.159973144531</v>
      </c>
      <c r="L119" s="37" t="n">
        <v>528.700012207031</v>
      </c>
      <c r="M119" s="37" t="n">
        <v>519.989990234375</v>
      </c>
      <c r="N119" s="37" t="n">
        <v>524.190002441406</v>
      </c>
      <c r="O119" s="37" t="n">
        <v>523.289978027344</v>
      </c>
      <c r="P119" s="37" t="n">
        <v>538.570007324219</v>
      </c>
      <c r="Q119" s="37" t="n">
        <v>523.760009765625</v>
      </c>
      <c r="R119" s="37" t="n">
        <v>527.070007324219</v>
      </c>
      <c r="S119" s="37" t="n">
        <v>527.109985351563</v>
      </c>
      <c r="T119" s="37" t="n">
        <v>528.22998046875</v>
      </c>
      <c r="U119" s="37" t="n">
        <v>523.25</v>
      </c>
      <c r="V119" s="37" t="n">
        <v>520.25</v>
      </c>
      <c r="W119" s="37" t="n">
        <v>528.739990234375</v>
      </c>
      <c r="X119" s="37" t="n">
        <v>531.280029296875</v>
      </c>
      <c r="Y119" s="37" t="n">
        <v>541.27001953125</v>
      </c>
      <c r="Z119" s="37" t="n">
        <v>540.890014648438</v>
      </c>
      <c r="AA119" s="37" t="n">
        <v>532.650024414063</v>
      </c>
      <c r="AB119" s="37" t="n">
        <v>544.789978027344</v>
      </c>
      <c r="AC119" s="37" t="n">
        <v>543.549987792969</v>
      </c>
      <c r="AD119" s="37" t="n">
        <v>536.640014648438</v>
      </c>
      <c r="AE119" s="37" t="n">
        <v>530.799987792969</v>
      </c>
      <c r="AF119" s="37" t="n">
        <v>549.260009765625</v>
      </c>
      <c r="AG119" s="37" t="n">
        <v>550.929992675781</v>
      </c>
      <c r="AH119" s="37" t="n">
        <v>536.169982910156</v>
      </c>
      <c r="AI119" s="37" t="n">
        <v>529.52001953125</v>
      </c>
      <c r="AJ119" s="37" t="n">
        <v>522.559997558594</v>
      </c>
      <c r="AK119" s="37" t="n">
        <v>516.210021972656</v>
      </c>
      <c r="AL119" s="37" t="n">
        <v>508.399993896484</v>
      </c>
      <c r="AM119" s="37" t="n">
        <v>516.599975585938</v>
      </c>
      <c r="AN119" s="37" t="n">
        <v>528.400024414063</v>
      </c>
      <c r="AO119" s="37" t="n">
        <v>522.780029296875</v>
      </c>
      <c r="AP119" s="37" t="n">
        <v>526.679992675781</v>
      </c>
      <c r="AQ119" s="37" t="n">
        <v>534.969970703125</v>
      </c>
      <c r="AR119" s="37" t="n">
        <v>536.080017089844</v>
      </c>
      <c r="AS119" s="37" t="n">
        <v>525.440002441406</v>
      </c>
      <c r="AT119" s="37" t="n">
        <v>524.150024414063</v>
      </c>
      <c r="AU119" s="37" t="n">
        <v>519.640014648438</v>
      </c>
      <c r="AV119" s="37" t="n">
        <v>543.679992675781</v>
      </c>
      <c r="AW119" s="37" t="n">
        <v>546.119995117188</v>
      </c>
      <c r="AX119" s="37" t="n">
        <v>555.440002441406</v>
      </c>
      <c r="AY119" s="37" t="n">
        <v>535.909973144531</v>
      </c>
      <c r="AZ119" s="37" t="n">
        <v>531.530029296875</v>
      </c>
      <c r="BA119" s="37" t="n">
        <v>531.359985351563</v>
      </c>
      <c r="BB119" s="37" t="n">
        <v>524.619995117188</v>
      </c>
      <c r="BC119" s="37" t="n">
        <v>525.47998046875</v>
      </c>
      <c r="BD119" s="37" t="n">
        <v>534.280029296875</v>
      </c>
      <c r="BE119" s="37" t="n">
        <v>530.760009765625</v>
      </c>
      <c r="BF119" s="37" t="n">
        <v>520.799987792969</v>
      </c>
      <c r="BG119" s="37" t="n">
        <v>513.340026855469</v>
      </c>
      <c r="BH119" s="37" t="n">
        <v>514.880004882813</v>
      </c>
      <c r="BI119" s="37" t="n">
        <v>507.670013427734</v>
      </c>
      <c r="BJ119" s="37" t="n">
        <v>516.169982910156</v>
      </c>
      <c r="BK119" s="37" t="n">
        <v>518.869995117188</v>
      </c>
      <c r="BL119" s="37" t="n">
        <v>530.200012207031</v>
      </c>
      <c r="BM119" s="37" t="n">
        <v>513.760009765625</v>
      </c>
      <c r="BN119" s="37" t="n">
        <v>512.72998046875</v>
      </c>
      <c r="BO119" s="37" t="n">
        <v>514.190002441406</v>
      </c>
      <c r="BP119" s="37" t="n">
        <v>515.179992675781</v>
      </c>
      <c r="BQ119" s="37" t="n">
        <v>517.239990234375</v>
      </c>
      <c r="BR119" s="37" t="n">
        <v>516.340026855469</v>
      </c>
    </row>
    <row r="120" customFormat="false" ht="12.75" hidden="false" customHeight="false" outlineLevel="0" collapsed="false">
      <c r="A120" s="24" t="s">
        <v>289</v>
      </c>
      <c r="B120" s="3" t="n">
        <v>189.149993896484</v>
      </c>
      <c r="C120" s="37" t="n">
        <v>192.449996948242</v>
      </c>
      <c r="D120" s="37" t="n">
        <v>190.940002441406</v>
      </c>
      <c r="E120" s="37" t="n">
        <v>192.940002441406</v>
      </c>
      <c r="F120" s="37" t="n">
        <v>197.039993286133</v>
      </c>
      <c r="G120" s="37" t="n">
        <v>199.899993896484</v>
      </c>
      <c r="H120" s="37" t="n">
        <v>201.669998168945</v>
      </c>
      <c r="I120" s="37" t="n">
        <v>201.699996948242</v>
      </c>
      <c r="J120" s="37" t="n">
        <v>208.470001220703</v>
      </c>
      <c r="K120" s="37" t="n">
        <v>207.050003051758</v>
      </c>
      <c r="L120" s="37" t="n">
        <v>210.639999389648</v>
      </c>
      <c r="M120" s="37" t="n">
        <v>216.809997558594</v>
      </c>
      <c r="N120" s="37" t="n">
        <v>213.279998779297</v>
      </c>
      <c r="O120" s="37" t="n">
        <v>213.899993896484</v>
      </c>
      <c r="P120" s="37" t="n">
        <v>216.070007324219</v>
      </c>
      <c r="Q120" s="37" t="n">
        <v>222.470001220703</v>
      </c>
      <c r="R120" s="37" t="n">
        <v>217.300003051758</v>
      </c>
      <c r="S120" s="37" t="n">
        <v>219.009994506836</v>
      </c>
      <c r="T120" s="37" t="n">
        <v>220.5</v>
      </c>
      <c r="U120" s="37" t="n">
        <v>223.740005493164</v>
      </c>
      <c r="V120" s="37" t="n">
        <v>220.839996337891</v>
      </c>
      <c r="W120" s="37" t="n">
        <v>221.309997558594</v>
      </c>
      <c r="X120" s="37" t="n">
        <v>225.429992675781</v>
      </c>
      <c r="Y120" s="37" t="n">
        <v>224.169998168945</v>
      </c>
      <c r="Z120" s="37" t="n">
        <v>229.589996337891</v>
      </c>
      <c r="AA120" s="37" t="n">
        <v>231.570007324219</v>
      </c>
      <c r="AB120" s="37" t="n">
        <v>229.279998779297</v>
      </c>
      <c r="AC120" s="37" t="n">
        <v>237.429992675781</v>
      </c>
      <c r="AD120" s="37" t="n">
        <v>235.729995727539</v>
      </c>
      <c r="AE120" s="37" t="n">
        <v>231.869995117188</v>
      </c>
      <c r="AF120" s="37" t="n">
        <v>231.639999389648</v>
      </c>
      <c r="AG120" s="37" t="n">
        <v>236.889999389648</v>
      </c>
      <c r="AH120" s="37" t="n">
        <v>233.970001220703</v>
      </c>
      <c r="AI120" s="37" t="n">
        <v>227.289993286133</v>
      </c>
      <c r="AJ120" s="37" t="n">
        <v>226.990005493164</v>
      </c>
      <c r="AK120" s="37" t="n">
        <v>217.720001220703</v>
      </c>
      <c r="AL120" s="37" t="n">
        <v>216.039993286133</v>
      </c>
      <c r="AM120" s="37" t="n">
        <v>214.910003662109</v>
      </c>
      <c r="AN120" s="37" t="n">
        <v>221.289993286133</v>
      </c>
      <c r="AO120" s="37" t="n">
        <v>223.820007324219</v>
      </c>
      <c r="AP120" s="37" t="n">
        <v>222.429992675781</v>
      </c>
      <c r="AQ120" s="37" t="n">
        <v>224.960006713867</v>
      </c>
      <c r="AR120" s="37" t="n">
        <v>227.369995117188</v>
      </c>
      <c r="AS120" s="37" t="n">
        <v>226.529998779297</v>
      </c>
      <c r="AT120" s="37" t="n">
        <v>221.479995727539</v>
      </c>
      <c r="AU120" s="37" t="n">
        <v>218.110000610352</v>
      </c>
      <c r="AV120" s="37" t="n">
        <v>218.179992675781</v>
      </c>
      <c r="AW120" s="37" t="n">
        <v>230.889999389648</v>
      </c>
      <c r="AX120" s="37" t="n">
        <v>235.25</v>
      </c>
      <c r="AY120" s="37" t="n">
        <v>238.949996948242</v>
      </c>
      <c r="AZ120" s="37" t="n">
        <v>235.399993896484</v>
      </c>
      <c r="BA120" s="37" t="n">
        <v>232.929992675781</v>
      </c>
      <c r="BB120" s="37" t="n">
        <v>232.619995117188</v>
      </c>
      <c r="BC120" s="37" t="n">
        <v>230.119995117188</v>
      </c>
      <c r="BD120" s="37" t="n">
        <v>229.360000610352</v>
      </c>
      <c r="BE120" s="37" t="n">
        <v>233.880004882813</v>
      </c>
      <c r="BF120" s="37" t="n">
        <v>232.100006103516</v>
      </c>
      <c r="BG120" s="37" t="n">
        <v>223.970001220703</v>
      </c>
      <c r="BH120" s="37" t="n">
        <v>213.860000610352</v>
      </c>
      <c r="BI120" s="37" t="n">
        <v>216.610000610352</v>
      </c>
      <c r="BJ120" s="37" t="n">
        <v>214.880004882813</v>
      </c>
      <c r="BK120" s="37" t="n">
        <v>216.679992675781</v>
      </c>
      <c r="BL120" s="37" t="n">
        <v>218.619995117188</v>
      </c>
      <c r="BM120" s="37" t="n">
        <v>225.119995117188</v>
      </c>
      <c r="BN120" s="37" t="n">
        <v>220.270004272461</v>
      </c>
      <c r="BO120" s="37" t="n">
        <v>216</v>
      </c>
      <c r="BP120" s="37" t="n">
        <v>216.580001831055</v>
      </c>
      <c r="BQ120" s="37" t="n">
        <v>218.300003051758</v>
      </c>
      <c r="BR120" s="37" t="n">
        <v>219.639999389648</v>
      </c>
    </row>
    <row r="121" customFormat="false" ht="12.75" hidden="false" customHeight="false" outlineLevel="0" collapsed="false">
      <c r="A121" s="24" t="s">
        <v>290</v>
      </c>
      <c r="B121" s="3" t="n">
        <v>480.459991455078</v>
      </c>
      <c r="C121" s="37" t="n">
        <v>491.149993896484</v>
      </c>
      <c r="D121" s="37" t="n">
        <v>490.549987792969</v>
      </c>
      <c r="E121" s="37" t="n">
        <v>488.869995117188</v>
      </c>
      <c r="F121" s="37" t="n">
        <v>492.559997558594</v>
      </c>
      <c r="G121" s="37" t="n">
        <v>498.140014648438</v>
      </c>
      <c r="H121" s="37" t="n">
        <v>504.410003662109</v>
      </c>
      <c r="I121" s="37" t="n">
        <v>503.339996337891</v>
      </c>
      <c r="J121" s="37" t="n">
        <v>509.690002441406</v>
      </c>
      <c r="K121" s="37" t="n">
        <v>510.119995117188</v>
      </c>
      <c r="L121" s="37" t="n">
        <v>517.159973144531</v>
      </c>
      <c r="M121" s="37" t="n">
        <v>528.700012207031</v>
      </c>
      <c r="N121" s="37" t="n">
        <v>519.989990234375</v>
      </c>
      <c r="O121" s="37" t="n">
        <v>524.190002441406</v>
      </c>
      <c r="P121" s="37" t="n">
        <v>523.289978027344</v>
      </c>
      <c r="Q121" s="37" t="n">
        <v>538.570007324219</v>
      </c>
      <c r="R121" s="37" t="n">
        <v>523.760009765625</v>
      </c>
      <c r="S121" s="37" t="n">
        <v>527.070007324219</v>
      </c>
      <c r="T121" s="37" t="n">
        <v>527.109985351563</v>
      </c>
      <c r="U121" s="37" t="n">
        <v>528.22998046875</v>
      </c>
      <c r="V121" s="37" t="n">
        <v>523.25</v>
      </c>
      <c r="W121" s="37" t="n">
        <v>520.25</v>
      </c>
      <c r="X121" s="37" t="n">
        <v>528.739990234375</v>
      </c>
      <c r="Y121" s="37" t="n">
        <v>531.280029296875</v>
      </c>
      <c r="Z121" s="37" t="n">
        <v>541.27001953125</v>
      </c>
      <c r="AA121" s="37" t="n">
        <v>540.890014648438</v>
      </c>
      <c r="AB121" s="37" t="n">
        <v>532.650024414063</v>
      </c>
      <c r="AC121" s="37" t="n">
        <v>544.789978027344</v>
      </c>
      <c r="AD121" s="37" t="n">
        <v>543.549987792969</v>
      </c>
      <c r="AE121" s="37" t="n">
        <v>536.640014648438</v>
      </c>
      <c r="AF121" s="37" t="n">
        <v>530.799987792969</v>
      </c>
      <c r="AG121" s="37" t="n">
        <v>549.260009765625</v>
      </c>
      <c r="AH121" s="37" t="n">
        <v>550.929992675781</v>
      </c>
      <c r="AI121" s="37" t="n">
        <v>536.169982910156</v>
      </c>
      <c r="AJ121" s="37" t="n">
        <v>529.52001953125</v>
      </c>
      <c r="AK121" s="37" t="n">
        <v>522.559997558594</v>
      </c>
      <c r="AL121" s="37" t="n">
        <v>516.210021972656</v>
      </c>
      <c r="AM121" s="37" t="n">
        <v>508.399993896484</v>
      </c>
      <c r="AN121" s="37" t="n">
        <v>516.599975585938</v>
      </c>
      <c r="AO121" s="37" t="n">
        <v>528.400024414063</v>
      </c>
      <c r="AP121" s="37" t="n">
        <v>522.780029296875</v>
      </c>
      <c r="AQ121" s="37" t="n">
        <v>526.679992675781</v>
      </c>
      <c r="AR121" s="37" t="n">
        <v>534.969970703125</v>
      </c>
      <c r="AS121" s="37" t="n">
        <v>536.080017089844</v>
      </c>
      <c r="AT121" s="37" t="n">
        <v>525.440002441406</v>
      </c>
      <c r="AU121" s="37" t="n">
        <v>524.150024414063</v>
      </c>
      <c r="AV121" s="37" t="n">
        <v>519.640014648438</v>
      </c>
      <c r="AW121" s="37" t="n">
        <v>543.679992675781</v>
      </c>
      <c r="AX121" s="37" t="n">
        <v>546.119995117188</v>
      </c>
      <c r="AY121" s="37" t="n">
        <v>555.440002441406</v>
      </c>
      <c r="AZ121" s="37" t="n">
        <v>535.909973144531</v>
      </c>
      <c r="BA121" s="37" t="n">
        <v>531.530029296875</v>
      </c>
      <c r="BB121" s="37" t="n">
        <v>531.359985351563</v>
      </c>
      <c r="BC121" s="37" t="n">
        <v>524.619995117188</v>
      </c>
      <c r="BD121" s="37" t="n">
        <v>525.47998046875</v>
      </c>
      <c r="BE121" s="37" t="n">
        <v>534.280029296875</v>
      </c>
      <c r="BF121" s="37" t="n">
        <v>530.760009765625</v>
      </c>
      <c r="BG121" s="37" t="n">
        <v>520.799987792969</v>
      </c>
      <c r="BH121" s="37" t="n">
        <v>513.340026855469</v>
      </c>
      <c r="BI121" s="37" t="n">
        <v>514.880004882813</v>
      </c>
      <c r="BJ121" s="37" t="n">
        <v>507.670013427734</v>
      </c>
      <c r="BK121" s="37" t="n">
        <v>516.169982910156</v>
      </c>
      <c r="BL121" s="37" t="n">
        <v>518.869995117188</v>
      </c>
      <c r="BM121" s="37" t="n">
        <v>530.200012207031</v>
      </c>
      <c r="BN121" s="37" t="n">
        <v>513.760009765625</v>
      </c>
      <c r="BO121" s="37" t="n">
        <v>512.72998046875</v>
      </c>
      <c r="BP121" s="37" t="n">
        <v>514.190002441406</v>
      </c>
      <c r="BQ121" s="37" t="n">
        <v>515.179992675781</v>
      </c>
      <c r="BR121" s="37" t="n">
        <v>517.239990234375</v>
      </c>
    </row>
    <row r="122" customFormat="false" ht="12.75" hidden="false" customHeight="false" outlineLevel="0" collapsed="false">
      <c r="A122" s="24" t="s">
        <v>290</v>
      </c>
      <c r="B122" s="3" t="n">
        <v>480.459991455078</v>
      </c>
      <c r="C122" s="37" t="n">
        <v>491.149993896484</v>
      </c>
      <c r="D122" s="37" t="n">
        <v>490.549987792969</v>
      </c>
      <c r="E122" s="37" t="n">
        <v>488.869995117188</v>
      </c>
      <c r="F122" s="37" t="n">
        <v>492.559997558594</v>
      </c>
      <c r="G122" s="37" t="n">
        <v>498.140014648438</v>
      </c>
      <c r="H122" s="37" t="n">
        <v>504.410003662109</v>
      </c>
      <c r="I122" s="37" t="n">
        <v>503.339996337891</v>
      </c>
      <c r="J122" s="37" t="n">
        <v>509.690002441406</v>
      </c>
      <c r="K122" s="37" t="n">
        <v>510.119995117188</v>
      </c>
      <c r="L122" s="37" t="n">
        <v>517.159973144531</v>
      </c>
      <c r="M122" s="37" t="n">
        <v>528.700012207031</v>
      </c>
      <c r="N122" s="37" t="n">
        <v>519.989990234375</v>
      </c>
      <c r="O122" s="37" t="n">
        <v>524.190002441406</v>
      </c>
      <c r="P122" s="37" t="n">
        <v>523.289978027344</v>
      </c>
      <c r="Q122" s="37" t="n">
        <v>538.570007324219</v>
      </c>
      <c r="R122" s="37" t="n">
        <v>523.760009765625</v>
      </c>
      <c r="S122" s="37" t="n">
        <v>527.070007324219</v>
      </c>
      <c r="T122" s="37" t="n">
        <v>527.109985351563</v>
      </c>
      <c r="U122" s="37" t="n">
        <v>528.22998046875</v>
      </c>
      <c r="V122" s="37" t="n">
        <v>523.25</v>
      </c>
      <c r="W122" s="37" t="n">
        <v>520.25</v>
      </c>
      <c r="X122" s="37" t="n">
        <v>528.739990234375</v>
      </c>
      <c r="Y122" s="37" t="n">
        <v>531.280029296875</v>
      </c>
      <c r="Z122" s="37" t="n">
        <v>541.27001953125</v>
      </c>
      <c r="AA122" s="37" t="n">
        <v>540.890014648438</v>
      </c>
      <c r="AB122" s="37" t="n">
        <v>532.650024414063</v>
      </c>
      <c r="AC122" s="37" t="n">
        <v>544.789978027344</v>
      </c>
      <c r="AD122" s="37" t="n">
        <v>543.549987792969</v>
      </c>
      <c r="AE122" s="37" t="n">
        <v>536.640014648438</v>
      </c>
      <c r="AF122" s="37" t="n">
        <v>530.799987792969</v>
      </c>
      <c r="AG122" s="37" t="n">
        <v>549.260009765625</v>
      </c>
      <c r="AH122" s="37" t="n">
        <v>550.929992675781</v>
      </c>
      <c r="AI122" s="37" t="n">
        <v>536.169982910156</v>
      </c>
      <c r="AJ122" s="37" t="n">
        <v>529.52001953125</v>
      </c>
      <c r="AK122" s="37" t="n">
        <v>522.559997558594</v>
      </c>
      <c r="AL122" s="37" t="n">
        <v>516.210021972656</v>
      </c>
      <c r="AM122" s="37" t="n">
        <v>508.399993896484</v>
      </c>
      <c r="AN122" s="37" t="n">
        <v>516.599975585938</v>
      </c>
      <c r="AO122" s="37" t="n">
        <v>528.400024414063</v>
      </c>
      <c r="AP122" s="37" t="n">
        <v>522.780029296875</v>
      </c>
      <c r="AQ122" s="37" t="n">
        <v>526.679992675781</v>
      </c>
      <c r="AR122" s="37" t="n">
        <v>534.969970703125</v>
      </c>
      <c r="AS122" s="37" t="n">
        <v>536.080017089844</v>
      </c>
      <c r="AT122" s="37" t="n">
        <v>525.440002441406</v>
      </c>
      <c r="AU122" s="37" t="n">
        <v>524.150024414063</v>
      </c>
      <c r="AV122" s="37" t="n">
        <v>519.640014648438</v>
      </c>
      <c r="AW122" s="37" t="n">
        <v>543.679992675781</v>
      </c>
      <c r="AX122" s="37" t="n">
        <v>546.119995117188</v>
      </c>
      <c r="AY122" s="37" t="n">
        <v>555.440002441406</v>
      </c>
      <c r="AZ122" s="37" t="n">
        <v>535.909973144531</v>
      </c>
      <c r="BA122" s="37" t="n">
        <v>531.530029296875</v>
      </c>
      <c r="BB122" s="37" t="n">
        <v>531.359985351563</v>
      </c>
      <c r="BC122" s="37" t="n">
        <v>524.619995117188</v>
      </c>
      <c r="BD122" s="37" t="n">
        <v>525.47998046875</v>
      </c>
      <c r="BE122" s="37" t="n">
        <v>534.280029296875</v>
      </c>
      <c r="BF122" s="37" t="n">
        <v>530.760009765625</v>
      </c>
      <c r="BG122" s="37" t="n">
        <v>520.799987792969</v>
      </c>
      <c r="BH122" s="37" t="n">
        <v>513.340026855469</v>
      </c>
      <c r="BI122" s="37" t="n">
        <v>514.880004882813</v>
      </c>
      <c r="BJ122" s="37" t="n">
        <v>507.670013427734</v>
      </c>
      <c r="BK122" s="37" t="n">
        <v>516.169982910156</v>
      </c>
      <c r="BL122" s="37" t="n">
        <v>518.869995117188</v>
      </c>
      <c r="BM122" s="37" t="n">
        <v>530.200012207031</v>
      </c>
      <c r="BN122" s="37" t="n">
        <v>513.760009765625</v>
      </c>
      <c r="BO122" s="37" t="n">
        <v>512.72998046875</v>
      </c>
      <c r="BP122" s="37" t="n">
        <v>514.190002441406</v>
      </c>
      <c r="BQ122" s="37" t="n">
        <v>515.179992675781</v>
      </c>
      <c r="BR122" s="37" t="n">
        <v>517.239990234375</v>
      </c>
    </row>
    <row r="123" customFormat="false" ht="12.75" hidden="false" customHeight="false" outlineLevel="0" collapsed="false">
      <c r="A123" s="24" t="s">
        <v>289</v>
      </c>
      <c r="B123" s="3" t="n">
        <v>182.839996337891</v>
      </c>
      <c r="C123" s="37" t="n">
        <v>189.149993896484</v>
      </c>
      <c r="D123" s="37" t="n">
        <v>192.449996948242</v>
      </c>
      <c r="E123" s="37" t="n">
        <v>190.940002441406</v>
      </c>
      <c r="F123" s="37" t="n">
        <v>192.940002441406</v>
      </c>
      <c r="G123" s="37" t="n">
        <v>197.039993286133</v>
      </c>
      <c r="H123" s="37" t="n">
        <v>199.899993896484</v>
      </c>
      <c r="I123" s="37" t="n">
        <v>201.669998168945</v>
      </c>
      <c r="J123" s="37" t="n">
        <v>201.699996948242</v>
      </c>
      <c r="K123" s="37" t="n">
        <v>208.470001220703</v>
      </c>
      <c r="L123" s="37" t="n">
        <v>207.050003051758</v>
      </c>
      <c r="M123" s="37" t="n">
        <v>210.639999389648</v>
      </c>
      <c r="N123" s="37" t="n">
        <v>216.809997558594</v>
      </c>
      <c r="O123" s="37" t="n">
        <v>213.279998779297</v>
      </c>
      <c r="P123" s="37" t="n">
        <v>213.899993896484</v>
      </c>
      <c r="Q123" s="37" t="n">
        <v>216.070007324219</v>
      </c>
      <c r="R123" s="37" t="n">
        <v>222.470001220703</v>
      </c>
      <c r="S123" s="37" t="n">
        <v>217.300003051758</v>
      </c>
      <c r="T123" s="37" t="n">
        <v>219.009994506836</v>
      </c>
      <c r="U123" s="37" t="n">
        <v>220.5</v>
      </c>
      <c r="V123" s="37" t="n">
        <v>223.740005493164</v>
      </c>
      <c r="W123" s="37" t="n">
        <v>220.839996337891</v>
      </c>
      <c r="X123" s="37" t="n">
        <v>221.309997558594</v>
      </c>
      <c r="Y123" s="37" t="n">
        <v>225.429992675781</v>
      </c>
      <c r="Z123" s="37" t="n">
        <v>224.169998168945</v>
      </c>
      <c r="AA123" s="37" t="n">
        <v>229.589996337891</v>
      </c>
      <c r="AB123" s="37" t="n">
        <v>231.570007324219</v>
      </c>
      <c r="AC123" s="37" t="n">
        <v>229.279998779297</v>
      </c>
      <c r="AD123" s="37" t="n">
        <v>237.429992675781</v>
      </c>
      <c r="AE123" s="37" t="n">
        <v>235.729995727539</v>
      </c>
      <c r="AF123" s="37" t="n">
        <v>231.869995117188</v>
      </c>
      <c r="AG123" s="37" t="n">
        <v>231.639999389648</v>
      </c>
      <c r="AH123" s="37" t="n">
        <v>236.889999389648</v>
      </c>
      <c r="AI123" s="37" t="n">
        <v>233.970001220703</v>
      </c>
      <c r="AJ123" s="37" t="n">
        <v>227.289993286133</v>
      </c>
      <c r="AK123" s="37" t="n">
        <v>226.990005493164</v>
      </c>
      <c r="AL123" s="37" t="n">
        <v>217.720001220703</v>
      </c>
      <c r="AM123" s="37" t="n">
        <v>216.039993286133</v>
      </c>
      <c r="AN123" s="37" t="n">
        <v>214.910003662109</v>
      </c>
      <c r="AO123" s="37" t="n">
        <v>221.289993286133</v>
      </c>
      <c r="AP123" s="37" t="n">
        <v>223.820007324219</v>
      </c>
      <c r="AQ123" s="37" t="n">
        <v>222.429992675781</v>
      </c>
      <c r="AR123" s="37" t="n">
        <v>224.960006713867</v>
      </c>
      <c r="AS123" s="37" t="n">
        <v>227.369995117188</v>
      </c>
      <c r="AT123" s="37" t="n">
        <v>226.529998779297</v>
      </c>
      <c r="AU123" s="37" t="n">
        <v>221.479995727539</v>
      </c>
      <c r="AV123" s="37" t="n">
        <v>218.110000610352</v>
      </c>
      <c r="AW123" s="37" t="n">
        <v>218.179992675781</v>
      </c>
      <c r="AX123" s="37" t="n">
        <v>230.889999389648</v>
      </c>
      <c r="AY123" s="37" t="n">
        <v>235.25</v>
      </c>
      <c r="AZ123" s="37" t="n">
        <v>238.949996948242</v>
      </c>
      <c r="BA123" s="37" t="n">
        <v>235.399993896484</v>
      </c>
      <c r="BB123" s="37" t="n">
        <v>232.929992675781</v>
      </c>
      <c r="BC123" s="37" t="n">
        <v>232.619995117188</v>
      </c>
      <c r="BD123" s="37" t="n">
        <v>230.119995117188</v>
      </c>
      <c r="BE123" s="37" t="n">
        <v>229.360000610352</v>
      </c>
      <c r="BF123" s="37" t="n">
        <v>233.880004882813</v>
      </c>
      <c r="BG123" s="37" t="n">
        <v>232.100006103516</v>
      </c>
      <c r="BH123" s="37" t="n">
        <v>223.970001220703</v>
      </c>
      <c r="BI123" s="37" t="n">
        <v>213.860000610352</v>
      </c>
      <c r="BJ123" s="37" t="n">
        <v>216.610000610352</v>
      </c>
      <c r="BK123" s="37" t="n">
        <v>214.880004882813</v>
      </c>
      <c r="BL123" s="37" t="n">
        <v>216.679992675781</v>
      </c>
      <c r="BM123" s="37" t="n">
        <v>218.619995117188</v>
      </c>
      <c r="BN123" s="37" t="n">
        <v>225.119995117188</v>
      </c>
      <c r="BO123" s="37" t="n">
        <v>220.270004272461</v>
      </c>
      <c r="BP123" s="37" t="n">
        <v>216</v>
      </c>
      <c r="BQ123" s="37" t="n">
        <v>216.580001831055</v>
      </c>
      <c r="BR123" s="37" t="n">
        <v>218.300003051758</v>
      </c>
    </row>
    <row r="124" customFormat="false" ht="12.75" hidden="false" customHeight="false" outlineLevel="0" collapsed="false">
      <c r="A124" s="24" t="s">
        <v>290</v>
      </c>
      <c r="B124" s="3" t="n">
        <v>480.589996337891</v>
      </c>
      <c r="C124" s="37" t="n">
        <v>480.459991455078</v>
      </c>
      <c r="D124" s="37" t="n">
        <v>491.149993896484</v>
      </c>
      <c r="E124" s="37" t="n">
        <v>490.549987792969</v>
      </c>
      <c r="F124" s="37" t="n">
        <v>488.869995117188</v>
      </c>
      <c r="G124" s="37" t="n">
        <v>492.559997558594</v>
      </c>
      <c r="H124" s="37" t="n">
        <v>498.140014648438</v>
      </c>
      <c r="I124" s="37" t="n">
        <v>504.410003662109</v>
      </c>
      <c r="J124" s="37" t="n">
        <v>503.339996337891</v>
      </c>
      <c r="K124" s="37" t="n">
        <v>509.690002441406</v>
      </c>
      <c r="L124" s="37" t="n">
        <v>510.119995117188</v>
      </c>
      <c r="M124" s="37" t="n">
        <v>517.159973144531</v>
      </c>
      <c r="N124" s="37" t="n">
        <v>528.700012207031</v>
      </c>
      <c r="O124" s="37" t="n">
        <v>519.989990234375</v>
      </c>
      <c r="P124" s="37" t="n">
        <v>524.190002441406</v>
      </c>
      <c r="Q124" s="37" t="n">
        <v>523.289978027344</v>
      </c>
      <c r="R124" s="37" t="n">
        <v>538.570007324219</v>
      </c>
      <c r="S124" s="37" t="n">
        <v>523.760009765625</v>
      </c>
      <c r="T124" s="37" t="n">
        <v>527.070007324219</v>
      </c>
      <c r="U124" s="37" t="n">
        <v>527.109985351563</v>
      </c>
      <c r="V124" s="37" t="n">
        <v>528.22998046875</v>
      </c>
      <c r="W124" s="37" t="n">
        <v>523.25</v>
      </c>
      <c r="X124" s="37" t="n">
        <v>520.25</v>
      </c>
      <c r="Y124" s="37" t="n">
        <v>528.739990234375</v>
      </c>
      <c r="Z124" s="37" t="n">
        <v>531.280029296875</v>
      </c>
      <c r="AA124" s="37" t="n">
        <v>541.27001953125</v>
      </c>
      <c r="AB124" s="37" t="n">
        <v>540.890014648438</v>
      </c>
      <c r="AC124" s="37" t="n">
        <v>532.650024414063</v>
      </c>
      <c r="AD124" s="37" t="n">
        <v>544.789978027344</v>
      </c>
      <c r="AE124" s="37" t="n">
        <v>543.549987792969</v>
      </c>
      <c r="AF124" s="37" t="n">
        <v>536.640014648438</v>
      </c>
      <c r="AG124" s="37" t="n">
        <v>530.799987792969</v>
      </c>
      <c r="AH124" s="37" t="n">
        <v>549.260009765625</v>
      </c>
      <c r="AI124" s="37" t="n">
        <v>550.929992675781</v>
      </c>
      <c r="AJ124" s="37" t="n">
        <v>536.169982910156</v>
      </c>
      <c r="AK124" s="37" t="n">
        <v>529.52001953125</v>
      </c>
      <c r="AL124" s="37" t="n">
        <v>522.559997558594</v>
      </c>
      <c r="AM124" s="37" t="n">
        <v>516.210021972656</v>
      </c>
      <c r="AN124" s="37" t="n">
        <v>508.399993896484</v>
      </c>
      <c r="AO124" s="37" t="n">
        <v>516.599975585938</v>
      </c>
      <c r="AP124" s="37" t="n">
        <v>528.400024414063</v>
      </c>
      <c r="AQ124" s="37" t="n">
        <v>522.780029296875</v>
      </c>
      <c r="AR124" s="37" t="n">
        <v>526.679992675781</v>
      </c>
      <c r="AS124" s="37" t="n">
        <v>534.969970703125</v>
      </c>
      <c r="AT124" s="37" t="n">
        <v>536.080017089844</v>
      </c>
      <c r="AU124" s="37" t="n">
        <v>525.440002441406</v>
      </c>
      <c r="AV124" s="37" t="n">
        <v>524.150024414063</v>
      </c>
      <c r="AW124" s="37" t="n">
        <v>519.640014648438</v>
      </c>
      <c r="AX124" s="37" t="n">
        <v>543.679992675781</v>
      </c>
      <c r="AY124" s="37" t="n">
        <v>546.119995117188</v>
      </c>
      <c r="AZ124" s="37" t="n">
        <v>555.440002441406</v>
      </c>
      <c r="BA124" s="37" t="n">
        <v>535.909973144531</v>
      </c>
      <c r="BB124" s="37" t="n">
        <v>531.530029296875</v>
      </c>
      <c r="BC124" s="37" t="n">
        <v>531.359985351563</v>
      </c>
      <c r="BD124" s="37" t="n">
        <v>524.619995117188</v>
      </c>
      <c r="BE124" s="37" t="n">
        <v>525.47998046875</v>
      </c>
      <c r="BF124" s="37" t="n">
        <v>534.280029296875</v>
      </c>
      <c r="BG124" s="37" t="n">
        <v>530.760009765625</v>
      </c>
      <c r="BH124" s="37" t="n">
        <v>520.799987792969</v>
      </c>
      <c r="BI124" s="37" t="n">
        <v>513.340026855469</v>
      </c>
      <c r="BJ124" s="37" t="n">
        <v>514.880004882813</v>
      </c>
      <c r="BK124" s="37" t="n">
        <v>507.670013427734</v>
      </c>
      <c r="BL124" s="37" t="n">
        <v>516.169982910156</v>
      </c>
      <c r="BM124" s="37" t="n">
        <v>518.869995117188</v>
      </c>
      <c r="BN124" s="37" t="n">
        <v>530.200012207031</v>
      </c>
      <c r="BO124" s="37" t="n">
        <v>513.760009765625</v>
      </c>
      <c r="BP124" s="37" t="n">
        <v>512.72998046875</v>
      </c>
      <c r="BQ124" s="37" t="n">
        <v>514.190002441406</v>
      </c>
      <c r="BR124" s="37" t="n">
        <v>515.179992675781</v>
      </c>
    </row>
    <row r="125" customFormat="false" ht="12.75" hidden="false" customHeight="false" outlineLevel="0" collapsed="false">
      <c r="A125" s="24" t="s">
        <v>290</v>
      </c>
      <c r="B125" s="3" t="n">
        <v>480.589996337891</v>
      </c>
      <c r="C125" s="37" t="n">
        <v>480.459991455078</v>
      </c>
      <c r="D125" s="37" t="n">
        <v>491.149993896484</v>
      </c>
      <c r="E125" s="37" t="n">
        <v>490.549987792969</v>
      </c>
      <c r="F125" s="37" t="n">
        <v>488.869995117188</v>
      </c>
      <c r="G125" s="37" t="n">
        <v>492.559997558594</v>
      </c>
      <c r="H125" s="37" t="n">
        <v>498.140014648438</v>
      </c>
      <c r="I125" s="37" t="n">
        <v>504.410003662109</v>
      </c>
      <c r="J125" s="37" t="n">
        <v>503.339996337891</v>
      </c>
      <c r="K125" s="37" t="n">
        <v>509.690002441406</v>
      </c>
      <c r="L125" s="37" t="n">
        <v>510.119995117188</v>
      </c>
      <c r="M125" s="37" t="n">
        <v>517.159973144531</v>
      </c>
      <c r="N125" s="37" t="n">
        <v>528.700012207031</v>
      </c>
      <c r="O125" s="37" t="n">
        <v>519.989990234375</v>
      </c>
      <c r="P125" s="37" t="n">
        <v>524.190002441406</v>
      </c>
      <c r="Q125" s="37" t="n">
        <v>523.289978027344</v>
      </c>
      <c r="R125" s="37" t="n">
        <v>538.570007324219</v>
      </c>
      <c r="S125" s="37" t="n">
        <v>523.760009765625</v>
      </c>
      <c r="T125" s="37" t="n">
        <v>527.070007324219</v>
      </c>
      <c r="U125" s="37" t="n">
        <v>527.109985351563</v>
      </c>
      <c r="V125" s="37" t="n">
        <v>528.22998046875</v>
      </c>
      <c r="W125" s="37" t="n">
        <v>523.25</v>
      </c>
      <c r="X125" s="37" t="n">
        <v>520.25</v>
      </c>
      <c r="Y125" s="37" t="n">
        <v>528.739990234375</v>
      </c>
      <c r="Z125" s="37" t="n">
        <v>531.280029296875</v>
      </c>
      <c r="AA125" s="37" t="n">
        <v>541.27001953125</v>
      </c>
      <c r="AB125" s="37" t="n">
        <v>540.890014648438</v>
      </c>
      <c r="AC125" s="37" t="n">
        <v>532.650024414063</v>
      </c>
      <c r="AD125" s="37" t="n">
        <v>544.789978027344</v>
      </c>
      <c r="AE125" s="37" t="n">
        <v>543.549987792969</v>
      </c>
      <c r="AF125" s="37" t="n">
        <v>536.640014648438</v>
      </c>
      <c r="AG125" s="37" t="n">
        <v>530.799987792969</v>
      </c>
      <c r="AH125" s="37" t="n">
        <v>549.260009765625</v>
      </c>
      <c r="AI125" s="37" t="n">
        <v>550.929992675781</v>
      </c>
      <c r="AJ125" s="37" t="n">
        <v>536.169982910156</v>
      </c>
      <c r="AK125" s="37" t="n">
        <v>529.52001953125</v>
      </c>
      <c r="AL125" s="37" t="n">
        <v>522.559997558594</v>
      </c>
      <c r="AM125" s="37" t="n">
        <v>516.210021972656</v>
      </c>
      <c r="AN125" s="37" t="n">
        <v>508.399993896484</v>
      </c>
      <c r="AO125" s="37" t="n">
        <v>516.599975585938</v>
      </c>
      <c r="AP125" s="37" t="n">
        <v>528.400024414063</v>
      </c>
      <c r="AQ125" s="37" t="n">
        <v>522.780029296875</v>
      </c>
      <c r="AR125" s="37" t="n">
        <v>526.679992675781</v>
      </c>
      <c r="AS125" s="37" t="n">
        <v>534.969970703125</v>
      </c>
      <c r="AT125" s="37" t="n">
        <v>536.080017089844</v>
      </c>
      <c r="AU125" s="37" t="n">
        <v>525.440002441406</v>
      </c>
      <c r="AV125" s="37" t="n">
        <v>524.150024414063</v>
      </c>
      <c r="AW125" s="37" t="n">
        <v>519.640014648438</v>
      </c>
      <c r="AX125" s="37" t="n">
        <v>543.679992675781</v>
      </c>
      <c r="AY125" s="37" t="n">
        <v>546.119995117188</v>
      </c>
      <c r="AZ125" s="37" t="n">
        <v>555.440002441406</v>
      </c>
      <c r="BA125" s="37" t="n">
        <v>535.909973144531</v>
      </c>
      <c r="BB125" s="37" t="n">
        <v>531.530029296875</v>
      </c>
      <c r="BC125" s="37" t="n">
        <v>531.359985351563</v>
      </c>
      <c r="BD125" s="37" t="n">
        <v>524.619995117188</v>
      </c>
      <c r="BE125" s="37" t="n">
        <v>525.47998046875</v>
      </c>
      <c r="BF125" s="37" t="n">
        <v>534.280029296875</v>
      </c>
      <c r="BG125" s="37" t="n">
        <v>530.760009765625</v>
      </c>
      <c r="BH125" s="37" t="n">
        <v>520.799987792969</v>
      </c>
      <c r="BI125" s="37" t="n">
        <v>513.340026855469</v>
      </c>
      <c r="BJ125" s="37" t="n">
        <v>514.880004882813</v>
      </c>
      <c r="BK125" s="37" t="n">
        <v>507.670013427734</v>
      </c>
      <c r="BL125" s="37" t="n">
        <v>516.169982910156</v>
      </c>
      <c r="BM125" s="37" t="n">
        <v>518.869995117188</v>
      </c>
      <c r="BN125" s="37" t="n">
        <v>530.200012207031</v>
      </c>
      <c r="BO125" s="37" t="n">
        <v>513.760009765625</v>
      </c>
      <c r="BP125" s="37" t="n">
        <v>512.72998046875</v>
      </c>
      <c r="BQ125" s="37" t="n">
        <v>514.190002441406</v>
      </c>
      <c r="BR125" s="37" t="n">
        <v>515.179992675781</v>
      </c>
    </row>
    <row r="126" customFormat="false" ht="12.75" hidden="false" customHeight="false" outlineLevel="0" collapsed="false">
      <c r="A126" s="24" t="s">
        <v>290</v>
      </c>
      <c r="B126" s="3" t="n">
        <v>480.589996337891</v>
      </c>
      <c r="C126" s="37" t="n">
        <v>480.459991455078</v>
      </c>
      <c r="D126" s="37" t="n">
        <v>491.149993896484</v>
      </c>
      <c r="E126" s="37" t="n">
        <v>490.549987792969</v>
      </c>
      <c r="F126" s="37" t="n">
        <v>488.869995117188</v>
      </c>
      <c r="G126" s="37" t="n">
        <v>492.559997558594</v>
      </c>
      <c r="H126" s="37" t="n">
        <v>498.140014648438</v>
      </c>
      <c r="I126" s="37" t="n">
        <v>504.410003662109</v>
      </c>
      <c r="J126" s="37" t="n">
        <v>503.339996337891</v>
      </c>
      <c r="K126" s="37" t="n">
        <v>509.690002441406</v>
      </c>
      <c r="L126" s="37" t="n">
        <v>510.119995117188</v>
      </c>
      <c r="M126" s="37" t="n">
        <v>517.159973144531</v>
      </c>
      <c r="N126" s="37" t="n">
        <v>528.700012207031</v>
      </c>
      <c r="O126" s="37" t="n">
        <v>519.989990234375</v>
      </c>
      <c r="P126" s="37" t="n">
        <v>524.190002441406</v>
      </c>
      <c r="Q126" s="37" t="n">
        <v>523.289978027344</v>
      </c>
      <c r="R126" s="37" t="n">
        <v>538.570007324219</v>
      </c>
      <c r="S126" s="37" t="n">
        <v>523.760009765625</v>
      </c>
      <c r="T126" s="37" t="n">
        <v>527.070007324219</v>
      </c>
      <c r="U126" s="37" t="n">
        <v>527.109985351563</v>
      </c>
      <c r="V126" s="37" t="n">
        <v>528.22998046875</v>
      </c>
      <c r="W126" s="37" t="n">
        <v>523.25</v>
      </c>
      <c r="X126" s="37" t="n">
        <v>520.25</v>
      </c>
      <c r="Y126" s="37" t="n">
        <v>528.739990234375</v>
      </c>
      <c r="Z126" s="37" t="n">
        <v>531.280029296875</v>
      </c>
      <c r="AA126" s="37" t="n">
        <v>541.27001953125</v>
      </c>
      <c r="AB126" s="37" t="n">
        <v>540.890014648438</v>
      </c>
      <c r="AC126" s="37" t="n">
        <v>532.650024414063</v>
      </c>
      <c r="AD126" s="37" t="n">
        <v>544.789978027344</v>
      </c>
      <c r="AE126" s="37" t="n">
        <v>543.549987792969</v>
      </c>
      <c r="AF126" s="37" t="n">
        <v>536.640014648438</v>
      </c>
      <c r="AG126" s="37" t="n">
        <v>530.799987792969</v>
      </c>
      <c r="AH126" s="37" t="n">
        <v>549.260009765625</v>
      </c>
      <c r="AI126" s="37" t="n">
        <v>550.929992675781</v>
      </c>
      <c r="AJ126" s="37" t="n">
        <v>536.169982910156</v>
      </c>
      <c r="AK126" s="37" t="n">
        <v>529.52001953125</v>
      </c>
      <c r="AL126" s="37" t="n">
        <v>522.559997558594</v>
      </c>
      <c r="AM126" s="37" t="n">
        <v>516.210021972656</v>
      </c>
      <c r="AN126" s="37" t="n">
        <v>508.399993896484</v>
      </c>
      <c r="AO126" s="37" t="n">
        <v>516.599975585938</v>
      </c>
      <c r="AP126" s="37" t="n">
        <v>528.400024414063</v>
      </c>
      <c r="AQ126" s="37" t="n">
        <v>522.780029296875</v>
      </c>
      <c r="AR126" s="37" t="n">
        <v>526.679992675781</v>
      </c>
      <c r="AS126" s="37" t="n">
        <v>534.969970703125</v>
      </c>
      <c r="AT126" s="37" t="n">
        <v>536.080017089844</v>
      </c>
      <c r="AU126" s="37" t="n">
        <v>525.440002441406</v>
      </c>
      <c r="AV126" s="37" t="n">
        <v>524.150024414063</v>
      </c>
      <c r="AW126" s="37" t="n">
        <v>519.640014648438</v>
      </c>
      <c r="AX126" s="37" t="n">
        <v>543.679992675781</v>
      </c>
      <c r="AY126" s="37" t="n">
        <v>546.119995117188</v>
      </c>
      <c r="AZ126" s="37" t="n">
        <v>555.440002441406</v>
      </c>
      <c r="BA126" s="37" t="n">
        <v>535.909973144531</v>
      </c>
      <c r="BB126" s="37" t="n">
        <v>531.530029296875</v>
      </c>
      <c r="BC126" s="37" t="n">
        <v>531.359985351563</v>
      </c>
      <c r="BD126" s="37" t="n">
        <v>524.619995117188</v>
      </c>
      <c r="BE126" s="37" t="n">
        <v>525.47998046875</v>
      </c>
      <c r="BF126" s="37" t="n">
        <v>534.280029296875</v>
      </c>
      <c r="BG126" s="37" t="n">
        <v>530.760009765625</v>
      </c>
      <c r="BH126" s="37" t="n">
        <v>520.799987792969</v>
      </c>
      <c r="BI126" s="37" t="n">
        <v>513.340026855469</v>
      </c>
      <c r="BJ126" s="37" t="n">
        <v>514.880004882813</v>
      </c>
      <c r="BK126" s="37" t="n">
        <v>507.670013427734</v>
      </c>
      <c r="BL126" s="37" t="n">
        <v>516.169982910156</v>
      </c>
      <c r="BM126" s="37" t="n">
        <v>518.869995117188</v>
      </c>
      <c r="BN126" s="37" t="n">
        <v>530.200012207031</v>
      </c>
      <c r="BO126" s="37" t="n">
        <v>513.760009765625</v>
      </c>
      <c r="BP126" s="37" t="n">
        <v>512.72998046875</v>
      </c>
      <c r="BQ126" s="37" t="n">
        <v>514.190002441406</v>
      </c>
      <c r="BR126" s="37" t="n">
        <v>518.869995117188</v>
      </c>
    </row>
    <row r="127" customFormat="false" ht="12.75" hidden="false" customHeight="false" outlineLevel="0" collapsed="false">
      <c r="A127" s="24" t="s">
        <v>289</v>
      </c>
      <c r="B127" s="3" t="n">
        <v>180.210006713867</v>
      </c>
      <c r="C127" s="37" t="n">
        <v>178.259994506836</v>
      </c>
      <c r="D127" s="37" t="n">
        <v>178.699996948242</v>
      </c>
      <c r="E127" s="37" t="n">
        <v>184.369995117188</v>
      </c>
      <c r="F127" s="37" t="n">
        <v>183.770004272461</v>
      </c>
      <c r="G127" s="37" t="n">
        <v>182.839996337891</v>
      </c>
      <c r="H127" s="37" t="n">
        <v>189.149993896484</v>
      </c>
      <c r="I127" s="37" t="n">
        <v>192.449996948242</v>
      </c>
      <c r="J127" s="37" t="n">
        <v>190.940002441406</v>
      </c>
      <c r="K127" s="37" t="n">
        <v>192.940002441406</v>
      </c>
      <c r="L127" s="37" t="n">
        <v>197.039993286133</v>
      </c>
      <c r="M127" s="37" t="n">
        <v>199.899993896484</v>
      </c>
      <c r="N127" s="37" t="n">
        <v>201.669998168945</v>
      </c>
      <c r="O127" s="37" t="n">
        <v>201.699996948242</v>
      </c>
      <c r="P127" s="37" t="n">
        <v>208.470001220703</v>
      </c>
      <c r="Q127" s="37" t="n">
        <v>207.050003051758</v>
      </c>
      <c r="R127" s="37" t="n">
        <v>210.639999389648</v>
      </c>
      <c r="S127" s="37" t="n">
        <v>216.809997558594</v>
      </c>
      <c r="T127" s="37" t="n">
        <v>213.279998779297</v>
      </c>
      <c r="U127" s="37" t="n">
        <v>213.899993896484</v>
      </c>
      <c r="V127" s="37" t="n">
        <v>216.070007324219</v>
      </c>
      <c r="W127" s="37" t="n">
        <v>222.470001220703</v>
      </c>
      <c r="X127" s="37" t="n">
        <v>217.300003051758</v>
      </c>
      <c r="Y127" s="37" t="n">
        <v>219.009994506836</v>
      </c>
      <c r="Z127" s="37" t="n">
        <v>220.5</v>
      </c>
      <c r="AA127" s="37" t="n">
        <v>223.740005493164</v>
      </c>
      <c r="AB127" s="37" t="n">
        <v>220.839996337891</v>
      </c>
      <c r="AC127" s="37" t="n">
        <v>221.309997558594</v>
      </c>
      <c r="AD127" s="37" t="n">
        <v>225.429992675781</v>
      </c>
      <c r="AE127" s="37" t="n">
        <v>224.169998168945</v>
      </c>
      <c r="AF127" s="37" t="n">
        <v>229.589996337891</v>
      </c>
      <c r="AG127" s="37" t="n">
        <v>231.570007324219</v>
      </c>
      <c r="AH127" s="37" t="n">
        <v>229.279998779297</v>
      </c>
      <c r="AI127" s="37" t="n">
        <v>237.429992675781</v>
      </c>
      <c r="AJ127" s="37" t="n">
        <v>235.729995727539</v>
      </c>
      <c r="AK127" s="37" t="n">
        <v>231.869995117188</v>
      </c>
      <c r="AL127" s="37" t="n">
        <v>231.639999389648</v>
      </c>
      <c r="AM127" s="37" t="n">
        <v>236.889999389648</v>
      </c>
      <c r="AN127" s="37" t="n">
        <v>233.970001220703</v>
      </c>
      <c r="AO127" s="37" t="n">
        <v>227.289993286133</v>
      </c>
      <c r="AP127" s="37" t="n">
        <v>226.990005493164</v>
      </c>
      <c r="AQ127" s="37" t="n">
        <v>217.720001220703</v>
      </c>
      <c r="AR127" s="37" t="n">
        <v>216.039993286133</v>
      </c>
      <c r="AS127" s="37" t="n">
        <v>214.910003662109</v>
      </c>
      <c r="AT127" s="37" t="n">
        <v>221.289993286133</v>
      </c>
      <c r="AU127" s="37" t="n">
        <v>223.820007324219</v>
      </c>
      <c r="AV127" s="37" t="n">
        <v>222.429992675781</v>
      </c>
      <c r="AW127" s="37" t="n">
        <v>224.960006713867</v>
      </c>
      <c r="AX127" s="37" t="n">
        <v>227.369995117188</v>
      </c>
      <c r="AY127" s="37" t="n">
        <v>226.529998779297</v>
      </c>
      <c r="AZ127" s="37" t="n">
        <v>221.479995727539</v>
      </c>
      <c r="BA127" s="37" t="n">
        <v>218.110000610352</v>
      </c>
      <c r="BB127" s="37" t="n">
        <v>218.179992675781</v>
      </c>
      <c r="BC127" s="37" t="n">
        <v>230.889999389648</v>
      </c>
      <c r="BD127" s="37" t="n">
        <v>235.25</v>
      </c>
      <c r="BE127" s="37" t="n">
        <v>238.949996948242</v>
      </c>
      <c r="BF127" s="37" t="n">
        <v>235.399993896484</v>
      </c>
      <c r="BG127" s="37" t="n">
        <v>232.929992675781</v>
      </c>
      <c r="BH127" s="37" t="n">
        <v>232.619995117188</v>
      </c>
      <c r="BI127" s="37" t="n">
        <v>230.119995117188</v>
      </c>
      <c r="BJ127" s="37" t="n">
        <v>229.360000610352</v>
      </c>
      <c r="BK127" s="37" t="n">
        <v>233.880004882813</v>
      </c>
      <c r="BL127" s="37" t="n">
        <v>232.100006103516</v>
      </c>
      <c r="BM127" s="37" t="n">
        <v>223.970001220703</v>
      </c>
      <c r="BN127" s="37" t="n">
        <v>213.860000610352</v>
      </c>
      <c r="BO127" s="37" t="n">
        <v>216.610000610352</v>
      </c>
      <c r="BP127" s="37" t="n">
        <v>214.880004882813</v>
      </c>
      <c r="BQ127" s="37" t="n">
        <v>18.5625</v>
      </c>
      <c r="BR127" s="37" t="n">
        <v>18.1875</v>
      </c>
    </row>
    <row r="128" customFormat="false" ht="12.75" hidden="false" customHeight="false" outlineLevel="0" collapsed="false">
      <c r="A128" s="24" t="s">
        <v>289</v>
      </c>
      <c r="B128" s="3" t="n">
        <v>180.210006713867</v>
      </c>
      <c r="C128" s="37" t="n">
        <v>178.259994506836</v>
      </c>
      <c r="D128" s="37" t="n">
        <v>178.699996948242</v>
      </c>
      <c r="E128" s="37" t="n">
        <v>184.369995117188</v>
      </c>
      <c r="F128" s="37" t="n">
        <v>183.770004272461</v>
      </c>
      <c r="G128" s="37" t="n">
        <v>182.839996337891</v>
      </c>
      <c r="H128" s="37" t="n">
        <v>189.149993896484</v>
      </c>
      <c r="I128" s="37" t="n">
        <v>192.449996948242</v>
      </c>
      <c r="J128" s="37" t="n">
        <v>190.940002441406</v>
      </c>
      <c r="K128" s="37" t="n">
        <v>192.940002441406</v>
      </c>
      <c r="L128" s="37" t="n">
        <v>197.039993286133</v>
      </c>
      <c r="M128" s="37" t="n">
        <v>199.899993896484</v>
      </c>
      <c r="N128" s="37" t="n">
        <v>201.669998168945</v>
      </c>
      <c r="O128" s="37" t="n">
        <v>201.699996948242</v>
      </c>
      <c r="P128" s="37" t="n">
        <v>208.470001220703</v>
      </c>
      <c r="Q128" s="37" t="n">
        <v>207.050003051758</v>
      </c>
      <c r="R128" s="37" t="n">
        <v>210.639999389648</v>
      </c>
      <c r="S128" s="37" t="n">
        <v>216.809997558594</v>
      </c>
      <c r="T128" s="37" t="n">
        <v>213.279998779297</v>
      </c>
      <c r="U128" s="37" t="n">
        <v>213.899993896484</v>
      </c>
      <c r="V128" s="37" t="n">
        <v>216.070007324219</v>
      </c>
      <c r="W128" s="37" t="n">
        <v>222.470001220703</v>
      </c>
      <c r="X128" s="37" t="n">
        <v>217.300003051758</v>
      </c>
      <c r="Y128" s="37" t="n">
        <v>219.009994506836</v>
      </c>
      <c r="Z128" s="37" t="n">
        <v>220.5</v>
      </c>
      <c r="AA128" s="37" t="n">
        <v>223.740005493164</v>
      </c>
      <c r="AB128" s="37" t="n">
        <v>220.839996337891</v>
      </c>
      <c r="AC128" s="37" t="n">
        <v>221.309997558594</v>
      </c>
      <c r="AD128" s="37" t="n">
        <v>225.429992675781</v>
      </c>
      <c r="AE128" s="37" t="n">
        <v>224.169998168945</v>
      </c>
      <c r="AF128" s="37" t="n">
        <v>229.589996337891</v>
      </c>
      <c r="AG128" s="37" t="n">
        <v>231.570007324219</v>
      </c>
      <c r="AH128" s="37" t="n">
        <v>229.279998779297</v>
      </c>
      <c r="AI128" s="37" t="n">
        <v>237.429992675781</v>
      </c>
      <c r="AJ128" s="37" t="n">
        <v>235.729995727539</v>
      </c>
      <c r="AK128" s="37" t="n">
        <v>231.869995117188</v>
      </c>
      <c r="AL128" s="37" t="n">
        <v>231.639999389648</v>
      </c>
      <c r="AM128" s="37" t="n">
        <v>236.889999389648</v>
      </c>
      <c r="AN128" s="37" t="n">
        <v>233.970001220703</v>
      </c>
      <c r="AO128" s="37" t="n">
        <v>227.289993286133</v>
      </c>
      <c r="AP128" s="37" t="n">
        <v>226.990005493164</v>
      </c>
      <c r="AQ128" s="37" t="n">
        <v>217.720001220703</v>
      </c>
      <c r="AR128" s="37" t="n">
        <v>216.039993286133</v>
      </c>
      <c r="AS128" s="37" t="n">
        <v>214.910003662109</v>
      </c>
      <c r="AT128" s="37" t="n">
        <v>221.289993286133</v>
      </c>
      <c r="AU128" s="37" t="n">
        <v>223.820007324219</v>
      </c>
      <c r="AV128" s="37" t="n">
        <v>222.429992675781</v>
      </c>
      <c r="AW128" s="37" t="n">
        <v>224.960006713867</v>
      </c>
      <c r="AX128" s="37" t="n">
        <v>227.369995117188</v>
      </c>
      <c r="AY128" s="37" t="n">
        <v>226.529998779297</v>
      </c>
      <c r="AZ128" s="37" t="n">
        <v>221.479995727539</v>
      </c>
      <c r="BA128" s="37" t="n">
        <v>218.110000610352</v>
      </c>
      <c r="BB128" s="37" t="n">
        <v>218.179992675781</v>
      </c>
      <c r="BC128" s="37" t="n">
        <v>230.889999389648</v>
      </c>
      <c r="BD128" s="37" t="n">
        <v>235.25</v>
      </c>
      <c r="BE128" s="37" t="n">
        <v>238.949996948242</v>
      </c>
      <c r="BF128" s="37" t="n">
        <v>235.399993896484</v>
      </c>
      <c r="BG128" s="37" t="n">
        <v>232.929992675781</v>
      </c>
      <c r="BH128" s="37" t="n">
        <v>232.619995117188</v>
      </c>
      <c r="BI128" s="37" t="n">
        <v>230.119995117188</v>
      </c>
      <c r="BJ128" s="37" t="n">
        <v>229.360000610352</v>
      </c>
      <c r="BK128" s="37" t="n">
        <v>233.880004882813</v>
      </c>
      <c r="BL128" s="37" t="n">
        <v>232.100006103516</v>
      </c>
      <c r="BM128" s="37" t="n">
        <v>223.970001220703</v>
      </c>
      <c r="BN128" s="37" t="n">
        <v>213.860000610352</v>
      </c>
      <c r="BO128" s="37" t="n">
        <v>216.610000610352</v>
      </c>
      <c r="BP128" s="37" t="n">
        <v>214.880004882813</v>
      </c>
      <c r="BQ128" s="37" t="n">
        <v>53.375</v>
      </c>
      <c r="BR128" s="37" t="n">
        <v>50.125</v>
      </c>
    </row>
    <row r="129" customFormat="false" ht="12.75" hidden="false" customHeight="false" outlineLevel="0" collapsed="false">
      <c r="A129" s="24" t="s">
        <v>289</v>
      </c>
      <c r="B129" s="3" t="n">
        <v>180.210006713867</v>
      </c>
      <c r="C129" s="37" t="n">
        <v>178.259994506836</v>
      </c>
      <c r="D129" s="37" t="n">
        <v>178.699996948242</v>
      </c>
      <c r="E129" s="37" t="n">
        <v>184.369995117188</v>
      </c>
      <c r="F129" s="37" t="n">
        <v>183.770004272461</v>
      </c>
      <c r="G129" s="37" t="n">
        <v>182.839996337891</v>
      </c>
      <c r="H129" s="37" t="n">
        <v>189.149993896484</v>
      </c>
      <c r="I129" s="37" t="n">
        <v>192.449996948242</v>
      </c>
      <c r="J129" s="37" t="n">
        <v>190.940002441406</v>
      </c>
      <c r="K129" s="37" t="n">
        <v>192.940002441406</v>
      </c>
      <c r="L129" s="37" t="n">
        <v>197.039993286133</v>
      </c>
      <c r="M129" s="37" t="n">
        <v>199.899993896484</v>
      </c>
      <c r="N129" s="37" t="n">
        <v>201.669998168945</v>
      </c>
      <c r="O129" s="37" t="n">
        <v>201.699996948242</v>
      </c>
      <c r="P129" s="37" t="n">
        <v>208.470001220703</v>
      </c>
      <c r="Q129" s="37" t="n">
        <v>207.050003051758</v>
      </c>
      <c r="R129" s="37" t="n">
        <v>210.639999389648</v>
      </c>
      <c r="S129" s="37" t="n">
        <v>216.809997558594</v>
      </c>
      <c r="T129" s="37" t="n">
        <v>213.279998779297</v>
      </c>
      <c r="U129" s="37" t="n">
        <v>213.899993896484</v>
      </c>
      <c r="V129" s="37" t="n">
        <v>216.070007324219</v>
      </c>
      <c r="W129" s="37" t="n">
        <v>222.470001220703</v>
      </c>
      <c r="X129" s="37" t="n">
        <v>217.300003051758</v>
      </c>
      <c r="Y129" s="37" t="n">
        <v>219.009994506836</v>
      </c>
      <c r="Z129" s="37" t="n">
        <v>220.5</v>
      </c>
      <c r="AA129" s="37" t="n">
        <v>223.740005493164</v>
      </c>
      <c r="AB129" s="37" t="n">
        <v>220.839996337891</v>
      </c>
      <c r="AC129" s="37" t="n">
        <v>221.309997558594</v>
      </c>
      <c r="AD129" s="37" t="n">
        <v>225.429992675781</v>
      </c>
      <c r="AE129" s="37" t="n">
        <v>224.169998168945</v>
      </c>
      <c r="AF129" s="37" t="n">
        <v>229.589996337891</v>
      </c>
      <c r="AG129" s="37" t="n">
        <v>231.570007324219</v>
      </c>
      <c r="AH129" s="37" t="n">
        <v>229.279998779297</v>
      </c>
      <c r="AI129" s="37" t="n">
        <v>237.429992675781</v>
      </c>
      <c r="AJ129" s="37" t="n">
        <v>235.729995727539</v>
      </c>
      <c r="AK129" s="37" t="n">
        <v>231.869995117188</v>
      </c>
      <c r="AL129" s="37" t="n">
        <v>231.639999389648</v>
      </c>
      <c r="AM129" s="37" t="n">
        <v>236.889999389648</v>
      </c>
      <c r="AN129" s="37" t="n">
        <v>233.970001220703</v>
      </c>
      <c r="AO129" s="37" t="n">
        <v>227.289993286133</v>
      </c>
      <c r="AP129" s="37" t="n">
        <v>226.990005493164</v>
      </c>
      <c r="AQ129" s="37" t="n">
        <v>217.720001220703</v>
      </c>
      <c r="AR129" s="37" t="n">
        <v>216.039993286133</v>
      </c>
      <c r="AS129" s="37" t="n">
        <v>214.910003662109</v>
      </c>
      <c r="AT129" s="37" t="n">
        <v>221.289993286133</v>
      </c>
      <c r="AU129" s="37" t="n">
        <v>223.820007324219</v>
      </c>
      <c r="AV129" s="37" t="n">
        <v>222.429992675781</v>
      </c>
      <c r="AW129" s="37" t="n">
        <v>224.960006713867</v>
      </c>
      <c r="AX129" s="37" t="n">
        <v>227.369995117188</v>
      </c>
      <c r="AY129" s="37" t="n">
        <v>226.529998779297</v>
      </c>
      <c r="AZ129" s="37" t="n">
        <v>221.479995727539</v>
      </c>
      <c r="BA129" s="37" t="n">
        <v>218.110000610352</v>
      </c>
      <c r="BB129" s="37" t="n">
        <v>218.179992675781</v>
      </c>
      <c r="BC129" s="37" t="n">
        <v>230.889999389648</v>
      </c>
      <c r="BD129" s="37" t="n">
        <v>235.25</v>
      </c>
      <c r="BE129" s="37" t="n">
        <v>238.949996948242</v>
      </c>
      <c r="BF129" s="37" t="n">
        <v>235.399993896484</v>
      </c>
      <c r="BG129" s="37" t="n">
        <v>232.929992675781</v>
      </c>
      <c r="BH129" s="37" t="n">
        <v>232.619995117188</v>
      </c>
      <c r="BI129" s="37" t="n">
        <v>230.119995117188</v>
      </c>
      <c r="BJ129" s="37" t="n">
        <v>229.360000610352</v>
      </c>
      <c r="BK129" s="37" t="n">
        <v>233.880004882813</v>
      </c>
      <c r="BL129" s="37" t="n">
        <v>232.100006103516</v>
      </c>
      <c r="BM129" s="37" t="n">
        <v>223.970001220703</v>
      </c>
      <c r="BN129" s="37" t="n">
        <v>213.860000610352</v>
      </c>
      <c r="BO129" s="37" t="n">
        <v>216.610000610352</v>
      </c>
      <c r="BP129" s="37" t="n">
        <v>214.880004882813</v>
      </c>
      <c r="BQ129" s="37" t="n">
        <v>7.2711184496551</v>
      </c>
      <c r="BR129" s="37" t="n">
        <v>7.23619121818068</v>
      </c>
    </row>
    <row r="130" customFormat="false" ht="12.75" hidden="false" customHeight="false" outlineLevel="0" collapsed="false">
      <c r="A130" s="24" t="s">
        <v>290</v>
      </c>
      <c r="B130" s="3" t="n">
        <v>468.440002441406</v>
      </c>
      <c r="C130" s="37" t="n">
        <v>467.929992675781</v>
      </c>
      <c r="D130" s="37" t="n">
        <v>467.029998779297</v>
      </c>
      <c r="E130" s="37" t="n">
        <v>484.320007324219</v>
      </c>
      <c r="F130" s="37" t="n">
        <v>482.049987792969</v>
      </c>
      <c r="G130" s="37" t="n">
        <v>480.589996337891</v>
      </c>
      <c r="H130" s="37" t="n">
        <v>480.459991455078</v>
      </c>
      <c r="I130" s="37" t="n">
        <v>491.149993896484</v>
      </c>
      <c r="J130" s="37" t="n">
        <v>490.549987792969</v>
      </c>
      <c r="K130" s="37" t="n">
        <v>488.869995117188</v>
      </c>
      <c r="L130" s="37" t="n">
        <v>492.559997558594</v>
      </c>
      <c r="M130" s="37" t="n">
        <v>498.140014648438</v>
      </c>
      <c r="N130" s="37" t="n">
        <v>504.410003662109</v>
      </c>
      <c r="O130" s="37" t="n">
        <v>503.339996337891</v>
      </c>
      <c r="P130" s="37" t="n">
        <v>509.690002441406</v>
      </c>
      <c r="Q130" s="37" t="n">
        <v>510.119995117188</v>
      </c>
      <c r="R130" s="37" t="n">
        <v>517.159973144531</v>
      </c>
      <c r="S130" s="37" t="n">
        <v>528.700012207031</v>
      </c>
      <c r="T130" s="37" t="n">
        <v>519.989990234375</v>
      </c>
      <c r="U130" s="37" t="n">
        <v>524.190002441406</v>
      </c>
      <c r="V130" s="37" t="n">
        <v>523.289978027344</v>
      </c>
      <c r="W130" s="37" t="n">
        <v>538.570007324219</v>
      </c>
      <c r="X130" s="37" t="n">
        <v>523.760009765625</v>
      </c>
      <c r="Y130" s="37" t="n">
        <v>527.070007324219</v>
      </c>
      <c r="Z130" s="37" t="n">
        <v>527.109985351563</v>
      </c>
      <c r="AA130" s="37" t="n">
        <v>528.22998046875</v>
      </c>
      <c r="AB130" s="37" t="n">
        <v>523.25</v>
      </c>
      <c r="AC130" s="37" t="n">
        <v>520.25</v>
      </c>
      <c r="AD130" s="37" t="n">
        <v>528.739990234375</v>
      </c>
      <c r="AE130" s="37" t="n">
        <v>531.280029296875</v>
      </c>
      <c r="AF130" s="37" t="n">
        <v>541.27001953125</v>
      </c>
      <c r="AG130" s="37" t="n">
        <v>540.890014648438</v>
      </c>
      <c r="AH130" s="37" t="n">
        <v>532.650024414063</v>
      </c>
      <c r="AI130" s="37" t="n">
        <v>544.789978027344</v>
      </c>
      <c r="AJ130" s="37" t="n">
        <v>543.549987792969</v>
      </c>
      <c r="AK130" s="37" t="n">
        <v>536.640014648438</v>
      </c>
      <c r="AL130" s="37" t="n">
        <v>530.799987792969</v>
      </c>
      <c r="AM130" s="37" t="n">
        <v>549.260009765625</v>
      </c>
      <c r="AN130" s="37" t="n">
        <v>550.929992675781</v>
      </c>
      <c r="AO130" s="37" t="n">
        <v>536.169982910156</v>
      </c>
      <c r="AP130" s="37" t="n">
        <v>529.52001953125</v>
      </c>
      <c r="AQ130" s="37" t="n">
        <v>522.559997558594</v>
      </c>
      <c r="AR130" s="37" t="n">
        <v>516.210021972656</v>
      </c>
      <c r="AS130" s="37" t="n">
        <v>508.399993896484</v>
      </c>
      <c r="AT130" s="37" t="n">
        <v>516.599975585938</v>
      </c>
      <c r="AU130" s="37" t="n">
        <v>528.400024414063</v>
      </c>
      <c r="AV130" s="37" t="n">
        <v>522.780029296875</v>
      </c>
      <c r="AW130" s="37" t="n">
        <v>526.679992675781</v>
      </c>
      <c r="AX130" s="37" t="n">
        <v>534.969970703125</v>
      </c>
      <c r="AY130" s="37" t="n">
        <v>536.080017089844</v>
      </c>
      <c r="AZ130" s="37" t="n">
        <v>525.440002441406</v>
      </c>
      <c r="BA130" s="37" t="n">
        <v>524.150024414063</v>
      </c>
      <c r="BB130" s="37" t="n">
        <v>519.640014648438</v>
      </c>
      <c r="BC130" s="37" t="n">
        <v>543.679992675781</v>
      </c>
      <c r="BD130" s="37" t="n">
        <v>546.119995117188</v>
      </c>
      <c r="BE130" s="37" t="n">
        <v>555.440002441406</v>
      </c>
      <c r="BF130" s="37" t="n">
        <v>535.909973144531</v>
      </c>
      <c r="BG130" s="37" t="n">
        <v>531.530029296875</v>
      </c>
      <c r="BH130" s="37" t="n">
        <v>531.359985351563</v>
      </c>
      <c r="BI130" s="37" t="n">
        <v>524.619995117188</v>
      </c>
      <c r="BJ130" s="37" t="n">
        <v>525.47998046875</v>
      </c>
      <c r="BK130" s="37" t="n">
        <v>534.280029296875</v>
      </c>
      <c r="BL130" s="37" t="n">
        <v>530.760009765625</v>
      </c>
      <c r="BM130" s="37" t="n">
        <v>520.799987792969</v>
      </c>
      <c r="BN130" s="37" t="n">
        <v>513.340026855469</v>
      </c>
      <c r="BO130" s="37" t="n">
        <v>514.880004882813</v>
      </c>
      <c r="BP130" s="37" t="n">
        <v>507.670013427734</v>
      </c>
      <c r="BQ130" s="37" t="n">
        <v>213.860000610352</v>
      </c>
      <c r="BR130" s="37" t="n">
        <v>216.610000610352</v>
      </c>
    </row>
    <row r="131" customFormat="false" ht="12.75" hidden="false" customHeight="false" outlineLevel="0" collapsed="false">
      <c r="A131" s="24" t="s">
        <v>290</v>
      </c>
      <c r="B131" s="3" t="n">
        <v>468.440002441406</v>
      </c>
      <c r="C131" s="37" t="n">
        <v>467.929992675781</v>
      </c>
      <c r="D131" s="37" t="n">
        <v>467.029998779297</v>
      </c>
      <c r="E131" s="37" t="n">
        <v>484.320007324219</v>
      </c>
      <c r="F131" s="37" t="n">
        <v>482.049987792969</v>
      </c>
      <c r="G131" s="37" t="n">
        <v>480.589996337891</v>
      </c>
      <c r="H131" s="37" t="n">
        <v>480.459991455078</v>
      </c>
      <c r="I131" s="37" t="n">
        <v>491.149993896484</v>
      </c>
      <c r="J131" s="37" t="n">
        <v>490.549987792969</v>
      </c>
      <c r="K131" s="37" t="n">
        <v>488.869995117188</v>
      </c>
      <c r="L131" s="37" t="n">
        <v>492.559997558594</v>
      </c>
      <c r="M131" s="37" t="n">
        <v>498.140014648438</v>
      </c>
      <c r="N131" s="37" t="n">
        <v>504.410003662109</v>
      </c>
      <c r="O131" s="37" t="n">
        <v>503.339996337891</v>
      </c>
      <c r="P131" s="37" t="n">
        <v>509.690002441406</v>
      </c>
      <c r="Q131" s="37" t="n">
        <v>510.119995117188</v>
      </c>
      <c r="R131" s="37" t="n">
        <v>517.159973144531</v>
      </c>
      <c r="S131" s="37" t="n">
        <v>528.700012207031</v>
      </c>
      <c r="T131" s="37" t="n">
        <v>519.989990234375</v>
      </c>
      <c r="U131" s="37" t="n">
        <v>524.190002441406</v>
      </c>
      <c r="V131" s="37" t="n">
        <v>523.289978027344</v>
      </c>
      <c r="W131" s="37" t="n">
        <v>538.570007324219</v>
      </c>
      <c r="X131" s="37" t="n">
        <v>523.760009765625</v>
      </c>
      <c r="Y131" s="37" t="n">
        <v>527.070007324219</v>
      </c>
      <c r="Z131" s="37" t="n">
        <v>527.109985351563</v>
      </c>
      <c r="AA131" s="37" t="n">
        <v>528.22998046875</v>
      </c>
      <c r="AB131" s="37" t="n">
        <v>523.25</v>
      </c>
      <c r="AC131" s="37" t="n">
        <v>520.25</v>
      </c>
      <c r="AD131" s="37" t="n">
        <v>528.739990234375</v>
      </c>
      <c r="AE131" s="37" t="n">
        <v>531.280029296875</v>
      </c>
      <c r="AF131" s="37" t="n">
        <v>541.27001953125</v>
      </c>
      <c r="AG131" s="37" t="n">
        <v>540.890014648438</v>
      </c>
      <c r="AH131" s="37" t="n">
        <v>532.650024414063</v>
      </c>
      <c r="AI131" s="37" t="n">
        <v>544.789978027344</v>
      </c>
      <c r="AJ131" s="37" t="n">
        <v>543.549987792969</v>
      </c>
      <c r="AK131" s="37" t="n">
        <v>536.640014648438</v>
      </c>
      <c r="AL131" s="37" t="n">
        <v>530.799987792969</v>
      </c>
      <c r="AM131" s="37" t="n">
        <v>549.260009765625</v>
      </c>
      <c r="AN131" s="37" t="n">
        <v>550.929992675781</v>
      </c>
      <c r="AO131" s="37" t="n">
        <v>536.169982910156</v>
      </c>
      <c r="AP131" s="37" t="n">
        <v>529.52001953125</v>
      </c>
      <c r="AQ131" s="37" t="n">
        <v>522.559997558594</v>
      </c>
      <c r="AR131" s="37" t="n">
        <v>516.210021972656</v>
      </c>
      <c r="AS131" s="37" t="n">
        <v>508.399993896484</v>
      </c>
      <c r="AT131" s="37" t="n">
        <v>516.599975585938</v>
      </c>
      <c r="AU131" s="37" t="n">
        <v>528.400024414063</v>
      </c>
      <c r="AV131" s="37" t="n">
        <v>522.780029296875</v>
      </c>
      <c r="AW131" s="37" t="n">
        <v>526.679992675781</v>
      </c>
      <c r="AX131" s="37" t="n">
        <v>534.969970703125</v>
      </c>
      <c r="AY131" s="37" t="n">
        <v>536.080017089844</v>
      </c>
      <c r="AZ131" s="37" t="n">
        <v>525.440002441406</v>
      </c>
      <c r="BA131" s="37" t="n">
        <v>524.150024414063</v>
      </c>
      <c r="BB131" s="37" t="n">
        <v>519.640014648438</v>
      </c>
      <c r="BC131" s="37" t="n">
        <v>543.679992675781</v>
      </c>
      <c r="BD131" s="37" t="n">
        <v>546.119995117188</v>
      </c>
      <c r="BE131" s="37" t="n">
        <v>555.440002441406</v>
      </c>
      <c r="BF131" s="37" t="n">
        <v>535.909973144531</v>
      </c>
      <c r="BG131" s="37" t="n">
        <v>531.530029296875</v>
      </c>
      <c r="BH131" s="37" t="n">
        <v>531.359985351563</v>
      </c>
      <c r="BI131" s="37" t="n">
        <v>524.619995117188</v>
      </c>
      <c r="BJ131" s="37" t="n">
        <v>525.47998046875</v>
      </c>
      <c r="BK131" s="37" t="n">
        <v>534.280029296875</v>
      </c>
      <c r="BL131" s="37" t="n">
        <v>530.760009765625</v>
      </c>
      <c r="BM131" s="37" t="n">
        <v>520.799987792969</v>
      </c>
      <c r="BN131" s="37" t="n">
        <v>513.340026855469</v>
      </c>
      <c r="BO131" s="37" t="n">
        <v>514.880004882813</v>
      </c>
      <c r="BP131" s="37" t="n">
        <v>507.670013427734</v>
      </c>
      <c r="BQ131" s="37" t="n">
        <v>213.860000610352</v>
      </c>
      <c r="BR131" s="37" t="n">
        <v>216.610000610352</v>
      </c>
    </row>
    <row r="132" customFormat="false" ht="12.75" hidden="false" customHeight="false" outlineLevel="0" collapsed="false">
      <c r="A132" s="24" t="s">
        <v>289</v>
      </c>
      <c r="B132" s="3" t="n">
        <v>189.830001831055</v>
      </c>
      <c r="C132" s="37" t="n">
        <v>187.300003051758</v>
      </c>
      <c r="D132" s="37" t="n">
        <v>183.919998168945</v>
      </c>
      <c r="E132" s="37" t="n">
        <v>180.210006713867</v>
      </c>
      <c r="F132" s="37" t="n">
        <v>178.259994506836</v>
      </c>
      <c r="G132" s="37" t="n">
        <v>178.699996948242</v>
      </c>
      <c r="H132" s="37" t="n">
        <v>184.369995117188</v>
      </c>
      <c r="I132" s="37" t="n">
        <v>183.770004272461</v>
      </c>
      <c r="J132" s="37" t="n">
        <v>182.839996337891</v>
      </c>
      <c r="K132" s="37" t="n">
        <v>189.149993896484</v>
      </c>
      <c r="L132" s="37" t="n">
        <v>192.449996948242</v>
      </c>
      <c r="M132" s="37" t="n">
        <v>190.940002441406</v>
      </c>
      <c r="N132" s="37" t="n">
        <v>192.940002441406</v>
      </c>
      <c r="O132" s="37" t="n">
        <v>197.039993286133</v>
      </c>
      <c r="P132" s="37" t="n">
        <v>199.899993896484</v>
      </c>
      <c r="Q132" s="37" t="n">
        <v>201.669998168945</v>
      </c>
      <c r="R132" s="37" t="n">
        <v>201.699996948242</v>
      </c>
      <c r="S132" s="37" t="n">
        <v>208.470001220703</v>
      </c>
      <c r="T132" s="37" t="n">
        <v>207.050003051758</v>
      </c>
      <c r="U132" s="37" t="n">
        <v>210.639999389648</v>
      </c>
      <c r="V132" s="37" t="n">
        <v>216.809997558594</v>
      </c>
      <c r="W132" s="37" t="n">
        <v>213.279998779297</v>
      </c>
      <c r="X132" s="37" t="n">
        <v>213.899993896484</v>
      </c>
      <c r="Y132" s="37" t="n">
        <v>216.070007324219</v>
      </c>
      <c r="Z132" s="37" t="n">
        <v>222.470001220703</v>
      </c>
      <c r="AA132" s="37" t="n">
        <v>217.300003051758</v>
      </c>
      <c r="AB132" s="37" t="n">
        <v>219.009994506836</v>
      </c>
      <c r="AC132" s="37" t="n">
        <v>220.5</v>
      </c>
      <c r="AD132" s="37" t="n">
        <v>223.740005493164</v>
      </c>
      <c r="AE132" s="37" t="n">
        <v>220.839996337891</v>
      </c>
      <c r="AF132" s="37" t="n">
        <v>221.309997558594</v>
      </c>
      <c r="AG132" s="37" t="n">
        <v>225.429992675781</v>
      </c>
      <c r="AH132" s="37" t="n">
        <v>224.169998168945</v>
      </c>
      <c r="AI132" s="37" t="n">
        <v>229.589996337891</v>
      </c>
      <c r="AJ132" s="37" t="n">
        <v>231.570007324219</v>
      </c>
      <c r="AK132" s="37" t="n">
        <v>229.279998779297</v>
      </c>
      <c r="AL132" s="37" t="n">
        <v>237.429992675781</v>
      </c>
      <c r="AM132" s="37" t="n">
        <v>235.729995727539</v>
      </c>
      <c r="AN132" s="37" t="n">
        <v>231.869995117188</v>
      </c>
      <c r="AO132" s="37" t="n">
        <v>231.639999389648</v>
      </c>
      <c r="AP132" s="37" t="n">
        <v>236.889999389648</v>
      </c>
      <c r="AQ132" s="37" t="n">
        <v>233.970001220703</v>
      </c>
      <c r="AR132" s="37" t="n">
        <v>227.289993286133</v>
      </c>
      <c r="AS132" s="37" t="n">
        <v>226.990005493164</v>
      </c>
      <c r="AT132" s="37" t="n">
        <v>217.720001220703</v>
      </c>
      <c r="AU132" s="37" t="n">
        <v>216.039993286133</v>
      </c>
      <c r="AV132" s="37" t="n">
        <v>214.910003662109</v>
      </c>
      <c r="AW132" s="37" t="n">
        <v>221.289993286133</v>
      </c>
      <c r="AX132" s="37" t="n">
        <v>223.820007324219</v>
      </c>
      <c r="AY132" s="37" t="n">
        <v>222.429992675781</v>
      </c>
      <c r="AZ132" s="37" t="n">
        <v>224.960006713867</v>
      </c>
      <c r="BA132" s="37" t="n">
        <v>227.369995117188</v>
      </c>
      <c r="BB132" s="37" t="n">
        <v>226.529998779297</v>
      </c>
      <c r="BC132" s="37" t="n">
        <v>221.479995727539</v>
      </c>
      <c r="BD132" s="37" t="n">
        <v>218.110000610352</v>
      </c>
      <c r="BE132" s="37" t="n">
        <v>218.179992675781</v>
      </c>
      <c r="BF132" s="37" t="n">
        <v>230.889999389648</v>
      </c>
      <c r="BG132" s="37" t="n">
        <v>235.25</v>
      </c>
      <c r="BH132" s="37" t="n">
        <v>238.949996948242</v>
      </c>
      <c r="BI132" s="37" t="n">
        <v>235.399993896484</v>
      </c>
      <c r="BJ132" s="37" t="n">
        <v>232.929992675781</v>
      </c>
      <c r="BK132" s="37" t="n">
        <v>232.619995117188</v>
      </c>
      <c r="BL132" s="37" t="n">
        <v>230.119995117188</v>
      </c>
      <c r="BM132" s="37" t="n">
        <v>229.360000610352</v>
      </c>
      <c r="BN132" s="37" t="n">
        <v>233.880004882813</v>
      </c>
      <c r="BO132" s="37" t="n">
        <v>232.100006103516</v>
      </c>
      <c r="BP132" s="37" t="n">
        <v>223.970001220703</v>
      </c>
      <c r="BQ132" s="37" t="n">
        <v>213.860000610352</v>
      </c>
      <c r="BR132" s="37" t="n">
        <v>216.610000610352</v>
      </c>
    </row>
    <row r="133" customFormat="false" ht="12.75" hidden="false" customHeight="false" outlineLevel="0" collapsed="false">
      <c r="A133" s="24" t="s">
        <v>289</v>
      </c>
      <c r="B133" s="3" t="n">
        <v>189.830001831055</v>
      </c>
      <c r="C133" s="37" t="n">
        <v>187.300003051758</v>
      </c>
      <c r="D133" s="37" t="n">
        <v>183.919998168945</v>
      </c>
      <c r="E133" s="37" t="n">
        <v>180.210006713867</v>
      </c>
      <c r="F133" s="37" t="n">
        <v>178.259994506836</v>
      </c>
      <c r="G133" s="37" t="n">
        <v>178.699996948242</v>
      </c>
      <c r="H133" s="37" t="n">
        <v>184.369995117188</v>
      </c>
      <c r="I133" s="37" t="n">
        <v>183.770004272461</v>
      </c>
      <c r="J133" s="37" t="n">
        <v>182.839996337891</v>
      </c>
      <c r="K133" s="37" t="n">
        <v>189.149993896484</v>
      </c>
      <c r="L133" s="37" t="n">
        <v>192.449996948242</v>
      </c>
      <c r="M133" s="37" t="n">
        <v>190.940002441406</v>
      </c>
      <c r="N133" s="37" t="n">
        <v>192.940002441406</v>
      </c>
      <c r="O133" s="37" t="n">
        <v>197.039993286133</v>
      </c>
      <c r="P133" s="37" t="n">
        <v>199.899993896484</v>
      </c>
      <c r="Q133" s="37" t="n">
        <v>201.669998168945</v>
      </c>
      <c r="R133" s="37" t="n">
        <v>201.699996948242</v>
      </c>
      <c r="S133" s="37" t="n">
        <v>208.470001220703</v>
      </c>
      <c r="T133" s="37" t="n">
        <v>207.050003051758</v>
      </c>
      <c r="U133" s="37" t="n">
        <v>210.639999389648</v>
      </c>
      <c r="V133" s="37" t="n">
        <v>216.809997558594</v>
      </c>
      <c r="W133" s="37" t="n">
        <v>213.279998779297</v>
      </c>
      <c r="X133" s="37" t="n">
        <v>213.899993896484</v>
      </c>
      <c r="Y133" s="37" t="n">
        <v>216.070007324219</v>
      </c>
      <c r="Z133" s="37" t="n">
        <v>222.470001220703</v>
      </c>
      <c r="AA133" s="37" t="n">
        <v>217.300003051758</v>
      </c>
      <c r="AB133" s="37" t="n">
        <v>219.009994506836</v>
      </c>
      <c r="AC133" s="37" t="n">
        <v>220.5</v>
      </c>
      <c r="AD133" s="37" t="n">
        <v>223.740005493164</v>
      </c>
      <c r="AE133" s="37" t="n">
        <v>220.839996337891</v>
      </c>
      <c r="AF133" s="37" t="n">
        <v>221.309997558594</v>
      </c>
      <c r="AG133" s="37" t="n">
        <v>225.429992675781</v>
      </c>
      <c r="AH133" s="37" t="n">
        <v>224.169998168945</v>
      </c>
      <c r="AI133" s="37" t="n">
        <v>229.589996337891</v>
      </c>
      <c r="AJ133" s="37" t="n">
        <v>231.570007324219</v>
      </c>
      <c r="AK133" s="37" t="n">
        <v>229.279998779297</v>
      </c>
      <c r="AL133" s="37" t="n">
        <v>237.429992675781</v>
      </c>
      <c r="AM133" s="37" t="n">
        <v>235.729995727539</v>
      </c>
      <c r="AN133" s="37" t="n">
        <v>231.869995117188</v>
      </c>
      <c r="AO133" s="37" t="n">
        <v>231.639999389648</v>
      </c>
      <c r="AP133" s="37" t="n">
        <v>236.889999389648</v>
      </c>
      <c r="AQ133" s="37" t="n">
        <v>233.970001220703</v>
      </c>
      <c r="AR133" s="37" t="n">
        <v>227.289993286133</v>
      </c>
      <c r="AS133" s="37" t="n">
        <v>226.990005493164</v>
      </c>
      <c r="AT133" s="37" t="n">
        <v>217.720001220703</v>
      </c>
      <c r="AU133" s="37" t="n">
        <v>216.039993286133</v>
      </c>
      <c r="AV133" s="37" t="n">
        <v>214.910003662109</v>
      </c>
      <c r="AW133" s="37" t="n">
        <v>221.289993286133</v>
      </c>
      <c r="AX133" s="37" t="n">
        <v>223.820007324219</v>
      </c>
      <c r="AY133" s="37" t="n">
        <v>222.429992675781</v>
      </c>
      <c r="AZ133" s="37" t="n">
        <v>224.960006713867</v>
      </c>
      <c r="BA133" s="37" t="n">
        <v>227.369995117188</v>
      </c>
      <c r="BB133" s="37" t="n">
        <v>226.529998779297</v>
      </c>
      <c r="BC133" s="37" t="n">
        <v>221.479995727539</v>
      </c>
      <c r="BD133" s="37" t="n">
        <v>218.110000610352</v>
      </c>
      <c r="BE133" s="37" t="n">
        <v>218.179992675781</v>
      </c>
      <c r="BF133" s="37" t="n">
        <v>230.889999389648</v>
      </c>
      <c r="BG133" s="37" t="n">
        <v>235.25</v>
      </c>
      <c r="BH133" s="37" t="n">
        <v>238.949996948242</v>
      </c>
      <c r="BI133" s="37" t="n">
        <v>235.399993896484</v>
      </c>
      <c r="BJ133" s="37" t="n">
        <v>232.929992675781</v>
      </c>
      <c r="BK133" s="37" t="n">
        <v>232.619995117188</v>
      </c>
      <c r="BL133" s="37" t="n">
        <v>230.119995117188</v>
      </c>
      <c r="BM133" s="37" t="n">
        <v>229.360000610352</v>
      </c>
      <c r="BN133" s="37" t="n">
        <v>233.880004882813</v>
      </c>
      <c r="BO133" s="37" t="n">
        <v>232.100006103516</v>
      </c>
      <c r="BP133" s="37" t="n">
        <v>223.970001220703</v>
      </c>
      <c r="BQ133" s="37" t="n">
        <v>213.860000610352</v>
      </c>
      <c r="BR133" s="37" t="n">
        <v>216.610000610352</v>
      </c>
    </row>
    <row r="134" customFormat="false" ht="12.75" hidden="false" customHeight="false" outlineLevel="0" collapsed="false">
      <c r="A134" s="24" t="s">
        <v>290</v>
      </c>
      <c r="B134" s="3" t="n">
        <v>493.809997558594</v>
      </c>
      <c r="C134" s="37" t="n">
        <v>488.309997558594</v>
      </c>
      <c r="D134" s="37" t="n">
        <v>477.709991455078</v>
      </c>
      <c r="E134" s="37" t="n">
        <v>468.440002441406</v>
      </c>
      <c r="F134" s="37" t="n">
        <v>467.929992675781</v>
      </c>
      <c r="G134" s="37" t="n">
        <v>467.029998779297</v>
      </c>
      <c r="H134" s="37" t="n">
        <v>484.320007324219</v>
      </c>
      <c r="I134" s="37" t="n">
        <v>482.049987792969</v>
      </c>
      <c r="J134" s="37" t="n">
        <v>480.589996337891</v>
      </c>
      <c r="K134" s="37" t="n">
        <v>480.459991455078</v>
      </c>
      <c r="L134" s="37" t="n">
        <v>491.149993896484</v>
      </c>
      <c r="M134" s="37" t="n">
        <v>490.549987792969</v>
      </c>
      <c r="N134" s="37" t="n">
        <v>488.869995117188</v>
      </c>
      <c r="O134" s="37" t="n">
        <v>492.559997558594</v>
      </c>
      <c r="P134" s="37" t="n">
        <v>498.140014648438</v>
      </c>
      <c r="Q134" s="37" t="n">
        <v>504.410003662109</v>
      </c>
      <c r="R134" s="37" t="n">
        <v>503.339996337891</v>
      </c>
      <c r="S134" s="37" t="n">
        <v>509.690002441406</v>
      </c>
      <c r="T134" s="37" t="n">
        <v>510.119995117188</v>
      </c>
      <c r="U134" s="37" t="n">
        <v>517.159973144531</v>
      </c>
      <c r="V134" s="37" t="n">
        <v>528.700012207031</v>
      </c>
      <c r="W134" s="37" t="n">
        <v>519.989990234375</v>
      </c>
      <c r="X134" s="37" t="n">
        <v>524.190002441406</v>
      </c>
      <c r="Y134" s="37" t="n">
        <v>523.289978027344</v>
      </c>
      <c r="Z134" s="37" t="n">
        <v>538.570007324219</v>
      </c>
      <c r="AA134" s="37" t="n">
        <v>523.760009765625</v>
      </c>
      <c r="AB134" s="37" t="n">
        <v>527.070007324219</v>
      </c>
      <c r="AC134" s="37" t="n">
        <v>527.109985351563</v>
      </c>
      <c r="AD134" s="37" t="n">
        <v>528.22998046875</v>
      </c>
      <c r="AE134" s="37" t="n">
        <v>523.25</v>
      </c>
      <c r="AF134" s="37" t="n">
        <v>520.25</v>
      </c>
      <c r="AG134" s="37" t="n">
        <v>528.739990234375</v>
      </c>
      <c r="AH134" s="37" t="n">
        <v>531.280029296875</v>
      </c>
      <c r="AI134" s="37" t="n">
        <v>541.27001953125</v>
      </c>
      <c r="AJ134" s="37" t="n">
        <v>540.890014648438</v>
      </c>
      <c r="AK134" s="37" t="n">
        <v>532.650024414063</v>
      </c>
      <c r="AL134" s="37" t="n">
        <v>544.789978027344</v>
      </c>
      <c r="AM134" s="37" t="n">
        <v>543.549987792969</v>
      </c>
      <c r="AN134" s="37" t="n">
        <v>536.640014648438</v>
      </c>
      <c r="AO134" s="37" t="n">
        <v>530.799987792969</v>
      </c>
      <c r="AP134" s="37" t="n">
        <v>549.260009765625</v>
      </c>
      <c r="AQ134" s="37" t="n">
        <v>550.929992675781</v>
      </c>
      <c r="AR134" s="37" t="n">
        <v>536.169982910156</v>
      </c>
      <c r="AS134" s="37" t="n">
        <v>529.52001953125</v>
      </c>
      <c r="AT134" s="37" t="n">
        <v>522.559997558594</v>
      </c>
      <c r="AU134" s="37" t="n">
        <v>516.210021972656</v>
      </c>
      <c r="AV134" s="37" t="n">
        <v>508.399993896484</v>
      </c>
      <c r="AW134" s="37" t="n">
        <v>516.599975585938</v>
      </c>
      <c r="AX134" s="37" t="n">
        <v>528.400024414063</v>
      </c>
      <c r="AY134" s="37" t="n">
        <v>522.780029296875</v>
      </c>
      <c r="AZ134" s="37" t="n">
        <v>526.679992675781</v>
      </c>
      <c r="BA134" s="37" t="n">
        <v>534.969970703125</v>
      </c>
      <c r="BB134" s="37" t="n">
        <v>536.080017089844</v>
      </c>
      <c r="BC134" s="37" t="n">
        <v>525.440002441406</v>
      </c>
      <c r="BD134" s="37" t="n">
        <v>524.150024414063</v>
      </c>
      <c r="BE134" s="37" t="n">
        <v>519.640014648438</v>
      </c>
      <c r="BF134" s="37" t="n">
        <v>543.679992675781</v>
      </c>
      <c r="BG134" s="37" t="n">
        <v>546.119995117188</v>
      </c>
      <c r="BH134" s="37" t="n">
        <v>555.440002441406</v>
      </c>
      <c r="BI134" s="37" t="n">
        <v>535.909973144531</v>
      </c>
      <c r="BJ134" s="37" t="n">
        <v>531.530029296875</v>
      </c>
      <c r="BK134" s="37" t="n">
        <v>531.359985351563</v>
      </c>
      <c r="BL134" s="37" t="n">
        <v>524.619995117188</v>
      </c>
      <c r="BM134" s="37" t="n">
        <v>525.47998046875</v>
      </c>
      <c r="BN134" s="37" t="n">
        <v>534.280029296875</v>
      </c>
      <c r="BO134" s="37" t="n">
        <v>530.760009765625</v>
      </c>
      <c r="BP134" s="37" t="n">
        <v>520.799987792969</v>
      </c>
      <c r="BQ134" s="37" t="n">
        <v>513.340026855469</v>
      </c>
      <c r="BR134" s="37" t="n">
        <v>514.880004882813</v>
      </c>
    </row>
    <row r="135" customFormat="false" ht="12.75" hidden="false" customHeight="false" outlineLevel="0" collapsed="false">
      <c r="A135" s="24" t="s">
        <v>290</v>
      </c>
      <c r="B135" s="3" t="n">
        <v>493.809997558594</v>
      </c>
      <c r="C135" s="37" t="n">
        <v>488.309997558594</v>
      </c>
      <c r="D135" s="37" t="n">
        <v>477.709991455078</v>
      </c>
      <c r="E135" s="37" t="n">
        <v>468.440002441406</v>
      </c>
      <c r="F135" s="37" t="n">
        <v>467.929992675781</v>
      </c>
      <c r="G135" s="37" t="n">
        <v>467.029998779297</v>
      </c>
      <c r="H135" s="37" t="n">
        <v>484.320007324219</v>
      </c>
      <c r="I135" s="37" t="n">
        <v>482.049987792969</v>
      </c>
      <c r="J135" s="37" t="n">
        <v>480.589996337891</v>
      </c>
      <c r="K135" s="37" t="n">
        <v>480.459991455078</v>
      </c>
      <c r="L135" s="37" t="n">
        <v>491.149993896484</v>
      </c>
      <c r="M135" s="37" t="n">
        <v>490.549987792969</v>
      </c>
      <c r="N135" s="37" t="n">
        <v>488.869995117188</v>
      </c>
      <c r="O135" s="37" t="n">
        <v>492.559997558594</v>
      </c>
      <c r="P135" s="37" t="n">
        <v>498.140014648438</v>
      </c>
      <c r="Q135" s="37" t="n">
        <v>504.410003662109</v>
      </c>
      <c r="R135" s="37" t="n">
        <v>503.339996337891</v>
      </c>
      <c r="S135" s="37" t="n">
        <v>509.690002441406</v>
      </c>
      <c r="T135" s="37" t="n">
        <v>510.119995117188</v>
      </c>
      <c r="U135" s="37" t="n">
        <v>517.159973144531</v>
      </c>
      <c r="V135" s="37" t="n">
        <v>528.700012207031</v>
      </c>
      <c r="W135" s="37" t="n">
        <v>519.989990234375</v>
      </c>
      <c r="X135" s="37" t="n">
        <v>524.190002441406</v>
      </c>
      <c r="Y135" s="37" t="n">
        <v>523.289978027344</v>
      </c>
      <c r="Z135" s="37" t="n">
        <v>538.570007324219</v>
      </c>
      <c r="AA135" s="37" t="n">
        <v>523.760009765625</v>
      </c>
      <c r="AB135" s="37" t="n">
        <v>527.070007324219</v>
      </c>
      <c r="AC135" s="37" t="n">
        <v>527.109985351563</v>
      </c>
      <c r="AD135" s="37" t="n">
        <v>528.22998046875</v>
      </c>
      <c r="AE135" s="37" t="n">
        <v>523.25</v>
      </c>
      <c r="AF135" s="37" t="n">
        <v>520.25</v>
      </c>
      <c r="AG135" s="37" t="n">
        <v>528.739990234375</v>
      </c>
      <c r="AH135" s="37" t="n">
        <v>531.280029296875</v>
      </c>
      <c r="AI135" s="37" t="n">
        <v>541.27001953125</v>
      </c>
      <c r="AJ135" s="37" t="n">
        <v>540.890014648438</v>
      </c>
      <c r="AK135" s="37" t="n">
        <v>532.650024414063</v>
      </c>
      <c r="AL135" s="37" t="n">
        <v>544.789978027344</v>
      </c>
      <c r="AM135" s="37" t="n">
        <v>543.549987792969</v>
      </c>
      <c r="AN135" s="37" t="n">
        <v>536.640014648438</v>
      </c>
      <c r="AO135" s="37" t="n">
        <v>530.799987792969</v>
      </c>
      <c r="AP135" s="37" t="n">
        <v>549.260009765625</v>
      </c>
      <c r="AQ135" s="37" t="n">
        <v>550.929992675781</v>
      </c>
      <c r="AR135" s="37" t="n">
        <v>536.169982910156</v>
      </c>
      <c r="AS135" s="37" t="n">
        <v>529.52001953125</v>
      </c>
      <c r="AT135" s="37" t="n">
        <v>522.559997558594</v>
      </c>
      <c r="AU135" s="37" t="n">
        <v>516.210021972656</v>
      </c>
      <c r="AV135" s="37" t="n">
        <v>508.399993896484</v>
      </c>
      <c r="AW135" s="37" t="n">
        <v>516.599975585938</v>
      </c>
      <c r="AX135" s="37" t="n">
        <v>528.400024414063</v>
      </c>
      <c r="AY135" s="37" t="n">
        <v>522.780029296875</v>
      </c>
      <c r="AZ135" s="37" t="n">
        <v>526.679992675781</v>
      </c>
      <c r="BA135" s="37" t="n">
        <v>534.969970703125</v>
      </c>
      <c r="BB135" s="37" t="n">
        <v>536.080017089844</v>
      </c>
      <c r="BC135" s="37" t="n">
        <v>525.440002441406</v>
      </c>
      <c r="BD135" s="37" t="n">
        <v>524.150024414063</v>
      </c>
      <c r="BE135" s="37" t="n">
        <v>519.640014648438</v>
      </c>
      <c r="BF135" s="37" t="n">
        <v>543.679992675781</v>
      </c>
      <c r="BG135" s="37" t="n">
        <v>546.119995117188</v>
      </c>
      <c r="BH135" s="37" t="n">
        <v>555.440002441406</v>
      </c>
      <c r="BI135" s="37" t="n">
        <v>535.909973144531</v>
      </c>
      <c r="BJ135" s="37" t="n">
        <v>531.530029296875</v>
      </c>
      <c r="BK135" s="37" t="n">
        <v>531.359985351563</v>
      </c>
      <c r="BL135" s="37" t="n">
        <v>524.619995117188</v>
      </c>
      <c r="BM135" s="37" t="n">
        <v>525.47998046875</v>
      </c>
      <c r="BN135" s="37" t="n">
        <v>534.280029296875</v>
      </c>
      <c r="BO135" s="37" t="n">
        <v>530.760009765625</v>
      </c>
      <c r="BP135" s="37" t="n">
        <v>520.799987792969</v>
      </c>
      <c r="BQ135" s="37" t="n">
        <v>513.340026855469</v>
      </c>
      <c r="BR135" s="37" t="n">
        <v>514.880004882813</v>
      </c>
    </row>
    <row r="136" customFormat="false" ht="12.75" hidden="false" customHeight="false" outlineLevel="0" collapsed="false">
      <c r="A136" s="24" t="s">
        <v>289</v>
      </c>
      <c r="B136" s="3" t="n">
        <v>191.059997558594</v>
      </c>
      <c r="C136" s="37" t="n">
        <v>189.830001831055</v>
      </c>
      <c r="D136" s="37" t="n">
        <v>187.300003051758</v>
      </c>
      <c r="E136" s="37" t="n">
        <v>183.919998168945</v>
      </c>
      <c r="F136" s="37" t="n">
        <v>180.210006713867</v>
      </c>
      <c r="G136" s="37" t="n">
        <v>178.259994506836</v>
      </c>
      <c r="H136" s="37" t="n">
        <v>178.699996948242</v>
      </c>
      <c r="I136" s="37" t="n">
        <v>184.369995117188</v>
      </c>
      <c r="J136" s="37" t="n">
        <v>183.770004272461</v>
      </c>
      <c r="K136" s="37" t="n">
        <v>182.839996337891</v>
      </c>
      <c r="L136" s="37" t="n">
        <v>189.149993896484</v>
      </c>
      <c r="M136" s="37" t="n">
        <v>192.449996948242</v>
      </c>
      <c r="N136" s="37" t="n">
        <v>190.940002441406</v>
      </c>
      <c r="O136" s="37" t="n">
        <v>192.940002441406</v>
      </c>
      <c r="P136" s="37" t="n">
        <v>197.039993286133</v>
      </c>
      <c r="Q136" s="37" t="n">
        <v>199.899993896484</v>
      </c>
      <c r="R136" s="37" t="n">
        <v>201.669998168945</v>
      </c>
      <c r="S136" s="37" t="n">
        <v>201.699996948242</v>
      </c>
      <c r="T136" s="37" t="n">
        <v>208.470001220703</v>
      </c>
      <c r="U136" s="37" t="n">
        <v>207.050003051758</v>
      </c>
      <c r="V136" s="37" t="n">
        <v>210.639999389648</v>
      </c>
      <c r="W136" s="37" t="n">
        <v>216.809997558594</v>
      </c>
      <c r="X136" s="37" t="n">
        <v>213.279998779297</v>
      </c>
      <c r="Y136" s="37" t="n">
        <v>213.899993896484</v>
      </c>
      <c r="Z136" s="37" t="n">
        <v>216.070007324219</v>
      </c>
      <c r="AA136" s="37" t="n">
        <v>222.470001220703</v>
      </c>
      <c r="AB136" s="37" t="n">
        <v>217.300003051758</v>
      </c>
      <c r="AC136" s="37" t="n">
        <v>219.009994506836</v>
      </c>
      <c r="AD136" s="37" t="n">
        <v>220.5</v>
      </c>
      <c r="AE136" s="37" t="n">
        <v>223.740005493164</v>
      </c>
      <c r="AF136" s="37" t="n">
        <v>220.839996337891</v>
      </c>
      <c r="AG136" s="37" t="n">
        <v>221.309997558594</v>
      </c>
      <c r="AH136" s="37" t="n">
        <v>225.429992675781</v>
      </c>
      <c r="AI136" s="37" t="n">
        <v>224.169998168945</v>
      </c>
      <c r="AJ136" s="37" t="n">
        <v>229.589996337891</v>
      </c>
      <c r="AK136" s="37" t="n">
        <v>231.570007324219</v>
      </c>
      <c r="AL136" s="37" t="n">
        <v>229.279998779297</v>
      </c>
      <c r="AM136" s="37" t="n">
        <v>237.429992675781</v>
      </c>
      <c r="AN136" s="37" t="n">
        <v>235.729995727539</v>
      </c>
      <c r="AO136" s="37" t="n">
        <v>231.869995117188</v>
      </c>
      <c r="AP136" s="37" t="n">
        <v>231.639999389648</v>
      </c>
      <c r="AQ136" s="37" t="n">
        <v>236.889999389648</v>
      </c>
      <c r="AR136" s="37" t="n">
        <v>233.970001220703</v>
      </c>
      <c r="AS136" s="37" t="n">
        <v>227.289993286133</v>
      </c>
      <c r="AT136" s="37" t="n">
        <v>226.990005493164</v>
      </c>
      <c r="AU136" s="37" t="n">
        <v>217.720001220703</v>
      </c>
      <c r="AV136" s="37" t="n">
        <v>216.039993286133</v>
      </c>
      <c r="AW136" s="37" t="n">
        <v>214.910003662109</v>
      </c>
      <c r="AX136" s="37" t="n">
        <v>221.289993286133</v>
      </c>
      <c r="AY136" s="37" t="n">
        <v>223.820007324219</v>
      </c>
      <c r="AZ136" s="37" t="n">
        <v>222.429992675781</v>
      </c>
      <c r="BA136" s="37" t="n">
        <v>224.960006713867</v>
      </c>
      <c r="BB136" s="37" t="n">
        <v>227.369995117188</v>
      </c>
      <c r="BC136" s="37" t="n">
        <v>226.529998779297</v>
      </c>
      <c r="BD136" s="37" t="n">
        <v>221.479995727539</v>
      </c>
      <c r="BE136" s="37" t="n">
        <v>218.110000610352</v>
      </c>
      <c r="BF136" s="37" t="n">
        <v>218.179992675781</v>
      </c>
      <c r="BG136" s="37" t="n">
        <v>230.889999389648</v>
      </c>
      <c r="BH136" s="37" t="n">
        <v>235.25</v>
      </c>
      <c r="BI136" s="37" t="n">
        <v>238.949996948242</v>
      </c>
      <c r="BJ136" s="37" t="n">
        <v>235.399993896484</v>
      </c>
      <c r="BK136" s="37" t="n">
        <v>232.929992675781</v>
      </c>
      <c r="BL136" s="37" t="n">
        <v>232.619995117188</v>
      </c>
      <c r="BM136" s="37" t="n">
        <v>230.119995117188</v>
      </c>
      <c r="BN136" s="37" t="n">
        <v>229.360000610352</v>
      </c>
      <c r="BO136" s="37" t="n">
        <v>233.880004882813</v>
      </c>
      <c r="BP136" s="37" t="n">
        <v>232.100006103516</v>
      </c>
      <c r="BQ136" s="37" t="n">
        <v>223.970001220703</v>
      </c>
      <c r="BR136" s="37" t="n">
        <v>213.860000610352</v>
      </c>
    </row>
    <row r="137" customFormat="false" ht="12.75" hidden="false" customHeight="false" outlineLevel="0" collapsed="false">
      <c r="A137" s="24" t="s">
        <v>289</v>
      </c>
      <c r="B137" s="3" t="n">
        <v>191.059997558594</v>
      </c>
      <c r="C137" s="37" t="n">
        <v>189.830001831055</v>
      </c>
      <c r="D137" s="37" t="n">
        <v>187.300003051758</v>
      </c>
      <c r="E137" s="37" t="n">
        <v>183.919998168945</v>
      </c>
      <c r="F137" s="37" t="n">
        <v>180.210006713867</v>
      </c>
      <c r="G137" s="37" t="n">
        <v>178.259994506836</v>
      </c>
      <c r="H137" s="37" t="n">
        <v>178.699996948242</v>
      </c>
      <c r="I137" s="37" t="n">
        <v>184.369995117188</v>
      </c>
      <c r="J137" s="37" t="n">
        <v>183.770004272461</v>
      </c>
      <c r="K137" s="37" t="n">
        <v>182.839996337891</v>
      </c>
      <c r="L137" s="37" t="n">
        <v>189.149993896484</v>
      </c>
      <c r="M137" s="37" t="n">
        <v>192.449996948242</v>
      </c>
      <c r="N137" s="37" t="n">
        <v>190.940002441406</v>
      </c>
      <c r="O137" s="37" t="n">
        <v>192.940002441406</v>
      </c>
      <c r="P137" s="37" t="n">
        <v>197.039993286133</v>
      </c>
      <c r="Q137" s="37" t="n">
        <v>199.899993896484</v>
      </c>
      <c r="R137" s="37" t="n">
        <v>201.669998168945</v>
      </c>
      <c r="S137" s="37" t="n">
        <v>201.699996948242</v>
      </c>
      <c r="T137" s="37" t="n">
        <v>208.470001220703</v>
      </c>
      <c r="U137" s="37" t="n">
        <v>207.050003051758</v>
      </c>
      <c r="V137" s="37" t="n">
        <v>210.639999389648</v>
      </c>
      <c r="W137" s="37" t="n">
        <v>216.809997558594</v>
      </c>
      <c r="X137" s="37" t="n">
        <v>213.279998779297</v>
      </c>
      <c r="Y137" s="37" t="n">
        <v>213.899993896484</v>
      </c>
      <c r="Z137" s="37" t="n">
        <v>216.070007324219</v>
      </c>
      <c r="AA137" s="37" t="n">
        <v>222.470001220703</v>
      </c>
      <c r="AB137" s="37" t="n">
        <v>217.300003051758</v>
      </c>
      <c r="AC137" s="37" t="n">
        <v>219.009994506836</v>
      </c>
      <c r="AD137" s="37" t="n">
        <v>220.5</v>
      </c>
      <c r="AE137" s="37" t="n">
        <v>223.740005493164</v>
      </c>
      <c r="AF137" s="37" t="n">
        <v>220.839996337891</v>
      </c>
      <c r="AG137" s="37" t="n">
        <v>221.309997558594</v>
      </c>
      <c r="AH137" s="37" t="n">
        <v>225.429992675781</v>
      </c>
      <c r="AI137" s="37" t="n">
        <v>224.169998168945</v>
      </c>
      <c r="AJ137" s="37" t="n">
        <v>229.589996337891</v>
      </c>
      <c r="AK137" s="37" t="n">
        <v>231.570007324219</v>
      </c>
      <c r="AL137" s="37" t="n">
        <v>229.279998779297</v>
      </c>
      <c r="AM137" s="37" t="n">
        <v>237.429992675781</v>
      </c>
      <c r="AN137" s="37" t="n">
        <v>235.729995727539</v>
      </c>
      <c r="AO137" s="37" t="n">
        <v>231.869995117188</v>
      </c>
      <c r="AP137" s="37" t="n">
        <v>231.639999389648</v>
      </c>
      <c r="AQ137" s="37" t="n">
        <v>236.889999389648</v>
      </c>
      <c r="AR137" s="37" t="n">
        <v>233.970001220703</v>
      </c>
      <c r="AS137" s="37" t="n">
        <v>227.289993286133</v>
      </c>
      <c r="AT137" s="37" t="n">
        <v>226.990005493164</v>
      </c>
      <c r="AU137" s="37" t="n">
        <v>217.720001220703</v>
      </c>
      <c r="AV137" s="37" t="n">
        <v>216.039993286133</v>
      </c>
      <c r="AW137" s="37" t="n">
        <v>214.910003662109</v>
      </c>
      <c r="AX137" s="37" t="n">
        <v>221.289993286133</v>
      </c>
      <c r="AY137" s="37" t="n">
        <v>223.820007324219</v>
      </c>
      <c r="AZ137" s="37" t="n">
        <v>222.429992675781</v>
      </c>
      <c r="BA137" s="37" t="n">
        <v>224.960006713867</v>
      </c>
      <c r="BB137" s="37" t="n">
        <v>227.369995117188</v>
      </c>
      <c r="BC137" s="37" t="n">
        <v>226.529998779297</v>
      </c>
      <c r="BD137" s="37" t="n">
        <v>221.479995727539</v>
      </c>
      <c r="BE137" s="37" t="n">
        <v>218.110000610352</v>
      </c>
      <c r="BF137" s="37" t="n">
        <v>218.179992675781</v>
      </c>
      <c r="BG137" s="37" t="n">
        <v>230.889999389648</v>
      </c>
      <c r="BH137" s="37" t="n">
        <v>235.25</v>
      </c>
      <c r="BI137" s="37" t="n">
        <v>238.949996948242</v>
      </c>
      <c r="BJ137" s="37" t="n">
        <v>235.399993896484</v>
      </c>
      <c r="BK137" s="37" t="n">
        <v>232.929992675781</v>
      </c>
      <c r="BL137" s="37" t="n">
        <v>232.619995117188</v>
      </c>
      <c r="BM137" s="37" t="n">
        <v>230.119995117188</v>
      </c>
      <c r="BN137" s="37" t="n">
        <v>229.360000610352</v>
      </c>
      <c r="BO137" s="37" t="n">
        <v>233.880004882813</v>
      </c>
      <c r="BP137" s="37" t="n">
        <v>232.100006103516</v>
      </c>
      <c r="BQ137" s="37" t="n">
        <v>223.970001220703</v>
      </c>
      <c r="BR137" s="37" t="n">
        <v>213.860000610352</v>
      </c>
    </row>
    <row r="138" customFormat="false" ht="12.75" hidden="false" customHeight="false" outlineLevel="0" collapsed="false">
      <c r="A138" s="24" t="s">
        <v>290</v>
      </c>
      <c r="B138" s="3" t="n">
        <v>493.380004882813</v>
      </c>
      <c r="C138" s="37" t="n">
        <v>493.809997558594</v>
      </c>
      <c r="D138" s="37" t="n">
        <v>488.309997558594</v>
      </c>
      <c r="E138" s="37" t="n">
        <v>477.709991455078</v>
      </c>
      <c r="F138" s="37" t="n">
        <v>468.440002441406</v>
      </c>
      <c r="G138" s="37" t="n">
        <v>467.929992675781</v>
      </c>
      <c r="H138" s="37" t="n">
        <v>467.029998779297</v>
      </c>
      <c r="I138" s="37" t="n">
        <v>484.320007324219</v>
      </c>
      <c r="J138" s="37" t="n">
        <v>482.049987792969</v>
      </c>
      <c r="K138" s="37" t="n">
        <v>480.589996337891</v>
      </c>
      <c r="L138" s="37" t="n">
        <v>480.459991455078</v>
      </c>
      <c r="M138" s="37" t="n">
        <v>491.149993896484</v>
      </c>
      <c r="N138" s="37" t="n">
        <v>490.549987792969</v>
      </c>
      <c r="O138" s="37" t="n">
        <v>488.869995117188</v>
      </c>
      <c r="P138" s="37" t="n">
        <v>492.559997558594</v>
      </c>
      <c r="Q138" s="37" t="n">
        <v>498.140014648438</v>
      </c>
      <c r="R138" s="37" t="n">
        <v>504.410003662109</v>
      </c>
      <c r="S138" s="37" t="n">
        <v>503.339996337891</v>
      </c>
      <c r="T138" s="37" t="n">
        <v>509.690002441406</v>
      </c>
      <c r="U138" s="37" t="n">
        <v>510.119995117188</v>
      </c>
      <c r="V138" s="37" t="n">
        <v>517.159973144531</v>
      </c>
      <c r="W138" s="37" t="n">
        <v>528.700012207031</v>
      </c>
      <c r="X138" s="37" t="n">
        <v>519.989990234375</v>
      </c>
      <c r="Y138" s="37" t="n">
        <v>524.190002441406</v>
      </c>
      <c r="Z138" s="37" t="n">
        <v>523.289978027344</v>
      </c>
      <c r="AA138" s="37" t="n">
        <v>538.570007324219</v>
      </c>
      <c r="AB138" s="37" t="n">
        <v>523.760009765625</v>
      </c>
      <c r="AC138" s="37" t="n">
        <v>527.070007324219</v>
      </c>
      <c r="AD138" s="37" t="n">
        <v>527.109985351563</v>
      </c>
      <c r="AE138" s="37" t="n">
        <v>528.22998046875</v>
      </c>
      <c r="AF138" s="37" t="n">
        <v>523.25</v>
      </c>
      <c r="AG138" s="37" t="n">
        <v>520.25</v>
      </c>
      <c r="AH138" s="37" t="n">
        <v>528.739990234375</v>
      </c>
      <c r="AI138" s="37" t="n">
        <v>531.280029296875</v>
      </c>
      <c r="AJ138" s="37" t="n">
        <v>541.27001953125</v>
      </c>
      <c r="AK138" s="37" t="n">
        <v>540.890014648438</v>
      </c>
      <c r="AL138" s="37" t="n">
        <v>532.650024414063</v>
      </c>
      <c r="AM138" s="37" t="n">
        <v>544.789978027344</v>
      </c>
      <c r="AN138" s="37" t="n">
        <v>543.549987792969</v>
      </c>
      <c r="AO138" s="37" t="n">
        <v>536.640014648438</v>
      </c>
      <c r="AP138" s="37" t="n">
        <v>530.799987792969</v>
      </c>
      <c r="AQ138" s="37" t="n">
        <v>549.260009765625</v>
      </c>
      <c r="AR138" s="37" t="n">
        <v>550.929992675781</v>
      </c>
      <c r="AS138" s="37" t="n">
        <v>536.169982910156</v>
      </c>
      <c r="AT138" s="37" t="n">
        <v>529.52001953125</v>
      </c>
      <c r="AU138" s="37" t="n">
        <v>522.559997558594</v>
      </c>
      <c r="AV138" s="37" t="n">
        <v>516.210021972656</v>
      </c>
      <c r="AW138" s="37" t="n">
        <v>508.399993896484</v>
      </c>
      <c r="AX138" s="37" t="n">
        <v>516.599975585938</v>
      </c>
      <c r="AY138" s="37" t="n">
        <v>528.400024414063</v>
      </c>
      <c r="AZ138" s="37" t="n">
        <v>522.780029296875</v>
      </c>
      <c r="BA138" s="37" t="n">
        <v>526.679992675781</v>
      </c>
      <c r="BB138" s="37" t="n">
        <v>534.969970703125</v>
      </c>
      <c r="BC138" s="37" t="n">
        <v>536.080017089844</v>
      </c>
      <c r="BD138" s="37" t="n">
        <v>525.440002441406</v>
      </c>
      <c r="BE138" s="37" t="n">
        <v>524.150024414063</v>
      </c>
      <c r="BF138" s="37" t="n">
        <v>519.640014648438</v>
      </c>
      <c r="BG138" s="37" t="n">
        <v>543.679992675781</v>
      </c>
      <c r="BH138" s="37" t="n">
        <v>546.119995117188</v>
      </c>
      <c r="BI138" s="37" t="n">
        <v>555.440002441406</v>
      </c>
      <c r="BJ138" s="37" t="n">
        <v>535.909973144531</v>
      </c>
      <c r="BK138" s="37" t="n">
        <v>531.530029296875</v>
      </c>
      <c r="BL138" s="37" t="n">
        <v>531.359985351563</v>
      </c>
      <c r="BM138" s="37" t="n">
        <v>524.619995117188</v>
      </c>
      <c r="BN138" s="37" t="n">
        <v>525.47998046875</v>
      </c>
      <c r="BO138" s="37" t="n">
        <v>534.280029296875</v>
      </c>
      <c r="BP138" s="37" t="n">
        <v>530.760009765625</v>
      </c>
      <c r="BQ138" s="37" t="n">
        <v>520.799987792969</v>
      </c>
      <c r="BR138" s="37" t="n">
        <v>513.340026855469</v>
      </c>
    </row>
    <row r="139" customFormat="false" ht="12.75" hidden="false" customHeight="false" outlineLevel="0" collapsed="false">
      <c r="A139" s="24" t="s">
        <v>290</v>
      </c>
      <c r="B139" s="3" t="n">
        <v>493.380004882813</v>
      </c>
      <c r="C139" s="37" t="n">
        <v>493.809997558594</v>
      </c>
      <c r="D139" s="37" t="n">
        <v>488.309997558594</v>
      </c>
      <c r="E139" s="37" t="n">
        <v>477.709991455078</v>
      </c>
      <c r="F139" s="37" t="n">
        <v>468.440002441406</v>
      </c>
      <c r="G139" s="37" t="n">
        <v>467.929992675781</v>
      </c>
      <c r="H139" s="37" t="n">
        <v>467.029998779297</v>
      </c>
      <c r="I139" s="37" t="n">
        <v>484.320007324219</v>
      </c>
      <c r="J139" s="37" t="n">
        <v>482.049987792969</v>
      </c>
      <c r="K139" s="37" t="n">
        <v>480.589996337891</v>
      </c>
      <c r="L139" s="37" t="n">
        <v>480.459991455078</v>
      </c>
      <c r="M139" s="37" t="n">
        <v>491.149993896484</v>
      </c>
      <c r="N139" s="37" t="n">
        <v>490.549987792969</v>
      </c>
      <c r="O139" s="37" t="n">
        <v>488.869995117188</v>
      </c>
      <c r="P139" s="37" t="n">
        <v>492.559997558594</v>
      </c>
      <c r="Q139" s="37" t="n">
        <v>498.140014648438</v>
      </c>
      <c r="R139" s="37" t="n">
        <v>504.410003662109</v>
      </c>
      <c r="S139" s="37" t="n">
        <v>503.339996337891</v>
      </c>
      <c r="T139" s="37" t="n">
        <v>509.690002441406</v>
      </c>
      <c r="U139" s="37" t="n">
        <v>510.119995117188</v>
      </c>
      <c r="V139" s="37" t="n">
        <v>517.159973144531</v>
      </c>
      <c r="W139" s="37" t="n">
        <v>528.700012207031</v>
      </c>
      <c r="X139" s="37" t="n">
        <v>519.989990234375</v>
      </c>
      <c r="Y139" s="37" t="n">
        <v>524.190002441406</v>
      </c>
      <c r="Z139" s="37" t="n">
        <v>523.289978027344</v>
      </c>
      <c r="AA139" s="37" t="n">
        <v>538.570007324219</v>
      </c>
      <c r="AB139" s="37" t="n">
        <v>523.760009765625</v>
      </c>
      <c r="AC139" s="37" t="n">
        <v>527.070007324219</v>
      </c>
      <c r="AD139" s="37" t="n">
        <v>527.109985351563</v>
      </c>
      <c r="AE139" s="37" t="n">
        <v>528.22998046875</v>
      </c>
      <c r="AF139" s="37" t="n">
        <v>523.25</v>
      </c>
      <c r="AG139" s="37" t="n">
        <v>520.25</v>
      </c>
      <c r="AH139" s="37" t="n">
        <v>528.739990234375</v>
      </c>
      <c r="AI139" s="37" t="n">
        <v>531.280029296875</v>
      </c>
      <c r="AJ139" s="37" t="n">
        <v>541.27001953125</v>
      </c>
      <c r="AK139" s="37" t="n">
        <v>540.890014648438</v>
      </c>
      <c r="AL139" s="37" t="n">
        <v>532.650024414063</v>
      </c>
      <c r="AM139" s="37" t="n">
        <v>544.789978027344</v>
      </c>
      <c r="AN139" s="37" t="n">
        <v>543.549987792969</v>
      </c>
      <c r="AO139" s="37" t="n">
        <v>536.640014648438</v>
      </c>
      <c r="AP139" s="37" t="n">
        <v>530.799987792969</v>
      </c>
      <c r="AQ139" s="37" t="n">
        <v>549.260009765625</v>
      </c>
      <c r="AR139" s="37" t="n">
        <v>550.929992675781</v>
      </c>
      <c r="AS139" s="37" t="n">
        <v>536.169982910156</v>
      </c>
      <c r="AT139" s="37" t="n">
        <v>529.52001953125</v>
      </c>
      <c r="AU139" s="37" t="n">
        <v>522.559997558594</v>
      </c>
      <c r="AV139" s="37" t="n">
        <v>516.210021972656</v>
      </c>
      <c r="AW139" s="37" t="n">
        <v>508.399993896484</v>
      </c>
      <c r="AX139" s="37" t="n">
        <v>516.599975585938</v>
      </c>
      <c r="AY139" s="37" t="n">
        <v>528.400024414063</v>
      </c>
      <c r="AZ139" s="37" t="n">
        <v>522.780029296875</v>
      </c>
      <c r="BA139" s="37" t="n">
        <v>526.679992675781</v>
      </c>
      <c r="BB139" s="37" t="n">
        <v>534.969970703125</v>
      </c>
      <c r="BC139" s="37" t="n">
        <v>536.080017089844</v>
      </c>
      <c r="BD139" s="37" t="n">
        <v>525.440002441406</v>
      </c>
      <c r="BE139" s="37" t="n">
        <v>524.150024414063</v>
      </c>
      <c r="BF139" s="37" t="n">
        <v>519.640014648438</v>
      </c>
      <c r="BG139" s="37" t="n">
        <v>543.679992675781</v>
      </c>
      <c r="BH139" s="37" t="n">
        <v>546.119995117188</v>
      </c>
      <c r="BI139" s="37" t="n">
        <v>555.440002441406</v>
      </c>
      <c r="BJ139" s="37" t="n">
        <v>535.909973144531</v>
      </c>
      <c r="BK139" s="37" t="n">
        <v>531.530029296875</v>
      </c>
      <c r="BL139" s="37" t="n">
        <v>531.359985351563</v>
      </c>
      <c r="BM139" s="37" t="n">
        <v>524.619995117188</v>
      </c>
      <c r="BN139" s="37" t="n">
        <v>525.47998046875</v>
      </c>
      <c r="BO139" s="37" t="n">
        <v>534.280029296875</v>
      </c>
      <c r="BP139" s="37" t="n">
        <v>530.760009765625</v>
      </c>
      <c r="BQ139" s="37" t="n">
        <v>520.799987792969</v>
      </c>
      <c r="BR139" s="37" t="n">
        <v>513.340026855469</v>
      </c>
    </row>
    <row r="140" customFormat="false" ht="12.75" hidden="false" customHeight="false" outlineLevel="0" collapsed="false">
      <c r="A140" s="24" t="s">
        <v>290</v>
      </c>
      <c r="B140" s="3" t="n">
        <v>494.540008544922</v>
      </c>
      <c r="C140" s="37" t="n">
        <v>493.380004882813</v>
      </c>
      <c r="D140" s="37" t="n">
        <v>493.809997558594</v>
      </c>
      <c r="E140" s="37" t="n">
        <v>488.309997558594</v>
      </c>
      <c r="F140" s="37" t="n">
        <v>477.709991455078</v>
      </c>
      <c r="G140" s="37" t="n">
        <v>468.440002441406</v>
      </c>
      <c r="H140" s="37" t="n">
        <v>467.929992675781</v>
      </c>
      <c r="I140" s="37" t="n">
        <v>467.029998779297</v>
      </c>
      <c r="J140" s="37" t="n">
        <v>484.320007324219</v>
      </c>
      <c r="K140" s="37" t="n">
        <v>482.049987792969</v>
      </c>
      <c r="L140" s="37" t="n">
        <v>480.589996337891</v>
      </c>
      <c r="M140" s="37" t="n">
        <v>480.459991455078</v>
      </c>
      <c r="N140" s="37" t="n">
        <v>491.149993896484</v>
      </c>
      <c r="O140" s="37" t="n">
        <v>490.549987792969</v>
      </c>
      <c r="P140" s="37" t="n">
        <v>488.869995117188</v>
      </c>
      <c r="Q140" s="37" t="n">
        <v>492.559997558594</v>
      </c>
      <c r="R140" s="37" t="n">
        <v>498.140014648438</v>
      </c>
      <c r="S140" s="37" t="n">
        <v>504.410003662109</v>
      </c>
      <c r="T140" s="37" t="n">
        <v>503.339996337891</v>
      </c>
      <c r="U140" s="37" t="n">
        <v>509.690002441406</v>
      </c>
      <c r="V140" s="37" t="n">
        <v>510.119995117188</v>
      </c>
      <c r="W140" s="37" t="n">
        <v>517.159973144531</v>
      </c>
      <c r="X140" s="37" t="n">
        <v>528.700012207031</v>
      </c>
      <c r="Y140" s="37" t="n">
        <v>519.989990234375</v>
      </c>
      <c r="Z140" s="37" t="n">
        <v>524.190002441406</v>
      </c>
      <c r="AA140" s="37" t="n">
        <v>523.289978027344</v>
      </c>
      <c r="AB140" s="37" t="n">
        <v>538.570007324219</v>
      </c>
      <c r="AC140" s="37" t="n">
        <v>523.760009765625</v>
      </c>
      <c r="AD140" s="37" t="n">
        <v>527.070007324219</v>
      </c>
      <c r="AE140" s="37" t="n">
        <v>527.109985351563</v>
      </c>
      <c r="AF140" s="37" t="n">
        <v>528.22998046875</v>
      </c>
      <c r="AG140" s="37" t="n">
        <v>523.25</v>
      </c>
      <c r="AH140" s="37" t="n">
        <v>520.25</v>
      </c>
      <c r="AI140" s="37" t="n">
        <v>528.739990234375</v>
      </c>
      <c r="AJ140" s="37" t="n">
        <v>531.280029296875</v>
      </c>
      <c r="AK140" s="37" t="n">
        <v>541.27001953125</v>
      </c>
      <c r="AL140" s="37" t="n">
        <v>540.890014648438</v>
      </c>
      <c r="AM140" s="37" t="n">
        <v>532.650024414063</v>
      </c>
      <c r="AN140" s="37" t="n">
        <v>544.789978027344</v>
      </c>
      <c r="AO140" s="37" t="n">
        <v>543.549987792969</v>
      </c>
      <c r="AP140" s="37" t="n">
        <v>536.640014648438</v>
      </c>
      <c r="AQ140" s="37" t="n">
        <v>530.799987792969</v>
      </c>
      <c r="AR140" s="37" t="n">
        <v>549.260009765625</v>
      </c>
      <c r="AS140" s="37" t="n">
        <v>550.929992675781</v>
      </c>
      <c r="AT140" s="37" t="n">
        <v>536.169982910156</v>
      </c>
      <c r="AU140" s="37" t="n">
        <v>529.52001953125</v>
      </c>
      <c r="AV140" s="37" t="n">
        <v>522.559997558594</v>
      </c>
      <c r="AW140" s="37" t="n">
        <v>516.210021972656</v>
      </c>
      <c r="AX140" s="37" t="n">
        <v>508.399993896484</v>
      </c>
      <c r="AY140" s="37" t="n">
        <v>516.599975585938</v>
      </c>
      <c r="AZ140" s="37" t="n">
        <v>528.400024414063</v>
      </c>
      <c r="BA140" s="37" t="n">
        <v>522.780029296875</v>
      </c>
      <c r="BB140" s="37" t="n">
        <v>526.679992675781</v>
      </c>
      <c r="BC140" s="37" t="n">
        <v>534.969970703125</v>
      </c>
      <c r="BD140" s="37" t="n">
        <v>536.080017089844</v>
      </c>
      <c r="BE140" s="37" t="n">
        <v>525.440002441406</v>
      </c>
      <c r="BF140" s="37" t="n">
        <v>524.150024414063</v>
      </c>
      <c r="BG140" s="37" t="n">
        <v>519.640014648438</v>
      </c>
      <c r="BH140" s="37" t="n">
        <v>543.679992675781</v>
      </c>
      <c r="BI140" s="37" t="n">
        <v>546.119995117188</v>
      </c>
      <c r="BJ140" s="37" t="n">
        <v>555.440002441406</v>
      </c>
      <c r="BK140" s="37" t="n">
        <v>535.909973144531</v>
      </c>
      <c r="BL140" s="37" t="n">
        <v>531.530029296875</v>
      </c>
      <c r="BM140" s="37" t="n">
        <v>531.359985351563</v>
      </c>
      <c r="BN140" s="37" t="n">
        <v>524.619995117188</v>
      </c>
      <c r="BO140" s="37" t="n">
        <v>525.47998046875</v>
      </c>
      <c r="BP140" s="37" t="n">
        <v>534.280029296875</v>
      </c>
      <c r="BQ140" s="37" t="n">
        <v>530.760009765625</v>
      </c>
      <c r="BR140" s="37" t="n">
        <v>520.799987792969</v>
      </c>
    </row>
    <row r="141" customFormat="false" ht="12.75" hidden="false" customHeight="false" outlineLevel="0" collapsed="false">
      <c r="A141" s="24" t="s">
        <v>290</v>
      </c>
      <c r="B141" s="3" t="n">
        <v>494.540008544922</v>
      </c>
      <c r="C141" s="37" t="n">
        <v>493.380004882813</v>
      </c>
      <c r="D141" s="37" t="n">
        <v>493.809997558594</v>
      </c>
      <c r="E141" s="37" t="n">
        <v>488.309997558594</v>
      </c>
      <c r="F141" s="37" t="n">
        <v>477.709991455078</v>
      </c>
      <c r="G141" s="37" t="n">
        <v>468.440002441406</v>
      </c>
      <c r="H141" s="37" t="n">
        <v>467.929992675781</v>
      </c>
      <c r="I141" s="37" t="n">
        <v>467.029998779297</v>
      </c>
      <c r="J141" s="37" t="n">
        <v>484.320007324219</v>
      </c>
      <c r="K141" s="37" t="n">
        <v>482.049987792969</v>
      </c>
      <c r="L141" s="37" t="n">
        <v>480.589996337891</v>
      </c>
      <c r="M141" s="37" t="n">
        <v>480.459991455078</v>
      </c>
      <c r="N141" s="37" t="n">
        <v>491.149993896484</v>
      </c>
      <c r="O141" s="37" t="n">
        <v>490.549987792969</v>
      </c>
      <c r="P141" s="37" t="n">
        <v>488.869995117188</v>
      </c>
      <c r="Q141" s="37" t="n">
        <v>492.559997558594</v>
      </c>
      <c r="R141" s="37" t="n">
        <v>498.140014648438</v>
      </c>
      <c r="S141" s="37" t="n">
        <v>504.410003662109</v>
      </c>
      <c r="T141" s="37" t="n">
        <v>503.339996337891</v>
      </c>
      <c r="U141" s="37" t="n">
        <v>509.690002441406</v>
      </c>
      <c r="V141" s="37" t="n">
        <v>510.119995117188</v>
      </c>
      <c r="W141" s="37" t="n">
        <v>517.159973144531</v>
      </c>
      <c r="X141" s="37" t="n">
        <v>528.700012207031</v>
      </c>
      <c r="Y141" s="37" t="n">
        <v>519.989990234375</v>
      </c>
      <c r="Z141" s="37" t="n">
        <v>524.190002441406</v>
      </c>
      <c r="AA141" s="37" t="n">
        <v>523.289978027344</v>
      </c>
      <c r="AB141" s="37" t="n">
        <v>538.570007324219</v>
      </c>
      <c r="AC141" s="37" t="n">
        <v>523.760009765625</v>
      </c>
      <c r="AD141" s="37" t="n">
        <v>527.070007324219</v>
      </c>
      <c r="AE141" s="37" t="n">
        <v>527.109985351563</v>
      </c>
      <c r="AF141" s="37" t="n">
        <v>528.22998046875</v>
      </c>
      <c r="AG141" s="37" t="n">
        <v>523.25</v>
      </c>
      <c r="AH141" s="37" t="n">
        <v>520.25</v>
      </c>
      <c r="AI141" s="37" t="n">
        <v>528.739990234375</v>
      </c>
      <c r="AJ141" s="37" t="n">
        <v>531.280029296875</v>
      </c>
      <c r="AK141" s="37" t="n">
        <v>541.27001953125</v>
      </c>
      <c r="AL141" s="37" t="n">
        <v>540.890014648438</v>
      </c>
      <c r="AM141" s="37" t="n">
        <v>532.650024414063</v>
      </c>
      <c r="AN141" s="37" t="n">
        <v>544.789978027344</v>
      </c>
      <c r="AO141" s="37" t="n">
        <v>543.549987792969</v>
      </c>
      <c r="AP141" s="37" t="n">
        <v>536.640014648438</v>
      </c>
      <c r="AQ141" s="37" t="n">
        <v>530.799987792969</v>
      </c>
      <c r="AR141" s="37" t="n">
        <v>549.260009765625</v>
      </c>
      <c r="AS141" s="37" t="n">
        <v>550.929992675781</v>
      </c>
      <c r="AT141" s="37" t="n">
        <v>536.169982910156</v>
      </c>
      <c r="AU141" s="37" t="n">
        <v>529.52001953125</v>
      </c>
      <c r="AV141" s="37" t="n">
        <v>522.559997558594</v>
      </c>
      <c r="AW141" s="37" t="n">
        <v>516.210021972656</v>
      </c>
      <c r="AX141" s="37" t="n">
        <v>508.399993896484</v>
      </c>
      <c r="AY141" s="37" t="n">
        <v>516.599975585938</v>
      </c>
      <c r="AZ141" s="37" t="n">
        <v>528.400024414063</v>
      </c>
      <c r="BA141" s="37" t="n">
        <v>522.780029296875</v>
      </c>
      <c r="BB141" s="37" t="n">
        <v>526.679992675781</v>
      </c>
      <c r="BC141" s="37" t="n">
        <v>534.969970703125</v>
      </c>
      <c r="BD141" s="37" t="n">
        <v>536.080017089844</v>
      </c>
      <c r="BE141" s="37" t="n">
        <v>525.440002441406</v>
      </c>
      <c r="BF141" s="37" t="n">
        <v>524.150024414063</v>
      </c>
      <c r="BG141" s="37" t="n">
        <v>519.640014648438</v>
      </c>
      <c r="BH141" s="37" t="n">
        <v>543.679992675781</v>
      </c>
      <c r="BI141" s="37" t="n">
        <v>546.119995117188</v>
      </c>
      <c r="BJ141" s="37" t="n">
        <v>555.440002441406</v>
      </c>
      <c r="BK141" s="37" t="n">
        <v>535.909973144531</v>
      </c>
      <c r="BL141" s="37" t="n">
        <v>531.530029296875</v>
      </c>
      <c r="BM141" s="37" t="n">
        <v>531.359985351563</v>
      </c>
      <c r="BN141" s="37" t="n">
        <v>524.619995117188</v>
      </c>
      <c r="BO141" s="37" t="n">
        <v>525.47998046875</v>
      </c>
      <c r="BP141" s="37" t="n">
        <v>534.280029296875</v>
      </c>
      <c r="BQ141" s="37" t="n">
        <v>530.760009765625</v>
      </c>
      <c r="BR141" s="37" t="n">
        <v>520.799987792969</v>
      </c>
    </row>
    <row r="142" customFormat="false" ht="12.75" hidden="false" customHeight="false" outlineLevel="0" collapsed="false">
      <c r="A142" s="24" t="s">
        <v>289</v>
      </c>
      <c r="B142" s="3" t="n">
        <v>188.839996337891</v>
      </c>
      <c r="C142" s="37" t="n">
        <v>191.059997558594</v>
      </c>
      <c r="D142" s="37" t="n">
        <v>189.830001831055</v>
      </c>
      <c r="E142" s="37" t="n">
        <v>187.300003051758</v>
      </c>
      <c r="F142" s="37" t="n">
        <v>183.919998168945</v>
      </c>
      <c r="G142" s="37" t="n">
        <v>180.210006713867</v>
      </c>
      <c r="H142" s="37" t="n">
        <v>178.259994506836</v>
      </c>
      <c r="I142" s="37" t="n">
        <v>178.699996948242</v>
      </c>
      <c r="J142" s="37" t="n">
        <v>184.369995117188</v>
      </c>
      <c r="K142" s="37" t="n">
        <v>183.770004272461</v>
      </c>
      <c r="L142" s="37" t="n">
        <v>182.839996337891</v>
      </c>
      <c r="M142" s="37" t="n">
        <v>189.149993896484</v>
      </c>
      <c r="N142" s="37" t="n">
        <v>192.449996948242</v>
      </c>
      <c r="O142" s="37" t="n">
        <v>190.940002441406</v>
      </c>
      <c r="P142" s="37" t="n">
        <v>192.940002441406</v>
      </c>
      <c r="Q142" s="37" t="n">
        <v>197.039993286133</v>
      </c>
      <c r="R142" s="37" t="n">
        <v>199.899993896484</v>
      </c>
      <c r="S142" s="37" t="n">
        <v>201.669998168945</v>
      </c>
      <c r="T142" s="37" t="n">
        <v>201.699996948242</v>
      </c>
      <c r="U142" s="37" t="n">
        <v>208.470001220703</v>
      </c>
      <c r="V142" s="37" t="n">
        <v>207.050003051758</v>
      </c>
      <c r="W142" s="37" t="n">
        <v>210.639999389648</v>
      </c>
      <c r="X142" s="37" t="n">
        <v>216.809997558594</v>
      </c>
      <c r="Y142" s="37" t="n">
        <v>213.279998779297</v>
      </c>
      <c r="Z142" s="37" t="n">
        <v>213.899993896484</v>
      </c>
      <c r="AA142" s="37" t="n">
        <v>216.070007324219</v>
      </c>
      <c r="AB142" s="37" t="n">
        <v>222.470001220703</v>
      </c>
      <c r="AC142" s="37" t="n">
        <v>217.300003051758</v>
      </c>
      <c r="AD142" s="37" t="n">
        <v>219.009994506836</v>
      </c>
      <c r="AE142" s="37" t="n">
        <v>220.5</v>
      </c>
      <c r="AF142" s="37" t="n">
        <v>223.740005493164</v>
      </c>
      <c r="AG142" s="37" t="n">
        <v>220.839996337891</v>
      </c>
      <c r="AH142" s="37" t="n">
        <v>221.309997558594</v>
      </c>
      <c r="AI142" s="37" t="n">
        <v>225.429992675781</v>
      </c>
      <c r="AJ142" s="37" t="n">
        <v>224.169998168945</v>
      </c>
      <c r="AK142" s="37" t="n">
        <v>229.589996337891</v>
      </c>
      <c r="AL142" s="37" t="n">
        <v>231.570007324219</v>
      </c>
      <c r="AM142" s="37" t="n">
        <v>229.279998779297</v>
      </c>
      <c r="AN142" s="37" t="n">
        <v>237.429992675781</v>
      </c>
      <c r="AO142" s="37" t="n">
        <v>235.729995727539</v>
      </c>
      <c r="AP142" s="37" t="n">
        <v>231.869995117188</v>
      </c>
      <c r="AQ142" s="37" t="n">
        <v>231.639999389648</v>
      </c>
      <c r="AR142" s="37" t="n">
        <v>236.889999389648</v>
      </c>
      <c r="AS142" s="37" t="n">
        <v>233.970001220703</v>
      </c>
      <c r="AT142" s="37" t="n">
        <v>227.289993286133</v>
      </c>
      <c r="AU142" s="37" t="n">
        <v>226.990005493164</v>
      </c>
      <c r="AV142" s="37" t="n">
        <v>217.720001220703</v>
      </c>
      <c r="AW142" s="37" t="n">
        <v>216.039993286133</v>
      </c>
      <c r="AX142" s="37" t="n">
        <v>214.910003662109</v>
      </c>
      <c r="AY142" s="37" t="n">
        <v>221.289993286133</v>
      </c>
      <c r="AZ142" s="37" t="n">
        <v>223.820007324219</v>
      </c>
      <c r="BA142" s="37" t="n">
        <v>222.429992675781</v>
      </c>
      <c r="BB142" s="37" t="n">
        <v>224.960006713867</v>
      </c>
      <c r="BC142" s="37" t="n">
        <v>227.369995117188</v>
      </c>
      <c r="BD142" s="37" t="n">
        <v>226.529998779297</v>
      </c>
      <c r="BE142" s="37" t="n">
        <v>221.479995727539</v>
      </c>
      <c r="BF142" s="37" t="n">
        <v>218.110000610352</v>
      </c>
      <c r="BG142" s="37" t="n">
        <v>218.179992675781</v>
      </c>
      <c r="BH142" s="37" t="n">
        <v>230.889999389648</v>
      </c>
      <c r="BI142" s="37" t="n">
        <v>235.25</v>
      </c>
      <c r="BJ142" s="37" t="n">
        <v>238.949996948242</v>
      </c>
      <c r="BK142" s="37" t="n">
        <v>235.399993896484</v>
      </c>
      <c r="BL142" s="37" t="n">
        <v>232.929992675781</v>
      </c>
      <c r="BM142" s="37" t="n">
        <v>232.619995117188</v>
      </c>
      <c r="BN142" s="37" t="n">
        <v>230.119995117188</v>
      </c>
      <c r="BO142" s="37" t="n">
        <v>229.360000610352</v>
      </c>
      <c r="BP142" s="37" t="n">
        <v>233.880004882813</v>
      </c>
      <c r="BQ142" s="37" t="n">
        <v>230.119995117188</v>
      </c>
      <c r="BR142" s="37" t="n">
        <v>229.360000610352</v>
      </c>
    </row>
    <row r="143" customFormat="false" ht="12.75" hidden="false" customHeight="false" outlineLevel="0" collapsed="false">
      <c r="A143" s="24" t="s">
        <v>290</v>
      </c>
      <c r="B143" s="3" t="n">
        <v>494.540008544922</v>
      </c>
      <c r="C143" s="37" t="n">
        <v>493.380004882813</v>
      </c>
      <c r="D143" s="37" t="n">
        <v>493.809997558594</v>
      </c>
      <c r="E143" s="37" t="n">
        <v>488.309997558594</v>
      </c>
      <c r="F143" s="37" t="n">
        <v>477.709991455078</v>
      </c>
      <c r="G143" s="37" t="n">
        <v>468.440002441406</v>
      </c>
      <c r="H143" s="37" t="n">
        <v>467.929992675781</v>
      </c>
      <c r="I143" s="37" t="n">
        <v>467.029998779297</v>
      </c>
      <c r="J143" s="37" t="n">
        <v>484.320007324219</v>
      </c>
      <c r="K143" s="37" t="n">
        <v>482.049987792969</v>
      </c>
      <c r="L143" s="37" t="n">
        <v>480.589996337891</v>
      </c>
      <c r="M143" s="37" t="n">
        <v>480.459991455078</v>
      </c>
      <c r="N143" s="37" t="n">
        <v>491.149993896484</v>
      </c>
      <c r="O143" s="37" t="n">
        <v>490.549987792969</v>
      </c>
      <c r="P143" s="37" t="n">
        <v>488.869995117188</v>
      </c>
      <c r="Q143" s="37" t="n">
        <v>492.559997558594</v>
      </c>
      <c r="R143" s="37" t="n">
        <v>498.140014648438</v>
      </c>
      <c r="S143" s="37" t="n">
        <v>504.410003662109</v>
      </c>
      <c r="T143" s="37" t="n">
        <v>503.339996337891</v>
      </c>
      <c r="U143" s="37" t="n">
        <v>509.690002441406</v>
      </c>
      <c r="V143" s="37" t="n">
        <v>510.119995117188</v>
      </c>
      <c r="W143" s="37" t="n">
        <v>517.159973144531</v>
      </c>
      <c r="X143" s="37" t="n">
        <v>528.700012207031</v>
      </c>
      <c r="Y143" s="37" t="n">
        <v>519.989990234375</v>
      </c>
      <c r="Z143" s="37" t="n">
        <v>524.190002441406</v>
      </c>
      <c r="AA143" s="37" t="n">
        <v>523.289978027344</v>
      </c>
      <c r="AB143" s="37" t="n">
        <v>538.570007324219</v>
      </c>
      <c r="AC143" s="37" t="n">
        <v>523.760009765625</v>
      </c>
      <c r="AD143" s="37" t="n">
        <v>527.070007324219</v>
      </c>
      <c r="AE143" s="37" t="n">
        <v>527.109985351563</v>
      </c>
      <c r="AF143" s="37" t="n">
        <v>528.22998046875</v>
      </c>
      <c r="AG143" s="37" t="n">
        <v>523.25</v>
      </c>
      <c r="AH143" s="37" t="n">
        <v>520.25</v>
      </c>
      <c r="AI143" s="37" t="n">
        <v>528.739990234375</v>
      </c>
      <c r="AJ143" s="37" t="n">
        <v>531.280029296875</v>
      </c>
      <c r="AK143" s="37" t="n">
        <v>541.27001953125</v>
      </c>
      <c r="AL143" s="37" t="n">
        <v>540.890014648438</v>
      </c>
      <c r="AM143" s="37" t="n">
        <v>532.650024414063</v>
      </c>
      <c r="AN143" s="37" t="n">
        <v>544.789978027344</v>
      </c>
      <c r="AO143" s="37" t="n">
        <v>543.549987792969</v>
      </c>
      <c r="AP143" s="37" t="n">
        <v>536.640014648438</v>
      </c>
      <c r="AQ143" s="37" t="n">
        <v>530.799987792969</v>
      </c>
      <c r="AR143" s="37" t="n">
        <v>549.260009765625</v>
      </c>
      <c r="AS143" s="37" t="n">
        <v>550.929992675781</v>
      </c>
      <c r="AT143" s="37" t="n">
        <v>536.169982910156</v>
      </c>
      <c r="AU143" s="37" t="n">
        <v>529.52001953125</v>
      </c>
      <c r="AV143" s="37" t="n">
        <v>522.559997558594</v>
      </c>
      <c r="AW143" s="37" t="n">
        <v>516.210021972656</v>
      </c>
      <c r="AX143" s="37" t="n">
        <v>508.399993896484</v>
      </c>
      <c r="AY143" s="37" t="n">
        <v>516.599975585938</v>
      </c>
      <c r="AZ143" s="37" t="n">
        <v>528.400024414063</v>
      </c>
      <c r="BA143" s="37" t="n">
        <v>522.780029296875</v>
      </c>
      <c r="BB143" s="37" t="n">
        <v>526.679992675781</v>
      </c>
      <c r="BC143" s="37" t="n">
        <v>534.969970703125</v>
      </c>
      <c r="BD143" s="37" t="n">
        <v>536.080017089844</v>
      </c>
      <c r="BE143" s="37" t="n">
        <v>525.440002441406</v>
      </c>
      <c r="BF143" s="37" t="n">
        <v>524.150024414063</v>
      </c>
      <c r="BG143" s="37" t="n">
        <v>519.640014648438</v>
      </c>
      <c r="BH143" s="37" t="n">
        <v>543.679992675781</v>
      </c>
      <c r="BI143" s="37" t="n">
        <v>546.119995117188</v>
      </c>
      <c r="BJ143" s="37" t="n">
        <v>555.440002441406</v>
      </c>
      <c r="BK143" s="37" t="n">
        <v>535.909973144531</v>
      </c>
      <c r="BL143" s="37" t="n">
        <v>531.530029296875</v>
      </c>
      <c r="BM143" s="37" t="n">
        <v>531.359985351563</v>
      </c>
      <c r="BN143" s="37" t="n">
        <v>524.619995117188</v>
      </c>
      <c r="BO143" s="37" t="n">
        <v>525.47998046875</v>
      </c>
      <c r="BP143" s="37" t="n">
        <v>534.280029296875</v>
      </c>
      <c r="BQ143" s="37" t="n">
        <v>230.119995117188</v>
      </c>
      <c r="BR143" s="37" t="n">
        <v>229.360000610352</v>
      </c>
    </row>
    <row r="144" customFormat="false" ht="12.75" hidden="false" customHeight="false" outlineLevel="0" collapsed="false">
      <c r="A144" s="24" t="s">
        <v>290</v>
      </c>
      <c r="B144" s="3" t="n">
        <v>494.540008544922</v>
      </c>
      <c r="C144" s="37" t="n">
        <v>493.380004882813</v>
      </c>
      <c r="D144" s="37" t="n">
        <v>493.809997558594</v>
      </c>
      <c r="E144" s="37" t="n">
        <v>488.309997558594</v>
      </c>
      <c r="F144" s="37" t="n">
        <v>477.709991455078</v>
      </c>
      <c r="G144" s="37" t="n">
        <v>468.440002441406</v>
      </c>
      <c r="H144" s="37" t="n">
        <v>467.929992675781</v>
      </c>
      <c r="I144" s="37" t="n">
        <v>467.029998779297</v>
      </c>
      <c r="J144" s="37" t="n">
        <v>484.320007324219</v>
      </c>
      <c r="K144" s="37" t="n">
        <v>482.049987792969</v>
      </c>
      <c r="L144" s="37" t="n">
        <v>480.589996337891</v>
      </c>
      <c r="M144" s="37" t="n">
        <v>480.459991455078</v>
      </c>
      <c r="N144" s="37" t="n">
        <v>491.149993896484</v>
      </c>
      <c r="O144" s="37" t="n">
        <v>490.549987792969</v>
      </c>
      <c r="P144" s="37" t="n">
        <v>488.869995117188</v>
      </c>
      <c r="Q144" s="37" t="n">
        <v>492.559997558594</v>
      </c>
      <c r="R144" s="37" t="n">
        <v>498.140014648438</v>
      </c>
      <c r="S144" s="37" t="n">
        <v>504.410003662109</v>
      </c>
      <c r="T144" s="37" t="n">
        <v>503.339996337891</v>
      </c>
      <c r="U144" s="37" t="n">
        <v>509.690002441406</v>
      </c>
      <c r="V144" s="37" t="n">
        <v>510.119995117188</v>
      </c>
      <c r="W144" s="37" t="n">
        <v>517.159973144531</v>
      </c>
      <c r="X144" s="37" t="n">
        <v>528.700012207031</v>
      </c>
      <c r="Y144" s="37" t="n">
        <v>519.989990234375</v>
      </c>
      <c r="Z144" s="37" t="n">
        <v>524.190002441406</v>
      </c>
      <c r="AA144" s="37" t="n">
        <v>523.289978027344</v>
      </c>
      <c r="AB144" s="37" t="n">
        <v>538.570007324219</v>
      </c>
      <c r="AC144" s="37" t="n">
        <v>523.760009765625</v>
      </c>
      <c r="AD144" s="37" t="n">
        <v>527.070007324219</v>
      </c>
      <c r="AE144" s="37" t="n">
        <v>527.109985351563</v>
      </c>
      <c r="AF144" s="37" t="n">
        <v>528.22998046875</v>
      </c>
      <c r="AG144" s="37" t="n">
        <v>523.25</v>
      </c>
      <c r="AH144" s="37" t="n">
        <v>520.25</v>
      </c>
      <c r="AI144" s="37" t="n">
        <v>528.739990234375</v>
      </c>
      <c r="AJ144" s="37" t="n">
        <v>531.280029296875</v>
      </c>
      <c r="AK144" s="37" t="n">
        <v>541.27001953125</v>
      </c>
      <c r="AL144" s="37" t="n">
        <v>540.890014648438</v>
      </c>
      <c r="AM144" s="37" t="n">
        <v>532.650024414063</v>
      </c>
      <c r="AN144" s="37" t="n">
        <v>544.789978027344</v>
      </c>
      <c r="AO144" s="37" t="n">
        <v>543.549987792969</v>
      </c>
      <c r="AP144" s="37" t="n">
        <v>536.640014648438</v>
      </c>
      <c r="AQ144" s="37" t="n">
        <v>530.799987792969</v>
      </c>
      <c r="AR144" s="37" t="n">
        <v>549.260009765625</v>
      </c>
      <c r="AS144" s="37" t="n">
        <v>550.929992675781</v>
      </c>
      <c r="AT144" s="37" t="n">
        <v>536.169982910156</v>
      </c>
      <c r="AU144" s="37" t="n">
        <v>529.52001953125</v>
      </c>
      <c r="AV144" s="37" t="n">
        <v>522.559997558594</v>
      </c>
      <c r="AW144" s="37" t="n">
        <v>516.210021972656</v>
      </c>
      <c r="AX144" s="37" t="n">
        <v>508.399993896484</v>
      </c>
      <c r="AY144" s="37" t="n">
        <v>516.599975585938</v>
      </c>
      <c r="AZ144" s="37" t="n">
        <v>528.400024414063</v>
      </c>
      <c r="BA144" s="37" t="n">
        <v>522.780029296875</v>
      </c>
      <c r="BB144" s="37" t="n">
        <v>526.679992675781</v>
      </c>
      <c r="BC144" s="37" t="n">
        <v>534.969970703125</v>
      </c>
      <c r="BD144" s="37" t="n">
        <v>536.080017089844</v>
      </c>
      <c r="BE144" s="37" t="n">
        <v>525.440002441406</v>
      </c>
      <c r="BF144" s="37" t="n">
        <v>524.150024414063</v>
      </c>
      <c r="BG144" s="37" t="n">
        <v>519.640014648438</v>
      </c>
      <c r="BH144" s="37" t="n">
        <v>543.679992675781</v>
      </c>
      <c r="BI144" s="37" t="n">
        <v>546.119995117188</v>
      </c>
      <c r="BJ144" s="37" t="n">
        <v>555.440002441406</v>
      </c>
      <c r="BK144" s="37" t="n">
        <v>535.909973144531</v>
      </c>
      <c r="BL144" s="37" t="n">
        <v>531.530029296875</v>
      </c>
      <c r="BM144" s="37" t="n">
        <v>531.359985351563</v>
      </c>
      <c r="BN144" s="37" t="n">
        <v>524.619995117188</v>
      </c>
      <c r="BO144" s="37" t="n">
        <v>525.47998046875</v>
      </c>
      <c r="BP144" s="37" t="n">
        <v>534.280029296875</v>
      </c>
      <c r="BQ144" s="37" t="n">
        <v>524.619995117188</v>
      </c>
      <c r="BR144" s="37" t="n">
        <v>525.47998046875</v>
      </c>
    </row>
    <row r="145" customFormat="false" ht="12.75" hidden="false" customHeight="false" outlineLevel="0" collapsed="false">
      <c r="A145" s="24" t="s">
        <v>290</v>
      </c>
      <c r="B145" s="3" t="n">
        <v>509.950012207031</v>
      </c>
      <c r="C145" s="37" t="n">
        <v>502.609985351563</v>
      </c>
      <c r="D145" s="37" t="n">
        <v>500.160003662109</v>
      </c>
      <c r="E145" s="37" t="n">
        <v>494.540008544922</v>
      </c>
      <c r="F145" s="37" t="n">
        <v>493.380004882813</v>
      </c>
      <c r="G145" s="37" t="n">
        <v>493.809997558594</v>
      </c>
      <c r="H145" s="37" t="n">
        <v>488.309997558594</v>
      </c>
      <c r="I145" s="37" t="n">
        <v>477.709991455078</v>
      </c>
      <c r="J145" s="37" t="n">
        <v>468.440002441406</v>
      </c>
      <c r="K145" s="37" t="n">
        <v>467.929992675781</v>
      </c>
      <c r="L145" s="37" t="n">
        <v>467.029998779297</v>
      </c>
      <c r="M145" s="37" t="n">
        <v>484.320007324219</v>
      </c>
      <c r="N145" s="37" t="n">
        <v>482.049987792969</v>
      </c>
      <c r="O145" s="37" t="n">
        <v>480.589996337891</v>
      </c>
      <c r="P145" s="37" t="n">
        <v>480.459991455078</v>
      </c>
      <c r="Q145" s="37" t="n">
        <v>491.149993896484</v>
      </c>
      <c r="R145" s="37" t="n">
        <v>490.549987792969</v>
      </c>
      <c r="S145" s="37" t="n">
        <v>488.869995117188</v>
      </c>
      <c r="T145" s="37" t="n">
        <v>492.559997558594</v>
      </c>
      <c r="U145" s="37" t="n">
        <v>498.140014648438</v>
      </c>
      <c r="V145" s="37" t="n">
        <v>504.410003662109</v>
      </c>
      <c r="W145" s="37" t="n">
        <v>503.339996337891</v>
      </c>
      <c r="X145" s="37" t="n">
        <v>509.690002441406</v>
      </c>
      <c r="Y145" s="37" t="n">
        <v>510.119995117188</v>
      </c>
      <c r="Z145" s="37" t="n">
        <v>517.159973144531</v>
      </c>
      <c r="AA145" s="37" t="n">
        <v>528.700012207031</v>
      </c>
      <c r="AB145" s="37" t="n">
        <v>519.989990234375</v>
      </c>
      <c r="AC145" s="37" t="n">
        <v>524.190002441406</v>
      </c>
      <c r="AD145" s="37" t="n">
        <v>523.289978027344</v>
      </c>
      <c r="AE145" s="37" t="n">
        <v>538.570007324219</v>
      </c>
      <c r="AF145" s="37" t="n">
        <v>523.760009765625</v>
      </c>
      <c r="AG145" s="37" t="n">
        <v>527.070007324219</v>
      </c>
      <c r="AH145" s="37" t="n">
        <v>527.109985351563</v>
      </c>
      <c r="AI145" s="37" t="n">
        <v>528.22998046875</v>
      </c>
      <c r="AJ145" s="37" t="n">
        <v>523.25</v>
      </c>
      <c r="AK145" s="37" t="n">
        <v>520.25</v>
      </c>
      <c r="AL145" s="37" t="n">
        <v>528.739990234375</v>
      </c>
      <c r="AM145" s="37" t="n">
        <v>531.280029296875</v>
      </c>
      <c r="AN145" s="37" t="n">
        <v>541.27001953125</v>
      </c>
      <c r="AO145" s="37" t="n">
        <v>540.890014648438</v>
      </c>
      <c r="AP145" s="37" t="n">
        <v>532.650024414063</v>
      </c>
      <c r="AQ145" s="37" t="n">
        <v>544.789978027344</v>
      </c>
      <c r="AR145" s="37" t="n">
        <v>543.549987792969</v>
      </c>
      <c r="AS145" s="37" t="n">
        <v>536.640014648438</v>
      </c>
      <c r="AT145" s="37" t="n">
        <v>530.799987792969</v>
      </c>
      <c r="AU145" s="37" t="n">
        <v>549.260009765625</v>
      </c>
      <c r="AV145" s="37" t="n">
        <v>550.929992675781</v>
      </c>
      <c r="AW145" s="37" t="n">
        <v>536.169982910156</v>
      </c>
      <c r="AX145" s="37" t="n">
        <v>529.52001953125</v>
      </c>
      <c r="AY145" s="37" t="n">
        <v>522.559997558594</v>
      </c>
      <c r="AZ145" s="37" t="n">
        <v>516.210021972656</v>
      </c>
      <c r="BA145" s="37" t="n">
        <v>508.399993896484</v>
      </c>
      <c r="BB145" s="37" t="n">
        <v>516.599975585938</v>
      </c>
      <c r="BC145" s="37" t="n">
        <v>528.400024414063</v>
      </c>
      <c r="BD145" s="37" t="n">
        <v>522.780029296875</v>
      </c>
      <c r="BE145" s="37" t="n">
        <v>526.679992675781</v>
      </c>
      <c r="BF145" s="37" t="n">
        <v>534.969970703125</v>
      </c>
      <c r="BG145" s="37" t="n">
        <v>536.080017089844</v>
      </c>
      <c r="BH145" s="37" t="n">
        <v>525.440002441406</v>
      </c>
      <c r="BI145" s="37" t="n">
        <v>524.150024414063</v>
      </c>
      <c r="BJ145" s="37" t="n">
        <v>519.640014648438</v>
      </c>
      <c r="BK145" s="37" t="n">
        <v>543.679992675781</v>
      </c>
      <c r="BL145" s="37" t="n">
        <v>546.119995117188</v>
      </c>
      <c r="BM145" s="37" t="n">
        <v>555.440002441406</v>
      </c>
      <c r="BN145" s="37" t="n">
        <v>535.909973144531</v>
      </c>
      <c r="BO145" s="37" t="n">
        <v>531.530029296875</v>
      </c>
      <c r="BP145" s="37" t="n">
        <v>531.359985351563</v>
      </c>
      <c r="BQ145" s="37" t="n">
        <v>524.619995117188</v>
      </c>
      <c r="BR145" s="37" t="n">
        <v>525.47998046875</v>
      </c>
    </row>
    <row r="146" customFormat="false" ht="12.75" hidden="false" customHeight="false" outlineLevel="0" collapsed="false">
      <c r="A146" s="24" t="s">
        <v>288</v>
      </c>
      <c r="B146" s="3" t="n">
        <v>7.60051742381243</v>
      </c>
      <c r="C146" s="37" t="n">
        <v>7.5623823701026</v>
      </c>
      <c r="D146" s="37" t="n">
        <v>7.45526859836095</v>
      </c>
      <c r="E146" s="37" t="n">
        <v>7.38772413703799</v>
      </c>
      <c r="F146" s="37" t="n">
        <v>7.51074244885031</v>
      </c>
      <c r="G146" s="37" t="n">
        <v>7.54113621513593</v>
      </c>
      <c r="H146" s="37" t="n">
        <v>7.48369963827263</v>
      </c>
      <c r="I146" s="37" t="n">
        <v>7.57213628258946</v>
      </c>
      <c r="J146" s="37" t="n">
        <v>7.60391625954707</v>
      </c>
      <c r="K146" s="37" t="n">
        <v>7.52839235642475</v>
      </c>
      <c r="L146" s="37" t="n">
        <v>7.59226708132224</v>
      </c>
      <c r="M146" s="37" t="n">
        <v>7.60175127077709</v>
      </c>
      <c r="N146" s="37" t="n">
        <v>7.38432637147982</v>
      </c>
      <c r="O146" s="37" t="n">
        <v>7.34823486809913</v>
      </c>
      <c r="P146" s="37" t="n">
        <v>7.34748304150424</v>
      </c>
      <c r="Q146" s="37" t="n">
        <v>7.37698300008123</v>
      </c>
      <c r="R146" s="37" t="n">
        <v>7.5182693027403</v>
      </c>
      <c r="S146" s="37" t="n">
        <v>7.62329220788708</v>
      </c>
      <c r="T146" s="37" t="n">
        <v>7.62552787765301</v>
      </c>
      <c r="U146" s="37" t="n">
        <v>7.77887924778237</v>
      </c>
      <c r="V146" s="37" t="n">
        <v>7.61259698694612</v>
      </c>
      <c r="W146" s="37" t="n">
        <v>7.73577215532859</v>
      </c>
      <c r="X146" s="37" t="n">
        <v>7.86296591048668</v>
      </c>
      <c r="Y146" s="37" t="n">
        <v>7.94444720954269</v>
      </c>
      <c r="Z146" s="37" t="n">
        <v>7.92771810209916</v>
      </c>
      <c r="AA146" s="37" t="n">
        <v>7.71960959998285</v>
      </c>
      <c r="AB146" s="37" t="n">
        <v>7.85511025375155</v>
      </c>
      <c r="AC146" s="37" t="n">
        <v>8.03049131796675</v>
      </c>
      <c r="AD146" s="37" t="n">
        <v>8.04280124526017</v>
      </c>
      <c r="AE146" s="37" t="n">
        <v>8.36034178177353</v>
      </c>
      <c r="AF146" s="37" t="n">
        <v>8.09681846387954</v>
      </c>
      <c r="AG146" s="37" t="n">
        <v>8.11368298157646</v>
      </c>
      <c r="AH146" s="37" t="n">
        <v>8.04330367204601</v>
      </c>
      <c r="AI146" s="37" t="n">
        <v>8.06267158318631</v>
      </c>
      <c r="AJ146" s="37" t="n">
        <v>8.05265888967621</v>
      </c>
      <c r="AK146" s="37" t="n">
        <v>8.23970058857312</v>
      </c>
      <c r="AL146" s="37" t="n">
        <v>8.25539774383244</v>
      </c>
      <c r="AM146" s="37" t="n">
        <v>8.17541462380483</v>
      </c>
      <c r="AN146" s="37" t="n">
        <v>8.05313762491305</v>
      </c>
      <c r="AO146" s="37" t="n">
        <v>8.01330830877229</v>
      </c>
      <c r="AP146" s="37" t="n">
        <v>8.02276282891545</v>
      </c>
      <c r="AQ146" s="37" t="n">
        <v>7.92503200173752</v>
      </c>
      <c r="AR146" s="37" t="n">
        <v>7.81689313995534</v>
      </c>
      <c r="AS146" s="37" t="n">
        <v>7.87826393125553</v>
      </c>
      <c r="AT146" s="37" t="n">
        <v>7.86375477339333</v>
      </c>
      <c r="AU146" s="37" t="n">
        <v>7.65978459721995</v>
      </c>
      <c r="AV146" s="37" t="n">
        <v>7.5811286658644</v>
      </c>
      <c r="AW146" s="37" t="n">
        <v>7.53648364993458</v>
      </c>
      <c r="AX146" s="37" t="n">
        <v>7.59976050413024</v>
      </c>
      <c r="AY146" s="37" t="n">
        <v>7.52291600353578</v>
      </c>
      <c r="AZ146" s="37" t="n">
        <v>7.65875162515333</v>
      </c>
      <c r="BA146" s="37" t="n">
        <v>7.5507648305533</v>
      </c>
      <c r="BB146" s="37" t="n">
        <v>7.54748054064403</v>
      </c>
      <c r="BC146" s="37" t="n">
        <v>7.51454584977221</v>
      </c>
      <c r="BD146" s="37" t="n">
        <v>7.46063212034612</v>
      </c>
      <c r="BE146" s="37" t="n">
        <v>7.43921070478868</v>
      </c>
      <c r="BF146" s="37" t="n">
        <v>7.43485322372464</v>
      </c>
      <c r="BG146" s="37" t="n">
        <v>7.45681178892005</v>
      </c>
      <c r="BH146" s="37" t="n">
        <v>7.42231815655088</v>
      </c>
      <c r="BI146" s="37" t="n">
        <v>7.3691570791922</v>
      </c>
      <c r="BJ146" s="37" t="n">
        <v>7.35058275919864</v>
      </c>
      <c r="BK146" s="37" t="n">
        <v>7.3945542931478</v>
      </c>
      <c r="BL146" s="37" t="n">
        <v>7.27311645942479</v>
      </c>
      <c r="BM146" s="37" t="n">
        <v>7.235611655844</v>
      </c>
      <c r="BN146" s="37" t="n">
        <v>7.35051814065695</v>
      </c>
      <c r="BO146" s="37" t="n">
        <v>7.35350131579113</v>
      </c>
      <c r="BP146" s="37" t="n">
        <v>7.2887819008173</v>
      </c>
      <c r="BQ146" s="37" t="n">
        <v>7.22427508834908</v>
      </c>
      <c r="BR146" s="37" t="n">
        <v>7.21166367748578</v>
      </c>
    </row>
    <row r="147" customFormat="false" ht="12.75" hidden="false" customHeight="false" outlineLevel="0" collapsed="false">
      <c r="A147" s="24" t="s">
        <v>289</v>
      </c>
      <c r="B147" s="3" t="n">
        <v>195.029998779297</v>
      </c>
      <c r="C147" s="37" t="n">
        <v>192.940002441406</v>
      </c>
      <c r="D147" s="37" t="n">
        <v>189.929992675781</v>
      </c>
      <c r="E147" s="37" t="n">
        <v>190.520004272461</v>
      </c>
      <c r="F147" s="37" t="n">
        <v>188.839996337891</v>
      </c>
      <c r="G147" s="37" t="n">
        <v>191.059997558594</v>
      </c>
      <c r="H147" s="37" t="n">
        <v>189.830001831055</v>
      </c>
      <c r="I147" s="37" t="n">
        <v>187.300003051758</v>
      </c>
      <c r="J147" s="37" t="n">
        <v>183.919998168945</v>
      </c>
      <c r="K147" s="37" t="n">
        <v>180.210006713867</v>
      </c>
      <c r="L147" s="37" t="n">
        <v>178.259994506836</v>
      </c>
      <c r="M147" s="37" t="n">
        <v>178.699996948242</v>
      </c>
      <c r="N147" s="37" t="n">
        <v>184.369995117188</v>
      </c>
      <c r="O147" s="37" t="n">
        <v>183.770004272461</v>
      </c>
      <c r="P147" s="37" t="n">
        <v>182.839996337891</v>
      </c>
      <c r="Q147" s="37" t="n">
        <v>189.149993896484</v>
      </c>
      <c r="R147" s="37" t="n">
        <v>192.449996948242</v>
      </c>
      <c r="S147" s="37" t="n">
        <v>190.940002441406</v>
      </c>
      <c r="T147" s="37" t="n">
        <v>192.940002441406</v>
      </c>
      <c r="U147" s="37" t="n">
        <v>197.039993286133</v>
      </c>
      <c r="V147" s="37" t="n">
        <v>199.899993896484</v>
      </c>
      <c r="W147" s="37" t="n">
        <v>201.669998168945</v>
      </c>
      <c r="X147" s="37" t="n">
        <v>201.699996948242</v>
      </c>
      <c r="Y147" s="37" t="n">
        <v>208.470001220703</v>
      </c>
      <c r="Z147" s="37" t="n">
        <v>207.050003051758</v>
      </c>
      <c r="AA147" s="37" t="n">
        <v>210.639999389648</v>
      </c>
      <c r="AB147" s="37" t="n">
        <v>216.809997558594</v>
      </c>
      <c r="AC147" s="37" t="n">
        <v>213.279998779297</v>
      </c>
      <c r="AD147" s="37" t="n">
        <v>213.899993896484</v>
      </c>
      <c r="AE147" s="37" t="n">
        <v>216.070007324219</v>
      </c>
      <c r="AF147" s="37" t="n">
        <v>222.470001220703</v>
      </c>
      <c r="AG147" s="37" t="n">
        <v>217.300003051758</v>
      </c>
      <c r="AH147" s="37" t="n">
        <v>219.009994506836</v>
      </c>
      <c r="AI147" s="37" t="n">
        <v>220.5</v>
      </c>
      <c r="AJ147" s="37" t="n">
        <v>223.740005493164</v>
      </c>
      <c r="AK147" s="37" t="n">
        <v>220.839996337891</v>
      </c>
      <c r="AL147" s="37" t="n">
        <v>221.309997558594</v>
      </c>
      <c r="AM147" s="37" t="n">
        <v>225.429992675781</v>
      </c>
      <c r="AN147" s="37" t="n">
        <v>224.169998168945</v>
      </c>
      <c r="AO147" s="37" t="n">
        <v>229.589996337891</v>
      </c>
      <c r="AP147" s="37" t="n">
        <v>231.570007324219</v>
      </c>
      <c r="AQ147" s="37" t="n">
        <v>229.279998779297</v>
      </c>
      <c r="AR147" s="37" t="n">
        <v>237.429992675781</v>
      </c>
      <c r="AS147" s="37" t="n">
        <v>235.729995727539</v>
      </c>
      <c r="AT147" s="37" t="n">
        <v>231.869995117188</v>
      </c>
      <c r="AU147" s="37" t="n">
        <v>231.639999389648</v>
      </c>
      <c r="AV147" s="37" t="n">
        <v>236.889999389648</v>
      </c>
      <c r="AW147" s="37" t="n">
        <v>233.970001220703</v>
      </c>
      <c r="AX147" s="37" t="n">
        <v>227.289993286133</v>
      </c>
      <c r="AY147" s="37" t="n">
        <v>226.990005493164</v>
      </c>
      <c r="AZ147" s="37" t="n">
        <v>217.720001220703</v>
      </c>
      <c r="BA147" s="37" t="n">
        <v>216.039993286133</v>
      </c>
      <c r="BB147" s="37" t="n">
        <v>214.910003662109</v>
      </c>
      <c r="BC147" s="37" t="n">
        <v>221.289993286133</v>
      </c>
      <c r="BD147" s="37" t="n">
        <v>223.820007324219</v>
      </c>
      <c r="BE147" s="37" t="n">
        <v>222.429992675781</v>
      </c>
      <c r="BF147" s="37" t="n">
        <v>224.960006713867</v>
      </c>
      <c r="BG147" s="37" t="n">
        <v>227.369995117188</v>
      </c>
      <c r="BH147" s="37" t="n">
        <v>226.529998779297</v>
      </c>
      <c r="BI147" s="37" t="n">
        <v>221.479995727539</v>
      </c>
      <c r="BJ147" s="37" t="n">
        <v>218.110000610352</v>
      </c>
      <c r="BK147" s="37" t="n">
        <v>218.179992675781</v>
      </c>
      <c r="BL147" s="37" t="n">
        <v>230.889999389648</v>
      </c>
      <c r="BM147" s="37" t="n">
        <v>235.25</v>
      </c>
      <c r="BN147" s="37" t="n">
        <v>238.949996948242</v>
      </c>
      <c r="BO147" s="37" t="n">
        <v>235.399993896484</v>
      </c>
      <c r="BP147" s="37" t="n">
        <v>232.929992675781</v>
      </c>
      <c r="BQ147" s="37" t="n">
        <v>232.619995117188</v>
      </c>
      <c r="BR147" s="37" t="n">
        <v>230.119995117188</v>
      </c>
    </row>
    <row r="148" customFormat="false" ht="12.75" hidden="false" customHeight="false" outlineLevel="0" collapsed="false">
      <c r="A148" s="24" t="s">
        <v>289</v>
      </c>
      <c r="B148" s="3" t="n">
        <v>195.029998779297</v>
      </c>
      <c r="C148" s="37" t="n">
        <v>192.940002441406</v>
      </c>
      <c r="D148" s="37" t="n">
        <v>189.929992675781</v>
      </c>
      <c r="E148" s="37" t="n">
        <v>190.520004272461</v>
      </c>
      <c r="F148" s="37" t="n">
        <v>188.839996337891</v>
      </c>
      <c r="G148" s="37" t="n">
        <v>191.059997558594</v>
      </c>
      <c r="H148" s="37" t="n">
        <v>189.830001831055</v>
      </c>
      <c r="I148" s="37" t="n">
        <v>187.300003051758</v>
      </c>
      <c r="J148" s="37" t="n">
        <v>183.919998168945</v>
      </c>
      <c r="K148" s="37" t="n">
        <v>180.210006713867</v>
      </c>
      <c r="L148" s="37" t="n">
        <v>178.259994506836</v>
      </c>
      <c r="M148" s="37" t="n">
        <v>178.699996948242</v>
      </c>
      <c r="N148" s="37" t="n">
        <v>184.369995117188</v>
      </c>
      <c r="O148" s="37" t="n">
        <v>183.770004272461</v>
      </c>
      <c r="P148" s="37" t="n">
        <v>182.839996337891</v>
      </c>
      <c r="Q148" s="37" t="n">
        <v>189.149993896484</v>
      </c>
      <c r="R148" s="37" t="n">
        <v>192.449996948242</v>
      </c>
      <c r="S148" s="37" t="n">
        <v>190.940002441406</v>
      </c>
      <c r="T148" s="37" t="n">
        <v>192.940002441406</v>
      </c>
      <c r="U148" s="37" t="n">
        <v>197.039993286133</v>
      </c>
      <c r="V148" s="37" t="n">
        <v>199.899993896484</v>
      </c>
      <c r="W148" s="37" t="n">
        <v>201.669998168945</v>
      </c>
      <c r="X148" s="37" t="n">
        <v>201.699996948242</v>
      </c>
      <c r="Y148" s="37" t="n">
        <v>208.470001220703</v>
      </c>
      <c r="Z148" s="37" t="n">
        <v>207.050003051758</v>
      </c>
      <c r="AA148" s="37" t="n">
        <v>210.639999389648</v>
      </c>
      <c r="AB148" s="37" t="n">
        <v>216.809997558594</v>
      </c>
      <c r="AC148" s="37" t="n">
        <v>213.279998779297</v>
      </c>
      <c r="AD148" s="37" t="n">
        <v>213.899993896484</v>
      </c>
      <c r="AE148" s="37" t="n">
        <v>216.070007324219</v>
      </c>
      <c r="AF148" s="37" t="n">
        <v>222.470001220703</v>
      </c>
      <c r="AG148" s="37" t="n">
        <v>217.300003051758</v>
      </c>
      <c r="AH148" s="37" t="n">
        <v>219.009994506836</v>
      </c>
      <c r="AI148" s="37" t="n">
        <v>220.5</v>
      </c>
      <c r="AJ148" s="37" t="n">
        <v>223.740005493164</v>
      </c>
      <c r="AK148" s="37" t="n">
        <v>220.839996337891</v>
      </c>
      <c r="AL148" s="37" t="n">
        <v>221.309997558594</v>
      </c>
      <c r="AM148" s="37" t="n">
        <v>225.429992675781</v>
      </c>
      <c r="AN148" s="37" t="n">
        <v>224.169998168945</v>
      </c>
      <c r="AO148" s="37" t="n">
        <v>229.589996337891</v>
      </c>
      <c r="AP148" s="37" t="n">
        <v>231.570007324219</v>
      </c>
      <c r="AQ148" s="37" t="n">
        <v>229.279998779297</v>
      </c>
      <c r="AR148" s="37" t="n">
        <v>237.429992675781</v>
      </c>
      <c r="AS148" s="37" t="n">
        <v>235.729995727539</v>
      </c>
      <c r="AT148" s="37" t="n">
        <v>231.869995117188</v>
      </c>
      <c r="AU148" s="37" t="n">
        <v>231.639999389648</v>
      </c>
      <c r="AV148" s="37" t="n">
        <v>236.889999389648</v>
      </c>
      <c r="AW148" s="37" t="n">
        <v>233.970001220703</v>
      </c>
      <c r="AX148" s="37" t="n">
        <v>227.289993286133</v>
      </c>
      <c r="AY148" s="37" t="n">
        <v>226.990005493164</v>
      </c>
      <c r="AZ148" s="37" t="n">
        <v>217.720001220703</v>
      </c>
      <c r="BA148" s="37" t="n">
        <v>216.039993286133</v>
      </c>
      <c r="BB148" s="37" t="n">
        <v>214.910003662109</v>
      </c>
      <c r="BC148" s="37" t="n">
        <v>221.289993286133</v>
      </c>
      <c r="BD148" s="37" t="n">
        <v>223.820007324219</v>
      </c>
      <c r="BE148" s="37" t="n">
        <v>222.429992675781</v>
      </c>
      <c r="BF148" s="37" t="n">
        <v>224.960006713867</v>
      </c>
      <c r="BG148" s="37" t="n">
        <v>227.369995117188</v>
      </c>
      <c r="BH148" s="37" t="n">
        <v>226.529998779297</v>
      </c>
      <c r="BI148" s="37" t="n">
        <v>221.479995727539</v>
      </c>
      <c r="BJ148" s="37" t="n">
        <v>218.110000610352</v>
      </c>
      <c r="BK148" s="37" t="n">
        <v>218.179992675781</v>
      </c>
      <c r="BL148" s="37" t="n">
        <v>230.889999389648</v>
      </c>
      <c r="BM148" s="37" t="n">
        <v>235.25</v>
      </c>
      <c r="BN148" s="37" t="n">
        <v>238.949996948242</v>
      </c>
      <c r="BO148" s="37" t="n">
        <v>235.399993896484</v>
      </c>
      <c r="BP148" s="37" t="n">
        <v>232.929992675781</v>
      </c>
      <c r="BQ148" s="37" t="n">
        <v>232.619995117188</v>
      </c>
      <c r="BR148" s="37" t="n">
        <v>230.119995117188</v>
      </c>
    </row>
    <row r="149" customFormat="false" ht="12.75" hidden="false" customHeight="false" outlineLevel="0" collapsed="false">
      <c r="A149" s="24" t="s">
        <v>289</v>
      </c>
      <c r="B149" s="3" t="n">
        <v>195.029998779297</v>
      </c>
      <c r="C149" s="37" t="n">
        <v>192.940002441406</v>
      </c>
      <c r="D149" s="37" t="n">
        <v>189.929992675781</v>
      </c>
      <c r="E149" s="37" t="n">
        <v>190.520004272461</v>
      </c>
      <c r="F149" s="37" t="n">
        <v>188.839996337891</v>
      </c>
      <c r="G149" s="37" t="n">
        <v>191.059997558594</v>
      </c>
      <c r="H149" s="37" t="n">
        <v>189.830001831055</v>
      </c>
      <c r="I149" s="37" t="n">
        <v>187.300003051758</v>
      </c>
      <c r="J149" s="37" t="n">
        <v>183.919998168945</v>
      </c>
      <c r="K149" s="37" t="n">
        <v>180.210006713867</v>
      </c>
      <c r="L149" s="37" t="n">
        <v>178.259994506836</v>
      </c>
      <c r="M149" s="37" t="n">
        <v>178.699996948242</v>
      </c>
      <c r="N149" s="37" t="n">
        <v>184.369995117188</v>
      </c>
      <c r="O149" s="37" t="n">
        <v>183.770004272461</v>
      </c>
      <c r="P149" s="37" t="n">
        <v>182.839996337891</v>
      </c>
      <c r="Q149" s="37" t="n">
        <v>189.149993896484</v>
      </c>
      <c r="R149" s="37" t="n">
        <v>192.449996948242</v>
      </c>
      <c r="S149" s="37" t="n">
        <v>190.940002441406</v>
      </c>
      <c r="T149" s="37" t="n">
        <v>192.940002441406</v>
      </c>
      <c r="U149" s="37" t="n">
        <v>197.039993286133</v>
      </c>
      <c r="V149" s="37" t="n">
        <v>199.899993896484</v>
      </c>
      <c r="W149" s="37" t="n">
        <v>201.669998168945</v>
      </c>
      <c r="X149" s="37" t="n">
        <v>201.699996948242</v>
      </c>
      <c r="Y149" s="37" t="n">
        <v>208.470001220703</v>
      </c>
      <c r="Z149" s="37" t="n">
        <v>207.050003051758</v>
      </c>
      <c r="AA149" s="37" t="n">
        <v>210.639999389648</v>
      </c>
      <c r="AB149" s="37" t="n">
        <v>216.809997558594</v>
      </c>
      <c r="AC149" s="37" t="n">
        <v>213.279998779297</v>
      </c>
      <c r="AD149" s="37" t="n">
        <v>213.899993896484</v>
      </c>
      <c r="AE149" s="37" t="n">
        <v>216.070007324219</v>
      </c>
      <c r="AF149" s="37" t="n">
        <v>222.470001220703</v>
      </c>
      <c r="AG149" s="37" t="n">
        <v>217.300003051758</v>
      </c>
      <c r="AH149" s="37" t="n">
        <v>219.009994506836</v>
      </c>
      <c r="AI149" s="37" t="n">
        <v>220.5</v>
      </c>
      <c r="AJ149" s="37" t="n">
        <v>223.740005493164</v>
      </c>
      <c r="AK149" s="37" t="n">
        <v>220.839996337891</v>
      </c>
      <c r="AL149" s="37" t="n">
        <v>221.309997558594</v>
      </c>
      <c r="AM149" s="37" t="n">
        <v>225.429992675781</v>
      </c>
      <c r="AN149" s="37" t="n">
        <v>224.169998168945</v>
      </c>
      <c r="AO149" s="37" t="n">
        <v>229.589996337891</v>
      </c>
      <c r="AP149" s="37" t="n">
        <v>231.570007324219</v>
      </c>
      <c r="AQ149" s="37" t="n">
        <v>229.279998779297</v>
      </c>
      <c r="AR149" s="37" t="n">
        <v>237.429992675781</v>
      </c>
      <c r="AS149" s="37" t="n">
        <v>235.729995727539</v>
      </c>
      <c r="AT149" s="37" t="n">
        <v>231.869995117188</v>
      </c>
      <c r="AU149" s="37" t="n">
        <v>231.639999389648</v>
      </c>
      <c r="AV149" s="37" t="n">
        <v>236.889999389648</v>
      </c>
      <c r="AW149" s="37" t="n">
        <v>233.970001220703</v>
      </c>
      <c r="AX149" s="37" t="n">
        <v>227.289993286133</v>
      </c>
      <c r="AY149" s="37" t="n">
        <v>226.990005493164</v>
      </c>
      <c r="AZ149" s="37" t="n">
        <v>217.720001220703</v>
      </c>
      <c r="BA149" s="37" t="n">
        <v>216.039993286133</v>
      </c>
      <c r="BB149" s="37" t="n">
        <v>214.910003662109</v>
      </c>
      <c r="BC149" s="37" t="n">
        <v>221.289993286133</v>
      </c>
      <c r="BD149" s="37" t="n">
        <v>223.820007324219</v>
      </c>
      <c r="BE149" s="37" t="n">
        <v>222.429992675781</v>
      </c>
      <c r="BF149" s="37" t="n">
        <v>224.960006713867</v>
      </c>
      <c r="BG149" s="37" t="n">
        <v>227.369995117188</v>
      </c>
      <c r="BH149" s="37" t="n">
        <v>226.529998779297</v>
      </c>
      <c r="BI149" s="37" t="n">
        <v>221.479995727539</v>
      </c>
      <c r="BJ149" s="37" t="n">
        <v>218.110000610352</v>
      </c>
      <c r="BK149" s="37" t="n">
        <v>218.179992675781</v>
      </c>
      <c r="BL149" s="37" t="n">
        <v>230.889999389648</v>
      </c>
      <c r="BM149" s="37" t="n">
        <v>235.25</v>
      </c>
      <c r="BN149" s="37" t="n">
        <v>238.949996948242</v>
      </c>
      <c r="BO149" s="37" t="n">
        <v>235.399993896484</v>
      </c>
      <c r="BP149" s="37" t="n">
        <v>232.929992675781</v>
      </c>
      <c r="BQ149" s="37" t="n">
        <v>232.619995117188</v>
      </c>
      <c r="BR149" s="37" t="n">
        <v>230.119995117188</v>
      </c>
    </row>
    <row r="150" customFormat="false" ht="12.75" hidden="false" customHeight="false" outlineLevel="0" collapsed="false">
      <c r="A150" s="24" t="s">
        <v>289</v>
      </c>
      <c r="B150" s="3" t="n">
        <v>195.029998779297</v>
      </c>
      <c r="C150" s="37" t="n">
        <v>192.940002441406</v>
      </c>
      <c r="D150" s="37" t="n">
        <v>189.929992675781</v>
      </c>
      <c r="E150" s="37" t="n">
        <v>190.520004272461</v>
      </c>
      <c r="F150" s="37" t="n">
        <v>188.839996337891</v>
      </c>
      <c r="G150" s="37" t="n">
        <v>191.059997558594</v>
      </c>
      <c r="H150" s="37" t="n">
        <v>189.830001831055</v>
      </c>
      <c r="I150" s="37" t="n">
        <v>187.300003051758</v>
      </c>
      <c r="J150" s="37" t="n">
        <v>183.919998168945</v>
      </c>
      <c r="K150" s="37" t="n">
        <v>180.210006713867</v>
      </c>
      <c r="L150" s="37" t="n">
        <v>178.259994506836</v>
      </c>
      <c r="M150" s="37" t="n">
        <v>178.699996948242</v>
      </c>
      <c r="N150" s="37" t="n">
        <v>184.369995117188</v>
      </c>
      <c r="O150" s="37" t="n">
        <v>183.770004272461</v>
      </c>
      <c r="P150" s="37" t="n">
        <v>182.839996337891</v>
      </c>
      <c r="Q150" s="37" t="n">
        <v>189.149993896484</v>
      </c>
      <c r="R150" s="37" t="n">
        <v>192.449996948242</v>
      </c>
      <c r="S150" s="37" t="n">
        <v>190.940002441406</v>
      </c>
      <c r="T150" s="37" t="n">
        <v>192.940002441406</v>
      </c>
      <c r="U150" s="37" t="n">
        <v>197.039993286133</v>
      </c>
      <c r="V150" s="37" t="n">
        <v>199.899993896484</v>
      </c>
      <c r="W150" s="37" t="n">
        <v>201.669998168945</v>
      </c>
      <c r="X150" s="37" t="n">
        <v>201.699996948242</v>
      </c>
      <c r="Y150" s="37" t="n">
        <v>208.470001220703</v>
      </c>
      <c r="Z150" s="37" t="n">
        <v>207.050003051758</v>
      </c>
      <c r="AA150" s="37" t="n">
        <v>210.639999389648</v>
      </c>
      <c r="AB150" s="37" t="n">
        <v>216.809997558594</v>
      </c>
      <c r="AC150" s="37" t="n">
        <v>213.279998779297</v>
      </c>
      <c r="AD150" s="37" t="n">
        <v>213.899993896484</v>
      </c>
      <c r="AE150" s="37" t="n">
        <v>216.070007324219</v>
      </c>
      <c r="AF150" s="37" t="n">
        <v>222.470001220703</v>
      </c>
      <c r="AG150" s="37" t="n">
        <v>217.300003051758</v>
      </c>
      <c r="AH150" s="37" t="n">
        <v>219.009994506836</v>
      </c>
      <c r="AI150" s="37" t="n">
        <v>220.5</v>
      </c>
      <c r="AJ150" s="37" t="n">
        <v>223.740005493164</v>
      </c>
      <c r="AK150" s="37" t="n">
        <v>220.839996337891</v>
      </c>
      <c r="AL150" s="37" t="n">
        <v>221.309997558594</v>
      </c>
      <c r="AM150" s="37" t="n">
        <v>225.429992675781</v>
      </c>
      <c r="AN150" s="37" t="n">
        <v>224.169998168945</v>
      </c>
      <c r="AO150" s="37" t="n">
        <v>229.589996337891</v>
      </c>
      <c r="AP150" s="37" t="n">
        <v>231.570007324219</v>
      </c>
      <c r="AQ150" s="37" t="n">
        <v>229.279998779297</v>
      </c>
      <c r="AR150" s="37" t="n">
        <v>237.429992675781</v>
      </c>
      <c r="AS150" s="37" t="n">
        <v>235.729995727539</v>
      </c>
      <c r="AT150" s="37" t="n">
        <v>231.869995117188</v>
      </c>
      <c r="AU150" s="37" t="n">
        <v>231.639999389648</v>
      </c>
      <c r="AV150" s="37" t="n">
        <v>236.889999389648</v>
      </c>
      <c r="AW150" s="37" t="n">
        <v>233.970001220703</v>
      </c>
      <c r="AX150" s="37" t="n">
        <v>227.289993286133</v>
      </c>
      <c r="AY150" s="37" t="n">
        <v>226.990005493164</v>
      </c>
      <c r="AZ150" s="37" t="n">
        <v>217.720001220703</v>
      </c>
      <c r="BA150" s="37" t="n">
        <v>216.039993286133</v>
      </c>
      <c r="BB150" s="37" t="n">
        <v>214.910003662109</v>
      </c>
      <c r="BC150" s="37" t="n">
        <v>221.289993286133</v>
      </c>
      <c r="BD150" s="37" t="n">
        <v>223.820007324219</v>
      </c>
      <c r="BE150" s="37" t="n">
        <v>222.429992675781</v>
      </c>
      <c r="BF150" s="37" t="n">
        <v>224.960006713867</v>
      </c>
      <c r="BG150" s="37" t="n">
        <v>227.369995117188</v>
      </c>
      <c r="BH150" s="37" t="n">
        <v>226.529998779297</v>
      </c>
      <c r="BI150" s="37" t="n">
        <v>221.479995727539</v>
      </c>
      <c r="BJ150" s="37" t="n">
        <v>218.110000610352</v>
      </c>
      <c r="BK150" s="37" t="n">
        <v>218.179992675781</v>
      </c>
      <c r="BL150" s="37" t="n">
        <v>230.889999389648</v>
      </c>
      <c r="BM150" s="37" t="n">
        <v>235.25</v>
      </c>
      <c r="BN150" s="37" t="n">
        <v>238.949996948242</v>
      </c>
      <c r="BO150" s="37" t="n">
        <v>235.399993896484</v>
      </c>
      <c r="BP150" s="37" t="n">
        <v>232.929992675781</v>
      </c>
      <c r="BQ150" s="37" t="n">
        <v>232.619995117188</v>
      </c>
      <c r="BR150" s="37" t="n">
        <v>230.119995117188</v>
      </c>
    </row>
    <row r="151" customFormat="false" ht="12.75" hidden="false" customHeight="false" outlineLevel="0" collapsed="false">
      <c r="A151" s="24" t="s">
        <v>290</v>
      </c>
      <c r="B151" s="3" t="n">
        <v>519.72998046875</v>
      </c>
      <c r="C151" s="37" t="n">
        <v>509.950012207031</v>
      </c>
      <c r="D151" s="37" t="n">
        <v>502.609985351563</v>
      </c>
      <c r="E151" s="37" t="n">
        <v>500.160003662109</v>
      </c>
      <c r="F151" s="37" t="n">
        <v>494.540008544922</v>
      </c>
      <c r="G151" s="37" t="n">
        <v>493.380004882813</v>
      </c>
      <c r="H151" s="37" t="n">
        <v>493.809997558594</v>
      </c>
      <c r="I151" s="37" t="n">
        <v>488.309997558594</v>
      </c>
      <c r="J151" s="37" t="n">
        <v>477.709991455078</v>
      </c>
      <c r="K151" s="37" t="n">
        <v>468.440002441406</v>
      </c>
      <c r="L151" s="37" t="n">
        <v>467.929992675781</v>
      </c>
      <c r="M151" s="37" t="n">
        <v>467.029998779297</v>
      </c>
      <c r="N151" s="37" t="n">
        <v>484.320007324219</v>
      </c>
      <c r="O151" s="37" t="n">
        <v>482.049987792969</v>
      </c>
      <c r="P151" s="37" t="n">
        <v>480.589996337891</v>
      </c>
      <c r="Q151" s="37" t="n">
        <v>480.459991455078</v>
      </c>
      <c r="R151" s="37" t="n">
        <v>491.149993896484</v>
      </c>
      <c r="S151" s="37" t="n">
        <v>490.549987792969</v>
      </c>
      <c r="T151" s="37" t="n">
        <v>488.869995117188</v>
      </c>
      <c r="U151" s="37" t="n">
        <v>492.559997558594</v>
      </c>
      <c r="V151" s="37" t="n">
        <v>498.140014648438</v>
      </c>
      <c r="W151" s="37" t="n">
        <v>504.410003662109</v>
      </c>
      <c r="X151" s="37" t="n">
        <v>503.339996337891</v>
      </c>
      <c r="Y151" s="37" t="n">
        <v>509.690002441406</v>
      </c>
      <c r="Z151" s="37" t="n">
        <v>510.119995117188</v>
      </c>
      <c r="AA151" s="37" t="n">
        <v>517.159973144531</v>
      </c>
      <c r="AB151" s="37" t="n">
        <v>528.700012207031</v>
      </c>
      <c r="AC151" s="37" t="n">
        <v>519.989990234375</v>
      </c>
      <c r="AD151" s="37" t="n">
        <v>524.190002441406</v>
      </c>
      <c r="AE151" s="37" t="n">
        <v>523.289978027344</v>
      </c>
      <c r="AF151" s="37" t="n">
        <v>538.570007324219</v>
      </c>
      <c r="AG151" s="37" t="n">
        <v>523.760009765625</v>
      </c>
      <c r="AH151" s="37" t="n">
        <v>527.070007324219</v>
      </c>
      <c r="AI151" s="37" t="n">
        <v>527.109985351563</v>
      </c>
      <c r="AJ151" s="37" t="n">
        <v>528.22998046875</v>
      </c>
      <c r="AK151" s="37" t="n">
        <v>523.25</v>
      </c>
      <c r="AL151" s="37" t="n">
        <v>520.25</v>
      </c>
      <c r="AM151" s="37" t="n">
        <v>528.739990234375</v>
      </c>
      <c r="AN151" s="37" t="n">
        <v>531.280029296875</v>
      </c>
      <c r="AO151" s="37" t="n">
        <v>541.27001953125</v>
      </c>
      <c r="AP151" s="37" t="n">
        <v>540.890014648438</v>
      </c>
      <c r="AQ151" s="37" t="n">
        <v>532.650024414063</v>
      </c>
      <c r="AR151" s="37" t="n">
        <v>544.789978027344</v>
      </c>
      <c r="AS151" s="37" t="n">
        <v>543.549987792969</v>
      </c>
      <c r="AT151" s="37" t="n">
        <v>536.640014648438</v>
      </c>
      <c r="AU151" s="37" t="n">
        <v>530.799987792969</v>
      </c>
      <c r="AV151" s="37" t="n">
        <v>549.260009765625</v>
      </c>
      <c r="AW151" s="37" t="n">
        <v>550.929992675781</v>
      </c>
      <c r="AX151" s="37" t="n">
        <v>536.169982910156</v>
      </c>
      <c r="AY151" s="37" t="n">
        <v>529.52001953125</v>
      </c>
      <c r="AZ151" s="37" t="n">
        <v>522.559997558594</v>
      </c>
      <c r="BA151" s="37" t="n">
        <v>516.210021972656</v>
      </c>
      <c r="BB151" s="37" t="n">
        <v>508.399993896484</v>
      </c>
      <c r="BC151" s="37" t="n">
        <v>516.599975585938</v>
      </c>
      <c r="BD151" s="37" t="n">
        <v>528.400024414063</v>
      </c>
      <c r="BE151" s="37" t="n">
        <v>522.780029296875</v>
      </c>
      <c r="BF151" s="37" t="n">
        <v>526.679992675781</v>
      </c>
      <c r="BG151" s="37" t="n">
        <v>534.969970703125</v>
      </c>
      <c r="BH151" s="37" t="n">
        <v>536.080017089844</v>
      </c>
      <c r="BI151" s="37" t="n">
        <v>525.440002441406</v>
      </c>
      <c r="BJ151" s="37" t="n">
        <v>524.150024414063</v>
      </c>
      <c r="BK151" s="37" t="n">
        <v>519.640014648438</v>
      </c>
      <c r="BL151" s="37" t="n">
        <v>543.679992675781</v>
      </c>
      <c r="BM151" s="37" t="n">
        <v>546.119995117188</v>
      </c>
      <c r="BN151" s="37" t="n">
        <v>555.440002441406</v>
      </c>
      <c r="BO151" s="37" t="n">
        <v>535.909973144531</v>
      </c>
      <c r="BP151" s="37" t="n">
        <v>531.530029296875</v>
      </c>
      <c r="BQ151" s="37" t="n">
        <v>531.359985351563</v>
      </c>
      <c r="BR151" s="37" t="n">
        <v>524.619995117188</v>
      </c>
    </row>
    <row r="152" customFormat="false" ht="12.75" hidden="false" customHeight="false" outlineLevel="0" collapsed="false">
      <c r="A152" s="24" t="s">
        <v>290</v>
      </c>
      <c r="B152" s="3" t="n">
        <v>519.72998046875</v>
      </c>
      <c r="C152" s="37" t="n">
        <v>509.950012207031</v>
      </c>
      <c r="D152" s="37" t="n">
        <v>502.609985351563</v>
      </c>
      <c r="E152" s="37" t="n">
        <v>500.160003662109</v>
      </c>
      <c r="F152" s="37" t="n">
        <v>494.540008544922</v>
      </c>
      <c r="G152" s="37" t="n">
        <v>493.380004882813</v>
      </c>
      <c r="H152" s="37" t="n">
        <v>493.809997558594</v>
      </c>
      <c r="I152" s="37" t="n">
        <v>488.309997558594</v>
      </c>
      <c r="J152" s="37" t="n">
        <v>477.709991455078</v>
      </c>
      <c r="K152" s="37" t="n">
        <v>468.440002441406</v>
      </c>
      <c r="L152" s="37" t="n">
        <v>467.929992675781</v>
      </c>
      <c r="M152" s="37" t="n">
        <v>467.029998779297</v>
      </c>
      <c r="N152" s="37" t="n">
        <v>484.320007324219</v>
      </c>
      <c r="O152" s="37" t="n">
        <v>482.049987792969</v>
      </c>
      <c r="P152" s="37" t="n">
        <v>480.589996337891</v>
      </c>
      <c r="Q152" s="37" t="n">
        <v>480.459991455078</v>
      </c>
      <c r="R152" s="37" t="n">
        <v>491.149993896484</v>
      </c>
      <c r="S152" s="37" t="n">
        <v>490.549987792969</v>
      </c>
      <c r="T152" s="37" t="n">
        <v>488.869995117188</v>
      </c>
      <c r="U152" s="37" t="n">
        <v>492.559997558594</v>
      </c>
      <c r="V152" s="37" t="n">
        <v>498.140014648438</v>
      </c>
      <c r="W152" s="37" t="n">
        <v>504.410003662109</v>
      </c>
      <c r="X152" s="37" t="n">
        <v>503.339996337891</v>
      </c>
      <c r="Y152" s="37" t="n">
        <v>509.690002441406</v>
      </c>
      <c r="Z152" s="37" t="n">
        <v>510.119995117188</v>
      </c>
      <c r="AA152" s="37" t="n">
        <v>517.159973144531</v>
      </c>
      <c r="AB152" s="37" t="n">
        <v>528.700012207031</v>
      </c>
      <c r="AC152" s="37" t="n">
        <v>519.989990234375</v>
      </c>
      <c r="AD152" s="37" t="n">
        <v>524.190002441406</v>
      </c>
      <c r="AE152" s="37" t="n">
        <v>523.289978027344</v>
      </c>
      <c r="AF152" s="37" t="n">
        <v>538.570007324219</v>
      </c>
      <c r="AG152" s="37" t="n">
        <v>523.760009765625</v>
      </c>
      <c r="AH152" s="37" t="n">
        <v>527.070007324219</v>
      </c>
      <c r="AI152" s="37" t="n">
        <v>527.109985351563</v>
      </c>
      <c r="AJ152" s="37" t="n">
        <v>528.22998046875</v>
      </c>
      <c r="AK152" s="37" t="n">
        <v>523.25</v>
      </c>
      <c r="AL152" s="37" t="n">
        <v>520.25</v>
      </c>
      <c r="AM152" s="37" t="n">
        <v>528.739990234375</v>
      </c>
      <c r="AN152" s="37" t="n">
        <v>531.280029296875</v>
      </c>
      <c r="AO152" s="37" t="n">
        <v>541.27001953125</v>
      </c>
      <c r="AP152" s="37" t="n">
        <v>540.890014648438</v>
      </c>
      <c r="AQ152" s="37" t="n">
        <v>532.650024414063</v>
      </c>
      <c r="AR152" s="37" t="n">
        <v>544.789978027344</v>
      </c>
      <c r="AS152" s="37" t="n">
        <v>543.549987792969</v>
      </c>
      <c r="AT152" s="37" t="n">
        <v>536.640014648438</v>
      </c>
      <c r="AU152" s="37" t="n">
        <v>530.799987792969</v>
      </c>
      <c r="AV152" s="37" t="n">
        <v>549.260009765625</v>
      </c>
      <c r="AW152" s="37" t="n">
        <v>550.929992675781</v>
      </c>
      <c r="AX152" s="37" t="n">
        <v>536.169982910156</v>
      </c>
      <c r="AY152" s="37" t="n">
        <v>529.52001953125</v>
      </c>
      <c r="AZ152" s="37" t="n">
        <v>522.559997558594</v>
      </c>
      <c r="BA152" s="37" t="n">
        <v>516.210021972656</v>
      </c>
      <c r="BB152" s="37" t="n">
        <v>508.399993896484</v>
      </c>
      <c r="BC152" s="37" t="n">
        <v>516.599975585938</v>
      </c>
      <c r="BD152" s="37" t="n">
        <v>528.400024414063</v>
      </c>
      <c r="BE152" s="37" t="n">
        <v>522.780029296875</v>
      </c>
      <c r="BF152" s="37" t="n">
        <v>526.679992675781</v>
      </c>
      <c r="BG152" s="37" t="n">
        <v>534.969970703125</v>
      </c>
      <c r="BH152" s="37" t="n">
        <v>536.080017089844</v>
      </c>
      <c r="BI152" s="37" t="n">
        <v>525.440002441406</v>
      </c>
      <c r="BJ152" s="37" t="n">
        <v>524.150024414063</v>
      </c>
      <c r="BK152" s="37" t="n">
        <v>519.640014648438</v>
      </c>
      <c r="BL152" s="37" t="n">
        <v>543.679992675781</v>
      </c>
      <c r="BM152" s="37" t="n">
        <v>546.119995117188</v>
      </c>
      <c r="BN152" s="37" t="n">
        <v>555.440002441406</v>
      </c>
      <c r="BO152" s="37" t="n">
        <v>535.909973144531</v>
      </c>
      <c r="BP152" s="37" t="n">
        <v>531.530029296875</v>
      </c>
      <c r="BQ152" s="37" t="n">
        <v>531.359985351563</v>
      </c>
      <c r="BR152" s="37" t="n">
        <v>524.619995117188</v>
      </c>
    </row>
    <row r="153" customFormat="false" ht="12.75" hidden="false" customHeight="false" outlineLevel="0" collapsed="false">
      <c r="A153" s="24" t="s">
        <v>290</v>
      </c>
      <c r="B153" s="3" t="n">
        <v>519.72998046875</v>
      </c>
      <c r="C153" s="37" t="n">
        <v>509.950012207031</v>
      </c>
      <c r="D153" s="37" t="n">
        <v>502.609985351563</v>
      </c>
      <c r="E153" s="37" t="n">
        <v>500.160003662109</v>
      </c>
      <c r="F153" s="37" t="n">
        <v>494.540008544922</v>
      </c>
      <c r="G153" s="37" t="n">
        <v>493.380004882813</v>
      </c>
      <c r="H153" s="37" t="n">
        <v>493.809997558594</v>
      </c>
      <c r="I153" s="37" t="n">
        <v>488.309997558594</v>
      </c>
      <c r="J153" s="37" t="n">
        <v>477.709991455078</v>
      </c>
      <c r="K153" s="37" t="n">
        <v>468.440002441406</v>
      </c>
      <c r="L153" s="37" t="n">
        <v>467.929992675781</v>
      </c>
      <c r="M153" s="37" t="n">
        <v>467.029998779297</v>
      </c>
      <c r="N153" s="37" t="n">
        <v>484.320007324219</v>
      </c>
      <c r="O153" s="37" t="n">
        <v>482.049987792969</v>
      </c>
      <c r="P153" s="37" t="n">
        <v>480.589996337891</v>
      </c>
      <c r="Q153" s="37" t="n">
        <v>480.459991455078</v>
      </c>
      <c r="R153" s="37" t="n">
        <v>491.149993896484</v>
      </c>
      <c r="S153" s="37" t="n">
        <v>490.549987792969</v>
      </c>
      <c r="T153" s="37" t="n">
        <v>488.869995117188</v>
      </c>
      <c r="U153" s="37" t="n">
        <v>492.559997558594</v>
      </c>
      <c r="V153" s="37" t="n">
        <v>498.140014648438</v>
      </c>
      <c r="W153" s="37" t="n">
        <v>504.410003662109</v>
      </c>
      <c r="X153" s="37" t="n">
        <v>503.339996337891</v>
      </c>
      <c r="Y153" s="37" t="n">
        <v>509.690002441406</v>
      </c>
      <c r="Z153" s="37" t="n">
        <v>510.119995117188</v>
      </c>
      <c r="AA153" s="37" t="n">
        <v>517.159973144531</v>
      </c>
      <c r="AB153" s="37" t="n">
        <v>528.700012207031</v>
      </c>
      <c r="AC153" s="37" t="n">
        <v>519.989990234375</v>
      </c>
      <c r="AD153" s="37" t="n">
        <v>524.190002441406</v>
      </c>
      <c r="AE153" s="37" t="n">
        <v>523.289978027344</v>
      </c>
      <c r="AF153" s="37" t="n">
        <v>538.570007324219</v>
      </c>
      <c r="AG153" s="37" t="n">
        <v>523.760009765625</v>
      </c>
      <c r="AH153" s="37" t="n">
        <v>527.070007324219</v>
      </c>
      <c r="AI153" s="37" t="n">
        <v>527.109985351563</v>
      </c>
      <c r="AJ153" s="37" t="n">
        <v>528.22998046875</v>
      </c>
      <c r="AK153" s="37" t="n">
        <v>523.25</v>
      </c>
      <c r="AL153" s="37" t="n">
        <v>520.25</v>
      </c>
      <c r="AM153" s="37" t="n">
        <v>528.739990234375</v>
      </c>
      <c r="AN153" s="37" t="n">
        <v>531.280029296875</v>
      </c>
      <c r="AO153" s="37" t="n">
        <v>541.27001953125</v>
      </c>
      <c r="AP153" s="37" t="n">
        <v>540.890014648438</v>
      </c>
      <c r="AQ153" s="37" t="n">
        <v>532.650024414063</v>
      </c>
      <c r="AR153" s="37" t="n">
        <v>544.789978027344</v>
      </c>
      <c r="AS153" s="37" t="n">
        <v>543.549987792969</v>
      </c>
      <c r="AT153" s="37" t="n">
        <v>536.640014648438</v>
      </c>
      <c r="AU153" s="37" t="n">
        <v>530.799987792969</v>
      </c>
      <c r="AV153" s="37" t="n">
        <v>549.260009765625</v>
      </c>
      <c r="AW153" s="37" t="n">
        <v>550.929992675781</v>
      </c>
      <c r="AX153" s="37" t="n">
        <v>536.169982910156</v>
      </c>
      <c r="AY153" s="37" t="n">
        <v>529.52001953125</v>
      </c>
      <c r="AZ153" s="37" t="n">
        <v>522.559997558594</v>
      </c>
      <c r="BA153" s="37" t="n">
        <v>516.210021972656</v>
      </c>
      <c r="BB153" s="37" t="n">
        <v>508.399993896484</v>
      </c>
      <c r="BC153" s="37" t="n">
        <v>516.599975585938</v>
      </c>
      <c r="BD153" s="37" t="n">
        <v>528.400024414063</v>
      </c>
      <c r="BE153" s="37" t="n">
        <v>522.780029296875</v>
      </c>
      <c r="BF153" s="37" t="n">
        <v>526.679992675781</v>
      </c>
      <c r="BG153" s="37" t="n">
        <v>534.969970703125</v>
      </c>
      <c r="BH153" s="37" t="n">
        <v>536.080017089844</v>
      </c>
      <c r="BI153" s="37" t="n">
        <v>525.440002441406</v>
      </c>
      <c r="BJ153" s="37" t="n">
        <v>524.150024414063</v>
      </c>
      <c r="BK153" s="37" t="n">
        <v>519.640014648438</v>
      </c>
      <c r="BL153" s="37" t="n">
        <v>543.679992675781</v>
      </c>
      <c r="BM153" s="37" t="n">
        <v>546.119995117188</v>
      </c>
      <c r="BN153" s="37" t="n">
        <v>555.440002441406</v>
      </c>
      <c r="BO153" s="37" t="n">
        <v>535.909973144531</v>
      </c>
      <c r="BP153" s="37" t="n">
        <v>531.530029296875</v>
      </c>
      <c r="BQ153" s="37" t="n">
        <v>531.359985351563</v>
      </c>
      <c r="BR153" s="37" t="n">
        <v>524.619995117188</v>
      </c>
    </row>
    <row r="154" customFormat="false" ht="12.75" hidden="false" customHeight="false" outlineLevel="0" collapsed="false">
      <c r="A154" s="24" t="s">
        <v>290</v>
      </c>
      <c r="B154" s="3" t="n">
        <v>519.72998046875</v>
      </c>
      <c r="C154" s="37" t="n">
        <v>509.950012207031</v>
      </c>
      <c r="D154" s="37" t="n">
        <v>502.609985351563</v>
      </c>
      <c r="E154" s="37" t="n">
        <v>500.160003662109</v>
      </c>
      <c r="F154" s="37" t="n">
        <v>494.540008544922</v>
      </c>
      <c r="G154" s="37" t="n">
        <v>493.380004882813</v>
      </c>
      <c r="H154" s="37" t="n">
        <v>493.809997558594</v>
      </c>
      <c r="I154" s="37" t="n">
        <v>488.309997558594</v>
      </c>
      <c r="J154" s="37" t="n">
        <v>477.709991455078</v>
      </c>
      <c r="K154" s="37" t="n">
        <v>468.440002441406</v>
      </c>
      <c r="L154" s="37" t="n">
        <v>467.929992675781</v>
      </c>
      <c r="M154" s="37" t="n">
        <v>467.029998779297</v>
      </c>
      <c r="N154" s="37" t="n">
        <v>484.320007324219</v>
      </c>
      <c r="O154" s="37" t="n">
        <v>482.049987792969</v>
      </c>
      <c r="P154" s="37" t="n">
        <v>480.589996337891</v>
      </c>
      <c r="Q154" s="37" t="n">
        <v>480.459991455078</v>
      </c>
      <c r="R154" s="37" t="n">
        <v>491.149993896484</v>
      </c>
      <c r="S154" s="37" t="n">
        <v>490.549987792969</v>
      </c>
      <c r="T154" s="37" t="n">
        <v>488.869995117188</v>
      </c>
      <c r="U154" s="37" t="n">
        <v>492.559997558594</v>
      </c>
      <c r="V154" s="37" t="n">
        <v>498.140014648438</v>
      </c>
      <c r="W154" s="37" t="n">
        <v>504.410003662109</v>
      </c>
      <c r="X154" s="37" t="n">
        <v>503.339996337891</v>
      </c>
      <c r="Y154" s="37" t="n">
        <v>509.690002441406</v>
      </c>
      <c r="Z154" s="37" t="n">
        <v>510.119995117188</v>
      </c>
      <c r="AA154" s="37" t="n">
        <v>517.159973144531</v>
      </c>
      <c r="AB154" s="37" t="n">
        <v>528.700012207031</v>
      </c>
      <c r="AC154" s="37" t="n">
        <v>519.989990234375</v>
      </c>
      <c r="AD154" s="37" t="n">
        <v>524.190002441406</v>
      </c>
      <c r="AE154" s="37" t="n">
        <v>523.289978027344</v>
      </c>
      <c r="AF154" s="37" t="n">
        <v>538.570007324219</v>
      </c>
      <c r="AG154" s="37" t="n">
        <v>523.760009765625</v>
      </c>
      <c r="AH154" s="37" t="n">
        <v>527.070007324219</v>
      </c>
      <c r="AI154" s="37" t="n">
        <v>527.109985351563</v>
      </c>
      <c r="AJ154" s="37" t="n">
        <v>528.22998046875</v>
      </c>
      <c r="AK154" s="37" t="n">
        <v>523.25</v>
      </c>
      <c r="AL154" s="37" t="n">
        <v>520.25</v>
      </c>
      <c r="AM154" s="37" t="n">
        <v>528.739990234375</v>
      </c>
      <c r="AN154" s="37" t="n">
        <v>531.280029296875</v>
      </c>
      <c r="AO154" s="37" t="n">
        <v>541.27001953125</v>
      </c>
      <c r="AP154" s="37" t="n">
        <v>540.890014648438</v>
      </c>
      <c r="AQ154" s="37" t="n">
        <v>532.650024414063</v>
      </c>
      <c r="AR154" s="37" t="n">
        <v>544.789978027344</v>
      </c>
      <c r="AS154" s="37" t="n">
        <v>543.549987792969</v>
      </c>
      <c r="AT154" s="37" t="n">
        <v>536.640014648438</v>
      </c>
      <c r="AU154" s="37" t="n">
        <v>530.799987792969</v>
      </c>
      <c r="AV154" s="37" t="n">
        <v>549.260009765625</v>
      </c>
      <c r="AW154" s="37" t="n">
        <v>550.929992675781</v>
      </c>
      <c r="AX154" s="37" t="n">
        <v>536.169982910156</v>
      </c>
      <c r="AY154" s="37" t="n">
        <v>529.52001953125</v>
      </c>
      <c r="AZ154" s="37" t="n">
        <v>522.559997558594</v>
      </c>
      <c r="BA154" s="37" t="n">
        <v>516.210021972656</v>
      </c>
      <c r="BB154" s="37" t="n">
        <v>508.399993896484</v>
      </c>
      <c r="BC154" s="37" t="n">
        <v>516.599975585938</v>
      </c>
      <c r="BD154" s="37" t="n">
        <v>528.400024414063</v>
      </c>
      <c r="BE154" s="37" t="n">
        <v>522.780029296875</v>
      </c>
      <c r="BF154" s="37" t="n">
        <v>526.679992675781</v>
      </c>
      <c r="BG154" s="37" t="n">
        <v>534.969970703125</v>
      </c>
      <c r="BH154" s="37" t="n">
        <v>536.080017089844</v>
      </c>
      <c r="BI154" s="37" t="n">
        <v>525.440002441406</v>
      </c>
      <c r="BJ154" s="37" t="n">
        <v>524.150024414063</v>
      </c>
      <c r="BK154" s="37" t="n">
        <v>519.640014648438</v>
      </c>
      <c r="BL154" s="37" t="n">
        <v>543.679992675781</v>
      </c>
      <c r="BM154" s="37" t="n">
        <v>546.119995117188</v>
      </c>
      <c r="BN154" s="37" t="n">
        <v>555.440002441406</v>
      </c>
      <c r="BO154" s="37" t="n">
        <v>535.909973144531</v>
      </c>
      <c r="BP154" s="37" t="n">
        <v>531.530029296875</v>
      </c>
      <c r="BQ154" s="37" t="n">
        <v>531.359985351563</v>
      </c>
      <c r="BR154" s="37" t="n">
        <v>524.619995117188</v>
      </c>
    </row>
    <row r="155" customFormat="false" ht="12.75" hidden="false" customHeight="false" outlineLevel="0" collapsed="false">
      <c r="A155" s="24" t="s">
        <v>290</v>
      </c>
      <c r="B155" s="3" t="n">
        <v>504.190002441406</v>
      </c>
      <c r="C155" s="37" t="n">
        <v>519.72998046875</v>
      </c>
      <c r="D155" s="37" t="n">
        <v>509.950012207031</v>
      </c>
      <c r="E155" s="37" t="n">
        <v>502.609985351563</v>
      </c>
      <c r="F155" s="37" t="n">
        <v>500.160003662109</v>
      </c>
      <c r="G155" s="37" t="n">
        <v>494.540008544922</v>
      </c>
      <c r="H155" s="37" t="n">
        <v>493.380004882813</v>
      </c>
      <c r="I155" s="37" t="n">
        <v>493.809997558594</v>
      </c>
      <c r="J155" s="37" t="n">
        <v>488.309997558594</v>
      </c>
      <c r="K155" s="37" t="n">
        <v>477.709991455078</v>
      </c>
      <c r="L155" s="37" t="n">
        <v>468.440002441406</v>
      </c>
      <c r="M155" s="37" t="n">
        <v>467.929992675781</v>
      </c>
      <c r="N155" s="37" t="n">
        <v>467.029998779297</v>
      </c>
      <c r="O155" s="37" t="n">
        <v>484.320007324219</v>
      </c>
      <c r="P155" s="37" t="n">
        <v>482.049987792969</v>
      </c>
      <c r="Q155" s="37" t="n">
        <v>480.589996337891</v>
      </c>
      <c r="R155" s="37" t="n">
        <v>480.459991455078</v>
      </c>
      <c r="S155" s="37" t="n">
        <v>491.149993896484</v>
      </c>
      <c r="T155" s="37" t="n">
        <v>490.549987792969</v>
      </c>
      <c r="U155" s="37" t="n">
        <v>488.869995117188</v>
      </c>
      <c r="V155" s="37" t="n">
        <v>492.559997558594</v>
      </c>
      <c r="W155" s="37" t="n">
        <v>498.140014648438</v>
      </c>
      <c r="X155" s="37" t="n">
        <v>504.410003662109</v>
      </c>
      <c r="Y155" s="37" t="n">
        <v>503.339996337891</v>
      </c>
      <c r="Z155" s="37" t="n">
        <v>509.690002441406</v>
      </c>
      <c r="AA155" s="37" t="n">
        <v>510.119995117188</v>
      </c>
      <c r="AB155" s="37" t="n">
        <v>517.159973144531</v>
      </c>
      <c r="AC155" s="37" t="n">
        <v>528.700012207031</v>
      </c>
      <c r="AD155" s="37" t="n">
        <v>519.989990234375</v>
      </c>
      <c r="AE155" s="37" t="n">
        <v>524.190002441406</v>
      </c>
      <c r="AF155" s="37" t="n">
        <v>523.289978027344</v>
      </c>
      <c r="AG155" s="37" t="n">
        <v>538.570007324219</v>
      </c>
      <c r="AH155" s="37" t="n">
        <v>523.760009765625</v>
      </c>
      <c r="AI155" s="37" t="n">
        <v>527.070007324219</v>
      </c>
      <c r="AJ155" s="37" t="n">
        <v>527.109985351563</v>
      </c>
      <c r="AK155" s="37" t="n">
        <v>528.22998046875</v>
      </c>
      <c r="AL155" s="37" t="n">
        <v>523.25</v>
      </c>
      <c r="AM155" s="37" t="n">
        <v>520.25</v>
      </c>
      <c r="AN155" s="37" t="n">
        <v>528.739990234375</v>
      </c>
      <c r="AO155" s="37" t="n">
        <v>531.280029296875</v>
      </c>
      <c r="AP155" s="37" t="n">
        <v>541.27001953125</v>
      </c>
      <c r="AQ155" s="37" t="n">
        <v>540.890014648438</v>
      </c>
      <c r="AR155" s="37" t="n">
        <v>532.650024414063</v>
      </c>
      <c r="AS155" s="37" t="n">
        <v>544.789978027344</v>
      </c>
      <c r="AT155" s="37" t="n">
        <v>543.549987792969</v>
      </c>
      <c r="AU155" s="37" t="n">
        <v>536.640014648438</v>
      </c>
      <c r="AV155" s="37" t="n">
        <v>530.799987792969</v>
      </c>
      <c r="AW155" s="37" t="n">
        <v>549.260009765625</v>
      </c>
      <c r="AX155" s="37" t="n">
        <v>550.929992675781</v>
      </c>
      <c r="AY155" s="37" t="n">
        <v>536.169982910156</v>
      </c>
      <c r="AZ155" s="37" t="n">
        <v>529.52001953125</v>
      </c>
      <c r="BA155" s="37" t="n">
        <v>522.559997558594</v>
      </c>
      <c r="BB155" s="37" t="n">
        <v>516.210021972656</v>
      </c>
      <c r="BC155" s="37" t="n">
        <v>508.399993896484</v>
      </c>
      <c r="BD155" s="37" t="n">
        <v>516.599975585938</v>
      </c>
      <c r="BE155" s="37" t="n">
        <v>528.400024414063</v>
      </c>
      <c r="BF155" s="37" t="n">
        <v>522.780029296875</v>
      </c>
      <c r="BG155" s="37" t="n">
        <v>526.679992675781</v>
      </c>
      <c r="BH155" s="37" t="n">
        <v>534.969970703125</v>
      </c>
      <c r="BI155" s="37" t="n">
        <v>536.080017089844</v>
      </c>
      <c r="BJ155" s="37" t="n">
        <v>525.440002441406</v>
      </c>
      <c r="BK155" s="37" t="n">
        <v>524.150024414063</v>
      </c>
      <c r="BL155" s="37" t="n">
        <v>519.640014648438</v>
      </c>
      <c r="BM155" s="37" t="n">
        <v>543.679992675781</v>
      </c>
      <c r="BN155" s="37" t="n">
        <v>546.119995117188</v>
      </c>
      <c r="BO155" s="37" t="n">
        <v>555.440002441406</v>
      </c>
      <c r="BP155" s="37" t="n">
        <v>535.909973144531</v>
      </c>
      <c r="BQ155" s="37" t="n">
        <v>531.530029296875</v>
      </c>
      <c r="BR155" s="37" t="n">
        <v>531.359985351563</v>
      </c>
    </row>
    <row r="156" customFormat="false" ht="12.75" hidden="false" customHeight="false" outlineLevel="0" collapsed="false">
      <c r="A156" s="24" t="s">
        <v>290</v>
      </c>
      <c r="B156" s="3" t="n">
        <v>504.190002441406</v>
      </c>
      <c r="C156" s="37" t="n">
        <v>519.72998046875</v>
      </c>
      <c r="D156" s="37" t="n">
        <v>509.950012207031</v>
      </c>
      <c r="E156" s="37" t="n">
        <v>502.609985351563</v>
      </c>
      <c r="F156" s="37" t="n">
        <v>500.160003662109</v>
      </c>
      <c r="G156" s="37" t="n">
        <v>494.540008544922</v>
      </c>
      <c r="H156" s="37" t="n">
        <v>493.380004882813</v>
      </c>
      <c r="I156" s="37" t="n">
        <v>493.809997558594</v>
      </c>
      <c r="J156" s="37" t="n">
        <v>488.309997558594</v>
      </c>
      <c r="K156" s="37" t="n">
        <v>477.709991455078</v>
      </c>
      <c r="L156" s="37" t="n">
        <v>468.440002441406</v>
      </c>
      <c r="M156" s="37" t="n">
        <v>467.929992675781</v>
      </c>
      <c r="N156" s="37" t="n">
        <v>467.029998779297</v>
      </c>
      <c r="O156" s="37" t="n">
        <v>484.320007324219</v>
      </c>
      <c r="P156" s="37" t="n">
        <v>482.049987792969</v>
      </c>
      <c r="Q156" s="37" t="n">
        <v>480.589996337891</v>
      </c>
      <c r="R156" s="37" t="n">
        <v>480.459991455078</v>
      </c>
      <c r="S156" s="37" t="n">
        <v>491.149993896484</v>
      </c>
      <c r="T156" s="37" t="n">
        <v>490.549987792969</v>
      </c>
      <c r="U156" s="37" t="n">
        <v>488.869995117188</v>
      </c>
      <c r="V156" s="37" t="n">
        <v>492.559997558594</v>
      </c>
      <c r="W156" s="37" t="n">
        <v>498.140014648438</v>
      </c>
      <c r="X156" s="37" t="n">
        <v>504.410003662109</v>
      </c>
      <c r="Y156" s="37" t="n">
        <v>503.339996337891</v>
      </c>
      <c r="Z156" s="37" t="n">
        <v>509.690002441406</v>
      </c>
      <c r="AA156" s="37" t="n">
        <v>510.119995117188</v>
      </c>
      <c r="AB156" s="37" t="n">
        <v>517.159973144531</v>
      </c>
      <c r="AC156" s="37" t="n">
        <v>528.700012207031</v>
      </c>
      <c r="AD156" s="37" t="n">
        <v>519.989990234375</v>
      </c>
      <c r="AE156" s="37" t="n">
        <v>524.190002441406</v>
      </c>
      <c r="AF156" s="37" t="n">
        <v>523.289978027344</v>
      </c>
      <c r="AG156" s="37" t="n">
        <v>538.570007324219</v>
      </c>
      <c r="AH156" s="37" t="n">
        <v>523.760009765625</v>
      </c>
      <c r="AI156" s="37" t="n">
        <v>527.070007324219</v>
      </c>
      <c r="AJ156" s="37" t="n">
        <v>527.109985351563</v>
      </c>
      <c r="AK156" s="37" t="n">
        <v>528.22998046875</v>
      </c>
      <c r="AL156" s="37" t="n">
        <v>523.25</v>
      </c>
      <c r="AM156" s="37" t="n">
        <v>520.25</v>
      </c>
      <c r="AN156" s="37" t="n">
        <v>528.739990234375</v>
      </c>
      <c r="AO156" s="37" t="n">
        <v>531.280029296875</v>
      </c>
      <c r="AP156" s="37" t="n">
        <v>541.27001953125</v>
      </c>
      <c r="AQ156" s="37" t="n">
        <v>540.890014648438</v>
      </c>
      <c r="AR156" s="37" t="n">
        <v>532.650024414063</v>
      </c>
      <c r="AS156" s="37" t="n">
        <v>544.789978027344</v>
      </c>
      <c r="AT156" s="37" t="n">
        <v>543.549987792969</v>
      </c>
      <c r="AU156" s="37" t="n">
        <v>536.640014648438</v>
      </c>
      <c r="AV156" s="37" t="n">
        <v>530.799987792969</v>
      </c>
      <c r="AW156" s="37" t="n">
        <v>549.260009765625</v>
      </c>
      <c r="AX156" s="37" t="n">
        <v>550.929992675781</v>
      </c>
      <c r="AY156" s="37" t="n">
        <v>536.169982910156</v>
      </c>
      <c r="AZ156" s="37" t="n">
        <v>529.52001953125</v>
      </c>
      <c r="BA156" s="37" t="n">
        <v>522.559997558594</v>
      </c>
      <c r="BB156" s="37" t="n">
        <v>516.210021972656</v>
      </c>
      <c r="BC156" s="37" t="n">
        <v>508.399993896484</v>
      </c>
      <c r="BD156" s="37" t="n">
        <v>516.599975585938</v>
      </c>
      <c r="BE156" s="37" t="n">
        <v>528.400024414063</v>
      </c>
      <c r="BF156" s="37" t="n">
        <v>522.780029296875</v>
      </c>
      <c r="BG156" s="37" t="n">
        <v>526.679992675781</v>
      </c>
      <c r="BH156" s="37" t="n">
        <v>534.969970703125</v>
      </c>
      <c r="BI156" s="37" t="n">
        <v>536.080017089844</v>
      </c>
      <c r="BJ156" s="37" t="n">
        <v>525.440002441406</v>
      </c>
      <c r="BK156" s="37" t="n">
        <v>524.150024414063</v>
      </c>
      <c r="BL156" s="37" t="n">
        <v>519.640014648438</v>
      </c>
      <c r="BM156" s="37" t="n">
        <v>543.679992675781</v>
      </c>
      <c r="BN156" s="37" t="n">
        <v>546.119995117188</v>
      </c>
      <c r="BO156" s="37" t="n">
        <v>555.440002441406</v>
      </c>
      <c r="BP156" s="37" t="n">
        <v>535.909973144531</v>
      </c>
      <c r="BQ156" s="37" t="n">
        <v>531.530029296875</v>
      </c>
      <c r="BR156" s="37" t="n">
        <v>531.359985351563</v>
      </c>
    </row>
    <row r="157" customFormat="false" ht="12.75" hidden="false" customHeight="false" outlineLevel="0" collapsed="false">
      <c r="A157" s="24" t="s">
        <v>290</v>
      </c>
      <c r="B157" s="3" t="n">
        <v>535.179992675781</v>
      </c>
      <c r="C157" s="37" t="n">
        <v>525.52001953125</v>
      </c>
      <c r="D157" s="37" t="n">
        <v>528.22998046875</v>
      </c>
      <c r="E157" s="37" t="n">
        <v>522.950012207031</v>
      </c>
      <c r="F157" s="37" t="n">
        <v>519.77001953125</v>
      </c>
      <c r="G157" s="37" t="n">
        <v>514.669982910156</v>
      </c>
      <c r="H157" s="37" t="n">
        <v>514.02001953125</v>
      </c>
      <c r="I157" s="37" t="n">
        <v>505.350006103516</v>
      </c>
      <c r="J157" s="37" t="n">
        <v>490.679992675781</v>
      </c>
      <c r="K157" s="37" t="n">
        <v>498.399993896484</v>
      </c>
      <c r="L157" s="37" t="n">
        <v>501.660003662109</v>
      </c>
      <c r="M157" s="37" t="n">
        <v>504.190002441406</v>
      </c>
      <c r="N157" s="37" t="n">
        <v>519.72998046875</v>
      </c>
      <c r="O157" s="37" t="n">
        <v>509.950012207031</v>
      </c>
      <c r="P157" s="37" t="n">
        <v>502.609985351563</v>
      </c>
      <c r="Q157" s="37" t="n">
        <v>500.160003662109</v>
      </c>
      <c r="R157" s="37" t="n">
        <v>494.540008544922</v>
      </c>
      <c r="S157" s="37" t="n">
        <v>493.380004882813</v>
      </c>
      <c r="T157" s="37" t="n">
        <v>493.809997558594</v>
      </c>
      <c r="U157" s="37" t="n">
        <v>488.309997558594</v>
      </c>
      <c r="V157" s="37" t="n">
        <v>477.709991455078</v>
      </c>
      <c r="W157" s="37" t="n">
        <v>468.440002441406</v>
      </c>
      <c r="X157" s="37" t="n">
        <v>467.929992675781</v>
      </c>
      <c r="Y157" s="37" t="n">
        <v>467.029998779297</v>
      </c>
      <c r="Z157" s="37" t="n">
        <v>484.320007324219</v>
      </c>
      <c r="AA157" s="37" t="n">
        <v>482.049987792969</v>
      </c>
      <c r="AB157" s="37" t="n">
        <v>480.589996337891</v>
      </c>
      <c r="AC157" s="37" t="n">
        <v>480.459991455078</v>
      </c>
      <c r="AD157" s="37" t="n">
        <v>491.149993896484</v>
      </c>
      <c r="AE157" s="37" t="n">
        <v>490.549987792969</v>
      </c>
      <c r="AF157" s="37" t="n">
        <v>488.869995117188</v>
      </c>
      <c r="AG157" s="37" t="n">
        <v>492.559997558594</v>
      </c>
      <c r="AH157" s="37" t="n">
        <v>498.140014648438</v>
      </c>
      <c r="AI157" s="37" t="n">
        <v>504.410003662109</v>
      </c>
      <c r="AJ157" s="37" t="n">
        <v>503.339996337891</v>
      </c>
      <c r="AK157" s="37" t="n">
        <v>509.690002441406</v>
      </c>
      <c r="AL157" s="37" t="n">
        <v>510.119995117188</v>
      </c>
      <c r="AM157" s="37" t="n">
        <v>517.159973144531</v>
      </c>
      <c r="AN157" s="37" t="n">
        <v>528.700012207031</v>
      </c>
      <c r="AO157" s="37" t="n">
        <v>519.989990234375</v>
      </c>
      <c r="AP157" s="37" t="n">
        <v>524.190002441406</v>
      </c>
      <c r="AQ157" s="37" t="n">
        <v>523.289978027344</v>
      </c>
      <c r="AR157" s="37" t="n">
        <v>538.570007324219</v>
      </c>
      <c r="AS157" s="37" t="n">
        <v>523.760009765625</v>
      </c>
      <c r="AT157" s="37" t="n">
        <v>527.070007324219</v>
      </c>
      <c r="AU157" s="37" t="n">
        <v>527.109985351563</v>
      </c>
      <c r="AV157" s="37" t="n">
        <v>528.22998046875</v>
      </c>
      <c r="AW157" s="37" t="n">
        <v>523.25</v>
      </c>
      <c r="AX157" s="37" t="n">
        <v>520.25</v>
      </c>
      <c r="AY157" s="37" t="n">
        <v>528.739990234375</v>
      </c>
      <c r="AZ157" s="37" t="n">
        <v>531.280029296875</v>
      </c>
      <c r="BA157" s="37" t="n">
        <v>541.27001953125</v>
      </c>
      <c r="BB157" s="37" t="n">
        <v>540.890014648438</v>
      </c>
      <c r="BC157" s="37" t="n">
        <v>532.650024414063</v>
      </c>
      <c r="BD157" s="37" t="n">
        <v>544.789978027344</v>
      </c>
      <c r="BE157" s="37" t="n">
        <v>543.549987792969</v>
      </c>
      <c r="BF157" s="37" t="n">
        <v>536.640014648438</v>
      </c>
      <c r="BG157" s="37" t="n">
        <v>530.799987792969</v>
      </c>
      <c r="BH157" s="37" t="n">
        <v>549.260009765625</v>
      </c>
      <c r="BI157" s="37" t="n">
        <v>550.929992675781</v>
      </c>
      <c r="BJ157" s="37" t="n">
        <v>536.169982910156</v>
      </c>
      <c r="BK157" s="37" t="n">
        <v>529.52001953125</v>
      </c>
      <c r="BL157" s="37" t="n">
        <v>522.559997558594</v>
      </c>
      <c r="BM157" s="37" t="n">
        <v>516.210021972656</v>
      </c>
      <c r="BN157" s="37" t="n">
        <v>508.399993896484</v>
      </c>
      <c r="BO157" s="37" t="n">
        <v>516.599975585938</v>
      </c>
      <c r="BP157" s="37" t="n">
        <v>528.400024414063</v>
      </c>
      <c r="BQ157" s="37" t="n">
        <v>522.780029296875</v>
      </c>
    </row>
    <row r="158" customFormat="false" ht="12.75" hidden="false" customHeight="false" outlineLevel="0" collapsed="false">
      <c r="A158" s="24" t="s">
        <v>290</v>
      </c>
      <c r="B158" s="3" t="n">
        <v>527.460021972656</v>
      </c>
      <c r="C158" s="37" t="n">
        <v>535.179992675781</v>
      </c>
      <c r="D158" s="37" t="n">
        <v>525.52001953125</v>
      </c>
      <c r="E158" s="37" t="n">
        <v>528.22998046875</v>
      </c>
      <c r="F158" s="37" t="n">
        <v>522.950012207031</v>
      </c>
      <c r="G158" s="37" t="n">
        <v>519.77001953125</v>
      </c>
      <c r="H158" s="37" t="n">
        <v>514.669982910156</v>
      </c>
      <c r="I158" s="37" t="n">
        <v>514.02001953125</v>
      </c>
      <c r="J158" s="37" t="n">
        <v>505.350006103516</v>
      </c>
      <c r="K158" s="37" t="n">
        <v>490.679992675781</v>
      </c>
      <c r="L158" s="37" t="n">
        <v>498.399993896484</v>
      </c>
      <c r="M158" s="37" t="n">
        <v>501.660003662109</v>
      </c>
      <c r="N158" s="37" t="n">
        <v>504.190002441406</v>
      </c>
      <c r="O158" s="37" t="n">
        <v>519.72998046875</v>
      </c>
      <c r="P158" s="37" t="n">
        <v>509.950012207031</v>
      </c>
      <c r="Q158" s="37" t="n">
        <v>502.609985351563</v>
      </c>
      <c r="R158" s="37" t="n">
        <v>500.160003662109</v>
      </c>
      <c r="S158" s="37" t="n">
        <v>494.540008544922</v>
      </c>
      <c r="T158" s="37" t="n">
        <v>493.380004882813</v>
      </c>
      <c r="U158" s="37" t="n">
        <v>493.809997558594</v>
      </c>
      <c r="V158" s="37" t="n">
        <v>488.309997558594</v>
      </c>
      <c r="W158" s="37" t="n">
        <v>477.709991455078</v>
      </c>
      <c r="X158" s="37" t="n">
        <v>468.440002441406</v>
      </c>
      <c r="Y158" s="37" t="n">
        <v>467.929992675781</v>
      </c>
      <c r="Z158" s="37" t="n">
        <v>467.029998779297</v>
      </c>
      <c r="AA158" s="37" t="n">
        <v>484.320007324219</v>
      </c>
      <c r="AB158" s="37" t="n">
        <v>482.049987792969</v>
      </c>
      <c r="AC158" s="37" t="n">
        <v>480.589996337891</v>
      </c>
      <c r="AD158" s="37" t="n">
        <v>480.459991455078</v>
      </c>
      <c r="AE158" s="37" t="n">
        <v>491.149993896484</v>
      </c>
      <c r="AF158" s="37" t="n">
        <v>490.549987792969</v>
      </c>
      <c r="AG158" s="37" t="n">
        <v>488.869995117188</v>
      </c>
      <c r="AH158" s="37" t="n">
        <v>492.559997558594</v>
      </c>
      <c r="AI158" s="37" t="n">
        <v>498.140014648438</v>
      </c>
      <c r="AJ158" s="37" t="n">
        <v>504.410003662109</v>
      </c>
      <c r="AK158" s="37" t="n">
        <v>503.339996337891</v>
      </c>
      <c r="AL158" s="37" t="n">
        <v>509.690002441406</v>
      </c>
      <c r="AM158" s="37" t="n">
        <v>510.119995117188</v>
      </c>
      <c r="AN158" s="37" t="n">
        <v>517.159973144531</v>
      </c>
      <c r="AO158" s="37" t="n">
        <v>528.700012207031</v>
      </c>
      <c r="AP158" s="37" t="n">
        <v>519.989990234375</v>
      </c>
      <c r="AQ158" s="37" t="n">
        <v>524.190002441406</v>
      </c>
      <c r="AR158" s="37" t="n">
        <v>523.289978027344</v>
      </c>
      <c r="AS158" s="37" t="n">
        <v>538.570007324219</v>
      </c>
      <c r="AT158" s="37" t="n">
        <v>523.760009765625</v>
      </c>
      <c r="AU158" s="37" t="n">
        <v>527.070007324219</v>
      </c>
      <c r="AV158" s="37" t="n">
        <v>527.109985351563</v>
      </c>
      <c r="AW158" s="37" t="n">
        <v>528.22998046875</v>
      </c>
      <c r="AX158" s="37" t="n">
        <v>523.25</v>
      </c>
      <c r="AY158" s="37" t="n">
        <v>520.25</v>
      </c>
      <c r="AZ158" s="37" t="n">
        <v>528.739990234375</v>
      </c>
      <c r="BA158" s="37" t="n">
        <v>531.280029296875</v>
      </c>
      <c r="BB158" s="37" t="n">
        <v>541.27001953125</v>
      </c>
      <c r="BC158" s="37" t="n">
        <v>540.890014648438</v>
      </c>
      <c r="BD158" s="37" t="n">
        <v>532.650024414063</v>
      </c>
      <c r="BE158" s="37" t="n">
        <v>544.789978027344</v>
      </c>
      <c r="BF158" s="37" t="n">
        <v>543.549987792969</v>
      </c>
      <c r="BG158" s="37" t="n">
        <v>536.640014648438</v>
      </c>
      <c r="BH158" s="37" t="n">
        <v>530.799987792969</v>
      </c>
      <c r="BI158" s="37" t="n">
        <v>549.260009765625</v>
      </c>
      <c r="BJ158" s="37" t="n">
        <v>550.929992675781</v>
      </c>
      <c r="BK158" s="37" t="n">
        <v>536.169982910156</v>
      </c>
      <c r="BL158" s="37" t="n">
        <v>529.52001953125</v>
      </c>
      <c r="BM158" s="37" t="n">
        <v>522.559997558594</v>
      </c>
      <c r="BN158" s="37" t="n">
        <v>516.210021972656</v>
      </c>
      <c r="BO158" s="37" t="n">
        <v>508.399993896484</v>
      </c>
      <c r="BP158" s="37" t="n">
        <v>516.599975585938</v>
      </c>
      <c r="BQ158" s="37" t="n">
        <v>528.400024414063</v>
      </c>
    </row>
    <row r="159" customFormat="false" ht="12.75" hidden="false" customHeight="false" outlineLevel="0" collapsed="false">
      <c r="A159" s="24" t="s">
        <v>290</v>
      </c>
      <c r="B159" s="3" t="n">
        <v>531.22998046875</v>
      </c>
      <c r="C159" s="37" t="n">
        <v>527.460021972656</v>
      </c>
      <c r="D159" s="37" t="n">
        <v>535.179992675781</v>
      </c>
      <c r="E159" s="37" t="n">
        <v>525.52001953125</v>
      </c>
      <c r="F159" s="37" t="n">
        <v>528.22998046875</v>
      </c>
      <c r="G159" s="37" t="n">
        <v>522.950012207031</v>
      </c>
      <c r="H159" s="37" t="n">
        <v>519.77001953125</v>
      </c>
      <c r="I159" s="37" t="n">
        <v>514.669982910156</v>
      </c>
      <c r="J159" s="37" t="n">
        <v>514.02001953125</v>
      </c>
      <c r="K159" s="37" t="n">
        <v>505.350006103516</v>
      </c>
      <c r="L159" s="37" t="n">
        <v>490.679992675781</v>
      </c>
      <c r="M159" s="37" t="n">
        <v>498.399993896484</v>
      </c>
      <c r="N159" s="37" t="n">
        <v>501.660003662109</v>
      </c>
      <c r="O159" s="37" t="n">
        <v>504.190002441406</v>
      </c>
      <c r="P159" s="37" t="n">
        <v>519.72998046875</v>
      </c>
      <c r="Q159" s="37" t="n">
        <v>509.950012207031</v>
      </c>
      <c r="R159" s="37" t="n">
        <v>502.609985351563</v>
      </c>
      <c r="S159" s="37" t="n">
        <v>500.160003662109</v>
      </c>
      <c r="T159" s="37" t="n">
        <v>494.540008544922</v>
      </c>
      <c r="U159" s="37" t="n">
        <v>493.380004882813</v>
      </c>
      <c r="V159" s="37" t="n">
        <v>493.809997558594</v>
      </c>
      <c r="W159" s="37" t="n">
        <v>488.309997558594</v>
      </c>
      <c r="X159" s="37" t="n">
        <v>477.709991455078</v>
      </c>
      <c r="Y159" s="37" t="n">
        <v>468.440002441406</v>
      </c>
      <c r="Z159" s="37" t="n">
        <v>467.929992675781</v>
      </c>
      <c r="AA159" s="37" t="n">
        <v>467.029998779297</v>
      </c>
      <c r="AB159" s="37" t="n">
        <v>484.320007324219</v>
      </c>
      <c r="AC159" s="37" t="n">
        <v>482.049987792969</v>
      </c>
      <c r="AD159" s="37" t="n">
        <v>480.589996337891</v>
      </c>
      <c r="AE159" s="37" t="n">
        <v>480.459991455078</v>
      </c>
      <c r="AF159" s="37" t="n">
        <v>491.149993896484</v>
      </c>
      <c r="AG159" s="37" t="n">
        <v>490.549987792969</v>
      </c>
      <c r="AH159" s="37" t="n">
        <v>488.869995117188</v>
      </c>
      <c r="AI159" s="37" t="n">
        <v>492.559997558594</v>
      </c>
      <c r="AJ159" s="37" t="n">
        <v>498.140014648438</v>
      </c>
      <c r="AK159" s="37" t="n">
        <v>504.410003662109</v>
      </c>
      <c r="AL159" s="37" t="n">
        <v>503.339996337891</v>
      </c>
      <c r="AM159" s="37" t="n">
        <v>509.690002441406</v>
      </c>
      <c r="AN159" s="37" t="n">
        <v>510.119995117188</v>
      </c>
      <c r="AO159" s="37" t="n">
        <v>517.159973144531</v>
      </c>
      <c r="AP159" s="37" t="n">
        <v>528.700012207031</v>
      </c>
      <c r="AQ159" s="37" t="n">
        <v>519.989990234375</v>
      </c>
      <c r="AR159" s="37" t="n">
        <v>524.190002441406</v>
      </c>
      <c r="AS159" s="37" t="n">
        <v>523.289978027344</v>
      </c>
      <c r="AT159" s="37" t="n">
        <v>538.570007324219</v>
      </c>
      <c r="AU159" s="37" t="n">
        <v>523.760009765625</v>
      </c>
      <c r="AV159" s="37" t="n">
        <v>527.070007324219</v>
      </c>
      <c r="AW159" s="37" t="n">
        <v>527.109985351563</v>
      </c>
      <c r="AX159" s="37" t="n">
        <v>528.22998046875</v>
      </c>
      <c r="AY159" s="37" t="n">
        <v>523.25</v>
      </c>
      <c r="AZ159" s="37" t="n">
        <v>520.25</v>
      </c>
      <c r="BA159" s="37" t="n">
        <v>528.739990234375</v>
      </c>
      <c r="BB159" s="37" t="n">
        <v>531.280029296875</v>
      </c>
      <c r="BC159" s="37" t="n">
        <v>541.27001953125</v>
      </c>
      <c r="BD159" s="37" t="n">
        <v>540.890014648438</v>
      </c>
      <c r="BE159" s="37" t="n">
        <v>532.650024414063</v>
      </c>
      <c r="BF159" s="37" t="n">
        <v>544.789978027344</v>
      </c>
      <c r="BG159" s="37" t="n">
        <v>543.549987792969</v>
      </c>
      <c r="BH159" s="37" t="n">
        <v>536.640014648438</v>
      </c>
      <c r="BI159" s="37" t="n">
        <v>530.799987792969</v>
      </c>
      <c r="BJ159" s="37" t="n">
        <v>549.260009765625</v>
      </c>
      <c r="BK159" s="37" t="n">
        <v>550.929992675781</v>
      </c>
      <c r="BL159" s="37" t="n">
        <v>536.169982910156</v>
      </c>
      <c r="BM159" s="37" t="n">
        <v>529.52001953125</v>
      </c>
      <c r="BN159" s="37" t="n">
        <v>522.559997558594</v>
      </c>
      <c r="BO159" s="37" t="n">
        <v>516.210021972656</v>
      </c>
      <c r="BP159" s="37" t="n">
        <v>508.399993896484</v>
      </c>
      <c r="BQ159" s="37" t="n">
        <v>516.599975585938</v>
      </c>
    </row>
    <row r="160" customFormat="false" ht="12.75" hidden="false" customHeight="false" outlineLevel="0" collapsed="false">
      <c r="A160" s="24" t="s">
        <v>290</v>
      </c>
      <c r="B160" s="3" t="n">
        <v>499.170013427734</v>
      </c>
      <c r="C160" s="37" t="n">
        <v>488.920013427734</v>
      </c>
      <c r="D160" s="37" t="n">
        <v>495.140014648438</v>
      </c>
      <c r="E160" s="37" t="n">
        <v>499.690002441406</v>
      </c>
      <c r="F160" s="37" t="n">
        <v>487.369995117188</v>
      </c>
      <c r="G160" s="37" t="n">
        <v>495.829986572266</v>
      </c>
      <c r="H160" s="37" t="n">
        <v>503.119995117188</v>
      </c>
      <c r="I160" s="37" t="n">
        <v>509.859985351563</v>
      </c>
      <c r="J160" s="37" t="n">
        <v>506.209991455078</v>
      </c>
      <c r="K160" s="37" t="n">
        <v>508.359985351563</v>
      </c>
      <c r="L160" s="37" t="n">
        <v>523.030029296875</v>
      </c>
      <c r="M160" s="37" t="n">
        <v>526.679992675781</v>
      </c>
      <c r="N160" s="37" t="n">
        <v>532.690002441406</v>
      </c>
      <c r="O160" s="37" t="n">
        <v>526.429992675781</v>
      </c>
      <c r="P160" s="37" t="n">
        <v>526.72998046875</v>
      </c>
      <c r="Q160" s="37" t="n">
        <v>527.669982910156</v>
      </c>
      <c r="R160" s="37" t="n">
        <v>530.119995117188</v>
      </c>
      <c r="S160" s="37" t="n">
        <v>529.299987792969</v>
      </c>
      <c r="T160" s="37" t="n">
        <v>524.580017089844</v>
      </c>
      <c r="U160" s="37" t="n">
        <v>518.909973144531</v>
      </c>
      <c r="V160" s="37" t="n">
        <v>518.869995117188</v>
      </c>
      <c r="W160" s="37" t="n">
        <v>525.349975585938</v>
      </c>
      <c r="X160" s="37" t="n">
        <v>537.969970703125</v>
      </c>
      <c r="Y160" s="37" t="n">
        <v>535.27001953125</v>
      </c>
      <c r="Z160" s="37" t="n">
        <v>520.030029296875</v>
      </c>
      <c r="AA160" s="37" t="n">
        <v>518.309997558594</v>
      </c>
      <c r="AB160" s="37" t="n">
        <v>534.190002441406</v>
      </c>
      <c r="AC160" s="37" t="n">
        <v>528.739990234375</v>
      </c>
      <c r="AD160" s="37" t="n">
        <v>529.299987792969</v>
      </c>
      <c r="AE160" s="37" t="n">
        <v>526.900024414063</v>
      </c>
      <c r="AF160" s="37" t="n">
        <v>537.200012207031</v>
      </c>
      <c r="AG160" s="37" t="n">
        <v>537.030029296875</v>
      </c>
      <c r="AH160" s="37" t="n">
        <v>527.5</v>
      </c>
      <c r="AI160" s="37" t="n">
        <v>542.260009765625</v>
      </c>
      <c r="AJ160" s="37" t="n">
        <v>531.22998046875</v>
      </c>
      <c r="AK160" s="37" t="n">
        <v>527.460021972656</v>
      </c>
      <c r="AL160" s="37" t="n">
        <v>535.179992675781</v>
      </c>
      <c r="AM160" s="37" t="n">
        <v>525.52001953125</v>
      </c>
      <c r="AN160" s="37" t="n">
        <v>528.22998046875</v>
      </c>
      <c r="AO160" s="37" t="n">
        <v>522.950012207031</v>
      </c>
      <c r="AP160" s="37" t="n">
        <v>519.77001953125</v>
      </c>
      <c r="AQ160" s="37" t="n">
        <v>514.669982910156</v>
      </c>
      <c r="AR160" s="37" t="n">
        <v>514.02001953125</v>
      </c>
      <c r="AS160" s="37" t="n">
        <v>505.350006103516</v>
      </c>
      <c r="AT160" s="37" t="n">
        <v>490.679992675781</v>
      </c>
      <c r="AU160" s="37" t="n">
        <v>498.399993896484</v>
      </c>
      <c r="AV160" s="37" t="n">
        <v>501.660003662109</v>
      </c>
      <c r="AW160" s="37" t="n">
        <v>504.190002441406</v>
      </c>
      <c r="AX160" s="37" t="n">
        <v>519.72998046875</v>
      </c>
      <c r="AY160" s="37" t="n">
        <v>509.950012207031</v>
      </c>
      <c r="AZ160" s="37" t="n">
        <v>502.609985351563</v>
      </c>
      <c r="BA160" s="37" t="n">
        <v>500.160003662109</v>
      </c>
      <c r="BB160" s="37" t="n">
        <v>494.540008544922</v>
      </c>
      <c r="BC160" s="37" t="n">
        <v>493.380004882813</v>
      </c>
      <c r="BD160" s="37" t="n">
        <v>493.809997558594</v>
      </c>
      <c r="BE160" s="37" t="n">
        <v>498.399993896484</v>
      </c>
      <c r="BF160" s="37" t="n">
        <v>501.660003662109</v>
      </c>
      <c r="BG160" s="37" t="n">
        <v>504.190002441406</v>
      </c>
      <c r="BH160" s="37" t="n">
        <v>519.72998046875</v>
      </c>
      <c r="BI160" s="37" t="n">
        <v>509.950012207031</v>
      </c>
      <c r="BJ160" s="37" t="n">
        <v>502.609985351563</v>
      </c>
      <c r="BK160" s="37" t="n">
        <v>500.160003662109</v>
      </c>
      <c r="BL160" s="37" t="n">
        <v>509.950012207031</v>
      </c>
      <c r="BM160" s="37" t="n">
        <v>502.609985351563</v>
      </c>
      <c r="BN160" s="37" t="n">
        <v>2.73589830953057</v>
      </c>
      <c r="BO160" s="37" t="n">
        <v>2.73706524114182</v>
      </c>
      <c r="BP160" s="37" t="n">
        <v>2.76029924461391</v>
      </c>
      <c r="BQ160" s="37" t="n">
        <v>59</v>
      </c>
    </row>
    <row r="161" customFormat="false" ht="12.75" hidden="false" customHeight="false" outlineLevel="0" collapsed="false">
      <c r="A161" s="24" t="s">
        <v>290</v>
      </c>
      <c r="B161" s="3" t="n">
        <v>492.730010986328</v>
      </c>
      <c r="C161" s="37" t="n">
        <v>501.109985351563</v>
      </c>
      <c r="D161" s="37" t="n">
        <v>490.529998779297</v>
      </c>
      <c r="E161" s="37" t="n">
        <v>485.510009765625</v>
      </c>
      <c r="F161" s="37" t="n">
        <v>494.459991455078</v>
      </c>
      <c r="G161" s="37" t="n">
        <v>499.829986572266</v>
      </c>
      <c r="H161" s="37" t="n">
        <v>497.589996337891</v>
      </c>
      <c r="I161" s="37" t="n">
        <v>487.279998779297</v>
      </c>
      <c r="J161" s="37" t="n">
        <v>473.809997558594</v>
      </c>
      <c r="K161" s="37" t="n">
        <v>476.769989013672</v>
      </c>
      <c r="L161" s="37" t="n">
        <v>482.690002441406</v>
      </c>
      <c r="M161" s="37" t="n">
        <v>486.429992675781</v>
      </c>
      <c r="N161" s="37" t="n">
        <v>496.600006103516</v>
      </c>
      <c r="O161" s="37" t="n">
        <v>499.170013427734</v>
      </c>
      <c r="P161" s="37" t="n">
        <v>488.920013427734</v>
      </c>
      <c r="Q161" s="37" t="n">
        <v>495.140014648438</v>
      </c>
      <c r="R161" s="37" t="n">
        <v>499.690002441406</v>
      </c>
      <c r="S161" s="37" t="n">
        <v>487.369995117188</v>
      </c>
      <c r="T161" s="37" t="n">
        <v>495.829986572266</v>
      </c>
      <c r="U161" s="37" t="n">
        <v>503.119995117188</v>
      </c>
      <c r="V161" s="37" t="n">
        <v>509.859985351563</v>
      </c>
      <c r="W161" s="37" t="n">
        <v>506.209991455078</v>
      </c>
      <c r="X161" s="37" t="n">
        <v>508.359985351563</v>
      </c>
      <c r="Y161" s="37" t="n">
        <v>523.030029296875</v>
      </c>
      <c r="Z161" s="37" t="n">
        <v>526.679992675781</v>
      </c>
      <c r="AA161" s="37" t="n">
        <v>532.690002441406</v>
      </c>
      <c r="AB161" s="37" t="n">
        <v>526.429992675781</v>
      </c>
      <c r="AC161" s="37" t="n">
        <v>526.72998046875</v>
      </c>
      <c r="AD161" s="37" t="n">
        <v>527.669982910156</v>
      </c>
      <c r="AE161" s="37" t="n">
        <v>530.119995117188</v>
      </c>
      <c r="AF161" s="37" t="n">
        <v>529.299987792969</v>
      </c>
      <c r="AG161" s="37" t="n">
        <v>524.580017089844</v>
      </c>
      <c r="AH161" s="37" t="n">
        <v>518.909973144531</v>
      </c>
      <c r="AI161" s="37" t="n">
        <v>518.869995117188</v>
      </c>
      <c r="AJ161" s="37" t="n">
        <v>525.349975585938</v>
      </c>
      <c r="AK161" s="37" t="n">
        <v>537.969970703125</v>
      </c>
      <c r="AL161" s="37" t="n">
        <v>535.27001953125</v>
      </c>
      <c r="AM161" s="37" t="n">
        <v>520.030029296875</v>
      </c>
      <c r="AN161" s="37" t="n">
        <v>518.309997558594</v>
      </c>
      <c r="AO161" s="37" t="n">
        <v>534.190002441406</v>
      </c>
      <c r="AP161" s="37" t="n">
        <v>528.739990234375</v>
      </c>
      <c r="AQ161" s="37" t="n">
        <v>529.299987792969</v>
      </c>
      <c r="AR161" s="37" t="n">
        <v>526.900024414063</v>
      </c>
      <c r="AS161" s="37" t="n">
        <v>537.200012207031</v>
      </c>
      <c r="AT161" s="37" t="n">
        <v>537.030029296875</v>
      </c>
      <c r="AU161" s="37" t="n">
        <v>527.5</v>
      </c>
      <c r="AV161" s="37" t="n">
        <v>542.260009765625</v>
      </c>
      <c r="AW161" s="37" t="n">
        <v>531.22998046875</v>
      </c>
      <c r="AX161" s="37" t="n">
        <v>527.460021972656</v>
      </c>
      <c r="AY161" s="37" t="n">
        <v>535.179992675781</v>
      </c>
      <c r="AZ161" s="37" t="n">
        <v>525.52001953125</v>
      </c>
      <c r="BA161" s="37" t="n">
        <v>528.22998046875</v>
      </c>
      <c r="BB161" s="37" t="n">
        <v>522.950012207031</v>
      </c>
      <c r="BC161" s="37" t="n">
        <v>519.77001953125</v>
      </c>
      <c r="BD161" s="37" t="n">
        <v>514.669982910156</v>
      </c>
      <c r="BE161" s="37" t="n">
        <v>514.02001953125</v>
      </c>
      <c r="BF161" s="37" t="n">
        <v>505.350006103516</v>
      </c>
      <c r="BG161" s="37" t="n">
        <v>490.679992675781</v>
      </c>
      <c r="BH161" s="37" t="n">
        <v>498.399993896484</v>
      </c>
      <c r="BI161" s="37" t="n">
        <v>501.660003662109</v>
      </c>
      <c r="BJ161" s="37" t="n">
        <v>504.190002441406</v>
      </c>
      <c r="BK161" s="37" t="n">
        <v>519.72998046875</v>
      </c>
      <c r="BL161" s="37" t="n">
        <v>509.950012207031</v>
      </c>
      <c r="BM161" s="37" t="n">
        <v>502.609985351563</v>
      </c>
      <c r="BN161" s="37" t="n">
        <v>88.1875</v>
      </c>
      <c r="BO161" s="37" t="n">
        <v>83.875</v>
      </c>
      <c r="BP161" s="37" t="n">
        <v>88.3125</v>
      </c>
      <c r="BQ161" s="37" t="n">
        <v>57.6875</v>
      </c>
    </row>
    <row r="162" customFormat="false" ht="12.75" hidden="false" customHeight="false" outlineLevel="0" collapsed="false">
      <c r="A162" s="24" t="s">
        <v>290</v>
      </c>
      <c r="B162" s="3" t="n">
        <v>492.730010986328</v>
      </c>
      <c r="C162" s="37" t="n">
        <v>501.109985351563</v>
      </c>
      <c r="D162" s="37" t="n">
        <v>490.529998779297</v>
      </c>
      <c r="E162" s="37" t="n">
        <v>485.510009765625</v>
      </c>
      <c r="F162" s="37" t="n">
        <v>494.459991455078</v>
      </c>
      <c r="G162" s="37" t="n">
        <v>499.829986572266</v>
      </c>
      <c r="H162" s="37" t="n">
        <v>497.589996337891</v>
      </c>
      <c r="I162" s="37" t="n">
        <v>487.279998779297</v>
      </c>
      <c r="J162" s="37" t="n">
        <v>473.809997558594</v>
      </c>
      <c r="K162" s="37" t="n">
        <v>476.769989013672</v>
      </c>
      <c r="L162" s="37" t="n">
        <v>482.690002441406</v>
      </c>
      <c r="M162" s="37" t="n">
        <v>486.429992675781</v>
      </c>
      <c r="N162" s="37" t="n">
        <v>496.600006103516</v>
      </c>
      <c r="O162" s="37" t="n">
        <v>499.170013427734</v>
      </c>
      <c r="P162" s="37" t="n">
        <v>488.920013427734</v>
      </c>
      <c r="Q162" s="37" t="n">
        <v>495.140014648438</v>
      </c>
      <c r="R162" s="37" t="n">
        <v>499.690002441406</v>
      </c>
      <c r="S162" s="37" t="n">
        <v>487.369995117188</v>
      </c>
      <c r="T162" s="37" t="n">
        <v>495.829986572266</v>
      </c>
      <c r="U162" s="37" t="n">
        <v>503.119995117188</v>
      </c>
      <c r="V162" s="37" t="n">
        <v>509.859985351563</v>
      </c>
      <c r="W162" s="37" t="n">
        <v>506.209991455078</v>
      </c>
      <c r="X162" s="37" t="n">
        <v>508.359985351563</v>
      </c>
      <c r="Y162" s="37" t="n">
        <v>523.030029296875</v>
      </c>
      <c r="Z162" s="37" t="n">
        <v>526.679992675781</v>
      </c>
      <c r="AA162" s="37" t="n">
        <v>532.690002441406</v>
      </c>
      <c r="AB162" s="37" t="n">
        <v>526.429992675781</v>
      </c>
      <c r="AC162" s="37" t="n">
        <v>526.72998046875</v>
      </c>
      <c r="AD162" s="37" t="n">
        <v>527.669982910156</v>
      </c>
      <c r="AE162" s="37" t="n">
        <v>530.119995117188</v>
      </c>
      <c r="AF162" s="37" t="n">
        <v>529.299987792969</v>
      </c>
      <c r="AG162" s="37" t="n">
        <v>524.580017089844</v>
      </c>
      <c r="AH162" s="37" t="n">
        <v>518.909973144531</v>
      </c>
      <c r="AI162" s="37" t="n">
        <v>518.869995117188</v>
      </c>
      <c r="AJ162" s="37" t="n">
        <v>525.349975585938</v>
      </c>
      <c r="AK162" s="37" t="n">
        <v>537.969970703125</v>
      </c>
      <c r="AL162" s="37" t="n">
        <v>535.27001953125</v>
      </c>
      <c r="AM162" s="37" t="n">
        <v>520.030029296875</v>
      </c>
      <c r="AN162" s="37" t="n">
        <v>518.309997558594</v>
      </c>
      <c r="AO162" s="37" t="n">
        <v>534.190002441406</v>
      </c>
      <c r="AP162" s="37" t="n">
        <v>528.739990234375</v>
      </c>
      <c r="AQ162" s="37" t="n">
        <v>529.299987792969</v>
      </c>
      <c r="AR162" s="37" t="n">
        <v>526.900024414063</v>
      </c>
      <c r="AS162" s="37" t="n">
        <v>537.200012207031</v>
      </c>
      <c r="AT162" s="37" t="n">
        <v>537.030029296875</v>
      </c>
      <c r="AU162" s="37" t="n">
        <v>527.5</v>
      </c>
      <c r="AV162" s="37" t="n">
        <v>542.260009765625</v>
      </c>
      <c r="AW162" s="37" t="n">
        <v>531.22998046875</v>
      </c>
      <c r="AX162" s="37" t="n">
        <v>527.460021972656</v>
      </c>
      <c r="AY162" s="37" t="n">
        <v>535.179992675781</v>
      </c>
      <c r="AZ162" s="37" t="n">
        <v>525.52001953125</v>
      </c>
      <c r="BA162" s="37" t="n">
        <v>528.22998046875</v>
      </c>
      <c r="BB162" s="37" t="n">
        <v>522.950012207031</v>
      </c>
      <c r="BC162" s="37" t="n">
        <v>519.77001953125</v>
      </c>
      <c r="BD162" s="37" t="n">
        <v>514.669982910156</v>
      </c>
      <c r="BE162" s="37" t="n">
        <v>514.02001953125</v>
      </c>
      <c r="BF162" s="37" t="n">
        <v>505.350006103516</v>
      </c>
      <c r="BG162" s="37" t="n">
        <v>490.679992675781</v>
      </c>
      <c r="BH162" s="37" t="n">
        <v>498.399993896484</v>
      </c>
      <c r="BI162" s="37" t="n">
        <v>501.660003662109</v>
      </c>
      <c r="BJ162" s="37" t="n">
        <v>504.190002441406</v>
      </c>
      <c r="BK162" s="37" t="n">
        <v>519.72998046875</v>
      </c>
      <c r="BL162" s="37" t="n">
        <v>509.950012207031</v>
      </c>
      <c r="BM162" s="37" t="n">
        <v>502.609985351563</v>
      </c>
      <c r="BN162" s="37" t="n">
        <v>0.41911637044187</v>
      </c>
      <c r="BO162" s="37" t="n">
        <v>0.429689814464622</v>
      </c>
      <c r="BP162" s="37" t="n">
        <v>0.427401181577346</v>
      </c>
      <c r="BQ162" s="37" t="n">
        <v>33.8125</v>
      </c>
    </row>
    <row r="163" customFormat="false" ht="12.75" hidden="false" customHeight="false" outlineLevel="0" collapsed="false">
      <c r="A163" s="24" t="s">
        <v>290</v>
      </c>
      <c r="B163" s="3" t="n">
        <v>492.730010986328</v>
      </c>
      <c r="C163" s="37" t="n">
        <v>501.109985351563</v>
      </c>
      <c r="D163" s="37" t="n">
        <v>490.529998779297</v>
      </c>
      <c r="E163" s="37" t="n">
        <v>485.510009765625</v>
      </c>
      <c r="F163" s="37" t="n">
        <v>494.459991455078</v>
      </c>
      <c r="G163" s="37" t="n">
        <v>499.829986572266</v>
      </c>
      <c r="H163" s="37" t="n">
        <v>497.589996337891</v>
      </c>
      <c r="I163" s="37" t="n">
        <v>487.279998779297</v>
      </c>
      <c r="J163" s="37" t="n">
        <v>473.809997558594</v>
      </c>
      <c r="K163" s="37" t="n">
        <v>476.769989013672</v>
      </c>
      <c r="L163" s="37" t="n">
        <v>482.690002441406</v>
      </c>
      <c r="M163" s="37" t="n">
        <v>486.429992675781</v>
      </c>
      <c r="N163" s="37" t="n">
        <v>496.600006103516</v>
      </c>
      <c r="O163" s="37" t="n">
        <v>499.170013427734</v>
      </c>
      <c r="P163" s="37" t="n">
        <v>488.920013427734</v>
      </c>
      <c r="Q163" s="37" t="n">
        <v>495.140014648438</v>
      </c>
      <c r="R163" s="37" t="n">
        <v>499.690002441406</v>
      </c>
      <c r="S163" s="37" t="n">
        <v>487.369995117188</v>
      </c>
      <c r="T163" s="37" t="n">
        <v>495.829986572266</v>
      </c>
      <c r="U163" s="37" t="n">
        <v>503.119995117188</v>
      </c>
      <c r="V163" s="37" t="n">
        <v>509.859985351563</v>
      </c>
      <c r="W163" s="37" t="n">
        <v>506.209991455078</v>
      </c>
      <c r="X163" s="37" t="n">
        <v>508.359985351563</v>
      </c>
      <c r="Y163" s="37" t="n">
        <v>523.030029296875</v>
      </c>
      <c r="Z163" s="37" t="n">
        <v>526.679992675781</v>
      </c>
      <c r="AA163" s="37" t="n">
        <v>532.690002441406</v>
      </c>
      <c r="AB163" s="37" t="n">
        <v>526.429992675781</v>
      </c>
      <c r="AC163" s="37" t="n">
        <v>526.72998046875</v>
      </c>
      <c r="AD163" s="37" t="n">
        <v>527.669982910156</v>
      </c>
      <c r="AE163" s="37" t="n">
        <v>530.119995117188</v>
      </c>
      <c r="AF163" s="37" t="n">
        <v>529.299987792969</v>
      </c>
      <c r="AG163" s="37" t="n">
        <v>524.580017089844</v>
      </c>
      <c r="AH163" s="37" t="n">
        <v>518.909973144531</v>
      </c>
      <c r="AI163" s="37" t="n">
        <v>518.869995117188</v>
      </c>
      <c r="AJ163" s="37" t="n">
        <v>525.349975585938</v>
      </c>
      <c r="AK163" s="37" t="n">
        <v>537.969970703125</v>
      </c>
      <c r="AL163" s="37" t="n">
        <v>535.27001953125</v>
      </c>
      <c r="AM163" s="37" t="n">
        <v>520.030029296875</v>
      </c>
      <c r="AN163" s="37" t="n">
        <v>518.309997558594</v>
      </c>
      <c r="AO163" s="37" t="n">
        <v>534.190002441406</v>
      </c>
      <c r="AP163" s="37" t="n">
        <v>528.739990234375</v>
      </c>
      <c r="AQ163" s="37" t="n">
        <v>529.299987792969</v>
      </c>
      <c r="AR163" s="37" t="n">
        <v>526.900024414063</v>
      </c>
      <c r="AS163" s="37" t="n">
        <v>537.200012207031</v>
      </c>
      <c r="AT163" s="37" t="n">
        <v>537.030029296875</v>
      </c>
      <c r="AU163" s="37" t="n">
        <v>527.5</v>
      </c>
      <c r="AV163" s="37" t="n">
        <v>542.260009765625</v>
      </c>
      <c r="AW163" s="37" t="n">
        <v>531.22998046875</v>
      </c>
      <c r="AX163" s="37" t="n">
        <v>527.460021972656</v>
      </c>
      <c r="AY163" s="37" t="n">
        <v>535.179992675781</v>
      </c>
      <c r="AZ163" s="37" t="n">
        <v>525.52001953125</v>
      </c>
      <c r="BA163" s="37" t="n">
        <v>528.22998046875</v>
      </c>
      <c r="BB163" s="37" t="n">
        <v>522.950012207031</v>
      </c>
      <c r="BC163" s="37" t="n">
        <v>519.77001953125</v>
      </c>
      <c r="BD163" s="37" t="n">
        <v>514.669982910156</v>
      </c>
      <c r="BE163" s="37" t="n">
        <v>514.02001953125</v>
      </c>
      <c r="BF163" s="37" t="n">
        <v>505.350006103516</v>
      </c>
      <c r="BG163" s="37" t="n">
        <v>490.679992675781</v>
      </c>
      <c r="BH163" s="37" t="n">
        <v>498.399993896484</v>
      </c>
      <c r="BI163" s="37" t="n">
        <v>501.660003662109</v>
      </c>
      <c r="BJ163" s="37" t="n">
        <v>504.190002441406</v>
      </c>
      <c r="BK163" s="37" t="n">
        <v>519.72998046875</v>
      </c>
      <c r="BL163" s="37" t="n">
        <v>509.950012207031</v>
      </c>
      <c r="BM163" s="37" t="n">
        <v>502.609985351563</v>
      </c>
      <c r="BN163" s="37" t="n">
        <v>35.75</v>
      </c>
      <c r="BO163" s="37" t="n">
        <v>37.6875</v>
      </c>
      <c r="BP163" s="37" t="n">
        <v>36.875</v>
      </c>
      <c r="BQ163" s="37" t="n">
        <v>37.5</v>
      </c>
    </row>
    <row r="164" customFormat="false" ht="12.75" hidden="false" customHeight="false" outlineLevel="0" collapsed="false">
      <c r="A164" s="24" t="s">
        <v>290</v>
      </c>
      <c r="B164" s="3" t="n">
        <v>467.25</v>
      </c>
      <c r="C164" s="37" t="n">
        <v>466.779998779297</v>
      </c>
      <c r="D164" s="37" t="n">
        <v>489.410003662109</v>
      </c>
      <c r="E164" s="37" t="n">
        <v>504.160003662109</v>
      </c>
      <c r="F164" s="37" t="n">
        <v>501.989990234375</v>
      </c>
      <c r="G164" s="37" t="n">
        <v>505.779998779297</v>
      </c>
      <c r="H164" s="37" t="n">
        <v>503.579986572266</v>
      </c>
      <c r="I164" s="37" t="n">
        <v>492.730010986328</v>
      </c>
      <c r="J164" s="37" t="n">
        <v>501.109985351563</v>
      </c>
      <c r="K164" s="37" t="n">
        <v>490.529998779297</v>
      </c>
      <c r="L164" s="37" t="n">
        <v>485.510009765625</v>
      </c>
      <c r="M164" s="37" t="n">
        <v>494.459991455078</v>
      </c>
      <c r="N164" s="37" t="n">
        <v>499.829986572266</v>
      </c>
      <c r="O164" s="37" t="n">
        <v>497.589996337891</v>
      </c>
      <c r="P164" s="37" t="n">
        <v>487.279998779297</v>
      </c>
      <c r="Q164" s="37" t="n">
        <v>473.809997558594</v>
      </c>
      <c r="R164" s="37" t="n">
        <v>476.769989013672</v>
      </c>
      <c r="S164" s="37" t="n">
        <v>482.690002441406</v>
      </c>
      <c r="T164" s="37" t="n">
        <v>486.429992675781</v>
      </c>
      <c r="U164" s="37" t="n">
        <v>496.600006103516</v>
      </c>
      <c r="V164" s="37" t="n">
        <v>499.170013427734</v>
      </c>
      <c r="W164" s="37" t="n">
        <v>488.920013427734</v>
      </c>
      <c r="X164" s="37" t="n">
        <v>495.140014648438</v>
      </c>
      <c r="Y164" s="37" t="n">
        <v>499.690002441406</v>
      </c>
      <c r="Z164" s="37" t="n">
        <v>487.369995117188</v>
      </c>
      <c r="AA164" s="37" t="n">
        <v>495.829986572266</v>
      </c>
      <c r="AB164" s="37" t="n">
        <v>503.119995117188</v>
      </c>
      <c r="AC164" s="37" t="n">
        <v>509.859985351563</v>
      </c>
      <c r="AD164" s="37" t="n">
        <v>506.209991455078</v>
      </c>
      <c r="AE164" s="37" t="n">
        <v>508.359985351563</v>
      </c>
      <c r="AF164" s="37" t="n">
        <v>523.030029296875</v>
      </c>
      <c r="AG164" s="37" t="n">
        <v>526.679992675781</v>
      </c>
      <c r="AH164" s="37" t="n">
        <v>532.690002441406</v>
      </c>
      <c r="AI164" s="37" t="n">
        <v>526.429992675781</v>
      </c>
      <c r="AJ164" s="37" t="n">
        <v>526.72998046875</v>
      </c>
      <c r="AK164" s="37" t="n">
        <v>527.669982910156</v>
      </c>
      <c r="AL164" s="37" t="n">
        <v>530.119995117188</v>
      </c>
      <c r="AM164" s="37" t="n">
        <v>529.299987792969</v>
      </c>
      <c r="AN164" s="37" t="n">
        <v>524.580017089844</v>
      </c>
      <c r="AO164" s="37" t="n">
        <v>518.909973144531</v>
      </c>
      <c r="AP164" s="37" t="n">
        <v>518.869995117188</v>
      </c>
      <c r="AQ164" s="37" t="n">
        <v>525.349975585938</v>
      </c>
      <c r="AR164" s="37" t="n">
        <v>537.969970703125</v>
      </c>
      <c r="AS164" s="37" t="n">
        <v>535.27001953125</v>
      </c>
      <c r="AT164" s="37" t="n">
        <v>520.030029296875</v>
      </c>
      <c r="AU164" s="37" t="n">
        <v>518.309997558594</v>
      </c>
      <c r="AV164" s="37" t="n">
        <v>534.190002441406</v>
      </c>
      <c r="AW164" s="37" t="n">
        <v>528.739990234375</v>
      </c>
      <c r="AX164" s="37" t="n">
        <v>529.299987792969</v>
      </c>
      <c r="AY164" s="37" t="n">
        <v>526.900024414063</v>
      </c>
      <c r="AZ164" s="37" t="n">
        <v>537.200012207031</v>
      </c>
      <c r="BA164" s="37" t="n">
        <v>537.030029296875</v>
      </c>
      <c r="BB164" s="37" t="n">
        <v>527.5</v>
      </c>
      <c r="BC164" s="37" t="n">
        <v>542.260009765625</v>
      </c>
      <c r="BD164" s="37" t="n">
        <v>531.22998046875</v>
      </c>
      <c r="BE164" s="37" t="n">
        <v>527.460021972656</v>
      </c>
      <c r="BF164" s="37" t="n">
        <v>535.179992675781</v>
      </c>
      <c r="BG164" s="37" t="n">
        <v>525.52001953125</v>
      </c>
      <c r="BH164" s="37" t="n">
        <v>528.22998046875</v>
      </c>
      <c r="BI164" s="37" t="n">
        <v>522.950012207031</v>
      </c>
      <c r="BJ164" s="37" t="n">
        <v>519.77001953125</v>
      </c>
      <c r="BK164" s="37" t="n">
        <v>514.669982910156</v>
      </c>
      <c r="BL164" s="37" t="n">
        <v>514.02001953125</v>
      </c>
      <c r="BM164" s="37" t="n">
        <v>505.350006103516</v>
      </c>
      <c r="BN164" s="37" t="n">
        <v>20.375</v>
      </c>
      <c r="BO164" s="37" t="n">
        <v>20.8125</v>
      </c>
      <c r="BP164" s="37" t="n">
        <v>20.8125</v>
      </c>
      <c r="BQ164" s="37" t="n">
        <v>40.875</v>
      </c>
    </row>
    <row r="165" customFormat="false" ht="12.75" hidden="false" customHeight="false" outlineLevel="0" collapsed="false">
      <c r="A165" s="24" t="s">
        <v>290</v>
      </c>
      <c r="B165" s="3" t="n">
        <v>467.25</v>
      </c>
      <c r="C165" s="37" t="n">
        <v>466.779998779297</v>
      </c>
      <c r="D165" s="37" t="n">
        <v>489.410003662109</v>
      </c>
      <c r="E165" s="37" t="n">
        <v>504.160003662109</v>
      </c>
      <c r="F165" s="37" t="n">
        <v>501.989990234375</v>
      </c>
      <c r="G165" s="37" t="n">
        <v>505.779998779297</v>
      </c>
      <c r="H165" s="37" t="n">
        <v>503.579986572266</v>
      </c>
      <c r="I165" s="37" t="n">
        <v>492.730010986328</v>
      </c>
      <c r="J165" s="37" t="n">
        <v>501.109985351563</v>
      </c>
      <c r="K165" s="37" t="n">
        <v>490.529998779297</v>
      </c>
      <c r="L165" s="37" t="n">
        <v>485.510009765625</v>
      </c>
      <c r="M165" s="37" t="n">
        <v>494.459991455078</v>
      </c>
      <c r="N165" s="37" t="n">
        <v>499.829986572266</v>
      </c>
      <c r="O165" s="37" t="n">
        <v>497.589996337891</v>
      </c>
      <c r="P165" s="37" t="n">
        <v>487.279998779297</v>
      </c>
      <c r="Q165" s="37" t="n">
        <v>473.809997558594</v>
      </c>
      <c r="R165" s="37" t="n">
        <v>476.769989013672</v>
      </c>
      <c r="S165" s="37" t="n">
        <v>482.690002441406</v>
      </c>
      <c r="T165" s="37" t="n">
        <v>486.429992675781</v>
      </c>
      <c r="U165" s="37" t="n">
        <v>496.600006103516</v>
      </c>
      <c r="V165" s="37" t="n">
        <v>499.170013427734</v>
      </c>
      <c r="W165" s="37" t="n">
        <v>488.920013427734</v>
      </c>
      <c r="X165" s="37" t="n">
        <v>495.140014648438</v>
      </c>
      <c r="Y165" s="37" t="n">
        <v>499.690002441406</v>
      </c>
      <c r="Z165" s="37" t="n">
        <v>487.369995117188</v>
      </c>
      <c r="AA165" s="37" t="n">
        <v>495.829986572266</v>
      </c>
      <c r="AB165" s="37" t="n">
        <v>503.119995117188</v>
      </c>
      <c r="AC165" s="37" t="n">
        <v>509.859985351563</v>
      </c>
      <c r="AD165" s="37" t="n">
        <v>506.209991455078</v>
      </c>
      <c r="AE165" s="37" t="n">
        <v>508.359985351563</v>
      </c>
      <c r="AF165" s="37" t="n">
        <v>523.030029296875</v>
      </c>
      <c r="AG165" s="37" t="n">
        <v>526.679992675781</v>
      </c>
      <c r="AH165" s="37" t="n">
        <v>532.690002441406</v>
      </c>
      <c r="AI165" s="37" t="n">
        <v>526.429992675781</v>
      </c>
      <c r="AJ165" s="37" t="n">
        <v>526.72998046875</v>
      </c>
      <c r="AK165" s="37" t="n">
        <v>527.669982910156</v>
      </c>
      <c r="AL165" s="37" t="n">
        <v>530.119995117188</v>
      </c>
      <c r="AM165" s="37" t="n">
        <v>529.299987792969</v>
      </c>
      <c r="AN165" s="37" t="n">
        <v>524.580017089844</v>
      </c>
      <c r="AO165" s="37" t="n">
        <v>518.909973144531</v>
      </c>
      <c r="AP165" s="37" t="n">
        <v>518.869995117188</v>
      </c>
      <c r="AQ165" s="37" t="n">
        <v>525.349975585938</v>
      </c>
      <c r="AR165" s="37" t="n">
        <v>537.969970703125</v>
      </c>
      <c r="AS165" s="37" t="n">
        <v>535.27001953125</v>
      </c>
      <c r="AT165" s="37" t="n">
        <v>520.030029296875</v>
      </c>
      <c r="AU165" s="37" t="n">
        <v>518.309997558594</v>
      </c>
      <c r="AV165" s="37" t="n">
        <v>534.190002441406</v>
      </c>
      <c r="AW165" s="37" t="n">
        <v>528.739990234375</v>
      </c>
      <c r="AX165" s="37" t="n">
        <v>529.299987792969</v>
      </c>
      <c r="AY165" s="37" t="n">
        <v>526.900024414063</v>
      </c>
      <c r="AZ165" s="37" t="n">
        <v>537.200012207031</v>
      </c>
      <c r="BA165" s="37" t="n">
        <v>537.030029296875</v>
      </c>
      <c r="BB165" s="37" t="n">
        <v>527.5</v>
      </c>
      <c r="BC165" s="37" t="n">
        <v>542.260009765625</v>
      </c>
      <c r="BD165" s="37" t="n">
        <v>531.22998046875</v>
      </c>
      <c r="BE165" s="37" t="n">
        <v>527.460021972656</v>
      </c>
      <c r="BF165" s="37" t="n">
        <v>535.179992675781</v>
      </c>
      <c r="BG165" s="37" t="n">
        <v>525.52001953125</v>
      </c>
      <c r="BH165" s="37" t="n">
        <v>528.22998046875</v>
      </c>
      <c r="BI165" s="37" t="n">
        <v>522.950012207031</v>
      </c>
      <c r="BJ165" s="37" t="n">
        <v>519.77001953125</v>
      </c>
      <c r="BK165" s="37" t="n">
        <v>514.669982910156</v>
      </c>
      <c r="BL165" s="37" t="n">
        <v>514.02001953125</v>
      </c>
      <c r="BM165" s="37" t="n">
        <v>505.350006103516</v>
      </c>
      <c r="BN165" s="37" t="n">
        <v>29.3125</v>
      </c>
      <c r="BO165" s="37" t="n">
        <v>29.9375</v>
      </c>
      <c r="BP165" s="37" t="n">
        <v>29.6875</v>
      </c>
      <c r="BQ165" s="37" t="n">
        <v>40.875</v>
      </c>
    </row>
    <row r="166" customFormat="false" ht="12.75" hidden="false" customHeight="false" outlineLevel="0" collapsed="false">
      <c r="A166" s="24" t="s">
        <v>290</v>
      </c>
      <c r="B166" s="3" t="n">
        <v>467.25</v>
      </c>
      <c r="C166" s="37" t="n">
        <v>466.779998779297</v>
      </c>
      <c r="D166" s="37" t="n">
        <v>489.410003662109</v>
      </c>
      <c r="E166" s="37" t="n">
        <v>504.160003662109</v>
      </c>
      <c r="F166" s="37" t="n">
        <v>501.989990234375</v>
      </c>
      <c r="G166" s="37" t="n">
        <v>505.779998779297</v>
      </c>
      <c r="H166" s="37" t="n">
        <v>503.579986572266</v>
      </c>
      <c r="I166" s="37" t="n">
        <v>492.730010986328</v>
      </c>
      <c r="J166" s="37" t="n">
        <v>501.109985351563</v>
      </c>
      <c r="K166" s="37" t="n">
        <v>490.529998779297</v>
      </c>
      <c r="L166" s="37" t="n">
        <v>485.510009765625</v>
      </c>
      <c r="M166" s="37" t="n">
        <v>494.459991455078</v>
      </c>
      <c r="N166" s="37" t="n">
        <v>499.829986572266</v>
      </c>
      <c r="O166" s="37" t="n">
        <v>497.589996337891</v>
      </c>
      <c r="P166" s="37" t="n">
        <v>487.279998779297</v>
      </c>
      <c r="Q166" s="37" t="n">
        <v>473.809997558594</v>
      </c>
      <c r="R166" s="37" t="n">
        <v>476.769989013672</v>
      </c>
      <c r="S166" s="37" t="n">
        <v>482.690002441406</v>
      </c>
      <c r="T166" s="37" t="n">
        <v>486.429992675781</v>
      </c>
      <c r="U166" s="37" t="n">
        <v>496.600006103516</v>
      </c>
      <c r="V166" s="37" t="n">
        <v>499.170013427734</v>
      </c>
      <c r="W166" s="37" t="n">
        <v>488.920013427734</v>
      </c>
      <c r="X166" s="37" t="n">
        <v>495.140014648438</v>
      </c>
      <c r="Y166" s="37" t="n">
        <v>499.690002441406</v>
      </c>
      <c r="Z166" s="37" t="n">
        <v>487.369995117188</v>
      </c>
      <c r="AA166" s="37" t="n">
        <v>495.829986572266</v>
      </c>
      <c r="AB166" s="37" t="n">
        <v>503.119995117188</v>
      </c>
      <c r="AC166" s="37" t="n">
        <v>509.859985351563</v>
      </c>
      <c r="AD166" s="37" t="n">
        <v>506.209991455078</v>
      </c>
      <c r="AE166" s="37" t="n">
        <v>508.359985351563</v>
      </c>
      <c r="AF166" s="37" t="n">
        <v>523.030029296875</v>
      </c>
      <c r="AG166" s="37" t="n">
        <v>526.679992675781</v>
      </c>
      <c r="AH166" s="37" t="n">
        <v>532.690002441406</v>
      </c>
      <c r="AI166" s="37" t="n">
        <v>526.429992675781</v>
      </c>
      <c r="AJ166" s="37" t="n">
        <v>526.72998046875</v>
      </c>
      <c r="AK166" s="37" t="n">
        <v>527.669982910156</v>
      </c>
      <c r="AL166" s="37" t="n">
        <v>530.119995117188</v>
      </c>
      <c r="AM166" s="37" t="n">
        <v>529.299987792969</v>
      </c>
      <c r="AN166" s="37" t="n">
        <v>524.580017089844</v>
      </c>
      <c r="AO166" s="37" t="n">
        <v>518.909973144531</v>
      </c>
      <c r="AP166" s="37" t="n">
        <v>518.869995117188</v>
      </c>
      <c r="AQ166" s="37" t="n">
        <v>525.349975585938</v>
      </c>
      <c r="AR166" s="37" t="n">
        <v>537.969970703125</v>
      </c>
      <c r="AS166" s="37" t="n">
        <v>535.27001953125</v>
      </c>
      <c r="AT166" s="37" t="n">
        <v>520.030029296875</v>
      </c>
      <c r="AU166" s="37" t="n">
        <v>518.309997558594</v>
      </c>
      <c r="AV166" s="37" t="n">
        <v>534.190002441406</v>
      </c>
      <c r="AW166" s="37" t="n">
        <v>528.739990234375</v>
      </c>
      <c r="AX166" s="37" t="n">
        <v>529.299987792969</v>
      </c>
      <c r="AY166" s="37" t="n">
        <v>526.900024414063</v>
      </c>
      <c r="AZ166" s="37" t="n">
        <v>537.200012207031</v>
      </c>
      <c r="BA166" s="37" t="n">
        <v>537.030029296875</v>
      </c>
      <c r="BB166" s="37" t="n">
        <v>527.5</v>
      </c>
      <c r="BC166" s="37" t="n">
        <v>542.260009765625</v>
      </c>
      <c r="BD166" s="37" t="n">
        <v>531.22998046875</v>
      </c>
      <c r="BE166" s="37" t="n">
        <v>527.460021972656</v>
      </c>
      <c r="BF166" s="37" t="n">
        <v>535.179992675781</v>
      </c>
      <c r="BG166" s="37" t="n">
        <v>525.52001953125</v>
      </c>
      <c r="BH166" s="37" t="n">
        <v>528.22998046875</v>
      </c>
      <c r="BI166" s="37" t="n">
        <v>522.950012207031</v>
      </c>
      <c r="BJ166" s="37" t="n">
        <v>519.77001953125</v>
      </c>
      <c r="BK166" s="37" t="n">
        <v>514.669982910156</v>
      </c>
      <c r="BL166" s="37" t="n">
        <v>514.02001953125</v>
      </c>
      <c r="BM166" s="37" t="n">
        <v>505.350006103516</v>
      </c>
      <c r="BN166" s="37" t="n">
        <v>29.3125</v>
      </c>
      <c r="BO166" s="37" t="n">
        <v>29.9375</v>
      </c>
      <c r="BP166" s="37" t="n">
        <v>29.6875</v>
      </c>
      <c r="BQ166" s="37" t="n">
        <v>27</v>
      </c>
    </row>
    <row r="167" customFormat="false" ht="12.75" hidden="false" customHeight="false" outlineLevel="0" collapsed="false">
      <c r="A167" s="24" t="s">
        <v>290</v>
      </c>
      <c r="B167" s="3" t="n">
        <v>467.25</v>
      </c>
      <c r="C167" s="37" t="n">
        <v>466.779998779297</v>
      </c>
      <c r="D167" s="37" t="n">
        <v>489.410003662109</v>
      </c>
      <c r="E167" s="37" t="n">
        <v>504.160003662109</v>
      </c>
      <c r="F167" s="37" t="n">
        <v>501.989990234375</v>
      </c>
      <c r="G167" s="37" t="n">
        <v>505.779998779297</v>
      </c>
      <c r="H167" s="37" t="n">
        <v>503.579986572266</v>
      </c>
      <c r="I167" s="37" t="n">
        <v>492.730010986328</v>
      </c>
      <c r="J167" s="37" t="n">
        <v>501.109985351563</v>
      </c>
      <c r="K167" s="37" t="n">
        <v>490.529998779297</v>
      </c>
      <c r="L167" s="37" t="n">
        <v>485.510009765625</v>
      </c>
      <c r="M167" s="37" t="n">
        <v>494.459991455078</v>
      </c>
      <c r="N167" s="37" t="n">
        <v>499.829986572266</v>
      </c>
      <c r="O167" s="37" t="n">
        <v>497.589996337891</v>
      </c>
      <c r="P167" s="37" t="n">
        <v>487.279998779297</v>
      </c>
      <c r="Q167" s="37" t="n">
        <v>473.809997558594</v>
      </c>
      <c r="R167" s="37" t="n">
        <v>476.769989013672</v>
      </c>
      <c r="S167" s="37" t="n">
        <v>482.690002441406</v>
      </c>
      <c r="T167" s="37" t="n">
        <v>486.429992675781</v>
      </c>
      <c r="U167" s="37" t="n">
        <v>496.600006103516</v>
      </c>
      <c r="V167" s="37" t="n">
        <v>499.170013427734</v>
      </c>
      <c r="W167" s="37" t="n">
        <v>488.920013427734</v>
      </c>
      <c r="X167" s="37" t="n">
        <v>495.140014648438</v>
      </c>
      <c r="Y167" s="37" t="n">
        <v>499.690002441406</v>
      </c>
      <c r="Z167" s="37" t="n">
        <v>487.369995117188</v>
      </c>
      <c r="AA167" s="37" t="n">
        <v>495.829986572266</v>
      </c>
      <c r="AB167" s="37" t="n">
        <v>503.119995117188</v>
      </c>
      <c r="AC167" s="37" t="n">
        <v>509.859985351563</v>
      </c>
      <c r="AD167" s="37" t="n">
        <v>506.209991455078</v>
      </c>
      <c r="AE167" s="37" t="n">
        <v>508.359985351563</v>
      </c>
      <c r="AF167" s="37" t="n">
        <v>523.030029296875</v>
      </c>
      <c r="AG167" s="37" t="n">
        <v>526.679992675781</v>
      </c>
      <c r="AH167" s="37" t="n">
        <v>532.690002441406</v>
      </c>
      <c r="AI167" s="37" t="n">
        <v>526.429992675781</v>
      </c>
      <c r="AJ167" s="37" t="n">
        <v>526.72998046875</v>
      </c>
      <c r="AK167" s="37" t="n">
        <v>527.669982910156</v>
      </c>
      <c r="AL167" s="37" t="n">
        <v>530.119995117188</v>
      </c>
      <c r="AM167" s="37" t="n">
        <v>529.299987792969</v>
      </c>
      <c r="AN167" s="37" t="n">
        <v>524.580017089844</v>
      </c>
      <c r="AO167" s="37" t="n">
        <v>518.909973144531</v>
      </c>
      <c r="AP167" s="37" t="n">
        <v>518.869995117188</v>
      </c>
      <c r="AQ167" s="37" t="n">
        <v>525.349975585938</v>
      </c>
      <c r="AR167" s="37" t="n">
        <v>537.969970703125</v>
      </c>
      <c r="AS167" s="37" t="n">
        <v>535.27001953125</v>
      </c>
      <c r="AT167" s="37" t="n">
        <v>520.030029296875</v>
      </c>
      <c r="AU167" s="37" t="n">
        <v>518.309997558594</v>
      </c>
      <c r="AV167" s="37" t="n">
        <v>534.190002441406</v>
      </c>
      <c r="AW167" s="37" t="n">
        <v>528.739990234375</v>
      </c>
      <c r="AX167" s="37" t="n">
        <v>529.299987792969</v>
      </c>
      <c r="AY167" s="37" t="n">
        <v>526.900024414063</v>
      </c>
      <c r="AZ167" s="37" t="n">
        <v>537.200012207031</v>
      </c>
      <c r="BA167" s="37" t="n">
        <v>537.030029296875</v>
      </c>
      <c r="BB167" s="37" t="n">
        <v>527.5</v>
      </c>
      <c r="BC167" s="37" t="n">
        <v>542.260009765625</v>
      </c>
      <c r="BD167" s="37" t="n">
        <v>531.22998046875</v>
      </c>
      <c r="BE167" s="37" t="n">
        <v>527.460021972656</v>
      </c>
      <c r="BF167" s="37" t="n">
        <v>535.179992675781</v>
      </c>
      <c r="BG167" s="37" t="n">
        <v>525.52001953125</v>
      </c>
      <c r="BH167" s="37" t="n">
        <v>528.22998046875</v>
      </c>
      <c r="BI167" s="37" t="n">
        <v>522.950012207031</v>
      </c>
      <c r="BJ167" s="37" t="n">
        <v>519.77001953125</v>
      </c>
      <c r="BK167" s="37" t="n">
        <v>514.669982910156</v>
      </c>
      <c r="BL167" s="37" t="n">
        <v>514.02001953125</v>
      </c>
      <c r="BM167" s="37" t="n">
        <v>505.350006103516</v>
      </c>
      <c r="BN167" s="37" t="n">
        <v>29.3125</v>
      </c>
      <c r="BO167" s="37" t="n">
        <v>29.9375</v>
      </c>
      <c r="BP167" s="37" t="n">
        <v>29.6875</v>
      </c>
      <c r="BQ167" s="37" t="n">
        <v>27</v>
      </c>
    </row>
    <row r="168" customFormat="false" ht="12.75" hidden="false" customHeight="false" outlineLevel="0" collapsed="false">
      <c r="A168" s="24" t="s">
        <v>290</v>
      </c>
      <c r="B168" s="3" t="n">
        <v>467.25</v>
      </c>
      <c r="C168" s="37" t="n">
        <v>466.779998779297</v>
      </c>
      <c r="D168" s="37" t="n">
        <v>489.410003662109</v>
      </c>
      <c r="E168" s="37" t="n">
        <v>504.160003662109</v>
      </c>
      <c r="F168" s="37" t="n">
        <v>501.989990234375</v>
      </c>
      <c r="G168" s="37" t="n">
        <v>505.779998779297</v>
      </c>
      <c r="H168" s="37" t="n">
        <v>503.579986572266</v>
      </c>
      <c r="I168" s="37" t="n">
        <v>492.730010986328</v>
      </c>
      <c r="J168" s="37" t="n">
        <v>501.109985351563</v>
      </c>
      <c r="K168" s="37" t="n">
        <v>490.529998779297</v>
      </c>
      <c r="L168" s="37" t="n">
        <v>485.510009765625</v>
      </c>
      <c r="M168" s="37" t="n">
        <v>494.459991455078</v>
      </c>
      <c r="N168" s="37" t="n">
        <v>499.829986572266</v>
      </c>
      <c r="O168" s="37" t="n">
        <v>497.589996337891</v>
      </c>
      <c r="P168" s="37" t="n">
        <v>487.279998779297</v>
      </c>
      <c r="Q168" s="37" t="n">
        <v>473.809997558594</v>
      </c>
      <c r="R168" s="37" t="n">
        <v>476.769989013672</v>
      </c>
      <c r="S168" s="37" t="n">
        <v>482.690002441406</v>
      </c>
      <c r="T168" s="37" t="n">
        <v>486.429992675781</v>
      </c>
      <c r="U168" s="37" t="n">
        <v>496.600006103516</v>
      </c>
      <c r="V168" s="37" t="n">
        <v>499.170013427734</v>
      </c>
      <c r="W168" s="37" t="n">
        <v>488.920013427734</v>
      </c>
      <c r="X168" s="37" t="n">
        <v>495.140014648438</v>
      </c>
      <c r="Y168" s="37" t="n">
        <v>499.690002441406</v>
      </c>
      <c r="Z168" s="37" t="n">
        <v>487.369995117188</v>
      </c>
      <c r="AA168" s="37" t="n">
        <v>495.829986572266</v>
      </c>
      <c r="AB168" s="37" t="n">
        <v>503.119995117188</v>
      </c>
      <c r="AC168" s="37" t="n">
        <v>509.859985351563</v>
      </c>
      <c r="AD168" s="37" t="n">
        <v>506.209991455078</v>
      </c>
      <c r="AE168" s="37" t="n">
        <v>508.359985351563</v>
      </c>
      <c r="AF168" s="37" t="n">
        <v>523.030029296875</v>
      </c>
      <c r="AG168" s="37" t="n">
        <v>526.679992675781</v>
      </c>
      <c r="AH168" s="37" t="n">
        <v>532.690002441406</v>
      </c>
      <c r="AI168" s="37" t="n">
        <v>526.429992675781</v>
      </c>
      <c r="AJ168" s="37" t="n">
        <v>526.72998046875</v>
      </c>
      <c r="AK168" s="37" t="n">
        <v>527.669982910156</v>
      </c>
      <c r="AL168" s="37" t="n">
        <v>530.119995117188</v>
      </c>
      <c r="AM168" s="37" t="n">
        <v>529.299987792969</v>
      </c>
      <c r="AN168" s="37" t="n">
        <v>524.580017089844</v>
      </c>
      <c r="AO168" s="37" t="n">
        <v>518.909973144531</v>
      </c>
      <c r="AP168" s="37" t="n">
        <v>518.869995117188</v>
      </c>
      <c r="AQ168" s="37" t="n">
        <v>525.349975585938</v>
      </c>
      <c r="AR168" s="37" t="n">
        <v>537.969970703125</v>
      </c>
      <c r="AS168" s="37" t="n">
        <v>535.27001953125</v>
      </c>
      <c r="AT168" s="37" t="n">
        <v>520.030029296875</v>
      </c>
      <c r="AU168" s="37" t="n">
        <v>518.309997558594</v>
      </c>
      <c r="AV168" s="37" t="n">
        <v>534.190002441406</v>
      </c>
      <c r="AW168" s="37" t="n">
        <v>528.739990234375</v>
      </c>
      <c r="AX168" s="37" t="n">
        <v>529.299987792969</v>
      </c>
      <c r="AY168" s="37" t="n">
        <v>526.900024414063</v>
      </c>
      <c r="AZ168" s="37" t="n">
        <v>537.200012207031</v>
      </c>
      <c r="BA168" s="37" t="n">
        <v>537.030029296875</v>
      </c>
      <c r="BB168" s="37" t="n">
        <v>527.5</v>
      </c>
      <c r="BC168" s="37" t="n">
        <v>542.260009765625</v>
      </c>
      <c r="BD168" s="37" t="n">
        <v>531.22998046875</v>
      </c>
      <c r="BE168" s="37" t="n">
        <v>527.460021972656</v>
      </c>
      <c r="BF168" s="37" t="n">
        <v>535.179992675781</v>
      </c>
      <c r="BG168" s="37" t="n">
        <v>525.52001953125</v>
      </c>
      <c r="BH168" s="37" t="n">
        <v>528.22998046875</v>
      </c>
      <c r="BI168" s="37" t="n">
        <v>522.950012207031</v>
      </c>
      <c r="BJ168" s="37" t="n">
        <v>519.77001953125</v>
      </c>
      <c r="BK168" s="37" t="n">
        <v>514.669982910156</v>
      </c>
      <c r="BL168" s="37" t="n">
        <v>514.02001953125</v>
      </c>
      <c r="BM168" s="37" t="n">
        <v>505.350006103516</v>
      </c>
      <c r="BN168" s="37" t="n">
        <v>67.375</v>
      </c>
      <c r="BO168" s="37" t="n">
        <v>66.25</v>
      </c>
      <c r="BP168" s="37" t="n">
        <v>67.125</v>
      </c>
      <c r="BQ168" s="37" t="n">
        <v>27</v>
      </c>
    </row>
    <row r="169" customFormat="false" ht="12.75" hidden="false" customHeight="false" outlineLevel="0" collapsed="false">
      <c r="A169" s="24" t="s">
        <v>290</v>
      </c>
      <c r="B169" s="3" t="n">
        <v>47.4375</v>
      </c>
      <c r="C169" s="37" t="n">
        <v>48</v>
      </c>
      <c r="D169" s="37" t="n">
        <v>47.375</v>
      </c>
      <c r="E169" s="37" t="n">
        <v>47.25</v>
      </c>
      <c r="F169" s="37" t="n">
        <v>46.625</v>
      </c>
      <c r="G169" s="37" t="n">
        <v>50.25</v>
      </c>
      <c r="H169" s="37" t="n">
        <v>50</v>
      </c>
      <c r="I169" s="37" t="n">
        <v>49.375</v>
      </c>
      <c r="J169" s="37" t="n">
        <v>48.75</v>
      </c>
      <c r="K169" s="37" t="n">
        <v>48.125</v>
      </c>
      <c r="L169" s="37" t="n">
        <v>48.75</v>
      </c>
      <c r="M169" s="37" t="n">
        <v>48.8125</v>
      </c>
      <c r="N169" s="37" t="n">
        <v>51.5</v>
      </c>
      <c r="O169" s="37" t="n">
        <v>51</v>
      </c>
      <c r="P169" s="37" t="n">
        <v>51.4375</v>
      </c>
      <c r="Q169" s="37" t="n">
        <v>52.875</v>
      </c>
      <c r="R169" s="37" t="n">
        <v>51.9375</v>
      </c>
      <c r="S169" s="37" t="n">
        <v>51.8125</v>
      </c>
      <c r="T169" s="37" t="n">
        <v>51.0625</v>
      </c>
      <c r="U169" s="37" t="n">
        <v>51.3125</v>
      </c>
      <c r="V169" s="37" t="n">
        <v>51.0625</v>
      </c>
      <c r="W169" s="37" t="n">
        <v>54.5</v>
      </c>
      <c r="X169" s="37" t="n">
        <v>55.1875</v>
      </c>
      <c r="Y169" s="37" t="n">
        <v>53.75</v>
      </c>
      <c r="Z169" s="37" t="n">
        <v>54.125</v>
      </c>
      <c r="AA169" s="37" t="n">
        <v>52.625</v>
      </c>
      <c r="AB169" s="37" t="n">
        <v>51.25</v>
      </c>
      <c r="AC169" s="37" t="n">
        <v>52.4375</v>
      </c>
      <c r="AD169" s="37" t="n">
        <v>51.125</v>
      </c>
      <c r="AE169" s="37" t="n">
        <v>50.875</v>
      </c>
      <c r="AF169" s="37" t="n">
        <v>52.5625</v>
      </c>
      <c r="AG169" s="37" t="n">
        <v>52.6875</v>
      </c>
      <c r="AH169" s="37" t="n">
        <v>51.75</v>
      </c>
      <c r="AI169" s="37" t="n">
        <v>50.6875</v>
      </c>
      <c r="AJ169" s="37" t="n">
        <v>49.75</v>
      </c>
      <c r="AK169" s="37" t="n">
        <v>50.125</v>
      </c>
      <c r="AL169" s="37" t="n">
        <v>50.875</v>
      </c>
      <c r="AM169" s="37" t="n">
        <v>50.8125</v>
      </c>
      <c r="AN169" s="37" t="n">
        <v>51.75</v>
      </c>
      <c r="AO169" s="37" t="n">
        <v>52.1875</v>
      </c>
      <c r="AP169" s="37" t="n">
        <v>49.125</v>
      </c>
      <c r="AQ169" s="37" t="n">
        <v>49.875</v>
      </c>
      <c r="AR169" s="37" t="n">
        <v>50.8125</v>
      </c>
      <c r="AS169" s="37" t="n">
        <v>50</v>
      </c>
      <c r="AT169" s="37" t="n">
        <v>50.3125</v>
      </c>
      <c r="AU169" s="37" t="n">
        <v>50.9375</v>
      </c>
      <c r="AV169" s="37" t="n">
        <v>51.25</v>
      </c>
      <c r="AW169" s="37" t="n">
        <v>51.625</v>
      </c>
      <c r="AX169" s="37" t="n">
        <v>52.75</v>
      </c>
      <c r="AY169" s="37" t="n">
        <v>55</v>
      </c>
      <c r="AZ169" s="37" t="n">
        <v>56.75</v>
      </c>
      <c r="BA169" s="37" t="n">
        <v>58.125</v>
      </c>
      <c r="BB169" s="37" t="n">
        <v>57.09375</v>
      </c>
      <c r="BC169" s="37" t="n">
        <v>57.6875</v>
      </c>
      <c r="BD169" s="37" t="n">
        <v>56.9375</v>
      </c>
      <c r="BE169" s="37" t="n">
        <v>57.25</v>
      </c>
      <c r="BF169" s="37" t="n">
        <v>57.0625</v>
      </c>
      <c r="BG169" s="37" t="n">
        <v>56.125</v>
      </c>
      <c r="BH169" s="37" t="n">
        <v>54.8125</v>
      </c>
      <c r="BI169" s="37" t="n">
        <v>55.5</v>
      </c>
      <c r="BJ169" s="37" t="n">
        <v>55.8125</v>
      </c>
      <c r="BK169" s="37" t="n">
        <v>57.4375</v>
      </c>
      <c r="BL169" s="37" t="n">
        <v>56</v>
      </c>
      <c r="BM169" s="37" t="n">
        <v>54.125</v>
      </c>
      <c r="BN169" s="37" t="n">
        <v>54.625</v>
      </c>
      <c r="BO169" s="37" t="n">
        <v>58</v>
      </c>
      <c r="BP169" s="37" t="n">
        <v>57.3125</v>
      </c>
      <c r="BQ169" s="37" t="n">
        <v>22.6875</v>
      </c>
    </row>
    <row r="170" customFormat="false" ht="12.75" hidden="false" customHeight="false" outlineLevel="0" collapsed="false">
      <c r="A170" s="24" t="s">
        <v>280</v>
      </c>
      <c r="B170" s="3" t="n">
        <v>47.4375</v>
      </c>
      <c r="C170" s="37" t="n">
        <v>48</v>
      </c>
      <c r="D170" s="37" t="n">
        <v>47.375</v>
      </c>
      <c r="E170" s="37" t="n">
        <v>47.25</v>
      </c>
      <c r="F170" s="37" t="n">
        <v>46.625</v>
      </c>
      <c r="G170" s="37" t="n">
        <v>50.25</v>
      </c>
      <c r="H170" s="37" t="n">
        <v>50</v>
      </c>
      <c r="I170" s="37" t="n">
        <v>49.375</v>
      </c>
      <c r="J170" s="37" t="n">
        <v>48.75</v>
      </c>
      <c r="K170" s="37" t="n">
        <v>48.125</v>
      </c>
      <c r="L170" s="37" t="n">
        <v>48.75</v>
      </c>
      <c r="M170" s="37" t="n">
        <v>48.8125</v>
      </c>
      <c r="N170" s="37" t="n">
        <v>51.5</v>
      </c>
      <c r="O170" s="37" t="n">
        <v>51</v>
      </c>
      <c r="P170" s="37" t="n">
        <v>51.4375</v>
      </c>
      <c r="Q170" s="37" t="n">
        <v>52.875</v>
      </c>
      <c r="R170" s="37" t="n">
        <v>51.9375</v>
      </c>
      <c r="S170" s="37" t="n">
        <v>51.8125</v>
      </c>
      <c r="T170" s="37" t="n">
        <v>51.0625</v>
      </c>
      <c r="U170" s="37" t="n">
        <v>51.3125</v>
      </c>
      <c r="V170" s="37" t="n">
        <v>51.0625</v>
      </c>
      <c r="W170" s="37" t="n">
        <v>54.5</v>
      </c>
      <c r="X170" s="37" t="n">
        <v>55.1875</v>
      </c>
      <c r="Y170" s="37" t="n">
        <v>53.75</v>
      </c>
      <c r="Z170" s="37" t="n">
        <v>54.125</v>
      </c>
      <c r="AA170" s="37" t="n">
        <v>52.625</v>
      </c>
      <c r="AB170" s="37" t="n">
        <v>51.25</v>
      </c>
      <c r="AC170" s="37" t="n">
        <v>52.4375</v>
      </c>
      <c r="AD170" s="37" t="n">
        <v>51.125</v>
      </c>
      <c r="AE170" s="37" t="n">
        <v>50.875</v>
      </c>
      <c r="AF170" s="37" t="n">
        <v>52.5625</v>
      </c>
      <c r="AG170" s="37" t="n">
        <v>52.6875</v>
      </c>
      <c r="AH170" s="37" t="n">
        <v>51.75</v>
      </c>
      <c r="AI170" s="37" t="n">
        <v>50.6875</v>
      </c>
      <c r="AJ170" s="37" t="n">
        <v>49.75</v>
      </c>
      <c r="AK170" s="37" t="n">
        <v>50.125</v>
      </c>
      <c r="AL170" s="37" t="n">
        <v>50.875</v>
      </c>
      <c r="AM170" s="37" t="n">
        <v>50.8125</v>
      </c>
      <c r="AN170" s="37" t="n">
        <v>51.75</v>
      </c>
      <c r="AO170" s="37" t="n">
        <v>52.1875</v>
      </c>
      <c r="AP170" s="37" t="n">
        <v>49.125</v>
      </c>
      <c r="AQ170" s="37" t="n">
        <v>49.875</v>
      </c>
      <c r="AR170" s="37" t="n">
        <v>50.8125</v>
      </c>
      <c r="AS170" s="37" t="n">
        <v>50</v>
      </c>
      <c r="AT170" s="37" t="n">
        <v>50.3125</v>
      </c>
      <c r="AU170" s="37" t="n">
        <v>50.9375</v>
      </c>
      <c r="AV170" s="37" t="n">
        <v>51.25</v>
      </c>
      <c r="AW170" s="37" t="n">
        <v>51.625</v>
      </c>
      <c r="AX170" s="37" t="n">
        <v>52.75</v>
      </c>
      <c r="AY170" s="37" t="n">
        <v>55</v>
      </c>
      <c r="AZ170" s="37" t="n">
        <v>56.75</v>
      </c>
      <c r="BA170" s="37" t="n">
        <v>58.125</v>
      </c>
      <c r="BB170" s="37" t="n">
        <v>57.09375</v>
      </c>
      <c r="BC170" s="37" t="n">
        <v>57.6875</v>
      </c>
      <c r="BD170" s="37" t="n">
        <v>56.9375</v>
      </c>
      <c r="BE170" s="37" t="n">
        <v>57.25</v>
      </c>
      <c r="BF170" s="37" t="n">
        <v>57.0625</v>
      </c>
      <c r="BG170" s="37" t="n">
        <v>56.125</v>
      </c>
      <c r="BH170" s="37" t="n">
        <v>54.8125</v>
      </c>
      <c r="BI170" s="37" t="n">
        <v>55.5</v>
      </c>
      <c r="BJ170" s="37" t="n">
        <v>55.8125</v>
      </c>
      <c r="BK170" s="37" t="n">
        <v>57.4375</v>
      </c>
      <c r="BL170" s="37" t="n">
        <v>56</v>
      </c>
      <c r="BM170" s="37" t="n">
        <v>54.125</v>
      </c>
      <c r="BN170" s="37" t="n">
        <v>54.625</v>
      </c>
      <c r="BO170" s="37" t="n">
        <v>58</v>
      </c>
      <c r="BP170" s="37" t="n">
        <v>57.3125</v>
      </c>
      <c r="BQ170" s="37" t="n">
        <v>22.6875</v>
      </c>
    </row>
    <row r="171" customFormat="false" ht="12.75" hidden="false" customHeight="false" outlineLevel="0" collapsed="false">
      <c r="A171" s="24" t="s">
        <v>281</v>
      </c>
      <c r="B171" s="3" t="n">
        <v>32.625</v>
      </c>
      <c r="C171" s="37" t="n">
        <v>32</v>
      </c>
      <c r="D171" s="37" t="n">
        <v>30.6875</v>
      </c>
      <c r="E171" s="37" t="n">
        <v>29.625</v>
      </c>
      <c r="F171" s="37" t="n">
        <v>28</v>
      </c>
      <c r="G171" s="37" t="n">
        <v>27</v>
      </c>
      <c r="H171" s="37" t="n">
        <v>26.9375</v>
      </c>
      <c r="I171" s="37" t="n">
        <v>27.25</v>
      </c>
      <c r="J171" s="37" t="n">
        <v>26.625</v>
      </c>
      <c r="K171" s="37" t="n">
        <v>26.6875</v>
      </c>
      <c r="L171" s="37" t="n">
        <v>26.8125</v>
      </c>
      <c r="M171" s="37" t="n">
        <v>27.1875</v>
      </c>
      <c r="N171" s="37" t="n">
        <v>29.125</v>
      </c>
      <c r="O171" s="37" t="n">
        <v>29.875</v>
      </c>
      <c r="P171" s="37" t="n">
        <v>30.6875</v>
      </c>
      <c r="Q171" s="37" t="n">
        <v>30.6875</v>
      </c>
      <c r="R171" s="37" t="n">
        <v>29.6875</v>
      </c>
      <c r="S171" s="37" t="n">
        <v>29.875</v>
      </c>
      <c r="T171" s="37" t="n">
        <v>30</v>
      </c>
      <c r="U171" s="37" t="n">
        <v>30.1875</v>
      </c>
      <c r="V171" s="37" t="n">
        <v>29.25</v>
      </c>
      <c r="W171" s="37" t="n">
        <v>29.5</v>
      </c>
      <c r="X171" s="37" t="n">
        <v>29.5625</v>
      </c>
      <c r="Y171" s="37" t="n">
        <v>29.6875</v>
      </c>
      <c r="Z171" s="37" t="n">
        <v>29.9375</v>
      </c>
      <c r="AA171" s="37" t="n">
        <v>30.5625</v>
      </c>
      <c r="AB171" s="37" t="n">
        <v>31</v>
      </c>
      <c r="AC171" s="37" t="n">
        <v>30.375</v>
      </c>
      <c r="AD171" s="37" t="n">
        <v>30.9375</v>
      </c>
      <c r="AE171" s="37" t="n">
        <v>31.1875</v>
      </c>
      <c r="AF171" s="37" t="n">
        <v>31.375</v>
      </c>
      <c r="AG171" s="37" t="n">
        <v>32.3125</v>
      </c>
      <c r="AH171" s="37" t="n">
        <v>33.0625</v>
      </c>
      <c r="AI171" s="37" t="n">
        <v>32</v>
      </c>
      <c r="AJ171" s="37" t="n">
        <v>33.0625</v>
      </c>
      <c r="AK171" s="37" t="n">
        <v>32.3125</v>
      </c>
      <c r="AL171" s="37" t="n">
        <v>32.0625</v>
      </c>
      <c r="AM171" s="37" t="n">
        <v>31.75</v>
      </c>
      <c r="AN171" s="37" t="n">
        <v>34.5625</v>
      </c>
      <c r="AO171" s="37" t="n">
        <v>34.375</v>
      </c>
      <c r="AP171" s="37" t="n">
        <v>33.6875</v>
      </c>
      <c r="AQ171" s="37" t="n">
        <v>34.125</v>
      </c>
      <c r="AR171" s="37" t="n">
        <v>33.625</v>
      </c>
      <c r="AS171" s="37" t="n">
        <v>33.8125</v>
      </c>
      <c r="AT171" s="37" t="n">
        <v>34.25</v>
      </c>
      <c r="AU171" s="37" t="n">
        <v>33.875</v>
      </c>
      <c r="AV171" s="37" t="n">
        <v>34.3125</v>
      </c>
      <c r="AW171" s="37" t="n">
        <v>33.8125</v>
      </c>
      <c r="AX171" s="37" t="n">
        <v>34.25</v>
      </c>
      <c r="AY171" s="37" t="n">
        <v>34.875</v>
      </c>
      <c r="AZ171" s="37" t="n">
        <v>34.5625</v>
      </c>
      <c r="BA171" s="37" t="n">
        <v>34.9375</v>
      </c>
      <c r="BB171" s="37" t="n">
        <v>34.5625</v>
      </c>
      <c r="BC171" s="37" t="n">
        <v>33.8125</v>
      </c>
      <c r="BD171" s="37" t="n">
        <v>34.3125</v>
      </c>
      <c r="BE171" s="37" t="n">
        <v>34.1875</v>
      </c>
      <c r="BF171" s="37" t="n">
        <v>34.8125</v>
      </c>
      <c r="BG171" s="37" t="n">
        <v>35.25</v>
      </c>
      <c r="BH171" s="37" t="n">
        <v>35.0625</v>
      </c>
      <c r="BI171" s="37" t="n">
        <v>35.6875</v>
      </c>
      <c r="BJ171" s="37" t="n">
        <v>35.375</v>
      </c>
      <c r="BK171" s="37" t="n">
        <v>35.75</v>
      </c>
      <c r="BL171" s="37" t="n">
        <v>35.25</v>
      </c>
      <c r="BM171" s="37" t="n">
        <v>33.9375</v>
      </c>
      <c r="BN171" s="37" t="n">
        <v>33.5625</v>
      </c>
      <c r="BO171" s="37" t="n">
        <v>34.375</v>
      </c>
      <c r="BP171" s="37" t="n">
        <v>33.8125</v>
      </c>
      <c r="BQ171" s="37" t="n">
        <v>293.529998779297</v>
      </c>
    </row>
    <row r="172" customFormat="false" ht="12.75" hidden="false" customHeight="false" outlineLevel="0" collapsed="false">
      <c r="A172" s="24" t="s">
        <v>296</v>
      </c>
      <c r="B172" s="3" t="n">
        <v>37.8125</v>
      </c>
      <c r="C172" s="37" t="n">
        <v>38.0625</v>
      </c>
      <c r="D172" s="37" t="n">
        <v>38.0625</v>
      </c>
      <c r="E172" s="37" t="n">
        <v>38</v>
      </c>
      <c r="F172" s="37" t="n">
        <v>37.3125</v>
      </c>
      <c r="G172" s="37" t="n">
        <v>37</v>
      </c>
      <c r="H172" s="37" t="n">
        <v>37.1875</v>
      </c>
      <c r="I172" s="37" t="n">
        <v>37.125</v>
      </c>
      <c r="J172" s="37" t="n">
        <v>37.5625</v>
      </c>
      <c r="K172" s="37" t="n">
        <v>37.25</v>
      </c>
      <c r="L172" s="37" t="n">
        <v>37.0625</v>
      </c>
      <c r="M172" s="37" t="n">
        <v>37.5625</v>
      </c>
      <c r="N172" s="37" t="n">
        <v>39.25</v>
      </c>
      <c r="O172" s="37" t="n">
        <v>37.8125</v>
      </c>
      <c r="P172" s="37" t="n">
        <v>38</v>
      </c>
      <c r="Q172" s="37" t="n">
        <v>38.125</v>
      </c>
      <c r="R172" s="37" t="n">
        <v>37.5</v>
      </c>
      <c r="S172" s="37" t="n">
        <v>37.6875</v>
      </c>
      <c r="T172" s="37" t="n">
        <v>38</v>
      </c>
      <c r="U172" s="37" t="n">
        <v>37.8125</v>
      </c>
      <c r="V172" s="37" t="n">
        <v>36.75</v>
      </c>
      <c r="W172" s="37" t="n">
        <v>36.9375</v>
      </c>
      <c r="X172" s="37" t="n">
        <v>37</v>
      </c>
      <c r="Y172" s="37" t="n">
        <v>36.5</v>
      </c>
      <c r="Z172" s="37" t="n">
        <v>36.4375</v>
      </c>
      <c r="AA172" s="37" t="n">
        <v>37.5</v>
      </c>
      <c r="AB172" s="37" t="n">
        <v>39.125</v>
      </c>
      <c r="AC172" s="37" t="n">
        <v>38.125</v>
      </c>
      <c r="AD172" s="37" t="n">
        <v>38.25</v>
      </c>
      <c r="AE172" s="37" t="n">
        <v>39.5625</v>
      </c>
      <c r="AF172" s="37" t="n">
        <v>39.75</v>
      </c>
      <c r="AG172" s="37" t="n">
        <v>40</v>
      </c>
      <c r="AH172" s="37" t="n">
        <v>41.0625</v>
      </c>
      <c r="AI172" s="37" t="n">
        <v>39.9375</v>
      </c>
      <c r="AJ172" s="37" t="n">
        <v>40.1875</v>
      </c>
      <c r="AK172" s="37" t="n">
        <v>38.875</v>
      </c>
      <c r="AL172" s="37" t="n">
        <v>38.5625</v>
      </c>
      <c r="AM172" s="37" t="n">
        <v>39.5</v>
      </c>
      <c r="AN172" s="37" t="n">
        <v>41.4375</v>
      </c>
      <c r="AO172" s="37" t="n">
        <v>40.4375</v>
      </c>
      <c r="AP172" s="37" t="n">
        <v>39.75</v>
      </c>
      <c r="AQ172" s="37" t="n">
        <v>40</v>
      </c>
      <c r="AR172" s="37" t="n">
        <v>39.0625</v>
      </c>
      <c r="AS172" s="37" t="n">
        <v>39.375</v>
      </c>
      <c r="AT172" s="37" t="n">
        <v>40.375</v>
      </c>
      <c r="AU172" s="37" t="n">
        <v>40.0625</v>
      </c>
      <c r="AV172" s="37" t="n">
        <v>40.75</v>
      </c>
      <c r="AW172" s="37" t="n">
        <v>40.6875</v>
      </c>
      <c r="AX172" s="37" t="n">
        <v>41.5</v>
      </c>
      <c r="AY172" s="37" t="n">
        <v>42.8125</v>
      </c>
      <c r="AZ172" s="37" t="n">
        <v>42.09375</v>
      </c>
      <c r="BA172" s="37" t="n">
        <v>42.4375</v>
      </c>
      <c r="BB172" s="37" t="n">
        <v>42.1875</v>
      </c>
      <c r="BC172" s="37" t="n">
        <v>40.875</v>
      </c>
      <c r="BD172" s="37" t="n">
        <v>41.25</v>
      </c>
      <c r="BE172" s="37" t="n">
        <v>41.375</v>
      </c>
      <c r="BF172" s="37" t="n">
        <v>43</v>
      </c>
      <c r="BG172" s="37" t="n">
        <v>43.1875</v>
      </c>
      <c r="BH172" s="37" t="n">
        <v>42.875</v>
      </c>
      <c r="BI172" s="37" t="n">
        <v>42.8125</v>
      </c>
      <c r="BJ172" s="37" t="n">
        <v>42</v>
      </c>
      <c r="BK172" s="37" t="n">
        <v>41.6875</v>
      </c>
      <c r="BL172" s="37" t="n">
        <v>40.9375</v>
      </c>
      <c r="BM172" s="37" t="n">
        <v>41</v>
      </c>
      <c r="BN172" s="37" t="n">
        <v>39.75</v>
      </c>
      <c r="BO172" s="37" t="n">
        <v>40.5</v>
      </c>
      <c r="BP172" s="37" t="n">
        <v>40.0625</v>
      </c>
      <c r="BQ172" s="37" t="n">
        <v>293.529998779297</v>
      </c>
    </row>
    <row r="173" customFormat="false" ht="12.75" hidden="false" customHeight="false" outlineLevel="0" collapsed="false">
      <c r="A173" s="24" t="s">
        <v>296</v>
      </c>
      <c r="B173" s="3" t="n">
        <v>37.8125</v>
      </c>
      <c r="C173" s="37" t="n">
        <v>38.0625</v>
      </c>
      <c r="D173" s="37" t="n">
        <v>38.0625</v>
      </c>
      <c r="E173" s="37" t="n">
        <v>38</v>
      </c>
      <c r="F173" s="37" t="n">
        <v>37.3125</v>
      </c>
      <c r="G173" s="37" t="n">
        <v>37</v>
      </c>
      <c r="H173" s="37" t="n">
        <v>37.1875</v>
      </c>
      <c r="I173" s="37" t="n">
        <v>37.125</v>
      </c>
      <c r="J173" s="37" t="n">
        <v>37.5625</v>
      </c>
      <c r="K173" s="37" t="n">
        <v>37.25</v>
      </c>
      <c r="L173" s="37" t="n">
        <v>37.0625</v>
      </c>
      <c r="M173" s="37" t="n">
        <v>37.5625</v>
      </c>
      <c r="N173" s="37" t="n">
        <v>39.25</v>
      </c>
      <c r="O173" s="37" t="n">
        <v>37.8125</v>
      </c>
      <c r="P173" s="37" t="n">
        <v>38</v>
      </c>
      <c r="Q173" s="37" t="n">
        <v>38.125</v>
      </c>
      <c r="R173" s="37" t="n">
        <v>37.5</v>
      </c>
      <c r="S173" s="37" t="n">
        <v>37.6875</v>
      </c>
      <c r="T173" s="37" t="n">
        <v>38</v>
      </c>
      <c r="U173" s="37" t="n">
        <v>37.8125</v>
      </c>
      <c r="V173" s="37" t="n">
        <v>36.75</v>
      </c>
      <c r="W173" s="37" t="n">
        <v>36.9375</v>
      </c>
      <c r="X173" s="37" t="n">
        <v>37</v>
      </c>
      <c r="Y173" s="37" t="n">
        <v>36.5</v>
      </c>
      <c r="Z173" s="37" t="n">
        <v>36.4375</v>
      </c>
      <c r="AA173" s="37" t="n">
        <v>37.5</v>
      </c>
      <c r="AB173" s="37" t="n">
        <v>39.125</v>
      </c>
      <c r="AC173" s="37" t="n">
        <v>38.125</v>
      </c>
      <c r="AD173" s="37" t="n">
        <v>38.25</v>
      </c>
      <c r="AE173" s="37" t="n">
        <v>39.5625</v>
      </c>
      <c r="AF173" s="37" t="n">
        <v>39.75</v>
      </c>
      <c r="AG173" s="37" t="n">
        <v>40</v>
      </c>
      <c r="AH173" s="37" t="n">
        <v>41.0625</v>
      </c>
      <c r="AI173" s="37" t="n">
        <v>39.9375</v>
      </c>
      <c r="AJ173" s="37" t="n">
        <v>40.1875</v>
      </c>
      <c r="AK173" s="37" t="n">
        <v>38.875</v>
      </c>
      <c r="AL173" s="37" t="n">
        <v>38.5625</v>
      </c>
      <c r="AM173" s="37" t="n">
        <v>39.5</v>
      </c>
      <c r="AN173" s="37" t="n">
        <v>41.4375</v>
      </c>
      <c r="AO173" s="37" t="n">
        <v>40.4375</v>
      </c>
      <c r="AP173" s="37" t="n">
        <v>39.75</v>
      </c>
      <c r="AQ173" s="37" t="n">
        <v>40</v>
      </c>
      <c r="AR173" s="37" t="n">
        <v>39.0625</v>
      </c>
      <c r="AS173" s="37" t="n">
        <v>39.375</v>
      </c>
      <c r="AT173" s="37" t="n">
        <v>40.375</v>
      </c>
      <c r="AU173" s="37" t="n">
        <v>40.0625</v>
      </c>
      <c r="AV173" s="37" t="n">
        <v>40.75</v>
      </c>
      <c r="AW173" s="37" t="n">
        <v>40.6875</v>
      </c>
      <c r="AX173" s="37" t="n">
        <v>41.5</v>
      </c>
      <c r="AY173" s="37" t="n">
        <v>42.8125</v>
      </c>
      <c r="AZ173" s="37" t="n">
        <v>42.09375</v>
      </c>
      <c r="BA173" s="37" t="n">
        <v>42.4375</v>
      </c>
      <c r="BB173" s="37" t="n">
        <v>42.1875</v>
      </c>
      <c r="BC173" s="37" t="n">
        <v>40.875</v>
      </c>
      <c r="BD173" s="37" t="n">
        <v>41.25</v>
      </c>
      <c r="BE173" s="37" t="n">
        <v>41.375</v>
      </c>
      <c r="BF173" s="37" t="n">
        <v>43</v>
      </c>
      <c r="BG173" s="37" t="n">
        <v>43.1875</v>
      </c>
      <c r="BH173" s="37" t="n">
        <v>42.875</v>
      </c>
      <c r="BI173" s="37" t="n">
        <v>42.8125</v>
      </c>
      <c r="BJ173" s="37" t="n">
        <v>42</v>
      </c>
      <c r="BK173" s="37" t="n">
        <v>41.6875</v>
      </c>
      <c r="BL173" s="37" t="n">
        <v>40.9375</v>
      </c>
      <c r="BM173" s="37" t="n">
        <v>41</v>
      </c>
      <c r="BN173" s="37" t="n">
        <v>39.75</v>
      </c>
      <c r="BO173" s="37" t="n">
        <v>40.5</v>
      </c>
      <c r="BP173" s="37" t="n">
        <v>40.0625</v>
      </c>
      <c r="BQ173" s="37" t="n">
        <v>293.529998779297</v>
      </c>
    </row>
    <row r="174" customFormat="false" ht="12.75" hidden="false" customHeight="false" outlineLevel="0" collapsed="false">
      <c r="A174" s="24" t="s">
        <v>297</v>
      </c>
      <c r="B174" s="3" t="n">
        <v>21.6875</v>
      </c>
      <c r="C174" s="37" t="n">
        <v>22</v>
      </c>
      <c r="D174" s="37" t="n">
        <v>23.375</v>
      </c>
      <c r="E174" s="37" t="n">
        <v>23</v>
      </c>
      <c r="F174" s="37" t="n">
        <v>22.5625</v>
      </c>
      <c r="G174" s="37" t="n">
        <v>24.25</v>
      </c>
      <c r="H174" s="37" t="n">
        <v>24.625</v>
      </c>
      <c r="I174" s="37" t="n">
        <v>23.75</v>
      </c>
      <c r="J174" s="37" t="n">
        <v>24.25</v>
      </c>
      <c r="K174" s="37" t="n">
        <v>23.875</v>
      </c>
      <c r="L174" s="37" t="n">
        <v>23.3125</v>
      </c>
      <c r="M174" s="37" t="n">
        <v>23.5</v>
      </c>
      <c r="N174" s="37" t="n">
        <v>24.5</v>
      </c>
      <c r="O174" s="37" t="n">
        <v>23.75</v>
      </c>
      <c r="P174" s="37" t="n">
        <v>23.0625</v>
      </c>
      <c r="Q174" s="37" t="n">
        <v>23.5625</v>
      </c>
      <c r="R174" s="37" t="n">
        <v>24</v>
      </c>
      <c r="S174" s="37" t="n">
        <v>23.8125</v>
      </c>
      <c r="T174" s="37" t="n">
        <v>23.3125</v>
      </c>
      <c r="U174" s="37" t="n">
        <v>23.125</v>
      </c>
      <c r="V174" s="37" t="n">
        <v>23</v>
      </c>
      <c r="W174" s="37" t="n">
        <v>23.5</v>
      </c>
      <c r="X174" s="37" t="n">
        <v>24.3125</v>
      </c>
      <c r="Y174" s="37" t="n">
        <v>25.375</v>
      </c>
      <c r="Z174" s="37" t="n">
        <v>25.625</v>
      </c>
      <c r="AA174" s="37" t="n">
        <v>24.8125</v>
      </c>
      <c r="AB174" s="37" t="n">
        <v>24.125</v>
      </c>
      <c r="AC174" s="37" t="n">
        <v>24</v>
      </c>
      <c r="AD174" s="37" t="n">
        <v>24.9375</v>
      </c>
      <c r="AE174" s="37" t="n">
        <v>23.9375</v>
      </c>
      <c r="AF174" s="37" t="n">
        <v>23.9375</v>
      </c>
      <c r="AG174" s="37" t="n">
        <v>24.8125</v>
      </c>
      <c r="AH174" s="37" t="n">
        <v>24.875</v>
      </c>
      <c r="AI174" s="37" t="n">
        <v>23.3125</v>
      </c>
      <c r="AJ174" s="37" t="n">
        <v>24.9375</v>
      </c>
      <c r="AK174" s="37" t="n">
        <v>26</v>
      </c>
      <c r="AL174" s="37" t="n">
        <v>26.375</v>
      </c>
      <c r="AM174" s="37" t="n">
        <v>25.5</v>
      </c>
      <c r="AN174" s="37" t="n">
        <v>24.9375</v>
      </c>
      <c r="AO174" s="37" t="n">
        <v>24</v>
      </c>
      <c r="AP174" s="37" t="n">
        <v>24.75</v>
      </c>
      <c r="AQ174" s="37" t="n">
        <v>25.4375</v>
      </c>
      <c r="AR174" s="37" t="n">
        <v>26</v>
      </c>
      <c r="AS174" s="37" t="n">
        <v>25</v>
      </c>
      <c r="AT174" s="37" t="n">
        <v>25.875</v>
      </c>
      <c r="AU174" s="37" t="n">
        <v>25.8125</v>
      </c>
      <c r="AV174" s="37" t="n">
        <v>25.75</v>
      </c>
      <c r="AW174" s="37" t="n">
        <v>25.9375</v>
      </c>
      <c r="AX174" s="37" t="n">
        <v>25.625</v>
      </c>
      <c r="AY174" s="37" t="n">
        <v>26.1875</v>
      </c>
      <c r="AZ174" s="37" t="n">
        <v>26.5625</v>
      </c>
      <c r="BA174" s="37" t="n">
        <v>26.6875</v>
      </c>
      <c r="BB174" s="37" t="n">
        <v>26.3125</v>
      </c>
      <c r="BC174" s="37" t="n">
        <v>27</v>
      </c>
      <c r="BD174" s="37" t="n">
        <v>26.6875</v>
      </c>
      <c r="BE174" s="37" t="n">
        <v>26.125</v>
      </c>
      <c r="BF174" s="37" t="n">
        <v>27.84375</v>
      </c>
      <c r="BG174" s="37" t="n">
        <v>27.8125</v>
      </c>
      <c r="BH174" s="37" t="n">
        <v>26.9375</v>
      </c>
      <c r="BI174" s="37" t="n">
        <v>26.875</v>
      </c>
      <c r="BJ174" s="37" t="n">
        <v>26.75</v>
      </c>
      <c r="BK174" s="37" t="n">
        <v>25.9375</v>
      </c>
      <c r="BL174" s="37" t="n">
        <v>26.5</v>
      </c>
      <c r="BM174" s="37" t="n">
        <v>26.1875</v>
      </c>
      <c r="BN174" s="37" t="n">
        <v>25.9375</v>
      </c>
      <c r="BO174" s="37" t="n">
        <v>26.5</v>
      </c>
      <c r="BP174" s="37" t="n">
        <v>26.4375</v>
      </c>
      <c r="BQ174" s="37" t="n">
        <v>293.529998779297</v>
      </c>
    </row>
    <row r="175" customFormat="false" ht="12.75" hidden="false" customHeight="false" outlineLevel="0" collapsed="false">
      <c r="A175" s="24" t="s">
        <v>297</v>
      </c>
      <c r="B175" s="3" t="n">
        <v>21.6875</v>
      </c>
      <c r="C175" s="37" t="n">
        <v>22</v>
      </c>
      <c r="D175" s="37" t="n">
        <v>23.375</v>
      </c>
      <c r="E175" s="37" t="n">
        <v>23</v>
      </c>
      <c r="F175" s="37" t="n">
        <v>22.5625</v>
      </c>
      <c r="G175" s="37" t="n">
        <v>24.25</v>
      </c>
      <c r="H175" s="37" t="n">
        <v>24.625</v>
      </c>
      <c r="I175" s="37" t="n">
        <v>23.75</v>
      </c>
      <c r="J175" s="37" t="n">
        <v>24.25</v>
      </c>
      <c r="K175" s="37" t="n">
        <v>23.875</v>
      </c>
      <c r="L175" s="37" t="n">
        <v>23.3125</v>
      </c>
      <c r="M175" s="37" t="n">
        <v>23.5</v>
      </c>
      <c r="N175" s="37" t="n">
        <v>24.5</v>
      </c>
      <c r="O175" s="37" t="n">
        <v>23.75</v>
      </c>
      <c r="P175" s="37" t="n">
        <v>23.0625</v>
      </c>
      <c r="Q175" s="37" t="n">
        <v>23.5625</v>
      </c>
      <c r="R175" s="37" t="n">
        <v>24</v>
      </c>
      <c r="S175" s="37" t="n">
        <v>23.8125</v>
      </c>
      <c r="T175" s="37" t="n">
        <v>23.3125</v>
      </c>
      <c r="U175" s="37" t="n">
        <v>23.125</v>
      </c>
      <c r="V175" s="37" t="n">
        <v>23</v>
      </c>
      <c r="W175" s="37" t="n">
        <v>23.5</v>
      </c>
      <c r="X175" s="37" t="n">
        <v>24.3125</v>
      </c>
      <c r="Y175" s="37" t="n">
        <v>25.375</v>
      </c>
      <c r="Z175" s="37" t="n">
        <v>25.625</v>
      </c>
      <c r="AA175" s="37" t="n">
        <v>24.8125</v>
      </c>
      <c r="AB175" s="37" t="n">
        <v>24.125</v>
      </c>
      <c r="AC175" s="37" t="n">
        <v>24</v>
      </c>
      <c r="AD175" s="37" t="n">
        <v>24.9375</v>
      </c>
      <c r="AE175" s="37" t="n">
        <v>23.9375</v>
      </c>
      <c r="AF175" s="37" t="n">
        <v>23.9375</v>
      </c>
      <c r="AG175" s="37" t="n">
        <v>24.8125</v>
      </c>
      <c r="AH175" s="37" t="n">
        <v>24.875</v>
      </c>
      <c r="AI175" s="37" t="n">
        <v>23.3125</v>
      </c>
      <c r="AJ175" s="37" t="n">
        <v>24.9375</v>
      </c>
      <c r="AK175" s="37" t="n">
        <v>26</v>
      </c>
      <c r="AL175" s="37" t="n">
        <v>26.375</v>
      </c>
      <c r="AM175" s="37" t="n">
        <v>25.5</v>
      </c>
      <c r="AN175" s="37" t="n">
        <v>24.9375</v>
      </c>
      <c r="AO175" s="37" t="n">
        <v>24</v>
      </c>
      <c r="AP175" s="37" t="n">
        <v>24.75</v>
      </c>
      <c r="AQ175" s="37" t="n">
        <v>25.4375</v>
      </c>
      <c r="AR175" s="37" t="n">
        <v>26</v>
      </c>
      <c r="AS175" s="37" t="n">
        <v>25</v>
      </c>
      <c r="AT175" s="37" t="n">
        <v>25.875</v>
      </c>
      <c r="AU175" s="37" t="n">
        <v>25.8125</v>
      </c>
      <c r="AV175" s="37" t="n">
        <v>25.75</v>
      </c>
      <c r="AW175" s="37" t="n">
        <v>25.9375</v>
      </c>
      <c r="AX175" s="37" t="n">
        <v>25.625</v>
      </c>
      <c r="AY175" s="37" t="n">
        <v>26.1875</v>
      </c>
      <c r="AZ175" s="37" t="n">
        <v>26.5625</v>
      </c>
      <c r="BA175" s="37" t="n">
        <v>26.6875</v>
      </c>
      <c r="BB175" s="37" t="n">
        <v>26.3125</v>
      </c>
      <c r="BC175" s="37" t="n">
        <v>27</v>
      </c>
      <c r="BD175" s="37" t="n">
        <v>26.6875</v>
      </c>
      <c r="BE175" s="37" t="n">
        <v>26.125</v>
      </c>
      <c r="BF175" s="37" t="n">
        <v>27.84375</v>
      </c>
      <c r="BG175" s="37" t="n">
        <v>27.8125</v>
      </c>
      <c r="BH175" s="37" t="n">
        <v>26.9375</v>
      </c>
      <c r="BI175" s="37" t="n">
        <v>26.875</v>
      </c>
      <c r="BJ175" s="37" t="n">
        <v>26.75</v>
      </c>
      <c r="BK175" s="37" t="n">
        <v>25.9375</v>
      </c>
      <c r="BL175" s="37" t="n">
        <v>26.5</v>
      </c>
      <c r="BM175" s="37" t="n">
        <v>26.1875</v>
      </c>
      <c r="BN175" s="37" t="n">
        <v>25.9375</v>
      </c>
      <c r="BO175" s="37" t="n">
        <v>26.5</v>
      </c>
      <c r="BP175" s="37" t="n">
        <v>26.4375</v>
      </c>
      <c r="BQ175" s="37" t="n">
        <v>293.529998779297</v>
      </c>
    </row>
    <row r="176" customFormat="false" ht="12.75" hidden="false" customHeight="false" outlineLevel="0" collapsed="false">
      <c r="A176" s="24" t="s">
        <v>297</v>
      </c>
      <c r="B176" s="3" t="n">
        <v>21.6875</v>
      </c>
      <c r="C176" s="37" t="n">
        <v>22</v>
      </c>
      <c r="D176" s="37" t="n">
        <v>23.375</v>
      </c>
      <c r="E176" s="37" t="n">
        <v>23</v>
      </c>
      <c r="F176" s="37" t="n">
        <v>22.5625</v>
      </c>
      <c r="G176" s="37" t="n">
        <v>24.25</v>
      </c>
      <c r="H176" s="37" t="n">
        <v>24.625</v>
      </c>
      <c r="I176" s="37" t="n">
        <v>23.75</v>
      </c>
      <c r="J176" s="37" t="n">
        <v>24.25</v>
      </c>
      <c r="K176" s="37" t="n">
        <v>23.875</v>
      </c>
      <c r="L176" s="37" t="n">
        <v>23.3125</v>
      </c>
      <c r="M176" s="37" t="n">
        <v>23.5</v>
      </c>
      <c r="N176" s="37" t="n">
        <v>24.5</v>
      </c>
      <c r="O176" s="37" t="n">
        <v>23.75</v>
      </c>
      <c r="P176" s="37" t="n">
        <v>23.0625</v>
      </c>
      <c r="Q176" s="37" t="n">
        <v>23.5625</v>
      </c>
      <c r="R176" s="37" t="n">
        <v>24</v>
      </c>
      <c r="S176" s="37" t="n">
        <v>23.8125</v>
      </c>
      <c r="T176" s="37" t="n">
        <v>23.3125</v>
      </c>
      <c r="U176" s="37" t="n">
        <v>23.125</v>
      </c>
      <c r="V176" s="37" t="n">
        <v>23</v>
      </c>
      <c r="W176" s="37" t="n">
        <v>23.5</v>
      </c>
      <c r="X176" s="37" t="n">
        <v>24.3125</v>
      </c>
      <c r="Y176" s="37" t="n">
        <v>25.375</v>
      </c>
      <c r="Z176" s="37" t="n">
        <v>25.625</v>
      </c>
      <c r="AA176" s="37" t="n">
        <v>24.8125</v>
      </c>
      <c r="AB176" s="37" t="n">
        <v>24.125</v>
      </c>
      <c r="AC176" s="37" t="n">
        <v>24</v>
      </c>
      <c r="AD176" s="37" t="n">
        <v>24.9375</v>
      </c>
      <c r="AE176" s="37" t="n">
        <v>23.9375</v>
      </c>
      <c r="AF176" s="37" t="n">
        <v>23.9375</v>
      </c>
      <c r="AG176" s="37" t="n">
        <v>24.8125</v>
      </c>
      <c r="AH176" s="37" t="n">
        <v>24.875</v>
      </c>
      <c r="AI176" s="37" t="n">
        <v>23.3125</v>
      </c>
      <c r="AJ176" s="37" t="n">
        <v>24.9375</v>
      </c>
      <c r="AK176" s="37" t="n">
        <v>26</v>
      </c>
      <c r="AL176" s="37" t="n">
        <v>26.375</v>
      </c>
      <c r="AM176" s="37" t="n">
        <v>25.5</v>
      </c>
      <c r="AN176" s="37" t="n">
        <v>24.9375</v>
      </c>
      <c r="AO176" s="37" t="n">
        <v>24</v>
      </c>
      <c r="AP176" s="37" t="n">
        <v>24.75</v>
      </c>
      <c r="AQ176" s="37" t="n">
        <v>25.4375</v>
      </c>
      <c r="AR176" s="37" t="n">
        <v>26</v>
      </c>
      <c r="AS176" s="37" t="n">
        <v>25</v>
      </c>
      <c r="AT176" s="37" t="n">
        <v>25.875</v>
      </c>
      <c r="AU176" s="37" t="n">
        <v>25.8125</v>
      </c>
      <c r="AV176" s="37" t="n">
        <v>25.75</v>
      </c>
      <c r="AW176" s="37" t="n">
        <v>25.9375</v>
      </c>
      <c r="AX176" s="37" t="n">
        <v>25.625</v>
      </c>
      <c r="AY176" s="37" t="n">
        <v>26.1875</v>
      </c>
      <c r="AZ176" s="37" t="n">
        <v>26.5625</v>
      </c>
      <c r="BA176" s="37" t="n">
        <v>26.6875</v>
      </c>
      <c r="BB176" s="37" t="n">
        <v>26.3125</v>
      </c>
      <c r="BC176" s="37" t="n">
        <v>27</v>
      </c>
      <c r="BD176" s="37" t="n">
        <v>26.6875</v>
      </c>
      <c r="BE176" s="37" t="n">
        <v>26.125</v>
      </c>
      <c r="BF176" s="37" t="n">
        <v>27.84375</v>
      </c>
      <c r="BG176" s="37" t="n">
        <v>27.8125</v>
      </c>
      <c r="BH176" s="37" t="n">
        <v>26.9375</v>
      </c>
      <c r="BI176" s="37" t="n">
        <v>26.875</v>
      </c>
      <c r="BJ176" s="37" t="n">
        <v>26.75</v>
      </c>
      <c r="BK176" s="37" t="n">
        <v>25.9375</v>
      </c>
      <c r="BL176" s="37" t="n">
        <v>26.5</v>
      </c>
      <c r="BM176" s="37" t="n">
        <v>26.1875</v>
      </c>
      <c r="BN176" s="37" t="n">
        <v>25.9375</v>
      </c>
      <c r="BO176" s="37" t="n">
        <v>26.5</v>
      </c>
      <c r="BP176" s="37" t="n">
        <v>26.4375</v>
      </c>
      <c r="BQ176" s="37" t="n">
        <v>293.529998779297</v>
      </c>
    </row>
    <row r="177" customFormat="false" ht="12.75" hidden="false" customHeight="false" outlineLevel="0" collapsed="false">
      <c r="A177" s="24" t="s">
        <v>298</v>
      </c>
      <c r="B177" s="3" t="n">
        <v>8.9375</v>
      </c>
      <c r="C177" s="37" t="n">
        <v>9.6875</v>
      </c>
      <c r="D177" s="37" t="n">
        <v>10.375</v>
      </c>
      <c r="E177" s="37" t="n">
        <v>10</v>
      </c>
      <c r="F177" s="37" t="n">
        <v>10.0625</v>
      </c>
      <c r="G177" s="37" t="n">
        <v>11.5625</v>
      </c>
      <c r="H177" s="37" t="n">
        <v>11.875</v>
      </c>
      <c r="I177" s="37" t="n">
        <v>11.5</v>
      </c>
      <c r="J177" s="37" t="n">
        <v>11.25</v>
      </c>
      <c r="K177" s="37" t="n">
        <v>11.125</v>
      </c>
      <c r="L177" s="37" t="n">
        <v>11</v>
      </c>
      <c r="M177" s="37" t="n">
        <v>11.125</v>
      </c>
      <c r="N177" s="37" t="n">
        <v>11.75</v>
      </c>
      <c r="O177" s="37" t="n">
        <v>12.0625</v>
      </c>
      <c r="P177" s="37" t="n">
        <v>11.375</v>
      </c>
      <c r="Q177" s="37" t="n">
        <v>11.9375</v>
      </c>
      <c r="R177" s="37" t="n">
        <v>12</v>
      </c>
      <c r="S177" s="37" t="n">
        <v>11.9375</v>
      </c>
      <c r="T177" s="37" t="n">
        <v>11.9375</v>
      </c>
      <c r="U177" s="37" t="n">
        <v>12.1875</v>
      </c>
      <c r="V177" s="37" t="n">
        <v>13</v>
      </c>
      <c r="W177" s="37" t="n">
        <v>13.375</v>
      </c>
      <c r="X177" s="37" t="n">
        <v>14.375</v>
      </c>
      <c r="Y177" s="37" t="n">
        <v>14.5</v>
      </c>
      <c r="Z177" s="37" t="n">
        <v>14.6875</v>
      </c>
      <c r="AA177" s="37" t="n">
        <v>15</v>
      </c>
      <c r="AB177" s="37" t="n">
        <v>15.1875</v>
      </c>
      <c r="AC177" s="37" t="n">
        <v>15.9375</v>
      </c>
      <c r="AD177" s="37" t="n">
        <v>16.1875</v>
      </c>
      <c r="AE177" s="37" t="n">
        <v>15.34375</v>
      </c>
      <c r="AF177" s="37" t="n">
        <v>15.8125</v>
      </c>
      <c r="AG177" s="37" t="n">
        <v>16.3125</v>
      </c>
      <c r="AH177" s="37" t="n">
        <v>16.3125</v>
      </c>
      <c r="AI177" s="37" t="n">
        <v>15.75</v>
      </c>
      <c r="AJ177" s="37" t="n">
        <v>16</v>
      </c>
      <c r="AK177" s="37" t="n">
        <v>15.9375</v>
      </c>
      <c r="AL177" s="37" t="n">
        <v>16.765625</v>
      </c>
      <c r="AM177" s="37" t="n">
        <v>16.8125</v>
      </c>
      <c r="AN177" s="37" t="n">
        <v>17.5</v>
      </c>
      <c r="AO177" s="37" t="n">
        <v>18.6875</v>
      </c>
      <c r="AP177" s="37" t="n">
        <v>19.1875</v>
      </c>
      <c r="AQ177" s="37" t="n">
        <v>19.9375</v>
      </c>
      <c r="AR177" s="37" t="n">
        <v>19.6875</v>
      </c>
      <c r="AS177" s="37" t="n">
        <v>19.265625</v>
      </c>
      <c r="AT177" s="37" t="n">
        <v>19.421875</v>
      </c>
      <c r="AU177" s="37" t="n">
        <v>20.828125</v>
      </c>
      <c r="AV177" s="37" t="n">
        <v>21.25</v>
      </c>
      <c r="AW177" s="37" t="n">
        <v>21.1875</v>
      </c>
      <c r="AX177" s="37" t="n">
        <v>21.21875</v>
      </c>
      <c r="AY177" s="37" t="n">
        <v>21.71875</v>
      </c>
      <c r="AZ177" s="37" t="n">
        <v>22.4375</v>
      </c>
      <c r="BA177" s="37" t="n">
        <v>23.25</v>
      </c>
      <c r="BB177" s="37" t="n">
        <v>22.6875</v>
      </c>
      <c r="BC177" s="37" t="n">
        <v>22.6875</v>
      </c>
      <c r="BD177" s="37" t="n">
        <v>22.625</v>
      </c>
      <c r="BE177" s="37" t="n">
        <v>22.875</v>
      </c>
      <c r="BF177" s="37" t="n">
        <v>23</v>
      </c>
      <c r="BG177" s="37" t="n">
        <v>22.875</v>
      </c>
      <c r="BH177" s="37" t="n">
        <v>22.4375</v>
      </c>
      <c r="BI177" s="37" t="n">
        <v>22</v>
      </c>
      <c r="BJ177" s="37" t="n">
        <v>22.5625</v>
      </c>
      <c r="BK177" s="37" t="n">
        <v>23.6875</v>
      </c>
      <c r="BL177" s="37" t="n">
        <v>23.625</v>
      </c>
      <c r="BM177" s="37" t="n">
        <v>22.5</v>
      </c>
      <c r="BN177" s="37" t="n">
        <v>23.0625</v>
      </c>
      <c r="BO177" s="37" t="n">
        <v>23.625</v>
      </c>
      <c r="BP177" s="37" t="n">
        <v>23.1875</v>
      </c>
      <c r="BQ177" s="37" t="n">
        <v>293.529998779297</v>
      </c>
    </row>
    <row r="178" customFormat="false" ht="12.75" hidden="false" customHeight="false" outlineLevel="0" collapsed="false">
      <c r="A178" s="24" t="s">
        <v>283</v>
      </c>
      <c r="B178" s="3" t="n">
        <v>255.679992675781</v>
      </c>
      <c r="C178" s="37" t="n">
        <v>253.029998779297</v>
      </c>
      <c r="D178" s="37" t="n">
        <v>254.570007324219</v>
      </c>
      <c r="E178" s="37" t="n">
        <v>255.779998779297</v>
      </c>
      <c r="F178" s="37" t="n">
        <v>242.520004272461</v>
      </c>
      <c r="G178" s="37" t="n">
        <v>240.350006103516</v>
      </c>
      <c r="H178" s="37" t="n">
        <v>241.669998168945</v>
      </c>
      <c r="I178" s="37" t="n">
        <v>242.699996948242</v>
      </c>
      <c r="J178" s="37" t="n">
        <v>241.910003662109</v>
      </c>
      <c r="K178" s="37" t="n">
        <v>242.080001831055</v>
      </c>
      <c r="L178" s="37" t="n">
        <v>239.649993896484</v>
      </c>
      <c r="M178" s="37" t="n">
        <v>250.809997558594</v>
      </c>
      <c r="N178" s="37" t="n">
        <v>263.5</v>
      </c>
      <c r="O178" s="37" t="n">
        <v>257.109985351563</v>
      </c>
      <c r="P178" s="37" t="n">
        <v>255.929992675781</v>
      </c>
      <c r="Q178" s="37" t="n">
        <v>254.240005493164</v>
      </c>
      <c r="R178" s="37" t="n">
        <v>249.529998779297</v>
      </c>
      <c r="S178" s="37" t="n">
        <v>253.589996337891</v>
      </c>
      <c r="T178" s="37" t="n">
        <v>254.679992675781</v>
      </c>
      <c r="U178" s="37" t="n">
        <v>257.070007324219</v>
      </c>
      <c r="V178" s="37" t="n">
        <v>252.940002441406</v>
      </c>
      <c r="W178" s="37" t="n">
        <v>256.040008544922</v>
      </c>
      <c r="X178" s="37" t="n">
        <v>257.809997558594</v>
      </c>
      <c r="Y178" s="37" t="n">
        <v>258.690002441406</v>
      </c>
      <c r="Z178" s="37" t="n">
        <v>261.089996337891</v>
      </c>
      <c r="AA178" s="37" t="n">
        <v>268.279998779297</v>
      </c>
      <c r="AB178" s="37" t="n">
        <v>269.160003662109</v>
      </c>
      <c r="AC178" s="37" t="n">
        <v>264.079986572266</v>
      </c>
      <c r="AD178" s="37" t="n">
        <v>262.600006103516</v>
      </c>
      <c r="AE178" s="37" t="n">
        <v>270.420013427734</v>
      </c>
      <c r="AF178" s="37" t="n">
        <v>273.720001220703</v>
      </c>
      <c r="AG178" s="37" t="n">
        <v>279.910003662109</v>
      </c>
      <c r="AH178" s="37" t="n">
        <v>288.049987792969</v>
      </c>
      <c r="AI178" s="37" t="n">
        <v>279.859985351563</v>
      </c>
      <c r="AJ178" s="37" t="n">
        <v>283.600006103516</v>
      </c>
      <c r="AK178" s="37" t="n">
        <v>281.579986572266</v>
      </c>
      <c r="AL178" s="37" t="n">
        <v>281.200012207031</v>
      </c>
      <c r="AM178" s="37" t="n">
        <v>286.230010986328</v>
      </c>
      <c r="AN178" s="37" t="n">
        <v>309.390014648438</v>
      </c>
      <c r="AO178" s="37" t="n">
        <v>302.320007324219</v>
      </c>
      <c r="AP178" s="37" t="n">
        <v>295.529998779297</v>
      </c>
      <c r="AQ178" s="37" t="n">
        <v>295.079986572266</v>
      </c>
      <c r="AR178" s="37" t="n">
        <v>289.799987792969</v>
      </c>
      <c r="AS178" s="37" t="n">
        <v>289.200012207031</v>
      </c>
      <c r="AT178" s="37" t="n">
        <v>294.209991455078</v>
      </c>
      <c r="AU178" s="37" t="n">
        <v>290.890014648438</v>
      </c>
      <c r="AV178" s="37" t="n">
        <v>296.320007324219</v>
      </c>
      <c r="AW178" s="37" t="n">
        <v>295.869995117188</v>
      </c>
      <c r="AX178" s="37" t="n">
        <v>300.630004882813</v>
      </c>
      <c r="AY178" s="37" t="n">
        <v>306.559997558594</v>
      </c>
      <c r="AZ178" s="37" t="n">
        <v>301.160003662109</v>
      </c>
      <c r="BA178" s="37" t="n">
        <v>304.559997558594</v>
      </c>
      <c r="BB178" s="37" t="n">
        <v>300.660003662109</v>
      </c>
      <c r="BC178" s="37" t="n">
        <v>293.529998779297</v>
      </c>
      <c r="BD178" s="37" t="n">
        <v>298.570007324219</v>
      </c>
      <c r="BE178" s="37" t="n">
        <v>301.600006103516</v>
      </c>
      <c r="BF178" s="37" t="n">
        <v>302.980010986328</v>
      </c>
      <c r="BG178" s="37" t="n">
        <v>306.109985351563</v>
      </c>
      <c r="BH178" s="37" t="n">
        <v>303.839996337891</v>
      </c>
      <c r="BI178" s="37" t="n">
        <v>307.25</v>
      </c>
      <c r="BJ178" s="37" t="n">
        <v>303.100006103516</v>
      </c>
      <c r="BK178" s="37" t="n">
        <v>304.899993896484</v>
      </c>
      <c r="BL178" s="37" t="n">
        <v>304.299987792969</v>
      </c>
      <c r="BM178" s="37" t="n">
        <v>299.739990234375</v>
      </c>
      <c r="BN178" s="37" t="n">
        <v>291.480010986328</v>
      </c>
      <c r="BO178" s="37" t="n">
        <v>297.940002441406</v>
      </c>
      <c r="BP178" s="37" t="n">
        <v>297.140014648438</v>
      </c>
      <c r="BQ178" s="37" t="n">
        <v>46.875</v>
      </c>
    </row>
    <row r="179" customFormat="false" ht="12.75" hidden="false" customHeight="false" outlineLevel="0" collapsed="false">
      <c r="A179" s="24" t="s">
        <v>283</v>
      </c>
      <c r="B179" s="3" t="n">
        <v>255.679992675781</v>
      </c>
      <c r="C179" s="37" t="n">
        <v>253.029998779297</v>
      </c>
      <c r="D179" s="37" t="n">
        <v>254.570007324219</v>
      </c>
      <c r="E179" s="37" t="n">
        <v>255.779998779297</v>
      </c>
      <c r="F179" s="37" t="n">
        <v>242.520004272461</v>
      </c>
      <c r="G179" s="37" t="n">
        <v>240.350006103516</v>
      </c>
      <c r="H179" s="37" t="n">
        <v>241.669998168945</v>
      </c>
      <c r="I179" s="37" t="n">
        <v>242.699996948242</v>
      </c>
      <c r="J179" s="37" t="n">
        <v>241.910003662109</v>
      </c>
      <c r="K179" s="37" t="n">
        <v>242.080001831055</v>
      </c>
      <c r="L179" s="37" t="n">
        <v>239.649993896484</v>
      </c>
      <c r="M179" s="37" t="n">
        <v>250.809997558594</v>
      </c>
      <c r="N179" s="37" t="n">
        <v>263.5</v>
      </c>
      <c r="O179" s="37" t="n">
        <v>257.109985351563</v>
      </c>
      <c r="P179" s="37" t="n">
        <v>255.929992675781</v>
      </c>
      <c r="Q179" s="37" t="n">
        <v>254.240005493164</v>
      </c>
      <c r="R179" s="37" t="n">
        <v>249.529998779297</v>
      </c>
      <c r="S179" s="37" t="n">
        <v>253.589996337891</v>
      </c>
      <c r="T179" s="37" t="n">
        <v>254.679992675781</v>
      </c>
      <c r="U179" s="37" t="n">
        <v>257.070007324219</v>
      </c>
      <c r="V179" s="37" t="n">
        <v>252.940002441406</v>
      </c>
      <c r="W179" s="37" t="n">
        <v>256.040008544922</v>
      </c>
      <c r="X179" s="37" t="n">
        <v>257.809997558594</v>
      </c>
      <c r="Y179" s="37" t="n">
        <v>258.690002441406</v>
      </c>
      <c r="Z179" s="37" t="n">
        <v>261.089996337891</v>
      </c>
      <c r="AA179" s="37" t="n">
        <v>268.279998779297</v>
      </c>
      <c r="AB179" s="37" t="n">
        <v>269.160003662109</v>
      </c>
      <c r="AC179" s="37" t="n">
        <v>264.079986572266</v>
      </c>
      <c r="AD179" s="37" t="n">
        <v>262.600006103516</v>
      </c>
      <c r="AE179" s="37" t="n">
        <v>270.420013427734</v>
      </c>
      <c r="AF179" s="37" t="n">
        <v>273.720001220703</v>
      </c>
      <c r="AG179" s="37" t="n">
        <v>279.910003662109</v>
      </c>
      <c r="AH179" s="37" t="n">
        <v>288.049987792969</v>
      </c>
      <c r="AI179" s="37" t="n">
        <v>279.859985351563</v>
      </c>
      <c r="AJ179" s="37" t="n">
        <v>283.600006103516</v>
      </c>
      <c r="AK179" s="37" t="n">
        <v>281.579986572266</v>
      </c>
      <c r="AL179" s="37" t="n">
        <v>281.200012207031</v>
      </c>
      <c r="AM179" s="37" t="n">
        <v>286.230010986328</v>
      </c>
      <c r="AN179" s="37" t="n">
        <v>309.390014648438</v>
      </c>
      <c r="AO179" s="37" t="n">
        <v>302.320007324219</v>
      </c>
      <c r="AP179" s="37" t="n">
        <v>295.529998779297</v>
      </c>
      <c r="AQ179" s="37" t="n">
        <v>295.079986572266</v>
      </c>
      <c r="AR179" s="37" t="n">
        <v>289.799987792969</v>
      </c>
      <c r="AS179" s="37" t="n">
        <v>289.200012207031</v>
      </c>
      <c r="AT179" s="37" t="n">
        <v>294.209991455078</v>
      </c>
      <c r="AU179" s="37" t="n">
        <v>290.890014648438</v>
      </c>
      <c r="AV179" s="37" t="n">
        <v>296.320007324219</v>
      </c>
      <c r="AW179" s="37" t="n">
        <v>295.869995117188</v>
      </c>
      <c r="AX179" s="37" t="n">
        <v>300.630004882813</v>
      </c>
      <c r="AY179" s="37" t="n">
        <v>306.559997558594</v>
      </c>
      <c r="AZ179" s="37" t="n">
        <v>301.160003662109</v>
      </c>
      <c r="BA179" s="37" t="n">
        <v>304.559997558594</v>
      </c>
      <c r="BB179" s="37" t="n">
        <v>300.660003662109</v>
      </c>
      <c r="BC179" s="37" t="n">
        <v>293.529998779297</v>
      </c>
      <c r="BD179" s="37" t="n">
        <v>298.570007324219</v>
      </c>
      <c r="BE179" s="37" t="n">
        <v>301.600006103516</v>
      </c>
      <c r="BF179" s="37" t="n">
        <v>302.980010986328</v>
      </c>
      <c r="BG179" s="37" t="n">
        <v>306.109985351563</v>
      </c>
      <c r="BH179" s="37" t="n">
        <v>303.839996337891</v>
      </c>
      <c r="BI179" s="37" t="n">
        <v>307.25</v>
      </c>
      <c r="BJ179" s="37" t="n">
        <v>303.100006103516</v>
      </c>
      <c r="BK179" s="37" t="n">
        <v>304.899993896484</v>
      </c>
      <c r="BL179" s="37" t="n">
        <v>304.299987792969</v>
      </c>
      <c r="BM179" s="37" t="n">
        <v>299.739990234375</v>
      </c>
      <c r="BN179" s="37" t="n">
        <v>291.480010986328</v>
      </c>
      <c r="BO179" s="37" t="n">
        <v>297.940002441406</v>
      </c>
      <c r="BP179" s="37" t="n">
        <v>297.140014648438</v>
      </c>
      <c r="BQ179" s="37" t="n">
        <v>30.375</v>
      </c>
    </row>
    <row r="180" customFormat="false" ht="12.75" hidden="false" customHeight="false" outlineLevel="0" collapsed="false">
      <c r="A180" s="24" t="s">
        <v>283</v>
      </c>
      <c r="B180" s="3" t="n">
        <v>255.679992675781</v>
      </c>
      <c r="C180" s="37" t="n">
        <v>253.029998779297</v>
      </c>
      <c r="D180" s="37" t="n">
        <v>254.570007324219</v>
      </c>
      <c r="E180" s="37" t="n">
        <v>255.779998779297</v>
      </c>
      <c r="F180" s="37" t="n">
        <v>242.520004272461</v>
      </c>
      <c r="G180" s="37" t="n">
        <v>240.350006103516</v>
      </c>
      <c r="H180" s="37" t="n">
        <v>241.669998168945</v>
      </c>
      <c r="I180" s="37" t="n">
        <v>242.699996948242</v>
      </c>
      <c r="J180" s="37" t="n">
        <v>241.910003662109</v>
      </c>
      <c r="K180" s="37" t="n">
        <v>242.080001831055</v>
      </c>
      <c r="L180" s="37" t="n">
        <v>239.649993896484</v>
      </c>
      <c r="M180" s="37" t="n">
        <v>250.809997558594</v>
      </c>
      <c r="N180" s="37" t="n">
        <v>263.5</v>
      </c>
      <c r="O180" s="37" t="n">
        <v>257.109985351563</v>
      </c>
      <c r="P180" s="37" t="n">
        <v>255.929992675781</v>
      </c>
      <c r="Q180" s="37" t="n">
        <v>254.240005493164</v>
      </c>
      <c r="R180" s="37" t="n">
        <v>249.529998779297</v>
      </c>
      <c r="S180" s="37" t="n">
        <v>253.589996337891</v>
      </c>
      <c r="T180" s="37" t="n">
        <v>254.679992675781</v>
      </c>
      <c r="U180" s="37" t="n">
        <v>257.070007324219</v>
      </c>
      <c r="V180" s="37" t="n">
        <v>252.940002441406</v>
      </c>
      <c r="W180" s="37" t="n">
        <v>256.040008544922</v>
      </c>
      <c r="X180" s="37" t="n">
        <v>257.809997558594</v>
      </c>
      <c r="Y180" s="37" t="n">
        <v>258.690002441406</v>
      </c>
      <c r="Z180" s="37" t="n">
        <v>261.089996337891</v>
      </c>
      <c r="AA180" s="37" t="n">
        <v>268.279998779297</v>
      </c>
      <c r="AB180" s="37" t="n">
        <v>269.160003662109</v>
      </c>
      <c r="AC180" s="37" t="n">
        <v>264.079986572266</v>
      </c>
      <c r="AD180" s="37" t="n">
        <v>262.600006103516</v>
      </c>
      <c r="AE180" s="37" t="n">
        <v>270.420013427734</v>
      </c>
      <c r="AF180" s="37" t="n">
        <v>273.720001220703</v>
      </c>
      <c r="AG180" s="37" t="n">
        <v>279.910003662109</v>
      </c>
      <c r="AH180" s="37" t="n">
        <v>288.049987792969</v>
      </c>
      <c r="AI180" s="37" t="n">
        <v>279.859985351563</v>
      </c>
      <c r="AJ180" s="37" t="n">
        <v>283.600006103516</v>
      </c>
      <c r="AK180" s="37" t="n">
        <v>281.579986572266</v>
      </c>
      <c r="AL180" s="37" t="n">
        <v>281.200012207031</v>
      </c>
      <c r="AM180" s="37" t="n">
        <v>286.230010986328</v>
      </c>
      <c r="AN180" s="37" t="n">
        <v>309.390014648438</v>
      </c>
      <c r="AO180" s="37" t="n">
        <v>302.320007324219</v>
      </c>
      <c r="AP180" s="37" t="n">
        <v>295.529998779297</v>
      </c>
      <c r="AQ180" s="37" t="n">
        <v>295.079986572266</v>
      </c>
      <c r="AR180" s="37" t="n">
        <v>289.799987792969</v>
      </c>
      <c r="AS180" s="37" t="n">
        <v>289.200012207031</v>
      </c>
      <c r="AT180" s="37" t="n">
        <v>294.209991455078</v>
      </c>
      <c r="AU180" s="37" t="n">
        <v>290.890014648438</v>
      </c>
      <c r="AV180" s="37" t="n">
        <v>296.320007324219</v>
      </c>
      <c r="AW180" s="37" t="n">
        <v>295.869995117188</v>
      </c>
      <c r="AX180" s="37" t="n">
        <v>300.630004882813</v>
      </c>
      <c r="AY180" s="37" t="n">
        <v>306.559997558594</v>
      </c>
      <c r="AZ180" s="37" t="n">
        <v>301.160003662109</v>
      </c>
      <c r="BA180" s="37" t="n">
        <v>304.559997558594</v>
      </c>
      <c r="BB180" s="37" t="n">
        <v>300.660003662109</v>
      </c>
      <c r="BC180" s="37" t="n">
        <v>293.529998779297</v>
      </c>
      <c r="BD180" s="37" t="n">
        <v>298.570007324219</v>
      </c>
      <c r="BE180" s="37" t="n">
        <v>301.600006103516</v>
      </c>
      <c r="BF180" s="37" t="n">
        <v>302.980010986328</v>
      </c>
      <c r="BG180" s="37" t="n">
        <v>306.109985351563</v>
      </c>
      <c r="BH180" s="37" t="n">
        <v>303.839996337891</v>
      </c>
      <c r="BI180" s="37" t="n">
        <v>307.25</v>
      </c>
      <c r="BJ180" s="37" t="n">
        <v>303.100006103516</v>
      </c>
      <c r="BK180" s="37" t="n">
        <v>304.899993896484</v>
      </c>
      <c r="BL180" s="37" t="n">
        <v>304.299987792969</v>
      </c>
      <c r="BM180" s="37" t="n">
        <v>299.739990234375</v>
      </c>
      <c r="BN180" s="37" t="n">
        <v>291.480010986328</v>
      </c>
      <c r="BO180" s="37" t="n">
        <v>297.940002441406</v>
      </c>
      <c r="BP180" s="37" t="n">
        <v>297.140014648438</v>
      </c>
      <c r="BQ180" s="37" t="n">
        <v>30.375</v>
      </c>
    </row>
    <row r="181" customFormat="false" ht="12.75" hidden="false" customHeight="false" outlineLevel="0" collapsed="false">
      <c r="A181" s="24" t="s">
        <v>283</v>
      </c>
      <c r="B181" s="3" t="n">
        <v>255.679992675781</v>
      </c>
      <c r="C181" s="37" t="n">
        <v>253.029998779297</v>
      </c>
      <c r="D181" s="37" t="n">
        <v>254.570007324219</v>
      </c>
      <c r="E181" s="37" t="n">
        <v>255.779998779297</v>
      </c>
      <c r="F181" s="37" t="n">
        <v>242.520004272461</v>
      </c>
      <c r="G181" s="37" t="n">
        <v>240.350006103516</v>
      </c>
      <c r="H181" s="37" t="n">
        <v>241.669998168945</v>
      </c>
      <c r="I181" s="37" t="n">
        <v>242.699996948242</v>
      </c>
      <c r="J181" s="37" t="n">
        <v>241.910003662109</v>
      </c>
      <c r="K181" s="37" t="n">
        <v>242.080001831055</v>
      </c>
      <c r="L181" s="37" t="n">
        <v>239.649993896484</v>
      </c>
      <c r="M181" s="37" t="n">
        <v>250.809997558594</v>
      </c>
      <c r="N181" s="37" t="n">
        <v>263.5</v>
      </c>
      <c r="O181" s="37" t="n">
        <v>257.109985351563</v>
      </c>
      <c r="P181" s="37" t="n">
        <v>255.929992675781</v>
      </c>
      <c r="Q181" s="37" t="n">
        <v>254.240005493164</v>
      </c>
      <c r="R181" s="37" t="n">
        <v>249.529998779297</v>
      </c>
      <c r="S181" s="37" t="n">
        <v>253.589996337891</v>
      </c>
      <c r="T181" s="37" t="n">
        <v>254.679992675781</v>
      </c>
      <c r="U181" s="37" t="n">
        <v>257.070007324219</v>
      </c>
      <c r="V181" s="37" t="n">
        <v>252.940002441406</v>
      </c>
      <c r="W181" s="37" t="n">
        <v>256.040008544922</v>
      </c>
      <c r="X181" s="37" t="n">
        <v>257.809997558594</v>
      </c>
      <c r="Y181" s="37" t="n">
        <v>258.690002441406</v>
      </c>
      <c r="Z181" s="37" t="n">
        <v>261.089996337891</v>
      </c>
      <c r="AA181" s="37" t="n">
        <v>268.279998779297</v>
      </c>
      <c r="AB181" s="37" t="n">
        <v>269.160003662109</v>
      </c>
      <c r="AC181" s="37" t="n">
        <v>264.079986572266</v>
      </c>
      <c r="AD181" s="37" t="n">
        <v>262.600006103516</v>
      </c>
      <c r="AE181" s="37" t="n">
        <v>270.420013427734</v>
      </c>
      <c r="AF181" s="37" t="n">
        <v>273.720001220703</v>
      </c>
      <c r="AG181" s="37" t="n">
        <v>279.910003662109</v>
      </c>
      <c r="AH181" s="37" t="n">
        <v>288.049987792969</v>
      </c>
      <c r="AI181" s="37" t="n">
        <v>279.859985351563</v>
      </c>
      <c r="AJ181" s="37" t="n">
        <v>283.600006103516</v>
      </c>
      <c r="AK181" s="37" t="n">
        <v>281.579986572266</v>
      </c>
      <c r="AL181" s="37" t="n">
        <v>281.200012207031</v>
      </c>
      <c r="AM181" s="37" t="n">
        <v>286.230010986328</v>
      </c>
      <c r="AN181" s="37" t="n">
        <v>309.390014648438</v>
      </c>
      <c r="AO181" s="37" t="n">
        <v>302.320007324219</v>
      </c>
      <c r="AP181" s="37" t="n">
        <v>295.529998779297</v>
      </c>
      <c r="AQ181" s="37" t="n">
        <v>295.079986572266</v>
      </c>
      <c r="AR181" s="37" t="n">
        <v>289.799987792969</v>
      </c>
      <c r="AS181" s="37" t="n">
        <v>289.200012207031</v>
      </c>
      <c r="AT181" s="37" t="n">
        <v>294.209991455078</v>
      </c>
      <c r="AU181" s="37" t="n">
        <v>290.890014648438</v>
      </c>
      <c r="AV181" s="37" t="n">
        <v>296.320007324219</v>
      </c>
      <c r="AW181" s="37" t="n">
        <v>295.869995117188</v>
      </c>
      <c r="AX181" s="37" t="n">
        <v>300.630004882813</v>
      </c>
      <c r="AY181" s="37" t="n">
        <v>306.559997558594</v>
      </c>
      <c r="AZ181" s="37" t="n">
        <v>301.160003662109</v>
      </c>
      <c r="BA181" s="37" t="n">
        <v>304.559997558594</v>
      </c>
      <c r="BB181" s="37" t="n">
        <v>300.660003662109</v>
      </c>
      <c r="BC181" s="37" t="n">
        <v>293.529998779297</v>
      </c>
      <c r="BD181" s="37" t="n">
        <v>298.570007324219</v>
      </c>
      <c r="BE181" s="37" t="n">
        <v>301.600006103516</v>
      </c>
      <c r="BF181" s="37" t="n">
        <v>302.980010986328</v>
      </c>
      <c r="BG181" s="37" t="n">
        <v>306.109985351563</v>
      </c>
      <c r="BH181" s="37" t="n">
        <v>303.839996337891</v>
      </c>
      <c r="BI181" s="37" t="n">
        <v>307.25</v>
      </c>
      <c r="BJ181" s="37" t="n">
        <v>303.100006103516</v>
      </c>
      <c r="BK181" s="37" t="n">
        <v>304.899993896484</v>
      </c>
      <c r="BL181" s="37" t="n">
        <v>304.299987792969</v>
      </c>
      <c r="BM181" s="37" t="n">
        <v>299.739990234375</v>
      </c>
      <c r="BN181" s="37" t="n">
        <v>291.480010986328</v>
      </c>
      <c r="BO181" s="37" t="n">
        <v>297.940002441406</v>
      </c>
      <c r="BP181" s="37" t="n">
        <v>297.140014648438</v>
      </c>
      <c r="BQ181" s="37" t="n">
        <v>23.875</v>
      </c>
    </row>
    <row r="182" customFormat="false" ht="12.75" hidden="false" customHeight="false" outlineLevel="0" collapsed="false">
      <c r="A182" s="24" t="s">
        <v>283</v>
      </c>
      <c r="B182" s="3" t="n">
        <v>255.679992675781</v>
      </c>
      <c r="C182" s="37" t="n">
        <v>253.029998779297</v>
      </c>
      <c r="D182" s="37" t="n">
        <v>254.570007324219</v>
      </c>
      <c r="E182" s="37" t="n">
        <v>255.779998779297</v>
      </c>
      <c r="F182" s="37" t="n">
        <v>242.520004272461</v>
      </c>
      <c r="G182" s="37" t="n">
        <v>240.350006103516</v>
      </c>
      <c r="H182" s="37" t="n">
        <v>241.669998168945</v>
      </c>
      <c r="I182" s="37" t="n">
        <v>242.699996948242</v>
      </c>
      <c r="J182" s="37" t="n">
        <v>241.910003662109</v>
      </c>
      <c r="K182" s="37" t="n">
        <v>242.080001831055</v>
      </c>
      <c r="L182" s="37" t="n">
        <v>239.649993896484</v>
      </c>
      <c r="M182" s="37" t="n">
        <v>250.809997558594</v>
      </c>
      <c r="N182" s="37" t="n">
        <v>263.5</v>
      </c>
      <c r="O182" s="37" t="n">
        <v>257.109985351563</v>
      </c>
      <c r="P182" s="37" t="n">
        <v>255.929992675781</v>
      </c>
      <c r="Q182" s="37" t="n">
        <v>254.240005493164</v>
      </c>
      <c r="R182" s="37" t="n">
        <v>249.529998779297</v>
      </c>
      <c r="S182" s="37" t="n">
        <v>253.589996337891</v>
      </c>
      <c r="T182" s="37" t="n">
        <v>254.679992675781</v>
      </c>
      <c r="U182" s="37" t="n">
        <v>257.070007324219</v>
      </c>
      <c r="V182" s="37" t="n">
        <v>252.940002441406</v>
      </c>
      <c r="W182" s="37" t="n">
        <v>256.040008544922</v>
      </c>
      <c r="X182" s="37" t="n">
        <v>257.809997558594</v>
      </c>
      <c r="Y182" s="37" t="n">
        <v>258.690002441406</v>
      </c>
      <c r="Z182" s="37" t="n">
        <v>261.089996337891</v>
      </c>
      <c r="AA182" s="37" t="n">
        <v>268.279998779297</v>
      </c>
      <c r="AB182" s="37" t="n">
        <v>269.160003662109</v>
      </c>
      <c r="AC182" s="37" t="n">
        <v>264.079986572266</v>
      </c>
      <c r="AD182" s="37" t="n">
        <v>262.600006103516</v>
      </c>
      <c r="AE182" s="37" t="n">
        <v>270.420013427734</v>
      </c>
      <c r="AF182" s="37" t="n">
        <v>273.720001220703</v>
      </c>
      <c r="AG182" s="37" t="n">
        <v>279.910003662109</v>
      </c>
      <c r="AH182" s="37" t="n">
        <v>288.049987792969</v>
      </c>
      <c r="AI182" s="37" t="n">
        <v>279.859985351563</v>
      </c>
      <c r="AJ182" s="37" t="n">
        <v>283.600006103516</v>
      </c>
      <c r="AK182" s="37" t="n">
        <v>281.579986572266</v>
      </c>
      <c r="AL182" s="37" t="n">
        <v>281.200012207031</v>
      </c>
      <c r="AM182" s="37" t="n">
        <v>286.230010986328</v>
      </c>
      <c r="AN182" s="37" t="n">
        <v>309.390014648438</v>
      </c>
      <c r="AO182" s="37" t="n">
        <v>302.320007324219</v>
      </c>
      <c r="AP182" s="37" t="n">
        <v>295.529998779297</v>
      </c>
      <c r="AQ182" s="37" t="n">
        <v>295.079986572266</v>
      </c>
      <c r="AR182" s="37" t="n">
        <v>289.799987792969</v>
      </c>
      <c r="AS182" s="37" t="n">
        <v>289.200012207031</v>
      </c>
      <c r="AT182" s="37" t="n">
        <v>294.209991455078</v>
      </c>
      <c r="AU182" s="37" t="n">
        <v>290.890014648438</v>
      </c>
      <c r="AV182" s="37" t="n">
        <v>296.320007324219</v>
      </c>
      <c r="AW182" s="37" t="n">
        <v>295.869995117188</v>
      </c>
      <c r="AX182" s="37" t="n">
        <v>300.630004882813</v>
      </c>
      <c r="AY182" s="37" t="n">
        <v>306.559997558594</v>
      </c>
      <c r="AZ182" s="37" t="n">
        <v>301.160003662109</v>
      </c>
      <c r="BA182" s="37" t="n">
        <v>304.559997558594</v>
      </c>
      <c r="BB182" s="37" t="n">
        <v>300.660003662109</v>
      </c>
      <c r="BC182" s="37" t="n">
        <v>293.529998779297</v>
      </c>
      <c r="BD182" s="37" t="n">
        <v>298.570007324219</v>
      </c>
      <c r="BE182" s="37" t="n">
        <v>301.600006103516</v>
      </c>
      <c r="BF182" s="37" t="n">
        <v>302.980010986328</v>
      </c>
      <c r="BG182" s="37" t="n">
        <v>306.109985351563</v>
      </c>
      <c r="BH182" s="37" t="n">
        <v>303.839996337891</v>
      </c>
      <c r="BI182" s="37" t="n">
        <v>307.25</v>
      </c>
      <c r="BJ182" s="37" t="n">
        <v>303.100006103516</v>
      </c>
      <c r="BK182" s="37" t="n">
        <v>304.899993896484</v>
      </c>
      <c r="BL182" s="37" t="n">
        <v>304.299987792969</v>
      </c>
      <c r="BM182" s="37" t="n">
        <v>299.739990234375</v>
      </c>
      <c r="BN182" s="37" t="n">
        <v>291.480010986328</v>
      </c>
      <c r="BO182" s="37" t="n">
        <v>297.940002441406</v>
      </c>
      <c r="BP182" s="37" t="n">
        <v>297.140014648438</v>
      </c>
      <c r="BQ182" s="37" t="n">
        <v>15.3125</v>
      </c>
    </row>
    <row r="183" customFormat="false" ht="12.75" hidden="false" customHeight="false" outlineLevel="0" collapsed="false">
      <c r="A183" s="24" t="s">
        <v>283</v>
      </c>
      <c r="B183" s="3" t="n">
        <v>255.679992675781</v>
      </c>
      <c r="C183" s="37" t="n">
        <v>253.029998779297</v>
      </c>
      <c r="D183" s="37" t="n">
        <v>254.570007324219</v>
      </c>
      <c r="E183" s="37" t="n">
        <v>255.779998779297</v>
      </c>
      <c r="F183" s="37" t="n">
        <v>242.520004272461</v>
      </c>
      <c r="G183" s="37" t="n">
        <v>240.350006103516</v>
      </c>
      <c r="H183" s="37" t="n">
        <v>241.669998168945</v>
      </c>
      <c r="I183" s="37" t="n">
        <v>242.699996948242</v>
      </c>
      <c r="J183" s="37" t="n">
        <v>241.910003662109</v>
      </c>
      <c r="K183" s="37" t="n">
        <v>242.080001831055</v>
      </c>
      <c r="L183" s="37" t="n">
        <v>239.649993896484</v>
      </c>
      <c r="M183" s="37" t="n">
        <v>250.809997558594</v>
      </c>
      <c r="N183" s="37" t="n">
        <v>263.5</v>
      </c>
      <c r="O183" s="37" t="n">
        <v>257.109985351563</v>
      </c>
      <c r="P183" s="37" t="n">
        <v>255.929992675781</v>
      </c>
      <c r="Q183" s="37" t="n">
        <v>254.240005493164</v>
      </c>
      <c r="R183" s="37" t="n">
        <v>249.529998779297</v>
      </c>
      <c r="S183" s="37" t="n">
        <v>253.589996337891</v>
      </c>
      <c r="T183" s="37" t="n">
        <v>254.679992675781</v>
      </c>
      <c r="U183" s="37" t="n">
        <v>257.070007324219</v>
      </c>
      <c r="V183" s="37" t="n">
        <v>252.940002441406</v>
      </c>
      <c r="W183" s="37" t="n">
        <v>256.040008544922</v>
      </c>
      <c r="X183" s="37" t="n">
        <v>257.809997558594</v>
      </c>
      <c r="Y183" s="37" t="n">
        <v>258.690002441406</v>
      </c>
      <c r="Z183" s="37" t="n">
        <v>261.089996337891</v>
      </c>
      <c r="AA183" s="37" t="n">
        <v>268.279998779297</v>
      </c>
      <c r="AB183" s="37" t="n">
        <v>269.160003662109</v>
      </c>
      <c r="AC183" s="37" t="n">
        <v>264.079986572266</v>
      </c>
      <c r="AD183" s="37" t="n">
        <v>262.600006103516</v>
      </c>
      <c r="AE183" s="37" t="n">
        <v>270.420013427734</v>
      </c>
      <c r="AF183" s="37" t="n">
        <v>273.720001220703</v>
      </c>
      <c r="AG183" s="37" t="n">
        <v>279.910003662109</v>
      </c>
      <c r="AH183" s="37" t="n">
        <v>288.049987792969</v>
      </c>
      <c r="AI183" s="37" t="n">
        <v>279.859985351563</v>
      </c>
      <c r="AJ183" s="37" t="n">
        <v>283.600006103516</v>
      </c>
      <c r="AK183" s="37" t="n">
        <v>281.579986572266</v>
      </c>
      <c r="AL183" s="37" t="n">
        <v>281.200012207031</v>
      </c>
      <c r="AM183" s="37" t="n">
        <v>286.230010986328</v>
      </c>
      <c r="AN183" s="37" t="n">
        <v>309.390014648438</v>
      </c>
      <c r="AO183" s="37" t="n">
        <v>302.320007324219</v>
      </c>
      <c r="AP183" s="37" t="n">
        <v>295.529998779297</v>
      </c>
      <c r="AQ183" s="37" t="n">
        <v>295.079986572266</v>
      </c>
      <c r="AR183" s="37" t="n">
        <v>289.799987792969</v>
      </c>
      <c r="AS183" s="37" t="n">
        <v>289.200012207031</v>
      </c>
      <c r="AT183" s="37" t="n">
        <v>294.209991455078</v>
      </c>
      <c r="AU183" s="37" t="n">
        <v>290.890014648438</v>
      </c>
      <c r="AV183" s="37" t="n">
        <v>296.320007324219</v>
      </c>
      <c r="AW183" s="37" t="n">
        <v>295.869995117188</v>
      </c>
      <c r="AX183" s="37" t="n">
        <v>300.630004882813</v>
      </c>
      <c r="AY183" s="37" t="n">
        <v>306.559997558594</v>
      </c>
      <c r="AZ183" s="37" t="n">
        <v>301.160003662109</v>
      </c>
      <c r="BA183" s="37" t="n">
        <v>304.559997558594</v>
      </c>
      <c r="BB183" s="37" t="n">
        <v>300.660003662109</v>
      </c>
      <c r="BC183" s="37" t="n">
        <v>293.529998779297</v>
      </c>
      <c r="BD183" s="37" t="n">
        <v>298.570007324219</v>
      </c>
      <c r="BE183" s="37" t="n">
        <v>301.600006103516</v>
      </c>
      <c r="BF183" s="37" t="n">
        <v>302.980010986328</v>
      </c>
      <c r="BG183" s="37" t="n">
        <v>306.109985351563</v>
      </c>
      <c r="BH183" s="37" t="n">
        <v>303.839996337891</v>
      </c>
      <c r="BI183" s="37" t="n">
        <v>307.25</v>
      </c>
      <c r="BJ183" s="37" t="n">
        <v>303.100006103516</v>
      </c>
      <c r="BK183" s="37" t="n">
        <v>304.899993896484</v>
      </c>
      <c r="BL183" s="37" t="n">
        <v>304.299987792969</v>
      </c>
      <c r="BM183" s="37" t="n">
        <v>299.739990234375</v>
      </c>
      <c r="BN183" s="37" t="n">
        <v>291.480010986328</v>
      </c>
      <c r="BO183" s="37" t="n">
        <v>297.940002441406</v>
      </c>
      <c r="BP183" s="37" t="n">
        <v>297.140014648438</v>
      </c>
      <c r="BQ183" s="37" t="n">
        <v>80.375</v>
      </c>
    </row>
    <row r="184" customFormat="false" ht="12.75" hidden="false" customHeight="false" outlineLevel="0" collapsed="false">
      <c r="A184" s="24" t="s">
        <v>283</v>
      </c>
      <c r="B184" s="3" t="n">
        <v>255.679992675781</v>
      </c>
      <c r="C184" s="37" t="n">
        <v>253.029998779297</v>
      </c>
      <c r="D184" s="37" t="n">
        <v>254.570007324219</v>
      </c>
      <c r="E184" s="37" t="n">
        <v>255.779998779297</v>
      </c>
      <c r="F184" s="37" t="n">
        <v>242.520004272461</v>
      </c>
      <c r="G184" s="37" t="n">
        <v>240.350006103516</v>
      </c>
      <c r="H184" s="37" t="n">
        <v>241.669998168945</v>
      </c>
      <c r="I184" s="37" t="n">
        <v>242.699996948242</v>
      </c>
      <c r="J184" s="37" t="n">
        <v>241.910003662109</v>
      </c>
      <c r="K184" s="37" t="n">
        <v>242.080001831055</v>
      </c>
      <c r="L184" s="37" t="n">
        <v>239.649993896484</v>
      </c>
      <c r="M184" s="37" t="n">
        <v>250.809997558594</v>
      </c>
      <c r="N184" s="37" t="n">
        <v>263.5</v>
      </c>
      <c r="O184" s="37" t="n">
        <v>257.109985351563</v>
      </c>
      <c r="P184" s="37" t="n">
        <v>255.929992675781</v>
      </c>
      <c r="Q184" s="37" t="n">
        <v>254.240005493164</v>
      </c>
      <c r="R184" s="37" t="n">
        <v>249.529998779297</v>
      </c>
      <c r="S184" s="37" t="n">
        <v>253.589996337891</v>
      </c>
      <c r="T184" s="37" t="n">
        <v>254.679992675781</v>
      </c>
      <c r="U184" s="37" t="n">
        <v>257.070007324219</v>
      </c>
      <c r="V184" s="37" t="n">
        <v>252.940002441406</v>
      </c>
      <c r="W184" s="37" t="n">
        <v>256.040008544922</v>
      </c>
      <c r="X184" s="37" t="n">
        <v>257.809997558594</v>
      </c>
      <c r="Y184" s="37" t="n">
        <v>258.690002441406</v>
      </c>
      <c r="Z184" s="37" t="n">
        <v>261.089996337891</v>
      </c>
      <c r="AA184" s="37" t="n">
        <v>268.279998779297</v>
      </c>
      <c r="AB184" s="37" t="n">
        <v>269.160003662109</v>
      </c>
      <c r="AC184" s="37" t="n">
        <v>264.079986572266</v>
      </c>
      <c r="AD184" s="37" t="n">
        <v>262.600006103516</v>
      </c>
      <c r="AE184" s="37" t="n">
        <v>270.420013427734</v>
      </c>
      <c r="AF184" s="37" t="n">
        <v>273.720001220703</v>
      </c>
      <c r="AG184" s="37" t="n">
        <v>279.910003662109</v>
      </c>
      <c r="AH184" s="37" t="n">
        <v>288.049987792969</v>
      </c>
      <c r="AI184" s="37" t="n">
        <v>279.859985351563</v>
      </c>
      <c r="AJ184" s="37" t="n">
        <v>283.600006103516</v>
      </c>
      <c r="AK184" s="37" t="n">
        <v>281.579986572266</v>
      </c>
      <c r="AL184" s="37" t="n">
        <v>281.200012207031</v>
      </c>
      <c r="AM184" s="37" t="n">
        <v>286.230010986328</v>
      </c>
      <c r="AN184" s="37" t="n">
        <v>309.390014648438</v>
      </c>
      <c r="AO184" s="37" t="n">
        <v>302.320007324219</v>
      </c>
      <c r="AP184" s="37" t="n">
        <v>295.529998779297</v>
      </c>
      <c r="AQ184" s="37" t="n">
        <v>295.079986572266</v>
      </c>
      <c r="AR184" s="37" t="n">
        <v>289.799987792969</v>
      </c>
      <c r="AS184" s="37" t="n">
        <v>289.200012207031</v>
      </c>
      <c r="AT184" s="37" t="n">
        <v>294.209991455078</v>
      </c>
      <c r="AU184" s="37" t="n">
        <v>290.890014648438</v>
      </c>
      <c r="AV184" s="37" t="n">
        <v>296.320007324219</v>
      </c>
      <c r="AW184" s="37" t="n">
        <v>295.869995117188</v>
      </c>
      <c r="AX184" s="37" t="n">
        <v>300.630004882813</v>
      </c>
      <c r="AY184" s="37" t="n">
        <v>306.559997558594</v>
      </c>
      <c r="AZ184" s="37" t="n">
        <v>301.160003662109</v>
      </c>
      <c r="BA184" s="37" t="n">
        <v>304.559997558594</v>
      </c>
      <c r="BB184" s="37" t="n">
        <v>300.660003662109</v>
      </c>
      <c r="BC184" s="37" t="n">
        <v>293.529998779297</v>
      </c>
      <c r="BD184" s="37" t="n">
        <v>298.570007324219</v>
      </c>
      <c r="BE184" s="37" t="n">
        <v>301.600006103516</v>
      </c>
      <c r="BF184" s="37" t="n">
        <v>302.980010986328</v>
      </c>
      <c r="BG184" s="37" t="n">
        <v>306.109985351563</v>
      </c>
      <c r="BH184" s="37" t="n">
        <v>303.839996337891</v>
      </c>
      <c r="BI184" s="37" t="n">
        <v>307.25</v>
      </c>
      <c r="BJ184" s="37" t="n">
        <v>303.100006103516</v>
      </c>
      <c r="BK184" s="37" t="n">
        <v>304.899993896484</v>
      </c>
      <c r="BL184" s="37" t="n">
        <v>304.299987792969</v>
      </c>
      <c r="BM184" s="37" t="n">
        <v>299.739990234375</v>
      </c>
      <c r="BN184" s="37" t="n">
        <v>291.480010986328</v>
      </c>
      <c r="BO184" s="37" t="n">
        <v>297.940002441406</v>
      </c>
      <c r="BP184" s="37" t="n">
        <v>297.140014648438</v>
      </c>
      <c r="BQ184" s="37" t="n">
        <v>80.375</v>
      </c>
    </row>
    <row r="185" customFormat="false" ht="12.75" hidden="false" customHeight="false" outlineLevel="0" collapsed="false">
      <c r="A185" s="24" t="s">
        <v>285</v>
      </c>
      <c r="B185" s="3" t="n">
        <v>25.5</v>
      </c>
      <c r="C185" s="37" t="n">
        <v>26.375</v>
      </c>
      <c r="D185" s="37" t="n">
        <v>27</v>
      </c>
      <c r="E185" s="37" t="n">
        <v>26.4375</v>
      </c>
      <c r="F185" s="37" t="n">
        <v>27</v>
      </c>
      <c r="G185" s="37" t="n">
        <v>28.9375</v>
      </c>
      <c r="H185" s="37" t="n">
        <v>28.5</v>
      </c>
      <c r="I185" s="37" t="n">
        <v>27.5</v>
      </c>
      <c r="J185" s="37" t="n">
        <v>28.75</v>
      </c>
      <c r="K185" s="37" t="n">
        <v>29.125</v>
      </c>
      <c r="L185" s="37" t="n">
        <v>28.125</v>
      </c>
      <c r="M185" s="37" t="n">
        <v>28.625</v>
      </c>
      <c r="N185" s="37" t="n">
        <v>30</v>
      </c>
      <c r="O185" s="37" t="n">
        <v>29.375</v>
      </c>
      <c r="P185" s="37" t="n">
        <v>30.3125</v>
      </c>
      <c r="Q185" s="37" t="n">
        <v>30.125</v>
      </c>
      <c r="R185" s="37" t="n">
        <v>31.375</v>
      </c>
      <c r="S185" s="37" t="n">
        <v>31.9375</v>
      </c>
      <c r="T185" s="37" t="n">
        <v>31</v>
      </c>
      <c r="U185" s="37" t="n">
        <v>30.5</v>
      </c>
      <c r="V185" s="37" t="n">
        <v>30.25</v>
      </c>
      <c r="W185" s="37" t="n">
        <v>29.6875</v>
      </c>
      <c r="X185" s="37" t="n">
        <v>31</v>
      </c>
      <c r="Y185" s="37" t="n">
        <v>30.6875</v>
      </c>
      <c r="Z185" s="37" t="n">
        <v>31.875</v>
      </c>
      <c r="AA185" s="37" t="n">
        <v>30.1875</v>
      </c>
      <c r="AB185" s="37" t="n">
        <v>28.9375</v>
      </c>
      <c r="AC185" s="37" t="n">
        <v>28.75</v>
      </c>
      <c r="AD185" s="37" t="n">
        <v>29.625</v>
      </c>
      <c r="AE185" s="37" t="n">
        <v>29.0625</v>
      </c>
      <c r="AF185" s="37" t="n">
        <v>29.5</v>
      </c>
      <c r="AG185" s="37" t="n">
        <v>31.25</v>
      </c>
      <c r="AH185" s="37" t="n">
        <v>30.8125</v>
      </c>
      <c r="AI185" s="37" t="n">
        <v>28.9375</v>
      </c>
      <c r="AJ185" s="37" t="n">
        <v>28.375</v>
      </c>
      <c r="AK185" s="37" t="n">
        <v>29.875</v>
      </c>
      <c r="AL185" s="37" t="n">
        <v>31.25</v>
      </c>
      <c r="AM185" s="37" t="n">
        <v>30.125</v>
      </c>
      <c r="AN185" s="37" t="n">
        <v>28.5</v>
      </c>
      <c r="AO185" s="37" t="n">
        <v>29.4375</v>
      </c>
      <c r="AP185" s="37" t="n">
        <v>29</v>
      </c>
      <c r="AQ185" s="37" t="n">
        <v>28.875</v>
      </c>
      <c r="AR185" s="37" t="n">
        <v>28.625</v>
      </c>
      <c r="AS185" s="37" t="n">
        <v>27.9375</v>
      </c>
      <c r="AT185" s="37" t="n">
        <v>28.0625</v>
      </c>
      <c r="AU185" s="37" t="n">
        <v>28.6875</v>
      </c>
      <c r="AV185" s="37" t="n">
        <v>30.25</v>
      </c>
      <c r="AW185" s="37" t="n">
        <v>30.4375</v>
      </c>
      <c r="AX185" s="37" t="n">
        <v>29.875</v>
      </c>
      <c r="AY185" s="37" t="n">
        <v>32.125</v>
      </c>
      <c r="AZ185" s="37" t="n">
        <v>31.125</v>
      </c>
      <c r="BA185" s="37" t="n">
        <v>31.875</v>
      </c>
      <c r="BB185" s="37" t="n">
        <v>31.5</v>
      </c>
      <c r="BC185" s="37" t="n">
        <v>30.375</v>
      </c>
      <c r="BD185" s="37" t="n">
        <v>30.375</v>
      </c>
      <c r="BE185" s="37" t="n">
        <v>29.5625</v>
      </c>
      <c r="BF185" s="37" t="n">
        <v>30.5</v>
      </c>
      <c r="BG185" s="37" t="n">
        <v>29.5</v>
      </c>
      <c r="BH185" s="37" t="n">
        <v>28.75</v>
      </c>
      <c r="BI185" s="37" t="n">
        <v>29.0625</v>
      </c>
      <c r="BJ185" s="37" t="n">
        <v>29.25</v>
      </c>
      <c r="BK185" s="37" t="n">
        <v>29.25</v>
      </c>
      <c r="BL185" s="37" t="n">
        <v>29.75</v>
      </c>
      <c r="BM185" s="37" t="n">
        <v>26.9375</v>
      </c>
      <c r="BN185" s="37" t="n">
        <v>28.625</v>
      </c>
      <c r="BO185" s="37" t="n">
        <v>28.875</v>
      </c>
      <c r="BP185" s="37" t="n">
        <v>28.5</v>
      </c>
      <c r="BQ185" s="37" t="n">
        <v>80.375</v>
      </c>
    </row>
    <row r="186" customFormat="false" ht="12.75" hidden="false" customHeight="false" outlineLevel="0" collapsed="false">
      <c r="A186" s="24" t="s">
        <v>299</v>
      </c>
      <c r="B186" s="3" t="n">
        <v>14.5</v>
      </c>
      <c r="C186" s="37" t="n">
        <v>14.875</v>
      </c>
      <c r="D186" s="37" t="n">
        <v>16.1875</v>
      </c>
      <c r="E186" s="37" t="n">
        <v>16.0625</v>
      </c>
      <c r="F186" s="37" t="n">
        <v>16.4375</v>
      </c>
      <c r="G186" s="37" t="n">
        <v>16.875</v>
      </c>
      <c r="H186" s="37" t="n">
        <v>16.75</v>
      </c>
      <c r="I186" s="37" t="n">
        <v>16.375</v>
      </c>
      <c r="J186" s="37" t="n">
        <v>16.375</v>
      </c>
      <c r="K186" s="37" t="n">
        <v>16.25</v>
      </c>
      <c r="L186" s="37" t="n">
        <v>17.125</v>
      </c>
      <c r="M186" s="37" t="n">
        <v>16.75</v>
      </c>
      <c r="N186" s="37" t="n">
        <v>16.75</v>
      </c>
      <c r="O186" s="37" t="n">
        <v>16.625</v>
      </c>
      <c r="P186" s="37" t="n">
        <v>16.125</v>
      </c>
      <c r="Q186" s="37" t="n">
        <v>16.75</v>
      </c>
      <c r="R186" s="37" t="n">
        <v>17.6875</v>
      </c>
      <c r="S186" s="37" t="n">
        <v>17.8125</v>
      </c>
      <c r="T186" s="37" t="n">
        <v>17.75</v>
      </c>
      <c r="U186" s="37" t="n">
        <v>17.25</v>
      </c>
      <c r="V186" s="37" t="n">
        <v>17.4375</v>
      </c>
      <c r="W186" s="37" t="n">
        <v>17.5</v>
      </c>
      <c r="X186" s="37" t="n">
        <v>18.9375</v>
      </c>
      <c r="Y186" s="37" t="n">
        <v>20.125</v>
      </c>
      <c r="Z186" s="37" t="n">
        <v>21.4375</v>
      </c>
      <c r="AA186" s="37" t="n">
        <v>19.125</v>
      </c>
      <c r="AB186" s="37" t="n">
        <v>19.875</v>
      </c>
      <c r="AC186" s="37" t="n">
        <v>20.125</v>
      </c>
      <c r="AD186" s="37" t="n">
        <v>19.9375</v>
      </c>
      <c r="AE186" s="37" t="n">
        <v>19</v>
      </c>
      <c r="AF186" s="37" t="n">
        <v>19.875</v>
      </c>
      <c r="AG186" s="37" t="n">
        <v>20.3125</v>
      </c>
      <c r="AH186" s="37" t="n">
        <v>20.0625</v>
      </c>
      <c r="AI186" s="37" t="n">
        <v>19.875</v>
      </c>
      <c r="AJ186" s="37" t="n">
        <v>19.25</v>
      </c>
      <c r="AK186" s="37" t="n">
        <v>19.6875</v>
      </c>
      <c r="AL186" s="37" t="n">
        <v>19.25</v>
      </c>
      <c r="AM186" s="37" t="n">
        <v>19.5625</v>
      </c>
      <c r="AN186" s="37" t="n">
        <v>20</v>
      </c>
      <c r="AO186" s="37" t="n">
        <v>20.3125</v>
      </c>
      <c r="AP186" s="37" t="n">
        <v>19.875</v>
      </c>
      <c r="AQ186" s="37" t="n">
        <v>20.9375</v>
      </c>
      <c r="AR186" s="37" t="n">
        <v>20.5625</v>
      </c>
      <c r="AS186" s="37" t="n">
        <v>20.25</v>
      </c>
      <c r="AT186" s="37" t="n">
        <v>20.3125</v>
      </c>
      <c r="AU186" s="37" t="n">
        <v>22</v>
      </c>
      <c r="AV186" s="37" t="n">
        <v>23.125</v>
      </c>
      <c r="AW186" s="37" t="n">
        <v>22.5625</v>
      </c>
      <c r="AX186" s="37" t="n">
        <v>22</v>
      </c>
      <c r="AY186" s="37" t="n">
        <v>22.875</v>
      </c>
      <c r="AZ186" s="37" t="n">
        <v>22.5</v>
      </c>
      <c r="BA186" s="37" t="n">
        <v>24.9375</v>
      </c>
      <c r="BB186" s="37" t="n">
        <v>23.9375</v>
      </c>
      <c r="BC186" s="37" t="n">
        <v>23.875</v>
      </c>
      <c r="BD186" s="37" t="n">
        <v>24.8125</v>
      </c>
      <c r="BE186" s="37" t="n">
        <v>23.875</v>
      </c>
      <c r="BF186" s="37" t="n">
        <v>22.875</v>
      </c>
      <c r="BG186" s="37" t="n">
        <v>23.1875</v>
      </c>
      <c r="BH186" s="37" t="n">
        <v>23.125</v>
      </c>
      <c r="BI186" s="37" t="n">
        <v>23.8125</v>
      </c>
      <c r="BJ186" s="37" t="n">
        <v>24</v>
      </c>
      <c r="BK186" s="37" t="n">
        <v>23.75</v>
      </c>
      <c r="BL186" s="37" t="n">
        <v>24</v>
      </c>
      <c r="BM186" s="37" t="n">
        <v>23.375</v>
      </c>
      <c r="BN186" s="37" t="n">
        <v>21.125</v>
      </c>
      <c r="BO186" s="37" t="n">
        <v>22.25</v>
      </c>
      <c r="BP186" s="37" t="n">
        <v>21.4375</v>
      </c>
      <c r="BQ186" s="37" t="n">
        <v>38.0625</v>
      </c>
    </row>
    <row r="187" customFormat="false" ht="12.75" hidden="false" customHeight="false" outlineLevel="0" collapsed="false">
      <c r="A187" s="24" t="s">
        <v>300</v>
      </c>
      <c r="B187" s="3" t="n">
        <v>16.6875</v>
      </c>
      <c r="C187" s="37" t="n">
        <v>17.0625</v>
      </c>
      <c r="D187" s="37" t="n">
        <v>16.75</v>
      </c>
      <c r="E187" s="37" t="n">
        <v>17.375</v>
      </c>
      <c r="F187" s="37" t="n">
        <v>18.3125</v>
      </c>
      <c r="G187" s="37" t="n">
        <v>19.5625</v>
      </c>
      <c r="H187" s="37" t="n">
        <v>18.625</v>
      </c>
      <c r="I187" s="37" t="n">
        <v>18.375</v>
      </c>
      <c r="J187" s="37" t="n">
        <v>18.1875</v>
      </c>
      <c r="K187" s="37" t="n">
        <v>18.0625</v>
      </c>
      <c r="L187" s="37" t="n">
        <v>17.6875</v>
      </c>
      <c r="M187" s="37" t="n">
        <v>15.75</v>
      </c>
      <c r="N187" s="37" t="n">
        <v>17.4375</v>
      </c>
      <c r="O187" s="37" t="n">
        <v>16.8125</v>
      </c>
      <c r="P187" s="37" t="n">
        <v>16.4375</v>
      </c>
      <c r="Q187" s="37" t="n">
        <v>17</v>
      </c>
      <c r="R187" s="37" t="n">
        <v>17.9375</v>
      </c>
      <c r="S187" s="37" t="n">
        <v>17</v>
      </c>
      <c r="T187" s="37" t="n">
        <v>17</v>
      </c>
      <c r="U187" s="37" t="n">
        <v>16</v>
      </c>
      <c r="V187" s="37" t="n">
        <v>16.375</v>
      </c>
      <c r="W187" s="37" t="n">
        <v>16.9375</v>
      </c>
      <c r="X187" s="37" t="n">
        <v>16.6875</v>
      </c>
      <c r="Y187" s="37" t="n">
        <v>17</v>
      </c>
      <c r="Z187" s="37" t="n">
        <v>16.875</v>
      </c>
      <c r="AA187" s="37" t="n">
        <v>14.75</v>
      </c>
      <c r="AB187" s="37" t="n">
        <v>14.5</v>
      </c>
      <c r="AC187" s="37" t="n">
        <v>15</v>
      </c>
      <c r="AD187" s="37" t="n">
        <v>15.25</v>
      </c>
      <c r="AE187" s="37" t="n">
        <v>14.375</v>
      </c>
      <c r="AF187" s="37" t="n">
        <v>15.0625</v>
      </c>
      <c r="AG187" s="37" t="n">
        <v>15.8125</v>
      </c>
      <c r="AH187" s="37" t="n">
        <v>15</v>
      </c>
      <c r="AI187" s="37" t="n">
        <v>14.5625</v>
      </c>
      <c r="AJ187" s="37" t="n">
        <v>14.1875</v>
      </c>
      <c r="AK187" s="37" t="n">
        <v>14.9375</v>
      </c>
      <c r="AL187" s="37" t="n">
        <v>14.875</v>
      </c>
      <c r="AM187" s="37" t="n">
        <v>16.5</v>
      </c>
      <c r="AN187" s="37" t="n">
        <v>17</v>
      </c>
      <c r="AO187" s="37" t="n">
        <v>17.375</v>
      </c>
      <c r="AP187" s="37" t="n">
        <v>17.375</v>
      </c>
      <c r="AQ187" s="37" t="n">
        <v>17.625</v>
      </c>
      <c r="AR187" s="37" t="n">
        <v>18.875</v>
      </c>
      <c r="AS187" s="37" t="n">
        <v>18</v>
      </c>
      <c r="AT187" s="37" t="n">
        <v>18.6875</v>
      </c>
      <c r="AU187" s="37" t="n">
        <v>19</v>
      </c>
      <c r="AV187" s="37" t="n">
        <v>19.875</v>
      </c>
      <c r="AW187" s="37" t="n">
        <v>19.9375</v>
      </c>
      <c r="AX187" s="37" t="n">
        <v>19.75</v>
      </c>
      <c r="AY187" s="37" t="n">
        <v>20.5</v>
      </c>
      <c r="AZ187" s="37" t="n">
        <v>20.8125</v>
      </c>
      <c r="BA187" s="37" t="n">
        <v>21.6875</v>
      </c>
      <c r="BB187" s="37" t="n">
        <v>21.5</v>
      </c>
      <c r="BC187" s="37" t="n">
        <v>21.5</v>
      </c>
      <c r="BD187" s="37" t="n">
        <v>21.6875</v>
      </c>
      <c r="BE187" s="37" t="n">
        <v>21</v>
      </c>
      <c r="BF187" s="37" t="n">
        <v>21</v>
      </c>
      <c r="BG187" s="37" t="n">
        <v>20.9375</v>
      </c>
      <c r="BH187" s="37" t="n">
        <v>21.25</v>
      </c>
      <c r="BI187" s="37" t="n">
        <v>21.3125</v>
      </c>
      <c r="BJ187" s="37" t="n">
        <v>22.1875</v>
      </c>
      <c r="BK187" s="37" t="n">
        <v>21.75</v>
      </c>
      <c r="BL187" s="37" t="n">
        <v>22.8125</v>
      </c>
      <c r="BM187" s="37" t="n">
        <v>21.75</v>
      </c>
      <c r="BN187" s="37" t="n">
        <v>20.8125</v>
      </c>
      <c r="BO187" s="37" t="n">
        <v>21.3125</v>
      </c>
      <c r="BP187" s="37" t="n">
        <v>21.9375</v>
      </c>
      <c r="BQ187" s="37" t="n">
        <v>20.3125</v>
      </c>
    </row>
    <row r="188" customFormat="false" ht="12.75" hidden="false" customHeight="false" outlineLevel="0" collapsed="false">
      <c r="A188" s="24" t="s">
        <v>301</v>
      </c>
      <c r="B188" s="3" t="n">
        <v>53.0625</v>
      </c>
      <c r="C188" s="37" t="n">
        <v>54.75</v>
      </c>
      <c r="D188" s="37" t="n">
        <v>56.25</v>
      </c>
      <c r="E188" s="37" t="n">
        <v>55.4375</v>
      </c>
      <c r="F188" s="37" t="n">
        <v>57.0625</v>
      </c>
      <c r="G188" s="37" t="n">
        <v>61.6875</v>
      </c>
      <c r="H188" s="37" t="n">
        <v>60.0625</v>
      </c>
      <c r="I188" s="37" t="n">
        <v>60.5625</v>
      </c>
      <c r="J188" s="37" t="n">
        <v>61.5</v>
      </c>
      <c r="K188" s="37" t="n">
        <v>61.5</v>
      </c>
      <c r="L188" s="37" t="n">
        <v>62.375</v>
      </c>
      <c r="M188" s="37" t="n">
        <v>63.125</v>
      </c>
      <c r="N188" s="37" t="n">
        <v>71.4375</v>
      </c>
      <c r="O188" s="37" t="n">
        <v>71.625</v>
      </c>
      <c r="P188" s="37" t="n">
        <v>71.1875</v>
      </c>
      <c r="Q188" s="37" t="n">
        <v>71.25</v>
      </c>
      <c r="R188" s="37" t="n">
        <v>71.5625</v>
      </c>
      <c r="S188" s="37" t="n">
        <v>71.5</v>
      </c>
      <c r="T188" s="37" t="n">
        <v>71.1875</v>
      </c>
      <c r="U188" s="37" t="n">
        <v>70.9375</v>
      </c>
      <c r="V188" s="37" t="n">
        <v>72.0625</v>
      </c>
      <c r="W188" s="37" t="n">
        <v>74.25</v>
      </c>
      <c r="X188" s="37" t="n">
        <v>74.3125</v>
      </c>
      <c r="Y188" s="37" t="n">
        <v>74.3125</v>
      </c>
      <c r="Z188" s="37" t="n">
        <v>72.875</v>
      </c>
      <c r="AA188" s="37" t="n">
        <v>72.0625</v>
      </c>
      <c r="AB188" s="37" t="n">
        <v>73</v>
      </c>
      <c r="AC188" s="37" t="n">
        <v>73.9375</v>
      </c>
      <c r="AD188" s="37" t="n">
        <v>74</v>
      </c>
      <c r="AE188" s="37" t="n">
        <v>74.625</v>
      </c>
      <c r="AF188" s="37" t="n">
        <v>76.8125</v>
      </c>
      <c r="AG188" s="37" t="n">
        <v>77.875</v>
      </c>
      <c r="AH188" s="37" t="n">
        <v>78.4375</v>
      </c>
      <c r="AI188" s="37" t="n">
        <v>77.4375</v>
      </c>
      <c r="AJ188" s="37" t="n">
        <v>77.4375</v>
      </c>
      <c r="AK188" s="37" t="n">
        <v>77.8125</v>
      </c>
      <c r="AL188" s="37" t="n">
        <v>78</v>
      </c>
      <c r="AM188" s="37" t="n">
        <v>78.25</v>
      </c>
      <c r="AN188" s="37" t="n">
        <v>79.0625</v>
      </c>
      <c r="AO188" s="37" t="n">
        <v>80.25</v>
      </c>
      <c r="AP188" s="37" t="n">
        <v>80.625</v>
      </c>
      <c r="AQ188" s="37" t="n">
        <v>80.625</v>
      </c>
      <c r="AR188" s="37" t="n">
        <v>79.9375</v>
      </c>
      <c r="AS188" s="37" t="n">
        <v>79.125</v>
      </c>
      <c r="AT188" s="37" t="n">
        <v>81</v>
      </c>
      <c r="AU188" s="37" t="n">
        <v>81.25</v>
      </c>
      <c r="AV188" s="37" t="n">
        <v>80.9375</v>
      </c>
      <c r="AW188" s="37" t="n">
        <v>80.3125</v>
      </c>
      <c r="AX188" s="37" t="n">
        <v>79.8125</v>
      </c>
      <c r="AY188" s="37" t="n">
        <v>81.375</v>
      </c>
      <c r="AZ188" s="37" t="n">
        <v>82.1875</v>
      </c>
      <c r="BA188" s="37" t="n">
        <v>82.4375</v>
      </c>
      <c r="BB188" s="37" t="n">
        <v>80.8125</v>
      </c>
      <c r="BC188" s="37" t="n">
        <v>80.375</v>
      </c>
      <c r="BD188" s="37" t="n">
        <v>81.1875</v>
      </c>
      <c r="BE188" s="37" t="n">
        <v>80.5625</v>
      </c>
      <c r="BF188" s="37" t="n">
        <v>79.75</v>
      </c>
      <c r="BG188" s="37" t="n">
        <v>81.09375</v>
      </c>
      <c r="BH188" s="37" t="n">
        <v>81.09375</v>
      </c>
      <c r="BI188" s="37" t="n">
        <v>81.21875</v>
      </c>
      <c r="BJ188" s="37" t="n">
        <v>81.28125</v>
      </c>
      <c r="BK188" s="37" t="n">
        <v>81.4375</v>
      </c>
      <c r="BL188" s="37" t="n">
        <v>81.375</v>
      </c>
      <c r="BM188" s="37" t="n">
        <v>81.375</v>
      </c>
      <c r="BN188" s="37" t="n">
        <v>81.375</v>
      </c>
      <c r="BO188" s="37" t="n">
        <v>81.5625</v>
      </c>
      <c r="BP188" s="37" t="n">
        <v>81.625</v>
      </c>
      <c r="BQ188" s="37" t="n">
        <v>45.625</v>
      </c>
    </row>
    <row r="189" customFormat="false" ht="12.75" hidden="false" customHeight="false" outlineLevel="0" collapsed="false">
      <c r="A189" s="24" t="s">
        <v>301</v>
      </c>
      <c r="B189" s="3" t="n">
        <v>53.0625</v>
      </c>
      <c r="C189" s="37" t="n">
        <v>54.75</v>
      </c>
      <c r="D189" s="37" t="n">
        <v>56.25</v>
      </c>
      <c r="E189" s="37" t="n">
        <v>55.4375</v>
      </c>
      <c r="F189" s="37" t="n">
        <v>57.0625</v>
      </c>
      <c r="G189" s="37" t="n">
        <v>61.6875</v>
      </c>
      <c r="H189" s="37" t="n">
        <v>60.0625</v>
      </c>
      <c r="I189" s="37" t="n">
        <v>60.5625</v>
      </c>
      <c r="J189" s="37" t="n">
        <v>61.5</v>
      </c>
      <c r="K189" s="37" t="n">
        <v>61.5</v>
      </c>
      <c r="L189" s="37" t="n">
        <v>62.375</v>
      </c>
      <c r="M189" s="37" t="n">
        <v>63.125</v>
      </c>
      <c r="N189" s="37" t="n">
        <v>71.4375</v>
      </c>
      <c r="O189" s="37" t="n">
        <v>71.625</v>
      </c>
      <c r="P189" s="37" t="n">
        <v>71.1875</v>
      </c>
      <c r="Q189" s="37" t="n">
        <v>71.25</v>
      </c>
      <c r="R189" s="37" t="n">
        <v>71.5625</v>
      </c>
      <c r="S189" s="37" t="n">
        <v>71.5</v>
      </c>
      <c r="T189" s="37" t="n">
        <v>71.1875</v>
      </c>
      <c r="U189" s="37" t="n">
        <v>70.9375</v>
      </c>
      <c r="V189" s="37" t="n">
        <v>72.0625</v>
      </c>
      <c r="W189" s="37" t="n">
        <v>74.25</v>
      </c>
      <c r="X189" s="37" t="n">
        <v>74.3125</v>
      </c>
      <c r="Y189" s="37" t="n">
        <v>74.3125</v>
      </c>
      <c r="Z189" s="37" t="n">
        <v>72.875</v>
      </c>
      <c r="AA189" s="37" t="n">
        <v>72.0625</v>
      </c>
      <c r="AB189" s="37" t="n">
        <v>73</v>
      </c>
      <c r="AC189" s="37" t="n">
        <v>73.9375</v>
      </c>
      <c r="AD189" s="37" t="n">
        <v>74</v>
      </c>
      <c r="AE189" s="37" t="n">
        <v>74.625</v>
      </c>
      <c r="AF189" s="37" t="n">
        <v>76.8125</v>
      </c>
      <c r="AG189" s="37" t="n">
        <v>77.875</v>
      </c>
      <c r="AH189" s="37" t="n">
        <v>78.4375</v>
      </c>
      <c r="AI189" s="37" t="n">
        <v>77.4375</v>
      </c>
      <c r="AJ189" s="37" t="n">
        <v>77.4375</v>
      </c>
      <c r="AK189" s="37" t="n">
        <v>77.8125</v>
      </c>
      <c r="AL189" s="37" t="n">
        <v>78</v>
      </c>
      <c r="AM189" s="37" t="n">
        <v>78.25</v>
      </c>
      <c r="AN189" s="37" t="n">
        <v>79.0625</v>
      </c>
      <c r="AO189" s="37" t="n">
        <v>80.25</v>
      </c>
      <c r="AP189" s="37" t="n">
        <v>80.625</v>
      </c>
      <c r="AQ189" s="37" t="n">
        <v>80.625</v>
      </c>
      <c r="AR189" s="37" t="n">
        <v>79.9375</v>
      </c>
      <c r="AS189" s="37" t="n">
        <v>79.125</v>
      </c>
      <c r="AT189" s="37" t="n">
        <v>81</v>
      </c>
      <c r="AU189" s="37" t="n">
        <v>81.25</v>
      </c>
      <c r="AV189" s="37" t="n">
        <v>80.9375</v>
      </c>
      <c r="AW189" s="37" t="n">
        <v>80.3125</v>
      </c>
      <c r="AX189" s="37" t="n">
        <v>79.8125</v>
      </c>
      <c r="AY189" s="37" t="n">
        <v>81.375</v>
      </c>
      <c r="AZ189" s="37" t="n">
        <v>82.1875</v>
      </c>
      <c r="BA189" s="37" t="n">
        <v>82.4375</v>
      </c>
      <c r="BB189" s="37" t="n">
        <v>80.8125</v>
      </c>
      <c r="BC189" s="37" t="n">
        <v>80.375</v>
      </c>
      <c r="BD189" s="37" t="n">
        <v>81.1875</v>
      </c>
      <c r="BE189" s="37" t="n">
        <v>80.5625</v>
      </c>
      <c r="BF189" s="37" t="n">
        <v>79.75</v>
      </c>
      <c r="BG189" s="37" t="n">
        <v>81.09375</v>
      </c>
      <c r="BH189" s="37" t="n">
        <v>81.09375</v>
      </c>
      <c r="BI189" s="37" t="n">
        <v>81.21875</v>
      </c>
      <c r="BJ189" s="37" t="n">
        <v>81.28125</v>
      </c>
      <c r="BK189" s="37" t="n">
        <v>81.4375</v>
      </c>
      <c r="BL189" s="37" t="n">
        <v>81.375</v>
      </c>
      <c r="BM189" s="37" t="n">
        <v>81.375</v>
      </c>
      <c r="BN189" s="37" t="n">
        <v>81.375</v>
      </c>
      <c r="BO189" s="37" t="n">
        <v>81.5625</v>
      </c>
      <c r="BP189" s="37" t="n">
        <v>81.625</v>
      </c>
      <c r="BQ189" s="37" t="n">
        <v>39.75</v>
      </c>
    </row>
    <row r="190" customFormat="false" ht="12.75" hidden="false" customHeight="false" outlineLevel="0" collapsed="false">
      <c r="A190" s="24" t="s">
        <v>301</v>
      </c>
      <c r="B190" s="3" t="n">
        <v>53.0625</v>
      </c>
      <c r="C190" s="37" t="n">
        <v>54.75</v>
      </c>
      <c r="D190" s="37" t="n">
        <v>56.25</v>
      </c>
      <c r="E190" s="37" t="n">
        <v>55.4375</v>
      </c>
      <c r="F190" s="37" t="n">
        <v>57.0625</v>
      </c>
      <c r="G190" s="37" t="n">
        <v>61.6875</v>
      </c>
      <c r="H190" s="37" t="n">
        <v>60.0625</v>
      </c>
      <c r="I190" s="37" t="n">
        <v>60.5625</v>
      </c>
      <c r="J190" s="37" t="n">
        <v>61.5</v>
      </c>
      <c r="K190" s="37" t="n">
        <v>61.5</v>
      </c>
      <c r="L190" s="37" t="n">
        <v>62.375</v>
      </c>
      <c r="M190" s="37" t="n">
        <v>63.125</v>
      </c>
      <c r="N190" s="37" t="n">
        <v>71.4375</v>
      </c>
      <c r="O190" s="37" t="n">
        <v>71.625</v>
      </c>
      <c r="P190" s="37" t="n">
        <v>71.1875</v>
      </c>
      <c r="Q190" s="37" t="n">
        <v>71.25</v>
      </c>
      <c r="R190" s="37" t="n">
        <v>71.5625</v>
      </c>
      <c r="S190" s="37" t="n">
        <v>71.5</v>
      </c>
      <c r="T190" s="37" t="n">
        <v>71.1875</v>
      </c>
      <c r="U190" s="37" t="n">
        <v>70.9375</v>
      </c>
      <c r="V190" s="37" t="n">
        <v>72.0625</v>
      </c>
      <c r="W190" s="37" t="n">
        <v>74.25</v>
      </c>
      <c r="X190" s="37" t="n">
        <v>74.3125</v>
      </c>
      <c r="Y190" s="37" t="n">
        <v>74.3125</v>
      </c>
      <c r="Z190" s="37" t="n">
        <v>72.875</v>
      </c>
      <c r="AA190" s="37" t="n">
        <v>72.0625</v>
      </c>
      <c r="AB190" s="37" t="n">
        <v>73</v>
      </c>
      <c r="AC190" s="37" t="n">
        <v>73.9375</v>
      </c>
      <c r="AD190" s="37" t="n">
        <v>74</v>
      </c>
      <c r="AE190" s="37" t="n">
        <v>74.625</v>
      </c>
      <c r="AF190" s="37" t="n">
        <v>76.8125</v>
      </c>
      <c r="AG190" s="37" t="n">
        <v>77.875</v>
      </c>
      <c r="AH190" s="37" t="n">
        <v>78.4375</v>
      </c>
      <c r="AI190" s="37" t="n">
        <v>77.4375</v>
      </c>
      <c r="AJ190" s="37" t="n">
        <v>77.4375</v>
      </c>
      <c r="AK190" s="37" t="n">
        <v>77.8125</v>
      </c>
      <c r="AL190" s="37" t="n">
        <v>78</v>
      </c>
      <c r="AM190" s="37" t="n">
        <v>78.25</v>
      </c>
      <c r="AN190" s="37" t="n">
        <v>79.0625</v>
      </c>
      <c r="AO190" s="37" t="n">
        <v>80.25</v>
      </c>
      <c r="AP190" s="37" t="n">
        <v>80.625</v>
      </c>
      <c r="AQ190" s="37" t="n">
        <v>80.625</v>
      </c>
      <c r="AR190" s="37" t="n">
        <v>79.9375</v>
      </c>
      <c r="AS190" s="37" t="n">
        <v>79.125</v>
      </c>
      <c r="AT190" s="37" t="n">
        <v>81</v>
      </c>
      <c r="AU190" s="37" t="n">
        <v>81.25</v>
      </c>
      <c r="AV190" s="37" t="n">
        <v>80.9375</v>
      </c>
      <c r="AW190" s="37" t="n">
        <v>80.3125</v>
      </c>
      <c r="AX190" s="37" t="n">
        <v>79.8125</v>
      </c>
      <c r="AY190" s="37" t="n">
        <v>81.375</v>
      </c>
      <c r="AZ190" s="37" t="n">
        <v>82.1875</v>
      </c>
      <c r="BA190" s="37" t="n">
        <v>82.4375</v>
      </c>
      <c r="BB190" s="37" t="n">
        <v>80.8125</v>
      </c>
      <c r="BC190" s="37" t="n">
        <v>80.375</v>
      </c>
      <c r="BD190" s="37" t="n">
        <v>81.1875</v>
      </c>
      <c r="BE190" s="37" t="n">
        <v>80.5625</v>
      </c>
      <c r="BF190" s="37" t="n">
        <v>79.75</v>
      </c>
      <c r="BG190" s="37" t="n">
        <v>81.09375</v>
      </c>
      <c r="BH190" s="37" t="n">
        <v>81.09375</v>
      </c>
      <c r="BI190" s="37" t="n">
        <v>81.21875</v>
      </c>
      <c r="BJ190" s="37" t="n">
        <v>81.28125</v>
      </c>
      <c r="BK190" s="37" t="n">
        <v>81.4375</v>
      </c>
      <c r="BL190" s="37" t="n">
        <v>81.375</v>
      </c>
      <c r="BM190" s="37" t="n">
        <v>81.375</v>
      </c>
      <c r="BN190" s="37" t="n">
        <v>81.375</v>
      </c>
      <c r="BO190" s="37" t="n">
        <v>81.5625</v>
      </c>
      <c r="BP190" s="37" t="n">
        <v>81.625</v>
      </c>
      <c r="BQ190" s="37" t="n">
        <v>7.04187728453711</v>
      </c>
    </row>
    <row r="191" customFormat="false" ht="12.75" hidden="false" customHeight="false" outlineLevel="0" collapsed="false">
      <c r="A191" s="24" t="s">
        <v>302</v>
      </c>
      <c r="B191" s="3" t="n">
        <v>44.5625</v>
      </c>
      <c r="C191" s="37" t="n">
        <v>49.375</v>
      </c>
      <c r="D191" s="37" t="n">
        <v>51.625</v>
      </c>
      <c r="E191" s="37" t="n">
        <v>54.3125</v>
      </c>
      <c r="F191" s="37" t="n">
        <v>57.25</v>
      </c>
      <c r="G191" s="37" t="n">
        <v>59</v>
      </c>
      <c r="H191" s="37" t="n">
        <v>55.875</v>
      </c>
      <c r="I191" s="37" t="n">
        <v>55.375</v>
      </c>
      <c r="J191" s="37" t="n">
        <v>57.875</v>
      </c>
      <c r="K191" s="37" t="n">
        <v>54.625</v>
      </c>
      <c r="L191" s="37" t="n">
        <v>52.625</v>
      </c>
      <c r="M191" s="37" t="n">
        <v>50.625</v>
      </c>
      <c r="N191" s="37" t="n">
        <v>48.75</v>
      </c>
      <c r="O191" s="37" t="n">
        <v>48.25</v>
      </c>
      <c r="P191" s="37" t="n">
        <v>48.4375</v>
      </c>
      <c r="Q191" s="37" t="n">
        <v>49.9375</v>
      </c>
      <c r="R191" s="37" t="n">
        <v>49.8125</v>
      </c>
      <c r="S191" s="37" t="n">
        <v>49.125</v>
      </c>
      <c r="T191" s="37" t="n">
        <v>47.0625</v>
      </c>
      <c r="U191" s="37" t="n">
        <v>49.4375</v>
      </c>
      <c r="V191" s="37" t="n">
        <v>46.375</v>
      </c>
      <c r="W191" s="37" t="n">
        <v>49.5</v>
      </c>
      <c r="X191" s="37" t="n">
        <v>48.6875</v>
      </c>
      <c r="Y191" s="37" t="n">
        <v>51.875</v>
      </c>
      <c r="Z191" s="37" t="n">
        <v>48.5625</v>
      </c>
      <c r="AA191" s="37" t="n">
        <v>43.125</v>
      </c>
      <c r="AB191" s="37" t="n">
        <v>44.1875</v>
      </c>
      <c r="AC191" s="37" t="n">
        <v>44.375</v>
      </c>
      <c r="AD191" s="37" t="n">
        <v>44.625</v>
      </c>
      <c r="AE191" s="37" t="n">
        <v>43</v>
      </c>
      <c r="AF191" s="37" t="n">
        <v>39.8125</v>
      </c>
      <c r="AG191" s="37" t="n">
        <v>37.9375</v>
      </c>
      <c r="AH191" s="37" t="n">
        <v>38.6875</v>
      </c>
      <c r="AI191" s="37" t="n">
        <v>36.125</v>
      </c>
      <c r="AJ191" s="37" t="n">
        <v>35.5</v>
      </c>
      <c r="AK191" s="37" t="n">
        <v>36.875</v>
      </c>
      <c r="AL191" s="37" t="n">
        <v>39.25</v>
      </c>
      <c r="AM191" s="37" t="n">
        <v>38.75</v>
      </c>
      <c r="AN191" s="37" t="n">
        <v>36.5</v>
      </c>
      <c r="AO191" s="37" t="n">
        <v>35.625</v>
      </c>
      <c r="AP191" s="37" t="n">
        <v>37</v>
      </c>
      <c r="AQ191" s="37" t="n">
        <v>37.5</v>
      </c>
      <c r="AR191" s="37" t="n">
        <v>38.125</v>
      </c>
      <c r="AS191" s="37" t="n">
        <v>35.625</v>
      </c>
      <c r="AT191" s="37" t="n">
        <v>36.4375</v>
      </c>
      <c r="AU191" s="37" t="n">
        <v>36.125</v>
      </c>
      <c r="AV191" s="37" t="n">
        <v>36.3125</v>
      </c>
      <c r="AW191" s="37" t="n">
        <v>35.6875</v>
      </c>
      <c r="AX191" s="37" t="n">
        <v>33.75</v>
      </c>
      <c r="AY191" s="37" t="n">
        <v>35.375</v>
      </c>
      <c r="AZ191" s="37" t="n">
        <v>39.3125</v>
      </c>
      <c r="BA191" s="37" t="n">
        <v>38.625</v>
      </c>
      <c r="BB191" s="37" t="n">
        <v>38.5625</v>
      </c>
      <c r="BC191" s="37" t="n">
        <v>38.0625</v>
      </c>
      <c r="BD191" s="37" t="n">
        <v>38.5625</v>
      </c>
      <c r="BE191" s="37" t="n">
        <v>36.5625</v>
      </c>
      <c r="BF191" s="37" t="n">
        <v>35.9375</v>
      </c>
      <c r="BG191" s="37" t="n">
        <v>35.25</v>
      </c>
      <c r="BH191" s="37" t="n">
        <v>35.5</v>
      </c>
      <c r="BI191" s="37" t="n">
        <v>34.375</v>
      </c>
      <c r="BJ191" s="37" t="n">
        <v>36.0625</v>
      </c>
      <c r="BK191" s="37" t="n">
        <v>36.6875</v>
      </c>
      <c r="BL191" s="37" t="n">
        <v>38.4375</v>
      </c>
      <c r="BM191" s="37" t="n">
        <v>39.6875</v>
      </c>
      <c r="BN191" s="37" t="n">
        <v>39.5625</v>
      </c>
      <c r="BO191" s="37" t="n">
        <v>39.625</v>
      </c>
      <c r="BP191" s="37" t="n">
        <v>37.5625</v>
      </c>
      <c r="BQ191" s="37" t="n">
        <v>195.029998779297</v>
      </c>
    </row>
    <row r="192" customFormat="false" ht="12.75" hidden="false" customHeight="false" outlineLevel="0" collapsed="false">
      <c r="A192" s="24" t="s">
        <v>293</v>
      </c>
      <c r="B192" s="3" t="n">
        <v>28.53125</v>
      </c>
      <c r="C192" s="37" t="n">
        <v>31.75</v>
      </c>
      <c r="D192" s="37" t="n">
        <v>32.40625</v>
      </c>
      <c r="E192" s="37" t="n">
        <v>31.375</v>
      </c>
      <c r="F192" s="37" t="n">
        <v>33.40625</v>
      </c>
      <c r="G192" s="37" t="n">
        <v>34.6875</v>
      </c>
      <c r="H192" s="37" t="n">
        <v>31.578125</v>
      </c>
      <c r="I192" s="37" t="n">
        <v>32.984375</v>
      </c>
      <c r="J192" s="37" t="n">
        <v>33.6875</v>
      </c>
      <c r="K192" s="37" t="n">
        <v>33.484375</v>
      </c>
      <c r="L192" s="37" t="n">
        <v>34.4375</v>
      </c>
      <c r="M192" s="37" t="n">
        <v>33.40625</v>
      </c>
      <c r="N192" s="37" t="n">
        <v>36.296875</v>
      </c>
      <c r="O192" s="37" t="n">
        <v>35.3125</v>
      </c>
      <c r="P192" s="37" t="n">
        <v>34.71875</v>
      </c>
      <c r="Q192" s="37" t="n">
        <v>34.890625</v>
      </c>
      <c r="R192" s="37" t="n">
        <v>36.703125</v>
      </c>
      <c r="S192" s="37" t="n">
        <v>37.078125</v>
      </c>
      <c r="T192" s="37" t="n">
        <v>39.4375</v>
      </c>
      <c r="U192" s="37" t="n">
        <v>39.390625</v>
      </c>
      <c r="V192" s="37" t="n">
        <v>37.296875</v>
      </c>
      <c r="W192" s="37" t="n">
        <v>38.6875</v>
      </c>
      <c r="X192" s="37" t="n">
        <v>38.109375</v>
      </c>
      <c r="Y192" s="37" t="n">
        <v>38.6875</v>
      </c>
      <c r="Z192" s="37" t="n">
        <v>40.34375</v>
      </c>
      <c r="AA192" s="37" t="n">
        <v>36.875</v>
      </c>
      <c r="AB192" s="37" t="n">
        <v>36.046875</v>
      </c>
      <c r="AC192" s="37" t="n">
        <v>35.71875</v>
      </c>
      <c r="AD192" s="37" t="n">
        <v>35.59375</v>
      </c>
      <c r="AE192" s="37" t="n">
        <v>34.890625</v>
      </c>
      <c r="AF192" s="37" t="n">
        <v>37.25</v>
      </c>
      <c r="AG192" s="37" t="n">
        <v>39.0625</v>
      </c>
      <c r="AH192" s="37" t="n">
        <v>37.453125</v>
      </c>
      <c r="AI192" s="37" t="n">
        <v>37</v>
      </c>
      <c r="AJ192" s="37" t="n">
        <v>38.875</v>
      </c>
      <c r="AK192" s="37" t="n">
        <v>41.8125</v>
      </c>
      <c r="AL192" s="37" t="n">
        <v>41.5</v>
      </c>
      <c r="AM192" s="37" t="n">
        <v>42.4375</v>
      </c>
      <c r="AN192" s="37" t="n">
        <v>39.375</v>
      </c>
      <c r="AO192" s="37" t="n">
        <v>41.4375</v>
      </c>
      <c r="AP192" s="37" t="n">
        <v>40.625</v>
      </c>
      <c r="AQ192" s="37" t="n">
        <v>40</v>
      </c>
      <c r="AR192" s="37" t="n">
        <v>43</v>
      </c>
      <c r="AS192" s="37" t="n">
        <v>42.125</v>
      </c>
      <c r="AT192" s="37" t="n">
        <v>43</v>
      </c>
      <c r="AU192" s="37" t="n">
        <v>44.3125</v>
      </c>
      <c r="AV192" s="37" t="n">
        <v>43.5</v>
      </c>
      <c r="AW192" s="37" t="n">
        <v>43.25</v>
      </c>
      <c r="AX192" s="37" t="n">
        <v>42.75</v>
      </c>
      <c r="AY192" s="37" t="n">
        <v>44.875</v>
      </c>
      <c r="AZ192" s="37" t="n">
        <v>44.375</v>
      </c>
      <c r="BA192" s="37" t="n">
        <v>45.125</v>
      </c>
      <c r="BB192" s="37" t="n">
        <v>44.625</v>
      </c>
      <c r="BC192" s="37" t="n">
        <v>45.625</v>
      </c>
      <c r="BD192" s="37" t="n">
        <v>43.8125</v>
      </c>
      <c r="BE192" s="37" t="n">
        <v>42.8125</v>
      </c>
      <c r="BF192" s="37" t="n">
        <v>40.875</v>
      </c>
      <c r="BG192" s="37" t="n">
        <v>40.6875</v>
      </c>
      <c r="BH192" s="37" t="n">
        <v>40.625</v>
      </c>
      <c r="BI192" s="37" t="n">
        <v>40</v>
      </c>
      <c r="BJ192" s="37" t="n">
        <v>40.25</v>
      </c>
      <c r="BK192" s="37" t="n">
        <v>43.0625</v>
      </c>
      <c r="BL192" s="37" t="n">
        <v>41.375</v>
      </c>
      <c r="BM192" s="37" t="n">
        <v>37.25</v>
      </c>
      <c r="BN192" s="37" t="n">
        <v>35.875</v>
      </c>
      <c r="BO192" s="37" t="n">
        <v>39</v>
      </c>
      <c r="BP192" s="37" t="n">
        <v>40.0625</v>
      </c>
      <c r="BQ192" s="37" t="n">
        <v>195.029998779297</v>
      </c>
    </row>
    <row r="193" customFormat="false" ht="12.75" hidden="false" customHeight="false" outlineLevel="0" collapsed="false">
      <c r="A193" s="24" t="s">
        <v>293</v>
      </c>
      <c r="B193" s="3" t="n">
        <v>28.53125</v>
      </c>
      <c r="C193" s="37" t="n">
        <v>31.75</v>
      </c>
      <c r="D193" s="37" t="n">
        <v>32.40625</v>
      </c>
      <c r="E193" s="37" t="n">
        <v>31.375</v>
      </c>
      <c r="F193" s="37" t="n">
        <v>33.40625</v>
      </c>
      <c r="G193" s="37" t="n">
        <v>34.6875</v>
      </c>
      <c r="H193" s="37" t="n">
        <v>31.578125</v>
      </c>
      <c r="I193" s="37" t="n">
        <v>32.984375</v>
      </c>
      <c r="J193" s="37" t="n">
        <v>33.6875</v>
      </c>
      <c r="K193" s="37" t="n">
        <v>33.484375</v>
      </c>
      <c r="L193" s="37" t="n">
        <v>34.4375</v>
      </c>
      <c r="M193" s="37" t="n">
        <v>33.40625</v>
      </c>
      <c r="N193" s="37" t="n">
        <v>36.296875</v>
      </c>
      <c r="O193" s="37" t="n">
        <v>35.3125</v>
      </c>
      <c r="P193" s="37" t="n">
        <v>34.71875</v>
      </c>
      <c r="Q193" s="37" t="n">
        <v>34.890625</v>
      </c>
      <c r="R193" s="37" t="n">
        <v>36.703125</v>
      </c>
      <c r="S193" s="37" t="n">
        <v>37.078125</v>
      </c>
      <c r="T193" s="37" t="n">
        <v>39.4375</v>
      </c>
      <c r="U193" s="37" t="n">
        <v>39.390625</v>
      </c>
      <c r="V193" s="37" t="n">
        <v>37.296875</v>
      </c>
      <c r="W193" s="37" t="n">
        <v>38.6875</v>
      </c>
      <c r="X193" s="37" t="n">
        <v>38.109375</v>
      </c>
      <c r="Y193" s="37" t="n">
        <v>38.6875</v>
      </c>
      <c r="Z193" s="37" t="n">
        <v>40.34375</v>
      </c>
      <c r="AA193" s="37" t="n">
        <v>36.875</v>
      </c>
      <c r="AB193" s="37" t="n">
        <v>36.046875</v>
      </c>
      <c r="AC193" s="37" t="n">
        <v>35.71875</v>
      </c>
      <c r="AD193" s="37" t="n">
        <v>35.59375</v>
      </c>
      <c r="AE193" s="37" t="n">
        <v>34.890625</v>
      </c>
      <c r="AF193" s="37" t="n">
        <v>37.25</v>
      </c>
      <c r="AG193" s="37" t="n">
        <v>39.0625</v>
      </c>
      <c r="AH193" s="37" t="n">
        <v>37.453125</v>
      </c>
      <c r="AI193" s="37" t="n">
        <v>37</v>
      </c>
      <c r="AJ193" s="37" t="n">
        <v>38.875</v>
      </c>
      <c r="AK193" s="37" t="n">
        <v>41.8125</v>
      </c>
      <c r="AL193" s="37" t="n">
        <v>41.5</v>
      </c>
      <c r="AM193" s="37" t="n">
        <v>42.4375</v>
      </c>
      <c r="AN193" s="37" t="n">
        <v>39.375</v>
      </c>
      <c r="AO193" s="37" t="n">
        <v>41.4375</v>
      </c>
      <c r="AP193" s="37" t="n">
        <v>40.625</v>
      </c>
      <c r="AQ193" s="37" t="n">
        <v>40</v>
      </c>
      <c r="AR193" s="37" t="n">
        <v>43</v>
      </c>
      <c r="AS193" s="37" t="n">
        <v>42.125</v>
      </c>
      <c r="AT193" s="37" t="n">
        <v>43</v>
      </c>
      <c r="AU193" s="37" t="n">
        <v>44.3125</v>
      </c>
      <c r="AV193" s="37" t="n">
        <v>43.5</v>
      </c>
      <c r="AW193" s="37" t="n">
        <v>43.25</v>
      </c>
      <c r="AX193" s="37" t="n">
        <v>42.75</v>
      </c>
      <c r="AY193" s="37" t="n">
        <v>44.875</v>
      </c>
      <c r="AZ193" s="37" t="n">
        <v>44.375</v>
      </c>
      <c r="BA193" s="37" t="n">
        <v>45.125</v>
      </c>
      <c r="BB193" s="37" t="n">
        <v>44.625</v>
      </c>
      <c r="BC193" s="37" t="n">
        <v>45.625</v>
      </c>
      <c r="BD193" s="37" t="n">
        <v>43.8125</v>
      </c>
      <c r="BE193" s="37" t="n">
        <v>42.8125</v>
      </c>
      <c r="BF193" s="37" t="n">
        <v>40.875</v>
      </c>
      <c r="BG193" s="37" t="n">
        <v>40.6875</v>
      </c>
      <c r="BH193" s="37" t="n">
        <v>40.625</v>
      </c>
      <c r="BI193" s="37" t="n">
        <v>40</v>
      </c>
      <c r="BJ193" s="37" t="n">
        <v>40.25</v>
      </c>
      <c r="BK193" s="37" t="n">
        <v>43.0625</v>
      </c>
      <c r="BL193" s="37" t="n">
        <v>41.375</v>
      </c>
      <c r="BM193" s="37" t="n">
        <v>37.25</v>
      </c>
      <c r="BN193" s="37" t="n">
        <v>35.875</v>
      </c>
      <c r="BO193" s="37" t="n">
        <v>39</v>
      </c>
      <c r="BP193" s="37" t="n">
        <v>40.0625</v>
      </c>
      <c r="BQ193" s="37" t="n">
        <v>195.029998779297</v>
      </c>
    </row>
    <row r="194" customFormat="false" ht="12.75" hidden="false" customHeight="false" outlineLevel="0" collapsed="false">
      <c r="A194" s="24" t="s">
        <v>303</v>
      </c>
      <c r="B194" s="3" t="n">
        <v>41.8125</v>
      </c>
      <c r="C194" s="37" t="n">
        <v>44.6875</v>
      </c>
      <c r="D194" s="37" t="n">
        <v>45.0625</v>
      </c>
      <c r="E194" s="37" t="n">
        <v>47.1875</v>
      </c>
      <c r="F194" s="37" t="n">
        <v>48</v>
      </c>
      <c r="G194" s="37" t="n">
        <v>48.6875</v>
      </c>
      <c r="H194" s="37" t="n">
        <v>46.125</v>
      </c>
      <c r="I194" s="37" t="n">
        <v>45.5625</v>
      </c>
      <c r="J194" s="37" t="n">
        <v>48.6875</v>
      </c>
      <c r="K194" s="37" t="n">
        <v>46.3125</v>
      </c>
      <c r="L194" s="37" t="n">
        <v>45.875</v>
      </c>
      <c r="M194" s="37" t="n">
        <v>45.4375</v>
      </c>
      <c r="N194" s="37" t="n">
        <v>46.0625</v>
      </c>
      <c r="O194" s="37" t="n">
        <v>45.5</v>
      </c>
      <c r="P194" s="37" t="n">
        <v>44.125</v>
      </c>
      <c r="Q194" s="37" t="n">
        <v>45.8125</v>
      </c>
      <c r="R194" s="37" t="n">
        <v>44.8125</v>
      </c>
      <c r="S194" s="37" t="n">
        <v>44.5</v>
      </c>
      <c r="T194" s="37" t="n">
        <v>43.1875</v>
      </c>
      <c r="U194" s="37" t="n">
        <v>45</v>
      </c>
      <c r="V194" s="37" t="n">
        <v>41.5625</v>
      </c>
      <c r="W194" s="37" t="n">
        <v>43.875</v>
      </c>
      <c r="X194" s="37" t="n">
        <v>43.4375</v>
      </c>
      <c r="Y194" s="37" t="n">
        <v>43.9375</v>
      </c>
      <c r="Z194" s="37" t="n">
        <v>43.625</v>
      </c>
      <c r="AA194" s="37" t="n">
        <v>40.75</v>
      </c>
      <c r="AB194" s="37" t="n">
        <v>39.9375</v>
      </c>
      <c r="AC194" s="37" t="n">
        <v>41.375</v>
      </c>
      <c r="AD194" s="37" t="n">
        <v>42.25</v>
      </c>
      <c r="AE194" s="37" t="n">
        <v>40.75</v>
      </c>
      <c r="AF194" s="37" t="n">
        <v>39.125</v>
      </c>
      <c r="AG194" s="37" t="n">
        <v>37.4375</v>
      </c>
      <c r="AH194" s="37" t="n">
        <v>38.75</v>
      </c>
      <c r="AI194" s="37" t="n">
        <v>36.375</v>
      </c>
      <c r="AJ194" s="37" t="n">
        <v>37</v>
      </c>
      <c r="AK194" s="37" t="n">
        <v>36.6875</v>
      </c>
      <c r="AL194" s="37" t="n">
        <v>38.375</v>
      </c>
      <c r="AM194" s="37" t="n">
        <v>37.875</v>
      </c>
      <c r="AN194" s="37" t="n">
        <v>37.5</v>
      </c>
      <c r="AO194" s="37" t="n">
        <v>36.9375</v>
      </c>
      <c r="AP194" s="37" t="n">
        <v>37.5</v>
      </c>
      <c r="AQ194" s="37" t="n">
        <v>38.375</v>
      </c>
      <c r="AR194" s="37" t="n">
        <v>39.125</v>
      </c>
      <c r="AS194" s="37" t="n">
        <v>37.375</v>
      </c>
      <c r="AT194" s="37" t="n">
        <v>37.875</v>
      </c>
      <c r="AU194" s="37" t="n">
        <v>37.625</v>
      </c>
      <c r="AV194" s="37" t="n">
        <v>38.3125</v>
      </c>
      <c r="AW194" s="37" t="n">
        <v>37.5625</v>
      </c>
      <c r="AX194" s="37" t="n">
        <v>35.5</v>
      </c>
      <c r="AY194" s="37" t="n">
        <v>37.40625</v>
      </c>
      <c r="AZ194" s="37" t="n">
        <v>39.5</v>
      </c>
      <c r="BA194" s="37" t="n">
        <v>40.0625</v>
      </c>
      <c r="BB194" s="37" t="n">
        <v>39.9375</v>
      </c>
      <c r="BC194" s="37" t="n">
        <v>39.75</v>
      </c>
      <c r="BD194" s="37" t="n">
        <v>40.125</v>
      </c>
      <c r="BE194" s="37" t="n">
        <v>39.3125</v>
      </c>
      <c r="BF194" s="37" t="n">
        <v>39.375</v>
      </c>
      <c r="BG194" s="37" t="n">
        <v>38.125</v>
      </c>
      <c r="BH194" s="37" t="n">
        <v>39.125</v>
      </c>
      <c r="BI194" s="37" t="n">
        <v>38.8125</v>
      </c>
      <c r="BJ194" s="37" t="n">
        <v>40.6875</v>
      </c>
      <c r="BK194" s="37" t="n">
        <v>41.5625</v>
      </c>
      <c r="BL194" s="37" t="n">
        <v>43.5</v>
      </c>
      <c r="BM194" s="37" t="n">
        <v>43</v>
      </c>
      <c r="BN194" s="37" t="n">
        <v>42.1875</v>
      </c>
      <c r="BO194" s="37" t="n">
        <v>43</v>
      </c>
      <c r="BP194" s="37" t="n">
        <v>41.125</v>
      </c>
      <c r="BQ194" s="37" t="n">
        <v>195.029998779297</v>
      </c>
    </row>
    <row r="195" customFormat="false" ht="12.75" hidden="false" customHeight="false" outlineLevel="0" collapsed="false">
      <c r="A195" s="56" t="s">
        <v>288</v>
      </c>
      <c r="B195" s="3" t="n">
        <v>5.74854753744909</v>
      </c>
      <c r="C195" s="37" t="n">
        <v>5.87479564070099</v>
      </c>
      <c r="D195" s="37" t="n">
        <v>6.25227634817246</v>
      </c>
      <c r="E195" s="37" t="n">
        <v>5.97942543995071</v>
      </c>
      <c r="F195" s="37" t="n">
        <v>5.89686499446095</v>
      </c>
      <c r="G195" s="37" t="n">
        <v>5.85094111608244</v>
      </c>
      <c r="H195" s="37" t="n">
        <v>6.30504942861305</v>
      </c>
      <c r="I195" s="37" t="n">
        <v>6.18804284047681</v>
      </c>
      <c r="J195" s="37" t="n">
        <v>6.18467985497889</v>
      </c>
      <c r="K195" s="37" t="n">
        <v>6.31747766710463</v>
      </c>
      <c r="L195" s="37" t="n">
        <v>6.20645129156211</v>
      </c>
      <c r="M195" s="37" t="n">
        <v>6.10616730107174</v>
      </c>
      <c r="N195" s="37" t="n">
        <v>6.21022978203095</v>
      </c>
      <c r="O195" s="37" t="n">
        <v>6.40208767811133</v>
      </c>
      <c r="P195" s="37" t="n">
        <v>6.42413936594119</v>
      </c>
      <c r="Q195" s="37" t="n">
        <v>6.40642143793673</v>
      </c>
      <c r="R195" s="37" t="n">
        <v>6.41340520745056</v>
      </c>
      <c r="S195" s="37" t="n">
        <v>6.24318132305841</v>
      </c>
      <c r="T195" s="37" t="n">
        <v>6.26520672514399</v>
      </c>
      <c r="U195" s="37" t="n">
        <v>6.13011782231724</v>
      </c>
      <c r="V195" s="37" t="n">
        <v>6.15465197902475</v>
      </c>
      <c r="W195" s="37" t="n">
        <v>6.20415610499832</v>
      </c>
      <c r="X195" s="37" t="n">
        <v>6.10780651616533</v>
      </c>
      <c r="Y195" s="37" t="n">
        <v>6.02043275059922</v>
      </c>
      <c r="Z195" s="37" t="n">
        <v>6.21004538371927</v>
      </c>
      <c r="AA195" s="37" t="n">
        <v>6.21095395052225</v>
      </c>
      <c r="AB195" s="37" t="n">
        <v>6.469981417376</v>
      </c>
      <c r="AC195" s="37" t="n">
        <v>6.27564551737602</v>
      </c>
      <c r="AD195" s="37" t="n">
        <v>6.15117417151115</v>
      </c>
      <c r="AE195" s="37" t="n">
        <v>6.1008431139043</v>
      </c>
      <c r="AF195" s="37" t="n">
        <v>5.87568640987034</v>
      </c>
      <c r="AG195" s="37" t="n">
        <v>5.81596682668961</v>
      </c>
      <c r="AH195" s="37" t="n">
        <v>5.87188861862613</v>
      </c>
      <c r="AI195" s="37" t="n">
        <v>5.88657157565569</v>
      </c>
      <c r="AJ195" s="37" t="n">
        <v>5.74951070209118</v>
      </c>
      <c r="AK195" s="37" t="n">
        <v>6.1134592244137</v>
      </c>
      <c r="AL195" s="37" t="n">
        <v>6.25416836721401</v>
      </c>
      <c r="AM195" s="37" t="n">
        <v>6.01280835347193</v>
      </c>
      <c r="AN195" s="37" t="n">
        <v>6.09591048648264</v>
      </c>
      <c r="AO195" s="37" t="n">
        <v>6.05241524200544</v>
      </c>
      <c r="AP195" s="37" t="n">
        <v>6.18249745438865</v>
      </c>
      <c r="AQ195" s="37" t="n">
        <v>6.15519269131596</v>
      </c>
      <c r="AR195" s="37" t="n">
        <v>6.34428761852357</v>
      </c>
      <c r="AS195" s="37" t="n">
        <v>6.51994339457944</v>
      </c>
      <c r="AT195" s="37" t="n">
        <v>6.31298798924776</v>
      </c>
      <c r="AU195" s="37" t="n">
        <v>6.41932616920922</v>
      </c>
      <c r="AV195" s="37" t="n">
        <v>6.37112559203702</v>
      </c>
      <c r="AW195" s="37" t="n">
        <v>6.35524925294073</v>
      </c>
      <c r="AX195" s="37" t="n">
        <v>6.2959945303646</v>
      </c>
      <c r="AY195" s="37" t="n">
        <v>6.35020388672219</v>
      </c>
      <c r="AZ195" s="37" t="n">
        <v>6.56574429334184</v>
      </c>
      <c r="BA195" s="37" t="n">
        <v>6.63455478141784</v>
      </c>
      <c r="BB195" s="37" t="n">
        <v>6.75059188167984</v>
      </c>
      <c r="BC195" s="37" t="n">
        <v>7.04187728453711</v>
      </c>
      <c r="BD195" s="37" t="n">
        <v>7.46662860346878</v>
      </c>
      <c r="BE195" s="37" t="n">
        <v>7.37370860308541</v>
      </c>
      <c r="BF195" s="37" t="n">
        <v>7.18165591366282</v>
      </c>
      <c r="BG195" s="37" t="n">
        <v>7.33089829465184</v>
      </c>
      <c r="BH195" s="37" t="n">
        <v>7.31069046303963</v>
      </c>
      <c r="BI195" s="37" t="n">
        <v>7.21982879987904</v>
      </c>
      <c r="BJ195" s="37" t="n">
        <v>7.36948147562612</v>
      </c>
      <c r="BK195" s="37" t="n">
        <v>7.59348456558996</v>
      </c>
      <c r="BL195" s="37" t="n">
        <v>7.5480660857135</v>
      </c>
      <c r="BM195" s="37" t="n">
        <v>7.74137479802856</v>
      </c>
      <c r="BN195" s="37" t="n">
        <v>7.79556429591993</v>
      </c>
      <c r="BO195" s="37" t="n">
        <v>7.62257927393269</v>
      </c>
      <c r="BP195" s="37" t="n">
        <v>7.66175924351424</v>
      </c>
      <c r="BQ195" s="37" t="n">
        <v>195.029998779297</v>
      </c>
    </row>
    <row r="196" customFormat="false" ht="12.75" hidden="false" customHeight="false" outlineLevel="0" collapsed="false">
      <c r="A196" s="56" t="s">
        <v>304</v>
      </c>
      <c r="B196" s="3" t="n">
        <v>48.5</v>
      </c>
      <c r="C196" s="37" t="n">
        <v>55.625</v>
      </c>
      <c r="D196" s="37" t="n">
        <v>54.1875</v>
      </c>
      <c r="E196" s="37" t="n">
        <v>54</v>
      </c>
      <c r="F196" s="37" t="n">
        <v>51.9375</v>
      </c>
      <c r="G196" s="37" t="n">
        <v>54.875</v>
      </c>
      <c r="H196" s="37" t="n">
        <v>54.1875</v>
      </c>
      <c r="I196" s="37" t="n">
        <v>52.75</v>
      </c>
      <c r="J196" s="37" t="n">
        <v>55</v>
      </c>
      <c r="K196" s="37" t="n">
        <v>51.5</v>
      </c>
      <c r="L196" s="37" t="n">
        <v>51</v>
      </c>
      <c r="M196" s="37" t="n">
        <v>54</v>
      </c>
      <c r="N196" s="37" t="n">
        <v>50.25</v>
      </c>
      <c r="O196" s="37" t="n">
        <v>50.125</v>
      </c>
      <c r="P196" s="37" t="n">
        <v>49.5625</v>
      </c>
      <c r="Q196" s="37" t="n">
        <v>48.625</v>
      </c>
      <c r="R196" s="37" t="n">
        <v>47.5</v>
      </c>
      <c r="S196" s="37" t="n">
        <v>48.875</v>
      </c>
      <c r="T196" s="37" t="n">
        <v>48.625</v>
      </c>
      <c r="U196" s="37" t="n">
        <v>49.75</v>
      </c>
      <c r="V196" s="37" t="n">
        <v>46.75</v>
      </c>
      <c r="W196" s="37" t="n">
        <v>44.8125</v>
      </c>
      <c r="X196" s="37" t="n">
        <v>41.4375</v>
      </c>
      <c r="Y196" s="37" t="n">
        <v>45.8125</v>
      </c>
      <c r="Z196" s="37" t="n">
        <v>44.25</v>
      </c>
      <c r="AA196" s="37" t="n">
        <v>39.25</v>
      </c>
      <c r="AB196" s="37" t="n">
        <v>45</v>
      </c>
      <c r="AC196" s="37" t="n">
        <v>45.75</v>
      </c>
      <c r="AD196" s="37" t="n">
        <v>47.4375</v>
      </c>
      <c r="AE196" s="37" t="n">
        <v>45.5</v>
      </c>
      <c r="AF196" s="37" t="n">
        <v>46.25</v>
      </c>
      <c r="AG196" s="37" t="n">
        <v>44.875</v>
      </c>
      <c r="AH196" s="37" t="n">
        <v>44.5</v>
      </c>
      <c r="AI196" s="37" t="n">
        <v>42.6875</v>
      </c>
      <c r="AJ196" s="37" t="n">
        <v>41.625</v>
      </c>
      <c r="AK196" s="37" t="n">
        <v>43.6875</v>
      </c>
      <c r="AL196" s="37" t="n">
        <v>48.375</v>
      </c>
      <c r="AM196" s="37" t="n">
        <v>46.9375</v>
      </c>
      <c r="AN196" s="37" t="n">
        <v>48.375</v>
      </c>
      <c r="AO196" s="37" t="n">
        <v>48.125</v>
      </c>
      <c r="AP196" s="37" t="n">
        <v>49.6875</v>
      </c>
      <c r="AQ196" s="37" t="n">
        <v>52</v>
      </c>
      <c r="AR196" s="37" t="n">
        <v>50</v>
      </c>
      <c r="AS196" s="37" t="n">
        <v>51.6875</v>
      </c>
      <c r="AT196" s="37" t="n">
        <v>50.4375</v>
      </c>
      <c r="AU196" s="37" t="n">
        <v>50.5625</v>
      </c>
      <c r="AV196" s="37" t="n">
        <v>50.25</v>
      </c>
      <c r="AW196" s="37" t="n">
        <v>47.875</v>
      </c>
      <c r="AX196" s="37" t="n">
        <v>43.8125</v>
      </c>
      <c r="AY196" s="37" t="n">
        <v>44</v>
      </c>
      <c r="AZ196" s="37" t="n">
        <v>45.1875</v>
      </c>
      <c r="BA196" s="37" t="n">
        <v>46</v>
      </c>
      <c r="BB196" s="37" t="n">
        <v>48.75</v>
      </c>
      <c r="BC196" s="37" t="n">
        <v>50.3125</v>
      </c>
      <c r="BD196" s="37" t="n">
        <v>49.375</v>
      </c>
      <c r="BE196" s="37" t="n">
        <v>47</v>
      </c>
      <c r="BF196" s="37" t="n">
        <v>45.25</v>
      </c>
      <c r="BG196" s="37" t="n">
        <v>43.6875</v>
      </c>
      <c r="BH196" s="37" t="n">
        <v>44.4375</v>
      </c>
      <c r="BI196" s="37" t="n">
        <v>43.9375</v>
      </c>
      <c r="BJ196" s="37" t="n">
        <v>46.625</v>
      </c>
      <c r="BK196" s="37" t="n">
        <v>47.8125</v>
      </c>
      <c r="BL196" s="37" t="n">
        <v>50.359375</v>
      </c>
      <c r="BM196" s="37" t="n">
        <v>56.625</v>
      </c>
      <c r="BN196" s="37" t="n">
        <v>56.9375</v>
      </c>
      <c r="BO196" s="37" t="n">
        <v>58.875</v>
      </c>
      <c r="BP196" s="37" t="n">
        <v>59</v>
      </c>
      <c r="BQ196" s="37" t="n">
        <v>81.375</v>
      </c>
    </row>
    <row r="197" customFormat="false" ht="12.75" hidden="false" customHeight="false" outlineLevel="0" collapsed="false">
      <c r="A197" s="56" t="s">
        <v>289</v>
      </c>
      <c r="B197" s="3" t="n">
        <v>133.320007324219</v>
      </c>
      <c r="C197" s="37" t="n">
        <v>136.910003662109</v>
      </c>
      <c r="D197" s="37" t="n">
        <v>141.520004272461</v>
      </c>
      <c r="E197" s="37" t="n">
        <v>138.779998779297</v>
      </c>
      <c r="F197" s="37" t="n">
        <v>139.899993896484</v>
      </c>
      <c r="G197" s="37" t="n">
        <v>149.440002441406</v>
      </c>
      <c r="H197" s="37" t="n">
        <v>149.259994506836</v>
      </c>
      <c r="I197" s="37" t="n">
        <v>147.580001831055</v>
      </c>
      <c r="J197" s="37" t="n">
        <v>147.270004272461</v>
      </c>
      <c r="K197" s="37" t="n">
        <v>143.820007324219</v>
      </c>
      <c r="L197" s="37" t="n">
        <v>143.539993286133</v>
      </c>
      <c r="M197" s="37" t="n">
        <v>143.880004882813</v>
      </c>
      <c r="N197" s="37" t="n">
        <v>148.880004882813</v>
      </c>
      <c r="O197" s="37" t="n">
        <v>147.570007324219</v>
      </c>
      <c r="P197" s="37" t="n">
        <v>145.770004272461</v>
      </c>
      <c r="Q197" s="37" t="n">
        <v>149.050003051758</v>
      </c>
      <c r="R197" s="37" t="n">
        <v>150.360000610352</v>
      </c>
      <c r="S197" s="37" t="n">
        <v>149.649993896484</v>
      </c>
      <c r="T197" s="37" t="n">
        <v>150.050003051758</v>
      </c>
      <c r="U197" s="37" t="n">
        <v>151.369995117188</v>
      </c>
      <c r="V197" s="37" t="n">
        <v>151.380004882813</v>
      </c>
      <c r="W197" s="37" t="n">
        <v>160.970001220703</v>
      </c>
      <c r="X197" s="37" t="n">
        <v>167.149993896484</v>
      </c>
      <c r="Y197" s="37" t="n">
        <v>167.839996337891</v>
      </c>
      <c r="Z197" s="37" t="n">
        <v>169.25</v>
      </c>
      <c r="AA197" s="37" t="n">
        <v>162.550003051758</v>
      </c>
      <c r="AB197" s="37" t="n">
        <v>161.479995727539</v>
      </c>
      <c r="AC197" s="37" t="n">
        <v>164.75</v>
      </c>
      <c r="AD197" s="37" t="n">
        <v>164.970001220703</v>
      </c>
      <c r="AE197" s="37" t="n">
        <v>160.110000610352</v>
      </c>
      <c r="AF197" s="37" t="n">
        <v>161.149993896484</v>
      </c>
      <c r="AG197" s="37" t="n">
        <v>165.210006713867</v>
      </c>
      <c r="AH197" s="37" t="n">
        <v>166.039993286133</v>
      </c>
      <c r="AI197" s="37" t="n">
        <v>160.979995727539</v>
      </c>
      <c r="AJ197" s="37" t="n">
        <v>157.889999389648</v>
      </c>
      <c r="AK197" s="37" t="n">
        <v>160.199996948242</v>
      </c>
      <c r="AL197" s="37" t="n">
        <v>163.899993896484</v>
      </c>
      <c r="AM197" s="37" t="n">
        <v>165.119995117188</v>
      </c>
      <c r="AN197" s="37" t="n">
        <v>168.059997558594</v>
      </c>
      <c r="AO197" s="37" t="n">
        <v>171.339996337891</v>
      </c>
      <c r="AP197" s="37" t="n">
        <v>171.740005493164</v>
      </c>
      <c r="AQ197" s="37" t="n">
        <v>176.25</v>
      </c>
      <c r="AR197" s="37" t="n">
        <v>177.539993286133</v>
      </c>
      <c r="AS197" s="37" t="n">
        <v>173.979995727539</v>
      </c>
      <c r="AT197" s="37" t="n">
        <v>180.970001220703</v>
      </c>
      <c r="AU197" s="37" t="n">
        <v>184.240005493164</v>
      </c>
      <c r="AV197" s="37" t="n">
        <v>186.429992675781</v>
      </c>
      <c r="AW197" s="37" t="n">
        <v>185.429992675781</v>
      </c>
      <c r="AX197" s="37" t="n">
        <v>186.580001831055</v>
      </c>
      <c r="AY197" s="37" t="n">
        <v>193.559997558594</v>
      </c>
      <c r="AZ197" s="37" t="n">
        <v>195.309997558594</v>
      </c>
      <c r="BA197" s="37" t="n">
        <v>197.809997558594</v>
      </c>
      <c r="BB197" s="37" t="n">
        <v>193.130004882813</v>
      </c>
      <c r="BC197" s="37" t="n">
        <v>195.029998779297</v>
      </c>
      <c r="BD197" s="37" t="n">
        <v>194.399993896484</v>
      </c>
      <c r="BE197" s="37" t="n">
        <v>195.5</v>
      </c>
      <c r="BF197" s="37" t="n">
        <v>195.229995727539</v>
      </c>
      <c r="BG197" s="37" t="n">
        <v>192.100006103516</v>
      </c>
      <c r="BH197" s="37" t="n">
        <v>191.449996948242</v>
      </c>
      <c r="BI197" s="37" t="n">
        <v>194.720001220703</v>
      </c>
      <c r="BJ197" s="37" t="n">
        <v>199.740005493164</v>
      </c>
      <c r="BK197" s="37" t="n">
        <v>206.070007324219</v>
      </c>
      <c r="BL197" s="37" t="n">
        <v>205.320007324219</v>
      </c>
      <c r="BM197" s="37" t="n">
        <v>196.979995727539</v>
      </c>
      <c r="BN197" s="37" t="n">
        <v>194.25</v>
      </c>
      <c r="BO197" s="37" t="n">
        <v>199.179992675781</v>
      </c>
      <c r="BP197" s="37" t="n">
        <v>197.990005493164</v>
      </c>
      <c r="BQ197" s="37" t="n">
        <v>526.72998046875</v>
      </c>
    </row>
    <row r="198" customFormat="false" ht="12.75" hidden="false" customHeight="false" outlineLevel="0" collapsed="false">
      <c r="A198" s="56" t="s">
        <v>289</v>
      </c>
      <c r="B198" s="57" t="n">
        <v>133.320007324219</v>
      </c>
      <c r="C198" s="37" t="n">
        <v>136.910003662109</v>
      </c>
      <c r="D198" s="37" t="n">
        <v>141.520004272461</v>
      </c>
      <c r="E198" s="37" t="n">
        <v>138.779998779297</v>
      </c>
      <c r="F198" s="37" t="n">
        <v>139.899993896484</v>
      </c>
      <c r="G198" s="37" t="n">
        <v>149.440002441406</v>
      </c>
      <c r="H198" s="37" t="n">
        <v>149.259994506836</v>
      </c>
      <c r="I198" s="37" t="n">
        <v>147.580001831055</v>
      </c>
      <c r="J198" s="37" t="n">
        <v>147.270004272461</v>
      </c>
      <c r="K198" s="37" t="n">
        <v>143.820007324219</v>
      </c>
      <c r="L198" s="37" t="n">
        <v>143.539993286133</v>
      </c>
      <c r="M198" s="37" t="n">
        <v>143.880004882813</v>
      </c>
      <c r="N198" s="37" t="n">
        <v>148.880004882813</v>
      </c>
      <c r="O198" s="37" t="n">
        <v>147.570007324219</v>
      </c>
      <c r="P198" s="37" t="n">
        <v>145.770004272461</v>
      </c>
      <c r="Q198" s="37" t="n">
        <v>149.050003051758</v>
      </c>
      <c r="R198" s="37" t="n">
        <v>150.360000610352</v>
      </c>
      <c r="S198" s="37" t="n">
        <v>149.649993896484</v>
      </c>
      <c r="T198" s="37" t="n">
        <v>150.050003051758</v>
      </c>
      <c r="U198" s="37" t="n">
        <v>151.369995117188</v>
      </c>
      <c r="V198" s="37" t="n">
        <v>151.380004882813</v>
      </c>
      <c r="W198" s="37" t="n">
        <v>160.970001220703</v>
      </c>
      <c r="X198" s="37" t="n">
        <v>167.149993896484</v>
      </c>
      <c r="Y198" s="37" t="n">
        <v>167.839996337891</v>
      </c>
      <c r="Z198" s="37" t="n">
        <v>169.25</v>
      </c>
      <c r="AA198" s="37" t="n">
        <v>162.550003051758</v>
      </c>
      <c r="AB198" s="37" t="n">
        <v>161.479995727539</v>
      </c>
      <c r="AC198" s="37" t="n">
        <v>164.75</v>
      </c>
      <c r="AD198" s="37" t="n">
        <v>164.970001220703</v>
      </c>
      <c r="AE198" s="37" t="n">
        <v>160.110000610352</v>
      </c>
      <c r="AF198" s="37" t="n">
        <v>161.149993896484</v>
      </c>
      <c r="AG198" s="37" t="n">
        <v>165.210006713867</v>
      </c>
      <c r="AH198" s="37" t="n">
        <v>166.039993286133</v>
      </c>
      <c r="AI198" s="37" t="n">
        <v>160.979995727539</v>
      </c>
      <c r="AJ198" s="37" t="n">
        <v>157.889999389648</v>
      </c>
      <c r="AK198" s="37" t="n">
        <v>160.199996948242</v>
      </c>
      <c r="AL198" s="37" t="n">
        <v>163.899993896484</v>
      </c>
      <c r="AM198" s="37" t="n">
        <v>165.119995117188</v>
      </c>
      <c r="AN198" s="37" t="n">
        <v>168.059997558594</v>
      </c>
      <c r="AO198" s="37" t="n">
        <v>171.339996337891</v>
      </c>
      <c r="AP198" s="37" t="n">
        <v>171.740005493164</v>
      </c>
      <c r="AQ198" s="37" t="n">
        <v>176.25</v>
      </c>
      <c r="AR198" s="37" t="n">
        <v>177.539993286133</v>
      </c>
      <c r="AS198" s="37" t="n">
        <v>173.979995727539</v>
      </c>
      <c r="AT198" s="37" t="n">
        <v>180.970001220703</v>
      </c>
      <c r="AU198" s="37" t="n">
        <v>184.240005493164</v>
      </c>
      <c r="AV198" s="37" t="n">
        <v>186.429992675781</v>
      </c>
      <c r="AW198" s="37" t="n">
        <v>185.429992675781</v>
      </c>
      <c r="AX198" s="37" t="n">
        <v>186.580001831055</v>
      </c>
      <c r="AY198" s="37" t="n">
        <v>193.559997558594</v>
      </c>
      <c r="AZ198" s="37" t="n">
        <v>195.309997558594</v>
      </c>
      <c r="BA198" s="37" t="n">
        <v>197.809997558594</v>
      </c>
      <c r="BB198" s="37" t="n">
        <v>193.130004882813</v>
      </c>
      <c r="BC198" s="37" t="n">
        <v>195.029998779297</v>
      </c>
      <c r="BD198" s="37" t="n">
        <v>194.399993896484</v>
      </c>
      <c r="BE198" s="37" t="n">
        <v>195.5</v>
      </c>
      <c r="BF198" s="37" t="n">
        <v>195.229995727539</v>
      </c>
      <c r="BG198" s="37" t="n">
        <v>192.100006103516</v>
      </c>
      <c r="BH198" s="37" t="n">
        <v>191.449996948242</v>
      </c>
      <c r="BI198" s="37" t="n">
        <v>194.720001220703</v>
      </c>
      <c r="BJ198" s="37" t="n">
        <v>199.740005493164</v>
      </c>
      <c r="BK198" s="37" t="n">
        <v>206.070007324219</v>
      </c>
      <c r="BL198" s="37" t="n">
        <v>205.320007324219</v>
      </c>
      <c r="BM198" s="37" t="n">
        <v>196.979995727539</v>
      </c>
      <c r="BN198" s="37" t="n">
        <v>194.25</v>
      </c>
      <c r="BO198" s="37" t="n">
        <v>199.179992675781</v>
      </c>
      <c r="BP198" s="37" t="n">
        <v>197.990005493164</v>
      </c>
      <c r="BQ198" s="37" t="n">
        <v>526.72998046875</v>
      </c>
    </row>
    <row r="199" customFormat="false" ht="12.75" hidden="false" customHeight="false" outlineLevel="0" collapsed="false">
      <c r="A199" s="56" t="s">
        <v>289</v>
      </c>
      <c r="B199" s="56" t="n">
        <v>133.320007324219</v>
      </c>
      <c r="C199" s="37" t="n">
        <v>136.910003662109</v>
      </c>
      <c r="D199" s="37" t="n">
        <v>141.520004272461</v>
      </c>
      <c r="E199" s="37" t="n">
        <v>138.779998779297</v>
      </c>
      <c r="F199" s="37" t="n">
        <v>139.899993896484</v>
      </c>
      <c r="G199" s="37" t="n">
        <v>149.440002441406</v>
      </c>
      <c r="H199" s="37" t="n">
        <v>149.259994506836</v>
      </c>
      <c r="I199" s="37" t="n">
        <v>147.580001831055</v>
      </c>
      <c r="J199" s="37" t="n">
        <v>147.270004272461</v>
      </c>
      <c r="K199" s="37" t="n">
        <v>143.820007324219</v>
      </c>
      <c r="L199" s="37" t="n">
        <v>143.539993286133</v>
      </c>
      <c r="M199" s="37" t="n">
        <v>143.880004882813</v>
      </c>
      <c r="N199" s="37" t="n">
        <v>148.880004882813</v>
      </c>
      <c r="O199" s="37" t="n">
        <v>147.570007324219</v>
      </c>
      <c r="P199" s="37" t="n">
        <v>145.770004272461</v>
      </c>
      <c r="Q199" s="37" t="n">
        <v>149.050003051758</v>
      </c>
      <c r="R199" s="37" t="n">
        <v>150.360000610352</v>
      </c>
      <c r="S199" s="37" t="n">
        <v>149.649993896484</v>
      </c>
      <c r="T199" s="37" t="n">
        <v>150.050003051758</v>
      </c>
      <c r="U199" s="37" t="n">
        <v>151.369995117188</v>
      </c>
      <c r="V199" s="37" t="n">
        <v>151.380004882813</v>
      </c>
      <c r="W199" s="37" t="n">
        <v>160.970001220703</v>
      </c>
      <c r="X199" s="37" t="n">
        <v>167.149993896484</v>
      </c>
      <c r="Y199" s="37" t="n">
        <v>167.839996337891</v>
      </c>
      <c r="Z199" s="37" t="n">
        <v>169.25</v>
      </c>
      <c r="AA199" s="37" t="n">
        <v>162.550003051758</v>
      </c>
      <c r="AB199" s="37" t="n">
        <v>161.479995727539</v>
      </c>
      <c r="AC199" s="37" t="n">
        <v>164.75</v>
      </c>
      <c r="AD199" s="37" t="n">
        <v>164.970001220703</v>
      </c>
      <c r="AE199" s="37" t="n">
        <v>160.110000610352</v>
      </c>
      <c r="AF199" s="37" t="n">
        <v>161.149993896484</v>
      </c>
      <c r="AG199" s="37" t="n">
        <v>165.210006713867</v>
      </c>
      <c r="AH199" s="37" t="n">
        <v>166.039993286133</v>
      </c>
      <c r="AI199" s="37" t="n">
        <v>160.979995727539</v>
      </c>
      <c r="AJ199" s="37" t="n">
        <v>157.889999389648</v>
      </c>
      <c r="AK199" s="37" t="n">
        <v>160.199996948242</v>
      </c>
      <c r="AL199" s="37" t="n">
        <v>163.899993896484</v>
      </c>
      <c r="AM199" s="37" t="n">
        <v>165.119995117188</v>
      </c>
      <c r="AN199" s="37" t="n">
        <v>168.059997558594</v>
      </c>
      <c r="AO199" s="37" t="n">
        <v>171.339996337891</v>
      </c>
      <c r="AP199" s="37" t="n">
        <v>171.740005493164</v>
      </c>
      <c r="AQ199" s="37" t="n">
        <v>176.25</v>
      </c>
      <c r="AR199" s="37" t="n">
        <v>177.539993286133</v>
      </c>
      <c r="AS199" s="37" t="n">
        <v>173.979995727539</v>
      </c>
      <c r="AT199" s="37" t="n">
        <v>180.970001220703</v>
      </c>
      <c r="AU199" s="37" t="n">
        <v>184.240005493164</v>
      </c>
      <c r="AV199" s="37" t="n">
        <v>186.429992675781</v>
      </c>
      <c r="AW199" s="37" t="n">
        <v>185.429992675781</v>
      </c>
      <c r="AX199" s="37" t="n">
        <v>186.580001831055</v>
      </c>
      <c r="AY199" s="37" t="n">
        <v>193.559997558594</v>
      </c>
      <c r="AZ199" s="37" t="n">
        <v>195.309997558594</v>
      </c>
      <c r="BA199" s="37" t="n">
        <v>197.809997558594</v>
      </c>
      <c r="BB199" s="37" t="n">
        <v>193.130004882813</v>
      </c>
      <c r="BC199" s="37" t="n">
        <v>195.029998779297</v>
      </c>
      <c r="BD199" s="37" t="n">
        <v>194.399993896484</v>
      </c>
      <c r="BE199" s="37" t="n">
        <v>195.5</v>
      </c>
      <c r="BF199" s="37" t="n">
        <v>195.229995727539</v>
      </c>
      <c r="BG199" s="37" t="n">
        <v>192.100006103516</v>
      </c>
      <c r="BH199" s="37" t="n">
        <v>191.449996948242</v>
      </c>
      <c r="BI199" s="37" t="n">
        <v>194.720001220703</v>
      </c>
      <c r="BJ199" s="37" t="n">
        <v>199.740005493164</v>
      </c>
      <c r="BK199" s="37" t="n">
        <v>206.070007324219</v>
      </c>
      <c r="BL199" s="37" t="n">
        <v>205.320007324219</v>
      </c>
      <c r="BM199" s="37" t="n">
        <v>196.979995727539</v>
      </c>
      <c r="BN199" s="37" t="n">
        <v>194.25</v>
      </c>
      <c r="BO199" s="37" t="n">
        <v>199.179992675781</v>
      </c>
      <c r="BP199" s="37" t="n">
        <v>197.990005493164</v>
      </c>
      <c r="BQ199" s="37" t="n">
        <v>526.72998046875</v>
      </c>
    </row>
    <row r="200" customFormat="false" ht="12.75" hidden="false" customHeight="false" outlineLevel="0" collapsed="false">
      <c r="A200" s="56" t="s">
        <v>289</v>
      </c>
      <c r="B200" s="56" t="n">
        <v>133.320007324219</v>
      </c>
      <c r="C200" s="37" t="n">
        <v>136.910003662109</v>
      </c>
      <c r="D200" s="37" t="n">
        <v>141.520004272461</v>
      </c>
      <c r="E200" s="37" t="n">
        <v>138.779998779297</v>
      </c>
      <c r="F200" s="37" t="n">
        <v>139.899993896484</v>
      </c>
      <c r="G200" s="37" t="n">
        <v>149.440002441406</v>
      </c>
      <c r="H200" s="37" t="n">
        <v>149.259994506836</v>
      </c>
      <c r="I200" s="37" t="n">
        <v>147.580001831055</v>
      </c>
      <c r="J200" s="37" t="n">
        <v>147.270004272461</v>
      </c>
      <c r="K200" s="37" t="n">
        <v>143.820007324219</v>
      </c>
      <c r="L200" s="37" t="n">
        <v>143.539993286133</v>
      </c>
      <c r="M200" s="37" t="n">
        <v>143.880004882813</v>
      </c>
      <c r="N200" s="37" t="n">
        <v>148.880004882813</v>
      </c>
      <c r="O200" s="37" t="n">
        <v>147.570007324219</v>
      </c>
      <c r="P200" s="37" t="n">
        <v>145.770004272461</v>
      </c>
      <c r="Q200" s="37" t="n">
        <v>149.050003051758</v>
      </c>
      <c r="R200" s="37" t="n">
        <v>150.360000610352</v>
      </c>
      <c r="S200" s="37" t="n">
        <v>149.649993896484</v>
      </c>
      <c r="T200" s="37" t="n">
        <v>150.050003051758</v>
      </c>
      <c r="U200" s="37" t="n">
        <v>151.369995117188</v>
      </c>
      <c r="V200" s="37" t="n">
        <v>151.380004882813</v>
      </c>
      <c r="W200" s="37" t="n">
        <v>160.970001220703</v>
      </c>
      <c r="X200" s="37" t="n">
        <v>167.149993896484</v>
      </c>
      <c r="Y200" s="37" t="n">
        <v>167.839996337891</v>
      </c>
      <c r="Z200" s="37" t="n">
        <v>169.25</v>
      </c>
      <c r="AA200" s="37" t="n">
        <v>162.550003051758</v>
      </c>
      <c r="AB200" s="37" t="n">
        <v>161.479995727539</v>
      </c>
      <c r="AC200" s="37" t="n">
        <v>164.75</v>
      </c>
      <c r="AD200" s="37" t="n">
        <v>164.970001220703</v>
      </c>
      <c r="AE200" s="37" t="n">
        <v>160.110000610352</v>
      </c>
      <c r="AF200" s="37" t="n">
        <v>161.149993896484</v>
      </c>
      <c r="AG200" s="37" t="n">
        <v>165.210006713867</v>
      </c>
      <c r="AH200" s="37" t="n">
        <v>166.039993286133</v>
      </c>
      <c r="AI200" s="37" t="n">
        <v>160.979995727539</v>
      </c>
      <c r="AJ200" s="37" t="n">
        <v>157.889999389648</v>
      </c>
      <c r="AK200" s="37" t="n">
        <v>160.199996948242</v>
      </c>
      <c r="AL200" s="37" t="n">
        <v>163.899993896484</v>
      </c>
      <c r="AM200" s="37" t="n">
        <v>165.119995117188</v>
      </c>
      <c r="AN200" s="37" t="n">
        <v>168.059997558594</v>
      </c>
      <c r="AO200" s="37" t="n">
        <v>171.339996337891</v>
      </c>
      <c r="AP200" s="37" t="n">
        <v>171.740005493164</v>
      </c>
      <c r="AQ200" s="37" t="n">
        <v>176.25</v>
      </c>
      <c r="AR200" s="37" t="n">
        <v>177.539993286133</v>
      </c>
      <c r="AS200" s="37" t="n">
        <v>173.979995727539</v>
      </c>
      <c r="AT200" s="37" t="n">
        <v>180.970001220703</v>
      </c>
      <c r="AU200" s="37" t="n">
        <v>184.240005493164</v>
      </c>
      <c r="AV200" s="37" t="n">
        <v>186.429992675781</v>
      </c>
      <c r="AW200" s="37" t="n">
        <v>185.429992675781</v>
      </c>
      <c r="AX200" s="37" t="n">
        <v>186.580001831055</v>
      </c>
      <c r="AY200" s="37" t="n">
        <v>193.559997558594</v>
      </c>
      <c r="AZ200" s="37" t="n">
        <v>195.309997558594</v>
      </c>
      <c r="BA200" s="37" t="n">
        <v>197.809997558594</v>
      </c>
      <c r="BB200" s="37" t="n">
        <v>193.130004882813</v>
      </c>
      <c r="BC200" s="37" t="n">
        <v>195.029998779297</v>
      </c>
      <c r="BD200" s="37" t="n">
        <v>194.399993896484</v>
      </c>
      <c r="BE200" s="37" t="n">
        <v>195.5</v>
      </c>
      <c r="BF200" s="37" t="n">
        <v>195.229995727539</v>
      </c>
      <c r="BG200" s="37" t="n">
        <v>192.100006103516</v>
      </c>
      <c r="BH200" s="37" t="n">
        <v>191.449996948242</v>
      </c>
      <c r="BI200" s="37" t="n">
        <v>194.720001220703</v>
      </c>
      <c r="BJ200" s="37" t="n">
        <v>199.740005493164</v>
      </c>
      <c r="BK200" s="37" t="n">
        <v>206.070007324219</v>
      </c>
      <c r="BL200" s="37" t="n">
        <v>205.320007324219</v>
      </c>
      <c r="BM200" s="37" t="n">
        <v>196.979995727539</v>
      </c>
      <c r="BN200" s="37" t="n">
        <v>194.25</v>
      </c>
      <c r="BO200" s="37" t="n">
        <v>199.179992675781</v>
      </c>
      <c r="BP200" s="37" t="n">
        <v>197.990005493164</v>
      </c>
      <c r="BQ200" s="37" t="n">
        <v>526.72998046875</v>
      </c>
    </row>
    <row r="201" customFormat="false" ht="12.75" hidden="false" customHeight="false" outlineLevel="0" collapsed="false">
      <c r="A201" s="56" t="s">
        <v>289</v>
      </c>
      <c r="B201" s="56" t="n">
        <v>133.320007324219</v>
      </c>
      <c r="C201" s="37" t="n">
        <v>136.910003662109</v>
      </c>
      <c r="D201" s="37" t="n">
        <v>141.520004272461</v>
      </c>
      <c r="E201" s="37" t="n">
        <v>138.779998779297</v>
      </c>
      <c r="F201" s="37" t="n">
        <v>139.899993896484</v>
      </c>
      <c r="G201" s="37" t="n">
        <v>149.440002441406</v>
      </c>
      <c r="H201" s="37" t="n">
        <v>149.259994506836</v>
      </c>
      <c r="I201" s="37" t="n">
        <v>147.580001831055</v>
      </c>
      <c r="J201" s="37" t="n">
        <v>147.270004272461</v>
      </c>
      <c r="K201" s="37" t="n">
        <v>143.820007324219</v>
      </c>
      <c r="L201" s="37" t="n">
        <v>143.539993286133</v>
      </c>
      <c r="M201" s="37" t="n">
        <v>143.880004882813</v>
      </c>
      <c r="N201" s="37" t="n">
        <v>148.880004882813</v>
      </c>
      <c r="O201" s="37" t="n">
        <v>147.570007324219</v>
      </c>
      <c r="P201" s="37" t="n">
        <v>145.770004272461</v>
      </c>
      <c r="Q201" s="37" t="n">
        <v>149.050003051758</v>
      </c>
      <c r="R201" s="37" t="n">
        <v>150.360000610352</v>
      </c>
      <c r="S201" s="37" t="n">
        <v>149.649993896484</v>
      </c>
      <c r="T201" s="37" t="n">
        <v>150.050003051758</v>
      </c>
      <c r="U201" s="37" t="n">
        <v>151.369995117188</v>
      </c>
      <c r="V201" s="37" t="n">
        <v>151.380004882813</v>
      </c>
      <c r="W201" s="37" t="n">
        <v>160.970001220703</v>
      </c>
      <c r="X201" s="37" t="n">
        <v>167.149993896484</v>
      </c>
      <c r="Y201" s="37" t="n">
        <v>167.839996337891</v>
      </c>
      <c r="Z201" s="37" t="n">
        <v>169.25</v>
      </c>
      <c r="AA201" s="37" t="n">
        <v>162.550003051758</v>
      </c>
      <c r="AB201" s="37" t="n">
        <v>161.479995727539</v>
      </c>
      <c r="AC201" s="37" t="n">
        <v>164.75</v>
      </c>
      <c r="AD201" s="37" t="n">
        <v>164.970001220703</v>
      </c>
      <c r="AE201" s="37" t="n">
        <v>160.110000610352</v>
      </c>
      <c r="AF201" s="37" t="n">
        <v>161.149993896484</v>
      </c>
      <c r="AG201" s="37" t="n">
        <v>165.210006713867</v>
      </c>
      <c r="AH201" s="37" t="n">
        <v>166.039993286133</v>
      </c>
      <c r="AI201" s="37" t="n">
        <v>160.979995727539</v>
      </c>
      <c r="AJ201" s="37" t="n">
        <v>157.889999389648</v>
      </c>
      <c r="AK201" s="37" t="n">
        <v>160.199996948242</v>
      </c>
      <c r="AL201" s="37" t="n">
        <v>163.899993896484</v>
      </c>
      <c r="AM201" s="37" t="n">
        <v>165.119995117188</v>
      </c>
      <c r="AN201" s="37" t="n">
        <v>168.059997558594</v>
      </c>
      <c r="AO201" s="37" t="n">
        <v>171.339996337891</v>
      </c>
      <c r="AP201" s="37" t="n">
        <v>171.740005493164</v>
      </c>
      <c r="AQ201" s="37" t="n">
        <v>176.25</v>
      </c>
      <c r="AR201" s="37" t="n">
        <v>177.539993286133</v>
      </c>
      <c r="AS201" s="37" t="n">
        <v>173.979995727539</v>
      </c>
      <c r="AT201" s="37" t="n">
        <v>180.970001220703</v>
      </c>
      <c r="AU201" s="37" t="n">
        <v>184.240005493164</v>
      </c>
      <c r="AV201" s="37" t="n">
        <v>186.429992675781</v>
      </c>
      <c r="AW201" s="37" t="n">
        <v>185.429992675781</v>
      </c>
      <c r="AX201" s="37" t="n">
        <v>186.580001831055</v>
      </c>
      <c r="AY201" s="37" t="n">
        <v>193.559997558594</v>
      </c>
      <c r="AZ201" s="37" t="n">
        <v>195.309997558594</v>
      </c>
      <c r="BA201" s="37" t="n">
        <v>197.809997558594</v>
      </c>
      <c r="BB201" s="37" t="n">
        <v>193.130004882813</v>
      </c>
      <c r="BC201" s="37" t="n">
        <v>195.029998779297</v>
      </c>
      <c r="BD201" s="37" t="n">
        <v>194.399993896484</v>
      </c>
      <c r="BE201" s="37" t="n">
        <v>195.5</v>
      </c>
      <c r="BF201" s="37" t="n">
        <v>195.229995727539</v>
      </c>
      <c r="BG201" s="37" t="n">
        <v>192.100006103516</v>
      </c>
      <c r="BH201" s="37" t="n">
        <v>191.449996948242</v>
      </c>
      <c r="BI201" s="37" t="n">
        <v>194.720001220703</v>
      </c>
      <c r="BJ201" s="37" t="n">
        <v>199.740005493164</v>
      </c>
      <c r="BK201" s="37" t="n">
        <v>206.070007324219</v>
      </c>
      <c r="BL201" s="37" t="n">
        <v>205.320007324219</v>
      </c>
      <c r="BM201" s="37" t="n">
        <v>196.979995727539</v>
      </c>
      <c r="BN201" s="37" t="n">
        <v>194.25</v>
      </c>
      <c r="BO201" s="37" t="n">
        <v>199.179992675781</v>
      </c>
      <c r="BP201" s="37" t="n">
        <v>197.990005493164</v>
      </c>
      <c r="BQ201" s="37" t="n">
        <v>526.72998046875</v>
      </c>
    </row>
    <row r="202" customFormat="false" ht="12.75" hidden="false" customHeight="false" outlineLevel="0" collapsed="false">
      <c r="A202" s="56" t="s">
        <v>305</v>
      </c>
      <c r="B202" s="56" t="n">
        <v>75.3125</v>
      </c>
      <c r="C202" s="37" t="n">
        <v>76.0625</v>
      </c>
      <c r="D202" s="37" t="n">
        <v>77</v>
      </c>
      <c r="E202" s="37" t="n">
        <v>75.6875</v>
      </c>
      <c r="F202" s="37" t="n">
        <v>72.9375</v>
      </c>
      <c r="G202" s="37" t="n">
        <v>80</v>
      </c>
      <c r="H202" s="37" t="n">
        <v>79.625</v>
      </c>
      <c r="I202" s="37" t="n">
        <v>80.4375</v>
      </c>
      <c r="J202" s="37" t="n">
        <v>77.03125</v>
      </c>
      <c r="K202" s="37" t="n">
        <v>75.875</v>
      </c>
      <c r="L202" s="37" t="n">
        <v>77.25</v>
      </c>
      <c r="M202" s="37" t="n">
        <v>77.75</v>
      </c>
      <c r="N202" s="37" t="n">
        <v>79.75</v>
      </c>
      <c r="O202" s="37" t="n">
        <v>77.125</v>
      </c>
      <c r="P202" s="37" t="n">
        <v>74.875</v>
      </c>
      <c r="Q202" s="37" t="n">
        <v>77</v>
      </c>
      <c r="R202" s="37" t="n">
        <v>74.9375</v>
      </c>
      <c r="S202" s="37" t="n">
        <v>75.5</v>
      </c>
      <c r="T202" s="37" t="n">
        <v>77.25</v>
      </c>
      <c r="U202" s="37" t="n">
        <v>76.515625</v>
      </c>
      <c r="V202" s="37" t="n">
        <v>79</v>
      </c>
      <c r="W202" s="37" t="n">
        <v>80.5</v>
      </c>
      <c r="X202" s="37" t="n">
        <v>78.625</v>
      </c>
      <c r="Y202" s="37" t="n">
        <v>78</v>
      </c>
      <c r="Z202" s="37" t="n">
        <v>80.5</v>
      </c>
      <c r="AA202" s="37" t="n">
        <v>82.5</v>
      </c>
      <c r="AB202" s="37" t="n">
        <v>79.75</v>
      </c>
      <c r="AC202" s="37" t="n">
        <v>81.75</v>
      </c>
      <c r="AD202" s="37" t="n">
        <v>79.5625</v>
      </c>
      <c r="AE202" s="37" t="n">
        <v>78.25</v>
      </c>
      <c r="AF202" s="37" t="n">
        <v>79.375</v>
      </c>
      <c r="AG202" s="37" t="n">
        <v>79.9375</v>
      </c>
      <c r="AH202" s="37" t="n">
        <v>80</v>
      </c>
      <c r="AI202" s="37" t="n">
        <v>78.75</v>
      </c>
      <c r="AJ202" s="37" t="n">
        <v>75.5</v>
      </c>
      <c r="AK202" s="37" t="n">
        <v>76.1875</v>
      </c>
      <c r="AL202" s="37" t="n">
        <v>77.4375</v>
      </c>
      <c r="AM202" s="37" t="n">
        <v>79</v>
      </c>
      <c r="AN202" s="37" t="n">
        <v>80.125</v>
      </c>
      <c r="AO202" s="37" t="n">
        <v>80.6875</v>
      </c>
      <c r="AP202" s="37" t="n">
        <v>77.6875</v>
      </c>
      <c r="AQ202" s="37" t="n">
        <v>78</v>
      </c>
      <c r="AR202" s="37" t="n">
        <v>78.25</v>
      </c>
      <c r="AS202" s="37" t="n">
        <v>77.5</v>
      </c>
      <c r="AT202" s="37" t="n">
        <v>79.5</v>
      </c>
      <c r="AU202" s="37" t="n">
        <v>80</v>
      </c>
      <c r="AV202" s="37" t="n">
        <v>80.4375</v>
      </c>
      <c r="AW202" s="37" t="n">
        <v>79.4375</v>
      </c>
      <c r="AX202" s="37" t="n">
        <v>81.5</v>
      </c>
      <c r="AY202" s="37" t="n">
        <v>82.9375</v>
      </c>
      <c r="AZ202" s="37" t="n">
        <v>82.03125</v>
      </c>
      <c r="BA202" s="37" t="n">
        <v>83.625</v>
      </c>
      <c r="BB202" s="37" t="n">
        <v>83.25</v>
      </c>
      <c r="BC202" s="37" t="n">
        <v>81.375</v>
      </c>
      <c r="BD202" s="37" t="n">
        <v>81.453125</v>
      </c>
      <c r="BE202" s="37" t="n">
        <v>81.75</v>
      </c>
      <c r="BF202" s="37" t="n">
        <v>83</v>
      </c>
      <c r="BG202" s="37" t="n">
        <v>82.9375</v>
      </c>
      <c r="BH202" s="37" t="n">
        <v>81.4375</v>
      </c>
      <c r="BI202" s="37" t="n">
        <v>82.375</v>
      </c>
      <c r="BJ202" s="37" t="n">
        <v>83.5</v>
      </c>
      <c r="BK202" s="37" t="n">
        <v>83.3125</v>
      </c>
      <c r="BL202" s="37" t="n">
        <v>82.9375</v>
      </c>
      <c r="BM202" s="37" t="n">
        <v>79.1875</v>
      </c>
      <c r="BN202" s="37" t="n">
        <v>79.3125</v>
      </c>
      <c r="BO202" s="37" t="n">
        <v>82.3125</v>
      </c>
      <c r="BP202" s="37" t="n">
        <v>81.125</v>
      </c>
      <c r="BQ202" s="37" t="n">
        <v>526.72998046875</v>
      </c>
    </row>
    <row r="203" customFormat="false" ht="12.75" hidden="false" customHeight="false" outlineLevel="0" collapsed="false">
      <c r="A203" s="56" t="s">
        <v>290</v>
      </c>
      <c r="B203" s="56" t="n">
        <v>430.299987792969</v>
      </c>
      <c r="C203" s="37" t="n">
        <v>438.100006103516</v>
      </c>
      <c r="D203" s="37" t="n">
        <v>441.149993896484</v>
      </c>
      <c r="E203" s="37" t="n">
        <v>439.829986572266</v>
      </c>
      <c r="F203" s="37" t="n">
        <v>435.779998779297</v>
      </c>
      <c r="G203" s="37" t="n">
        <v>466.779998779297</v>
      </c>
      <c r="H203" s="37" t="n">
        <v>471.690002441406</v>
      </c>
      <c r="I203" s="37" t="n">
        <v>475.859985351563</v>
      </c>
      <c r="J203" s="37" t="n">
        <v>468.640014648438</v>
      </c>
      <c r="K203" s="37" t="n">
        <v>461.649993896484</v>
      </c>
      <c r="L203" s="37" t="n">
        <v>465.779998779297</v>
      </c>
      <c r="M203" s="37" t="n">
        <v>471.140014648438</v>
      </c>
      <c r="N203" s="37" t="n">
        <v>488.019989013672</v>
      </c>
      <c r="O203" s="37" t="n">
        <v>472.459991455078</v>
      </c>
      <c r="P203" s="37" t="n">
        <v>468.019989013672</v>
      </c>
      <c r="Q203" s="37" t="n">
        <v>481.529998779297</v>
      </c>
      <c r="R203" s="37" t="n">
        <v>473.619995117188</v>
      </c>
      <c r="S203" s="37" t="n">
        <v>472.690002441406</v>
      </c>
      <c r="T203" s="37" t="n">
        <v>472.5</v>
      </c>
      <c r="U203" s="37" t="n">
        <v>467.25</v>
      </c>
      <c r="V203" s="37" t="n">
        <v>466.779998779297</v>
      </c>
      <c r="W203" s="37" t="n">
        <v>489.410003662109</v>
      </c>
      <c r="X203" s="37" t="n">
        <v>504.160003662109</v>
      </c>
      <c r="Y203" s="37" t="n">
        <v>501.989990234375</v>
      </c>
      <c r="Z203" s="37" t="n">
        <v>505.779998779297</v>
      </c>
      <c r="AA203" s="37" t="n">
        <v>503.579986572266</v>
      </c>
      <c r="AB203" s="37" t="n">
        <v>492.730010986328</v>
      </c>
      <c r="AC203" s="37" t="n">
        <v>501.109985351563</v>
      </c>
      <c r="AD203" s="37" t="n">
        <v>490.529998779297</v>
      </c>
      <c r="AE203" s="37" t="n">
        <v>485.510009765625</v>
      </c>
      <c r="AF203" s="37" t="n">
        <v>494.459991455078</v>
      </c>
      <c r="AG203" s="37" t="n">
        <v>499.829986572266</v>
      </c>
      <c r="AH203" s="37" t="n">
        <v>497.589996337891</v>
      </c>
      <c r="AI203" s="37" t="n">
        <v>487.279998779297</v>
      </c>
      <c r="AJ203" s="37" t="n">
        <v>473.809997558594</v>
      </c>
      <c r="AK203" s="37" t="n">
        <v>476.769989013672</v>
      </c>
      <c r="AL203" s="37" t="n">
        <v>482.690002441406</v>
      </c>
      <c r="AM203" s="37" t="n">
        <v>486.429992675781</v>
      </c>
      <c r="AN203" s="37" t="n">
        <v>496.600006103516</v>
      </c>
      <c r="AO203" s="37" t="n">
        <v>499.170013427734</v>
      </c>
      <c r="AP203" s="37" t="n">
        <v>488.920013427734</v>
      </c>
      <c r="AQ203" s="37" t="n">
        <v>495.140014648438</v>
      </c>
      <c r="AR203" s="37" t="n">
        <v>499.690002441406</v>
      </c>
      <c r="AS203" s="37" t="n">
        <v>487.369995117188</v>
      </c>
      <c r="AT203" s="37" t="n">
        <v>495.829986572266</v>
      </c>
      <c r="AU203" s="37" t="n">
        <v>503.119995117188</v>
      </c>
      <c r="AV203" s="37" t="n">
        <v>509.859985351563</v>
      </c>
      <c r="AW203" s="37" t="n">
        <v>506.209991455078</v>
      </c>
      <c r="AX203" s="37" t="n">
        <v>508.359985351563</v>
      </c>
      <c r="AY203" s="37" t="n">
        <v>523.030029296875</v>
      </c>
      <c r="AZ203" s="37" t="n">
        <v>526.679992675781</v>
      </c>
      <c r="BA203" s="37" t="n">
        <v>532.690002441406</v>
      </c>
      <c r="BB203" s="37" t="n">
        <v>526.429992675781</v>
      </c>
      <c r="BC203" s="37" t="n">
        <v>526.72998046875</v>
      </c>
      <c r="BD203" s="37" t="n">
        <v>527.669982910156</v>
      </c>
      <c r="BE203" s="37" t="n">
        <v>530.119995117188</v>
      </c>
      <c r="BF203" s="37" t="n">
        <v>529.299987792969</v>
      </c>
      <c r="BG203" s="37" t="n">
        <v>524.580017089844</v>
      </c>
      <c r="BH203" s="37" t="n">
        <v>518.909973144531</v>
      </c>
      <c r="BI203" s="37" t="n">
        <v>518.869995117188</v>
      </c>
      <c r="BJ203" s="37" t="n">
        <v>525.349975585938</v>
      </c>
      <c r="BK203" s="37" t="n">
        <v>537.969970703125</v>
      </c>
      <c r="BL203" s="37" t="n">
        <v>535.27001953125</v>
      </c>
      <c r="BM203" s="37" t="n">
        <v>520.030029296875</v>
      </c>
      <c r="BN203" s="37" t="n">
        <v>518.309997558594</v>
      </c>
      <c r="BO203" s="37" t="n">
        <v>534.190002441406</v>
      </c>
      <c r="BP203" s="37" t="n">
        <v>528.739990234375</v>
      </c>
    </row>
    <row r="204" customFormat="false" ht="12.75" hidden="false" customHeight="false" outlineLevel="0" collapsed="false">
      <c r="A204" s="56" t="s">
        <v>290</v>
      </c>
      <c r="B204" s="56" t="n">
        <v>430.299987792969</v>
      </c>
      <c r="C204" s="37" t="n">
        <v>438.100006103516</v>
      </c>
      <c r="D204" s="37" t="n">
        <v>441.149993896484</v>
      </c>
      <c r="E204" s="37" t="n">
        <v>439.829986572266</v>
      </c>
      <c r="F204" s="37" t="n">
        <v>435.779998779297</v>
      </c>
      <c r="G204" s="37" t="n">
        <v>466.779998779297</v>
      </c>
      <c r="H204" s="37" t="n">
        <v>471.690002441406</v>
      </c>
      <c r="I204" s="37" t="n">
        <v>475.859985351563</v>
      </c>
      <c r="J204" s="37" t="n">
        <v>468.640014648438</v>
      </c>
      <c r="K204" s="37" t="n">
        <v>461.649993896484</v>
      </c>
      <c r="L204" s="37" t="n">
        <v>465.779998779297</v>
      </c>
      <c r="M204" s="37" t="n">
        <v>471.140014648438</v>
      </c>
      <c r="N204" s="37" t="n">
        <v>488.019989013672</v>
      </c>
      <c r="O204" s="37" t="n">
        <v>472.459991455078</v>
      </c>
      <c r="P204" s="37" t="n">
        <v>468.019989013672</v>
      </c>
      <c r="Q204" s="37" t="n">
        <v>481.529998779297</v>
      </c>
      <c r="R204" s="37" t="n">
        <v>473.619995117188</v>
      </c>
      <c r="S204" s="37" t="n">
        <v>472.690002441406</v>
      </c>
      <c r="T204" s="37" t="n">
        <v>472.5</v>
      </c>
      <c r="U204" s="37" t="n">
        <v>467.25</v>
      </c>
      <c r="V204" s="37" t="n">
        <v>466.779998779297</v>
      </c>
      <c r="W204" s="37" t="n">
        <v>489.410003662109</v>
      </c>
      <c r="X204" s="37" t="n">
        <v>504.160003662109</v>
      </c>
      <c r="Y204" s="37" t="n">
        <v>501.989990234375</v>
      </c>
      <c r="Z204" s="37" t="n">
        <v>505.779998779297</v>
      </c>
      <c r="AA204" s="37" t="n">
        <v>503.579986572266</v>
      </c>
      <c r="AB204" s="37" t="n">
        <v>492.730010986328</v>
      </c>
      <c r="AC204" s="37" t="n">
        <v>501.109985351563</v>
      </c>
      <c r="AD204" s="37" t="n">
        <v>490.529998779297</v>
      </c>
      <c r="AE204" s="37" t="n">
        <v>485.510009765625</v>
      </c>
      <c r="AF204" s="37" t="n">
        <v>494.459991455078</v>
      </c>
      <c r="AG204" s="37" t="n">
        <v>499.829986572266</v>
      </c>
      <c r="AH204" s="37" t="n">
        <v>497.589996337891</v>
      </c>
      <c r="AI204" s="37" t="n">
        <v>487.279998779297</v>
      </c>
      <c r="AJ204" s="37" t="n">
        <v>473.809997558594</v>
      </c>
      <c r="AK204" s="37" t="n">
        <v>476.769989013672</v>
      </c>
      <c r="AL204" s="37" t="n">
        <v>482.690002441406</v>
      </c>
      <c r="AM204" s="37" t="n">
        <v>486.429992675781</v>
      </c>
      <c r="AN204" s="37" t="n">
        <v>496.600006103516</v>
      </c>
      <c r="AO204" s="37" t="n">
        <v>499.170013427734</v>
      </c>
      <c r="AP204" s="37" t="n">
        <v>488.920013427734</v>
      </c>
      <c r="AQ204" s="37" t="n">
        <v>495.140014648438</v>
      </c>
      <c r="AR204" s="37" t="n">
        <v>499.690002441406</v>
      </c>
      <c r="AS204" s="37" t="n">
        <v>487.369995117188</v>
      </c>
      <c r="AT204" s="37" t="n">
        <v>495.829986572266</v>
      </c>
      <c r="AU204" s="37" t="n">
        <v>503.119995117188</v>
      </c>
      <c r="AV204" s="37" t="n">
        <v>509.859985351563</v>
      </c>
      <c r="AW204" s="37" t="n">
        <v>506.209991455078</v>
      </c>
      <c r="AX204" s="37" t="n">
        <v>508.359985351563</v>
      </c>
      <c r="AY204" s="37" t="n">
        <v>523.030029296875</v>
      </c>
      <c r="AZ204" s="37" t="n">
        <v>526.679992675781</v>
      </c>
      <c r="BA204" s="37" t="n">
        <v>532.690002441406</v>
      </c>
      <c r="BB204" s="37" t="n">
        <v>526.429992675781</v>
      </c>
      <c r="BC204" s="37" t="n">
        <v>526.72998046875</v>
      </c>
      <c r="BD204" s="37" t="n">
        <v>527.669982910156</v>
      </c>
      <c r="BE204" s="37" t="n">
        <v>530.119995117188</v>
      </c>
      <c r="BF204" s="37" t="n">
        <v>529.299987792969</v>
      </c>
      <c r="BG204" s="37" t="n">
        <v>524.580017089844</v>
      </c>
      <c r="BH204" s="37" t="n">
        <v>518.909973144531</v>
      </c>
      <c r="BI204" s="37" t="n">
        <v>518.869995117188</v>
      </c>
      <c r="BJ204" s="37" t="n">
        <v>525.349975585938</v>
      </c>
      <c r="BK204" s="37" t="n">
        <v>537.969970703125</v>
      </c>
      <c r="BL204" s="37" t="n">
        <v>535.27001953125</v>
      </c>
      <c r="BM204" s="37" t="n">
        <v>520.030029296875</v>
      </c>
      <c r="BN204" s="37" t="n">
        <v>518.309997558594</v>
      </c>
      <c r="BO204" s="37" t="n">
        <v>534.190002441406</v>
      </c>
      <c r="BP204" s="37" t="n">
        <v>528.739990234375</v>
      </c>
    </row>
    <row r="205" customFormat="false" ht="12.75" hidden="false" customHeight="false" outlineLevel="0" collapsed="false">
      <c r="A205" s="56" t="s">
        <v>290</v>
      </c>
      <c r="B205" s="56" t="n">
        <v>430.299987792969</v>
      </c>
      <c r="C205" s="37" t="n">
        <v>438.100006103516</v>
      </c>
      <c r="D205" s="37" t="n">
        <v>441.149993896484</v>
      </c>
      <c r="E205" s="37" t="n">
        <v>439.829986572266</v>
      </c>
      <c r="F205" s="37" t="n">
        <v>435.779998779297</v>
      </c>
      <c r="G205" s="37" t="n">
        <v>466.779998779297</v>
      </c>
      <c r="H205" s="37" t="n">
        <v>471.690002441406</v>
      </c>
      <c r="I205" s="37" t="n">
        <v>475.859985351563</v>
      </c>
      <c r="J205" s="37" t="n">
        <v>468.640014648438</v>
      </c>
      <c r="K205" s="37" t="n">
        <v>461.649993896484</v>
      </c>
      <c r="L205" s="37" t="n">
        <v>465.779998779297</v>
      </c>
      <c r="M205" s="37" t="n">
        <v>471.140014648438</v>
      </c>
      <c r="N205" s="37" t="n">
        <v>488.019989013672</v>
      </c>
      <c r="O205" s="37" t="n">
        <v>472.459991455078</v>
      </c>
      <c r="P205" s="37" t="n">
        <v>468.019989013672</v>
      </c>
      <c r="Q205" s="37" t="n">
        <v>481.529998779297</v>
      </c>
      <c r="R205" s="37" t="n">
        <v>473.619995117188</v>
      </c>
      <c r="S205" s="37" t="n">
        <v>472.690002441406</v>
      </c>
      <c r="T205" s="37" t="n">
        <v>472.5</v>
      </c>
      <c r="U205" s="37" t="n">
        <v>467.25</v>
      </c>
      <c r="V205" s="37" t="n">
        <v>466.779998779297</v>
      </c>
      <c r="W205" s="37" t="n">
        <v>489.410003662109</v>
      </c>
      <c r="X205" s="37" t="n">
        <v>504.160003662109</v>
      </c>
      <c r="Y205" s="37" t="n">
        <v>501.989990234375</v>
      </c>
      <c r="Z205" s="37" t="n">
        <v>505.779998779297</v>
      </c>
      <c r="AA205" s="37" t="n">
        <v>503.579986572266</v>
      </c>
      <c r="AB205" s="37" t="n">
        <v>492.730010986328</v>
      </c>
      <c r="AC205" s="37" t="n">
        <v>501.109985351563</v>
      </c>
      <c r="AD205" s="37" t="n">
        <v>490.529998779297</v>
      </c>
      <c r="AE205" s="37" t="n">
        <v>485.510009765625</v>
      </c>
      <c r="AF205" s="37" t="n">
        <v>494.459991455078</v>
      </c>
      <c r="AG205" s="37" t="n">
        <v>499.829986572266</v>
      </c>
      <c r="AH205" s="37" t="n">
        <v>497.589996337891</v>
      </c>
      <c r="AI205" s="37" t="n">
        <v>487.279998779297</v>
      </c>
      <c r="AJ205" s="37" t="n">
        <v>473.809997558594</v>
      </c>
      <c r="AK205" s="37" t="n">
        <v>476.769989013672</v>
      </c>
      <c r="AL205" s="37" t="n">
        <v>482.690002441406</v>
      </c>
      <c r="AM205" s="37" t="n">
        <v>486.429992675781</v>
      </c>
      <c r="AN205" s="37" t="n">
        <v>496.600006103516</v>
      </c>
      <c r="AO205" s="37" t="n">
        <v>499.170013427734</v>
      </c>
      <c r="AP205" s="37" t="n">
        <v>488.920013427734</v>
      </c>
      <c r="AQ205" s="37" t="n">
        <v>495.140014648438</v>
      </c>
      <c r="AR205" s="37" t="n">
        <v>499.690002441406</v>
      </c>
      <c r="AS205" s="37" t="n">
        <v>487.369995117188</v>
      </c>
      <c r="AT205" s="37" t="n">
        <v>495.829986572266</v>
      </c>
      <c r="AU205" s="37" t="n">
        <v>503.119995117188</v>
      </c>
      <c r="AV205" s="37" t="n">
        <v>509.859985351563</v>
      </c>
      <c r="AW205" s="37" t="n">
        <v>506.209991455078</v>
      </c>
      <c r="AX205" s="37" t="n">
        <v>508.359985351563</v>
      </c>
      <c r="AY205" s="37" t="n">
        <v>523.030029296875</v>
      </c>
      <c r="AZ205" s="37" t="n">
        <v>526.679992675781</v>
      </c>
      <c r="BA205" s="37" t="n">
        <v>532.690002441406</v>
      </c>
      <c r="BB205" s="37" t="n">
        <v>526.429992675781</v>
      </c>
      <c r="BC205" s="37" t="n">
        <v>526.72998046875</v>
      </c>
      <c r="BD205" s="37" t="n">
        <v>527.669982910156</v>
      </c>
      <c r="BE205" s="37" t="n">
        <v>530.119995117188</v>
      </c>
      <c r="BF205" s="37" t="n">
        <v>529.299987792969</v>
      </c>
      <c r="BG205" s="37" t="n">
        <v>524.580017089844</v>
      </c>
      <c r="BH205" s="37" t="n">
        <v>518.909973144531</v>
      </c>
      <c r="BI205" s="37" t="n">
        <v>518.869995117188</v>
      </c>
      <c r="BJ205" s="37" t="n">
        <v>525.349975585938</v>
      </c>
      <c r="BK205" s="37" t="n">
        <v>537.969970703125</v>
      </c>
      <c r="BL205" s="37" t="n">
        <v>535.27001953125</v>
      </c>
      <c r="BM205" s="37" t="n">
        <v>520.030029296875</v>
      </c>
      <c r="BN205" s="37" t="n">
        <v>518.309997558594</v>
      </c>
      <c r="BO205" s="37" t="n">
        <v>534.190002441406</v>
      </c>
      <c r="BP205" s="37" t="n">
        <v>528.739990234375</v>
      </c>
    </row>
    <row r="206" customFormat="false" ht="12.75" hidden="false" customHeight="false" outlineLevel="0" collapsed="false">
      <c r="A206" s="56" t="s">
        <v>290</v>
      </c>
      <c r="B206" s="56" t="n">
        <v>430.299987792969</v>
      </c>
      <c r="C206" s="37" t="n">
        <v>438.100006103516</v>
      </c>
      <c r="D206" s="37" t="n">
        <v>441.149993896484</v>
      </c>
      <c r="E206" s="37" t="n">
        <v>439.829986572266</v>
      </c>
      <c r="F206" s="37" t="n">
        <v>435.779998779297</v>
      </c>
      <c r="G206" s="37" t="n">
        <v>466.779998779297</v>
      </c>
      <c r="H206" s="37" t="n">
        <v>471.690002441406</v>
      </c>
      <c r="I206" s="37" t="n">
        <v>475.859985351563</v>
      </c>
      <c r="J206" s="37" t="n">
        <v>468.640014648438</v>
      </c>
      <c r="K206" s="37" t="n">
        <v>461.649993896484</v>
      </c>
      <c r="L206" s="37" t="n">
        <v>465.779998779297</v>
      </c>
      <c r="M206" s="37" t="n">
        <v>471.140014648438</v>
      </c>
      <c r="N206" s="37" t="n">
        <v>488.019989013672</v>
      </c>
      <c r="O206" s="37" t="n">
        <v>472.459991455078</v>
      </c>
      <c r="P206" s="37" t="n">
        <v>468.019989013672</v>
      </c>
      <c r="Q206" s="37" t="n">
        <v>481.529998779297</v>
      </c>
      <c r="R206" s="37" t="n">
        <v>473.619995117188</v>
      </c>
      <c r="S206" s="37" t="n">
        <v>472.690002441406</v>
      </c>
      <c r="T206" s="37" t="n">
        <v>472.5</v>
      </c>
      <c r="U206" s="37" t="n">
        <v>467.25</v>
      </c>
      <c r="V206" s="37" t="n">
        <v>466.779998779297</v>
      </c>
      <c r="W206" s="37" t="n">
        <v>489.410003662109</v>
      </c>
      <c r="X206" s="37" t="n">
        <v>504.160003662109</v>
      </c>
      <c r="Y206" s="37" t="n">
        <v>501.989990234375</v>
      </c>
      <c r="Z206" s="37" t="n">
        <v>505.779998779297</v>
      </c>
      <c r="AA206" s="37" t="n">
        <v>503.579986572266</v>
      </c>
      <c r="AB206" s="37" t="n">
        <v>492.730010986328</v>
      </c>
      <c r="AC206" s="37" t="n">
        <v>501.109985351563</v>
      </c>
      <c r="AD206" s="37" t="n">
        <v>490.529998779297</v>
      </c>
      <c r="AE206" s="37" t="n">
        <v>485.510009765625</v>
      </c>
      <c r="AF206" s="37" t="n">
        <v>494.459991455078</v>
      </c>
      <c r="AG206" s="37" t="n">
        <v>499.829986572266</v>
      </c>
      <c r="AH206" s="37" t="n">
        <v>497.589996337891</v>
      </c>
      <c r="AI206" s="37" t="n">
        <v>487.279998779297</v>
      </c>
      <c r="AJ206" s="37" t="n">
        <v>473.809997558594</v>
      </c>
      <c r="AK206" s="37" t="n">
        <v>476.769989013672</v>
      </c>
      <c r="AL206" s="37" t="n">
        <v>482.690002441406</v>
      </c>
      <c r="AM206" s="37" t="n">
        <v>486.429992675781</v>
      </c>
      <c r="AN206" s="37" t="n">
        <v>496.600006103516</v>
      </c>
      <c r="AO206" s="37" t="n">
        <v>499.170013427734</v>
      </c>
      <c r="AP206" s="37" t="n">
        <v>488.920013427734</v>
      </c>
      <c r="AQ206" s="37" t="n">
        <v>495.140014648438</v>
      </c>
      <c r="AR206" s="37" t="n">
        <v>499.690002441406</v>
      </c>
      <c r="AS206" s="37" t="n">
        <v>487.369995117188</v>
      </c>
      <c r="AT206" s="37" t="n">
        <v>495.829986572266</v>
      </c>
      <c r="AU206" s="37" t="n">
        <v>503.119995117188</v>
      </c>
      <c r="AV206" s="37" t="n">
        <v>509.859985351563</v>
      </c>
      <c r="AW206" s="37" t="n">
        <v>506.209991455078</v>
      </c>
      <c r="AX206" s="37" t="n">
        <v>508.359985351563</v>
      </c>
      <c r="AY206" s="37" t="n">
        <v>523.030029296875</v>
      </c>
      <c r="AZ206" s="37" t="n">
        <v>526.679992675781</v>
      </c>
      <c r="BA206" s="37" t="n">
        <v>532.690002441406</v>
      </c>
      <c r="BB206" s="37" t="n">
        <v>526.429992675781</v>
      </c>
      <c r="BC206" s="37" t="n">
        <v>526.72998046875</v>
      </c>
      <c r="BD206" s="37" t="n">
        <v>527.669982910156</v>
      </c>
      <c r="BE206" s="37" t="n">
        <v>530.119995117188</v>
      </c>
      <c r="BF206" s="37" t="n">
        <v>529.299987792969</v>
      </c>
      <c r="BG206" s="37" t="n">
        <v>524.580017089844</v>
      </c>
      <c r="BH206" s="37" t="n">
        <v>518.909973144531</v>
      </c>
      <c r="BI206" s="37" t="n">
        <v>518.869995117188</v>
      </c>
      <c r="BJ206" s="37" t="n">
        <v>525.349975585938</v>
      </c>
      <c r="BK206" s="37" t="n">
        <v>537.969970703125</v>
      </c>
      <c r="BL206" s="37" t="n">
        <v>535.27001953125</v>
      </c>
      <c r="BM206" s="37" t="n">
        <v>520.030029296875</v>
      </c>
      <c r="BN206" s="37" t="n">
        <v>518.309997558594</v>
      </c>
      <c r="BO206" s="37" t="n">
        <v>534.190002441406</v>
      </c>
      <c r="BP206" s="37" t="n">
        <v>528.739990234375</v>
      </c>
    </row>
    <row r="207" customFormat="false" ht="12.75" hidden="false" customHeight="false" outlineLevel="0" collapsed="false">
      <c r="A207" s="56" t="s">
        <v>290</v>
      </c>
      <c r="B207" s="56" t="n">
        <v>430.299987792969</v>
      </c>
      <c r="C207" s="37" t="n">
        <v>438.100006103516</v>
      </c>
      <c r="D207" s="37" t="n">
        <v>441.149993896484</v>
      </c>
      <c r="E207" s="37" t="n">
        <v>439.829986572266</v>
      </c>
      <c r="F207" s="37" t="n">
        <v>435.779998779297</v>
      </c>
      <c r="G207" s="37" t="n">
        <v>466.779998779297</v>
      </c>
      <c r="H207" s="37" t="n">
        <v>471.690002441406</v>
      </c>
      <c r="I207" s="37" t="n">
        <v>475.859985351563</v>
      </c>
      <c r="J207" s="37" t="n">
        <v>468.640014648438</v>
      </c>
      <c r="K207" s="37" t="n">
        <v>461.649993896484</v>
      </c>
      <c r="L207" s="37" t="n">
        <v>465.779998779297</v>
      </c>
      <c r="M207" s="37" t="n">
        <v>471.140014648438</v>
      </c>
      <c r="N207" s="37" t="n">
        <v>488.019989013672</v>
      </c>
      <c r="O207" s="37" t="n">
        <v>472.459991455078</v>
      </c>
      <c r="P207" s="37" t="n">
        <v>468.019989013672</v>
      </c>
      <c r="Q207" s="37" t="n">
        <v>481.529998779297</v>
      </c>
      <c r="R207" s="37" t="n">
        <v>473.619995117188</v>
      </c>
      <c r="S207" s="37" t="n">
        <v>472.690002441406</v>
      </c>
      <c r="T207" s="37" t="n">
        <v>472.5</v>
      </c>
      <c r="U207" s="37" t="n">
        <v>467.25</v>
      </c>
      <c r="V207" s="37" t="n">
        <v>466.779998779297</v>
      </c>
      <c r="W207" s="37" t="n">
        <v>489.410003662109</v>
      </c>
      <c r="X207" s="37" t="n">
        <v>504.160003662109</v>
      </c>
      <c r="Y207" s="37" t="n">
        <v>501.989990234375</v>
      </c>
      <c r="Z207" s="37" t="n">
        <v>505.779998779297</v>
      </c>
      <c r="AA207" s="37" t="n">
        <v>503.579986572266</v>
      </c>
      <c r="AB207" s="37" t="n">
        <v>492.730010986328</v>
      </c>
      <c r="AC207" s="37" t="n">
        <v>501.109985351563</v>
      </c>
      <c r="AD207" s="37" t="n">
        <v>490.529998779297</v>
      </c>
      <c r="AE207" s="37" t="n">
        <v>485.510009765625</v>
      </c>
      <c r="AF207" s="37" t="n">
        <v>494.459991455078</v>
      </c>
      <c r="AG207" s="37" t="n">
        <v>499.829986572266</v>
      </c>
      <c r="AH207" s="37" t="n">
        <v>497.589996337891</v>
      </c>
      <c r="AI207" s="37" t="n">
        <v>487.279998779297</v>
      </c>
      <c r="AJ207" s="37" t="n">
        <v>473.809997558594</v>
      </c>
      <c r="AK207" s="37" t="n">
        <v>476.769989013672</v>
      </c>
      <c r="AL207" s="37" t="n">
        <v>482.690002441406</v>
      </c>
      <c r="AM207" s="37" t="n">
        <v>486.429992675781</v>
      </c>
      <c r="AN207" s="37" t="n">
        <v>496.600006103516</v>
      </c>
      <c r="AO207" s="37" t="n">
        <v>499.170013427734</v>
      </c>
      <c r="AP207" s="37" t="n">
        <v>488.920013427734</v>
      </c>
      <c r="AQ207" s="37" t="n">
        <v>495.140014648438</v>
      </c>
      <c r="AR207" s="37" t="n">
        <v>499.690002441406</v>
      </c>
      <c r="AS207" s="37" t="n">
        <v>487.369995117188</v>
      </c>
      <c r="AT207" s="37" t="n">
        <v>495.829986572266</v>
      </c>
      <c r="AU207" s="37" t="n">
        <v>503.119995117188</v>
      </c>
      <c r="AV207" s="37" t="n">
        <v>509.859985351563</v>
      </c>
      <c r="AW207" s="37" t="n">
        <v>506.209991455078</v>
      </c>
      <c r="AX207" s="37" t="n">
        <v>508.359985351563</v>
      </c>
      <c r="AY207" s="37" t="n">
        <v>523.030029296875</v>
      </c>
      <c r="AZ207" s="37" t="n">
        <v>526.679992675781</v>
      </c>
      <c r="BA207" s="37" t="n">
        <v>532.690002441406</v>
      </c>
      <c r="BB207" s="37" t="n">
        <v>526.429992675781</v>
      </c>
      <c r="BC207" s="37" t="n">
        <v>526.72998046875</v>
      </c>
      <c r="BD207" s="37" t="n">
        <v>527.669982910156</v>
      </c>
      <c r="BE207" s="37" t="n">
        <v>530.119995117188</v>
      </c>
      <c r="BF207" s="37" t="n">
        <v>529.299987792969</v>
      </c>
      <c r="BG207" s="37" t="n">
        <v>524.580017089844</v>
      </c>
      <c r="BH207" s="37" t="n">
        <v>518.909973144531</v>
      </c>
      <c r="BI207" s="37" t="n">
        <v>518.869995117188</v>
      </c>
      <c r="BJ207" s="37" t="n">
        <v>525.349975585938</v>
      </c>
      <c r="BK207" s="37" t="n">
        <v>537.969970703125</v>
      </c>
      <c r="BL207" s="37" t="n">
        <v>535.27001953125</v>
      </c>
      <c r="BM207" s="37" t="n">
        <v>520.030029296875</v>
      </c>
      <c r="BN207" s="37" t="n">
        <v>518.309997558594</v>
      </c>
      <c r="BO207" s="37" t="n">
        <v>534.190002441406</v>
      </c>
      <c r="BP207" s="37" t="n">
        <v>528.739990234375</v>
      </c>
    </row>
    <row r="208" customFormat="false" ht="12.75" hidden="false" customHeight="false" outlineLevel="0" collapsed="false">
      <c r="A208" s="56" t="s">
        <v>290</v>
      </c>
      <c r="B208" s="56" t="n">
        <v>430.299987792969</v>
      </c>
      <c r="C208" s="37" t="n">
        <v>438.100006103516</v>
      </c>
      <c r="D208" s="37" t="n">
        <v>441.149993896484</v>
      </c>
      <c r="E208" s="37" t="n">
        <v>439.829986572266</v>
      </c>
      <c r="F208" s="37" t="n">
        <v>435.779998779297</v>
      </c>
      <c r="G208" s="37" t="n">
        <v>466.779998779297</v>
      </c>
      <c r="H208" s="37" t="n">
        <v>471.690002441406</v>
      </c>
      <c r="I208" s="37" t="n">
        <v>475.859985351563</v>
      </c>
      <c r="J208" s="37" t="n">
        <v>468.640014648438</v>
      </c>
      <c r="K208" s="37" t="n">
        <v>461.649993896484</v>
      </c>
      <c r="L208" s="37" t="n">
        <v>465.779998779297</v>
      </c>
      <c r="M208" s="37" t="n">
        <v>471.140014648438</v>
      </c>
      <c r="N208" s="37" t="n">
        <v>488.019989013672</v>
      </c>
      <c r="O208" s="37" t="n">
        <v>472.459991455078</v>
      </c>
      <c r="P208" s="37" t="n">
        <v>468.019989013672</v>
      </c>
      <c r="Q208" s="37" t="n">
        <v>481.529998779297</v>
      </c>
      <c r="R208" s="37" t="n">
        <v>473.619995117188</v>
      </c>
      <c r="S208" s="37" t="n">
        <v>472.690002441406</v>
      </c>
      <c r="T208" s="37" t="n">
        <v>472.5</v>
      </c>
      <c r="U208" s="37" t="n">
        <v>467.25</v>
      </c>
      <c r="V208" s="37" t="n">
        <v>466.779998779297</v>
      </c>
      <c r="W208" s="37" t="n">
        <v>489.410003662109</v>
      </c>
      <c r="X208" s="37" t="n">
        <v>504.160003662109</v>
      </c>
      <c r="Y208" s="37" t="n">
        <v>501.989990234375</v>
      </c>
      <c r="Z208" s="37" t="n">
        <v>505.779998779297</v>
      </c>
      <c r="AA208" s="37" t="n">
        <v>503.579986572266</v>
      </c>
      <c r="AB208" s="37" t="n">
        <v>492.730010986328</v>
      </c>
      <c r="AC208" s="37" t="n">
        <v>501.109985351563</v>
      </c>
      <c r="AD208" s="37" t="n">
        <v>490.529998779297</v>
      </c>
      <c r="AE208" s="37" t="n">
        <v>485.510009765625</v>
      </c>
      <c r="AF208" s="37" t="n">
        <v>494.459991455078</v>
      </c>
      <c r="AG208" s="37" t="n">
        <v>499.829986572266</v>
      </c>
      <c r="AH208" s="37" t="n">
        <v>497.589996337891</v>
      </c>
      <c r="AI208" s="37" t="n">
        <v>487.279998779297</v>
      </c>
      <c r="AJ208" s="37" t="n">
        <v>473.809997558594</v>
      </c>
      <c r="AK208" s="37" t="n">
        <v>476.769989013672</v>
      </c>
      <c r="AL208" s="37" t="n">
        <v>482.690002441406</v>
      </c>
      <c r="AM208" s="37" t="n">
        <v>486.429992675781</v>
      </c>
      <c r="AN208" s="37" t="n">
        <v>496.600006103516</v>
      </c>
      <c r="AO208" s="37" t="n">
        <v>499.170013427734</v>
      </c>
      <c r="AP208" s="37" t="n">
        <v>488.920013427734</v>
      </c>
      <c r="AQ208" s="37" t="n">
        <v>495.140014648438</v>
      </c>
      <c r="AR208" s="37" t="n">
        <v>499.690002441406</v>
      </c>
      <c r="AS208" s="37" t="n">
        <v>487.369995117188</v>
      </c>
      <c r="AT208" s="37" t="n">
        <v>495.829986572266</v>
      </c>
      <c r="AU208" s="37" t="n">
        <v>503.119995117188</v>
      </c>
      <c r="AV208" s="37" t="n">
        <v>509.859985351563</v>
      </c>
      <c r="AW208" s="37" t="n">
        <v>506.209991455078</v>
      </c>
      <c r="AX208" s="37" t="n">
        <v>508.359985351563</v>
      </c>
      <c r="AY208" s="37" t="n">
        <v>523.030029296875</v>
      </c>
      <c r="AZ208" s="37" t="n">
        <v>526.679992675781</v>
      </c>
      <c r="BA208" s="37" t="n">
        <v>532.690002441406</v>
      </c>
      <c r="BB208" s="37" t="n">
        <v>526.429992675781</v>
      </c>
      <c r="BC208" s="37" t="n">
        <v>526.72998046875</v>
      </c>
      <c r="BD208" s="37" t="n">
        <v>527.669982910156</v>
      </c>
      <c r="BE208" s="37" t="n">
        <v>530.119995117188</v>
      </c>
      <c r="BF208" s="37" t="n">
        <v>529.299987792969</v>
      </c>
      <c r="BG208" s="37" t="n">
        <v>524.580017089844</v>
      </c>
      <c r="BH208" s="37" t="n">
        <v>518.909973144531</v>
      </c>
      <c r="BI208" s="37" t="n">
        <v>518.869995117188</v>
      </c>
      <c r="BJ208" s="37" t="n">
        <v>525.349975585938</v>
      </c>
      <c r="BK208" s="37" t="n">
        <v>537.969970703125</v>
      </c>
      <c r="BL208" s="37" t="n">
        <v>535.27001953125</v>
      </c>
      <c r="BM208" s="37" t="n">
        <v>520.030029296875</v>
      </c>
      <c r="BN208" s="37" t="n">
        <v>518.309997558594</v>
      </c>
      <c r="BO208" s="37" t="n">
        <v>534.190002441406</v>
      </c>
      <c r="BP208" s="37" t="n">
        <v>528.739990234375</v>
      </c>
    </row>
    <row r="209" customFormat="false" ht="12.75" hidden="false" customHeight="false" outlineLevel="0" collapsed="false">
      <c r="A209" s="56" t="s">
        <v>305</v>
      </c>
      <c r="B209" s="56" t="n">
        <v>75.3125</v>
      </c>
      <c r="C209" s="37" t="n">
        <v>76.0625</v>
      </c>
      <c r="D209" s="37" t="n">
        <v>77</v>
      </c>
      <c r="E209" s="37" t="n">
        <v>75.6875</v>
      </c>
      <c r="F209" s="37" t="n">
        <v>72.9375</v>
      </c>
      <c r="G209" s="37" t="n">
        <v>80</v>
      </c>
      <c r="H209" s="37" t="n">
        <v>79.625</v>
      </c>
      <c r="I209" s="37" t="n">
        <v>80.4375</v>
      </c>
      <c r="J209" s="37" t="n">
        <v>77.03125</v>
      </c>
      <c r="K209" s="37" t="n">
        <v>75.875</v>
      </c>
      <c r="L209" s="37" t="n">
        <v>77.25</v>
      </c>
      <c r="M209" s="37" t="n">
        <v>77.75</v>
      </c>
      <c r="N209" s="37" t="n">
        <v>79.75</v>
      </c>
      <c r="O209" s="37" t="n">
        <v>77.125</v>
      </c>
      <c r="P209" s="37" t="n">
        <v>74.875</v>
      </c>
      <c r="Q209" s="37" t="n">
        <v>77</v>
      </c>
      <c r="R209" s="37" t="n">
        <v>74.9375</v>
      </c>
      <c r="S209" s="37" t="n">
        <v>75.5</v>
      </c>
      <c r="T209" s="37" t="n">
        <v>77.25</v>
      </c>
      <c r="U209" s="37" t="n">
        <v>76.515625</v>
      </c>
      <c r="V209" s="37" t="n">
        <v>79</v>
      </c>
      <c r="W209" s="37" t="n">
        <v>80.5</v>
      </c>
      <c r="X209" s="37" t="n">
        <v>78.625</v>
      </c>
      <c r="Y209" s="37" t="n">
        <v>78</v>
      </c>
      <c r="Z209" s="37" t="n">
        <v>80.5</v>
      </c>
      <c r="AA209" s="37" t="n">
        <v>82.5</v>
      </c>
      <c r="AB209" s="37" t="n">
        <v>79.75</v>
      </c>
      <c r="AC209" s="37" t="n">
        <v>81.75</v>
      </c>
      <c r="AD209" s="37" t="n">
        <v>79.5625</v>
      </c>
      <c r="AE209" s="37" t="n">
        <v>78.25</v>
      </c>
      <c r="AF209" s="37" t="n">
        <v>79.375</v>
      </c>
      <c r="AG209" s="37" t="n">
        <v>79.9375</v>
      </c>
      <c r="AH209" s="37" t="n">
        <v>80</v>
      </c>
      <c r="AI209" s="37" t="n">
        <v>78.75</v>
      </c>
      <c r="AJ209" s="37" t="n">
        <v>75.5</v>
      </c>
      <c r="AK209" s="37" t="n">
        <v>76.1875</v>
      </c>
      <c r="AL209" s="37" t="n">
        <v>77.4375</v>
      </c>
      <c r="AM209" s="37" t="n">
        <v>79</v>
      </c>
      <c r="AN209" s="37" t="n">
        <v>80.125</v>
      </c>
      <c r="AO209" s="37" t="n">
        <v>80.6875</v>
      </c>
      <c r="AP209" s="37" t="n">
        <v>77.6875</v>
      </c>
      <c r="AQ209" s="37" t="n">
        <v>78</v>
      </c>
      <c r="AR209" s="37" t="n">
        <v>78.25</v>
      </c>
      <c r="AS209" s="37" t="n">
        <v>77.5</v>
      </c>
      <c r="AT209" s="37" t="n">
        <v>79.5</v>
      </c>
      <c r="AU209" s="37" t="n">
        <v>80</v>
      </c>
      <c r="AV209" s="37" t="n">
        <v>80.4375</v>
      </c>
      <c r="AW209" s="37" t="n">
        <v>79.4375</v>
      </c>
      <c r="AX209" s="37" t="n">
        <v>81.5</v>
      </c>
      <c r="AY209" s="37" t="n">
        <v>82.9375</v>
      </c>
      <c r="AZ209" s="37" t="n">
        <v>82.03125</v>
      </c>
      <c r="BA209" s="37" t="n">
        <v>83.625</v>
      </c>
      <c r="BB209" s="37" t="n">
        <v>83.25</v>
      </c>
      <c r="BC209" s="37" t="n">
        <v>81.375</v>
      </c>
      <c r="BD209" s="37" t="n">
        <v>81.453125</v>
      </c>
      <c r="BE209" s="37" t="n">
        <v>81.75</v>
      </c>
      <c r="BF209" s="37" t="n">
        <v>83</v>
      </c>
      <c r="BG209" s="37" t="n">
        <v>82.9375</v>
      </c>
      <c r="BH209" s="37" t="n">
        <v>81.4375</v>
      </c>
      <c r="BI209" s="37" t="n">
        <v>82.375</v>
      </c>
      <c r="BJ209" s="37" t="n">
        <v>83.5</v>
      </c>
      <c r="BK209" s="37" t="n">
        <v>83.3125</v>
      </c>
      <c r="BL209" s="37" t="n">
        <v>82.9375</v>
      </c>
      <c r="BM209" s="37" t="n">
        <v>79.1875</v>
      </c>
      <c r="BN209" s="37" t="n">
        <v>79.3125</v>
      </c>
      <c r="BO209" s="37" t="n">
        <v>82.3125</v>
      </c>
      <c r="BP209" s="37" t="n">
        <v>81.125</v>
      </c>
    </row>
    <row r="210" customFormat="false" ht="12.75" hidden="false" customHeight="false" outlineLevel="0" collapsed="false">
      <c r="A210" s="56" t="s">
        <v>290</v>
      </c>
      <c r="B210" s="56" t="n">
        <v>430.299987792969</v>
      </c>
      <c r="C210" s="37" t="n">
        <v>438.100006103516</v>
      </c>
      <c r="D210" s="37" t="n">
        <v>441.149993896484</v>
      </c>
      <c r="E210" s="37" t="n">
        <v>439.829986572266</v>
      </c>
      <c r="F210" s="37" t="n">
        <v>435.779998779297</v>
      </c>
      <c r="G210" s="37" t="n">
        <v>466.779998779297</v>
      </c>
      <c r="H210" s="37" t="n">
        <v>471.690002441406</v>
      </c>
      <c r="I210" s="37" t="n">
        <v>475.859985351563</v>
      </c>
      <c r="J210" s="37" t="n">
        <v>468.640014648438</v>
      </c>
      <c r="K210" s="37" t="n">
        <v>461.649993896484</v>
      </c>
      <c r="L210" s="37" t="n">
        <v>465.779998779297</v>
      </c>
      <c r="M210" s="37" t="n">
        <v>471.140014648438</v>
      </c>
      <c r="N210" s="37" t="n">
        <v>488.019989013672</v>
      </c>
      <c r="O210" s="37" t="n">
        <v>472.459991455078</v>
      </c>
      <c r="P210" s="37" t="n">
        <v>468.019989013672</v>
      </c>
      <c r="Q210" s="37" t="n">
        <v>481.529998779297</v>
      </c>
      <c r="R210" s="37" t="n">
        <v>473.619995117188</v>
      </c>
      <c r="S210" s="37" t="n">
        <v>472.690002441406</v>
      </c>
      <c r="T210" s="37" t="n">
        <v>472.5</v>
      </c>
      <c r="U210" s="37" t="n">
        <v>467.25</v>
      </c>
      <c r="V210" s="37" t="n">
        <v>466.779998779297</v>
      </c>
      <c r="W210" s="37" t="n">
        <v>489.410003662109</v>
      </c>
      <c r="X210" s="37" t="n">
        <v>504.160003662109</v>
      </c>
      <c r="Y210" s="37" t="n">
        <v>501.989990234375</v>
      </c>
      <c r="Z210" s="37" t="n">
        <v>505.779998779297</v>
      </c>
      <c r="AA210" s="37" t="n">
        <v>503.579986572266</v>
      </c>
      <c r="AB210" s="37" t="n">
        <v>492.730010986328</v>
      </c>
      <c r="AC210" s="37" t="n">
        <v>501.109985351563</v>
      </c>
      <c r="AD210" s="37" t="n">
        <v>490.529998779297</v>
      </c>
      <c r="AE210" s="37" t="n">
        <v>485.510009765625</v>
      </c>
      <c r="AF210" s="37" t="n">
        <v>494.459991455078</v>
      </c>
      <c r="AG210" s="37" t="n">
        <v>499.829986572266</v>
      </c>
      <c r="AH210" s="37" t="n">
        <v>497.589996337891</v>
      </c>
      <c r="AI210" s="37" t="n">
        <v>487.279998779297</v>
      </c>
      <c r="AJ210" s="37" t="n">
        <v>473.809997558594</v>
      </c>
      <c r="AK210" s="37" t="n">
        <v>476.769989013672</v>
      </c>
      <c r="AL210" s="37" t="n">
        <v>482.690002441406</v>
      </c>
      <c r="AM210" s="37" t="n">
        <v>486.429992675781</v>
      </c>
      <c r="AN210" s="37" t="n">
        <v>496.600006103516</v>
      </c>
      <c r="AO210" s="37" t="n">
        <v>499.170013427734</v>
      </c>
      <c r="AP210" s="37" t="n">
        <v>488.920013427734</v>
      </c>
      <c r="AQ210" s="37" t="n">
        <v>495.140014648438</v>
      </c>
      <c r="AR210" s="37" t="n">
        <v>499.690002441406</v>
      </c>
      <c r="AS210" s="37" t="n">
        <v>487.369995117188</v>
      </c>
      <c r="AT210" s="37" t="n">
        <v>495.829986572266</v>
      </c>
      <c r="AU210" s="37" t="n">
        <v>503.119995117188</v>
      </c>
      <c r="AV210" s="37" t="n">
        <v>509.859985351563</v>
      </c>
      <c r="AW210" s="37" t="n">
        <v>506.209991455078</v>
      </c>
      <c r="AX210" s="37" t="n">
        <v>508.359985351563</v>
      </c>
      <c r="AY210" s="37" t="n">
        <v>523.030029296875</v>
      </c>
      <c r="AZ210" s="37" t="n">
        <v>526.679992675781</v>
      </c>
      <c r="BA210" s="37" t="n">
        <v>532.690002441406</v>
      </c>
      <c r="BB210" s="37" t="n">
        <v>526.429992675781</v>
      </c>
      <c r="BC210" s="37" t="n">
        <v>526.72998046875</v>
      </c>
      <c r="BD210" s="37" t="n">
        <v>527.669982910156</v>
      </c>
      <c r="BE210" s="37" t="n">
        <v>530.119995117188</v>
      </c>
      <c r="BF210" s="37" t="n">
        <v>529.299987792969</v>
      </c>
      <c r="BG210" s="37" t="n">
        <v>524.580017089844</v>
      </c>
      <c r="BH210" s="37" t="n">
        <v>518.909973144531</v>
      </c>
      <c r="BI210" s="37" t="n">
        <v>518.869995117188</v>
      </c>
      <c r="BJ210" s="37" t="n">
        <v>525.349975585938</v>
      </c>
      <c r="BK210" s="37" t="n">
        <v>537.969970703125</v>
      </c>
      <c r="BL210" s="37" t="n">
        <v>535.27001953125</v>
      </c>
      <c r="BM210" s="37" t="n">
        <v>520.030029296875</v>
      </c>
      <c r="BN210" s="37" t="n">
        <v>518.309997558594</v>
      </c>
      <c r="BO210" s="37" t="n">
        <v>534.190002441406</v>
      </c>
      <c r="BP210" s="37" t="n">
        <v>528.739990234375</v>
      </c>
    </row>
    <row r="211" customFormat="false" ht="12.75" hidden="false" customHeight="false" outlineLevel="0" collapsed="false">
      <c r="A211" s="56" t="s">
        <v>290</v>
      </c>
      <c r="B211" s="56" t="n">
        <v>430.299987792969</v>
      </c>
      <c r="C211" s="37" t="n">
        <v>438.100006103516</v>
      </c>
      <c r="D211" s="37" t="n">
        <v>441.149993896484</v>
      </c>
      <c r="E211" s="37" t="n">
        <v>439.829986572266</v>
      </c>
      <c r="F211" s="37" t="n">
        <v>435.779998779297</v>
      </c>
      <c r="G211" s="37" t="n">
        <v>466.779998779297</v>
      </c>
      <c r="H211" s="37" t="n">
        <v>471.690002441406</v>
      </c>
      <c r="I211" s="37" t="n">
        <v>475.859985351563</v>
      </c>
      <c r="J211" s="37" t="n">
        <v>468.640014648438</v>
      </c>
      <c r="K211" s="37" t="n">
        <v>461.649993896484</v>
      </c>
      <c r="L211" s="37" t="n">
        <v>465.779998779297</v>
      </c>
      <c r="M211" s="37" t="n">
        <v>471.140014648438</v>
      </c>
      <c r="N211" s="37" t="n">
        <v>488.019989013672</v>
      </c>
      <c r="O211" s="37" t="n">
        <v>472.459991455078</v>
      </c>
      <c r="P211" s="37" t="n">
        <v>468.019989013672</v>
      </c>
      <c r="Q211" s="37" t="n">
        <v>481.529998779297</v>
      </c>
      <c r="R211" s="37" t="n">
        <v>473.619995117188</v>
      </c>
      <c r="S211" s="37" t="n">
        <v>472.690002441406</v>
      </c>
      <c r="T211" s="37" t="n">
        <v>472.5</v>
      </c>
      <c r="U211" s="37" t="n">
        <v>467.25</v>
      </c>
      <c r="V211" s="37" t="n">
        <v>466.779998779297</v>
      </c>
      <c r="W211" s="37" t="n">
        <v>489.410003662109</v>
      </c>
      <c r="X211" s="37" t="n">
        <v>504.160003662109</v>
      </c>
      <c r="Y211" s="37" t="n">
        <v>501.989990234375</v>
      </c>
      <c r="Z211" s="37" t="n">
        <v>505.779998779297</v>
      </c>
      <c r="AA211" s="37" t="n">
        <v>503.579986572266</v>
      </c>
      <c r="AB211" s="37" t="n">
        <v>492.730010986328</v>
      </c>
      <c r="AC211" s="37" t="n">
        <v>501.109985351563</v>
      </c>
      <c r="AD211" s="37" t="n">
        <v>490.529998779297</v>
      </c>
      <c r="AE211" s="37" t="n">
        <v>485.510009765625</v>
      </c>
      <c r="AF211" s="37" t="n">
        <v>494.459991455078</v>
      </c>
      <c r="AG211" s="37" t="n">
        <v>499.829986572266</v>
      </c>
      <c r="AH211" s="37" t="n">
        <v>497.589996337891</v>
      </c>
      <c r="AI211" s="37" t="n">
        <v>487.279998779297</v>
      </c>
      <c r="AJ211" s="37" t="n">
        <v>473.809997558594</v>
      </c>
      <c r="AK211" s="37" t="n">
        <v>476.769989013672</v>
      </c>
      <c r="AL211" s="37" t="n">
        <v>482.690002441406</v>
      </c>
      <c r="AM211" s="37" t="n">
        <v>486.429992675781</v>
      </c>
      <c r="AN211" s="37" t="n">
        <v>496.600006103516</v>
      </c>
      <c r="AO211" s="37" t="n">
        <v>499.170013427734</v>
      </c>
      <c r="AP211" s="37" t="n">
        <v>488.920013427734</v>
      </c>
      <c r="AQ211" s="37" t="n">
        <v>495.140014648438</v>
      </c>
      <c r="AR211" s="37" t="n">
        <v>499.690002441406</v>
      </c>
      <c r="AS211" s="37" t="n">
        <v>487.369995117188</v>
      </c>
      <c r="AT211" s="37" t="n">
        <v>495.829986572266</v>
      </c>
      <c r="AU211" s="37" t="n">
        <v>503.119995117188</v>
      </c>
      <c r="AV211" s="37" t="n">
        <v>509.859985351563</v>
      </c>
      <c r="AW211" s="37" t="n">
        <v>506.209991455078</v>
      </c>
      <c r="AX211" s="37" t="n">
        <v>508.359985351563</v>
      </c>
      <c r="AY211" s="37" t="n">
        <v>523.030029296875</v>
      </c>
      <c r="AZ211" s="37" t="n">
        <v>526.679992675781</v>
      </c>
      <c r="BA211" s="37" t="n">
        <v>532.690002441406</v>
      </c>
      <c r="BB211" s="37" t="n">
        <v>526.429992675781</v>
      </c>
      <c r="BC211" s="37" t="n">
        <v>526.72998046875</v>
      </c>
      <c r="BD211" s="37" t="n">
        <v>527.669982910156</v>
      </c>
      <c r="BE211" s="37" t="n">
        <v>530.119995117188</v>
      </c>
      <c r="BF211" s="37" t="n">
        <v>529.299987792969</v>
      </c>
      <c r="BG211" s="37" t="n">
        <v>524.580017089844</v>
      </c>
      <c r="BH211" s="37" t="n">
        <v>518.909973144531</v>
      </c>
      <c r="BI211" s="37" t="n">
        <v>518.869995117188</v>
      </c>
      <c r="BJ211" s="37" t="n">
        <v>525.349975585938</v>
      </c>
      <c r="BK211" s="37" t="n">
        <v>537.969970703125</v>
      </c>
      <c r="BL211" s="37" t="n">
        <v>535.27001953125</v>
      </c>
      <c r="BM211" s="37" t="n">
        <v>520.030029296875</v>
      </c>
      <c r="BN211" s="37" t="n">
        <v>518.309997558594</v>
      </c>
      <c r="BO211" s="37" t="n">
        <v>534.190002441406</v>
      </c>
      <c r="BP211" s="37" t="n">
        <v>528.739990234375</v>
      </c>
    </row>
    <row r="212" customFormat="false" ht="12.75" hidden="false" customHeight="false" outlineLevel="0" collapsed="false">
      <c r="A212" s="56" t="s">
        <v>290</v>
      </c>
      <c r="B212" s="56" t="n">
        <v>430.299987792969</v>
      </c>
      <c r="C212" s="37" t="n">
        <v>438.100006103516</v>
      </c>
      <c r="D212" s="37" t="n">
        <v>441.149993896484</v>
      </c>
      <c r="E212" s="37" t="n">
        <v>439.829986572266</v>
      </c>
      <c r="F212" s="37" t="n">
        <v>435.779998779297</v>
      </c>
      <c r="G212" s="37" t="n">
        <v>466.779998779297</v>
      </c>
      <c r="H212" s="37" t="n">
        <v>471.690002441406</v>
      </c>
      <c r="I212" s="37" t="n">
        <v>475.859985351563</v>
      </c>
      <c r="J212" s="37" t="n">
        <v>468.640014648438</v>
      </c>
      <c r="K212" s="37" t="n">
        <v>461.649993896484</v>
      </c>
      <c r="L212" s="37" t="n">
        <v>465.779998779297</v>
      </c>
      <c r="M212" s="37" t="n">
        <v>471.140014648438</v>
      </c>
      <c r="N212" s="37" t="n">
        <v>488.019989013672</v>
      </c>
      <c r="O212" s="37" t="n">
        <v>472.459991455078</v>
      </c>
      <c r="P212" s="37" t="n">
        <v>468.019989013672</v>
      </c>
      <c r="Q212" s="37" t="n">
        <v>481.529998779297</v>
      </c>
      <c r="R212" s="37" t="n">
        <v>473.619995117188</v>
      </c>
      <c r="S212" s="37" t="n">
        <v>472.690002441406</v>
      </c>
      <c r="T212" s="37" t="n">
        <v>472.5</v>
      </c>
      <c r="U212" s="37" t="n">
        <v>467.25</v>
      </c>
      <c r="V212" s="37" t="n">
        <v>466.779998779297</v>
      </c>
      <c r="W212" s="37" t="n">
        <v>489.410003662109</v>
      </c>
      <c r="X212" s="37" t="n">
        <v>504.160003662109</v>
      </c>
      <c r="Y212" s="37" t="n">
        <v>501.989990234375</v>
      </c>
      <c r="Z212" s="37" t="n">
        <v>505.779998779297</v>
      </c>
      <c r="AA212" s="37" t="n">
        <v>503.579986572266</v>
      </c>
      <c r="AB212" s="37" t="n">
        <v>492.730010986328</v>
      </c>
      <c r="AC212" s="37" t="n">
        <v>501.109985351563</v>
      </c>
      <c r="AD212" s="37" t="n">
        <v>490.529998779297</v>
      </c>
      <c r="AE212" s="37" t="n">
        <v>485.510009765625</v>
      </c>
      <c r="AF212" s="37" t="n">
        <v>494.459991455078</v>
      </c>
      <c r="AG212" s="37" t="n">
        <v>499.829986572266</v>
      </c>
      <c r="AH212" s="37" t="n">
        <v>497.589996337891</v>
      </c>
      <c r="AI212" s="37" t="n">
        <v>487.279998779297</v>
      </c>
      <c r="AJ212" s="37" t="n">
        <v>473.809997558594</v>
      </c>
      <c r="AK212" s="37" t="n">
        <v>476.769989013672</v>
      </c>
      <c r="AL212" s="37" t="n">
        <v>482.690002441406</v>
      </c>
      <c r="AM212" s="37" t="n">
        <v>486.429992675781</v>
      </c>
      <c r="AN212" s="37" t="n">
        <v>496.600006103516</v>
      </c>
      <c r="AO212" s="37" t="n">
        <v>499.170013427734</v>
      </c>
      <c r="AP212" s="37" t="n">
        <v>488.920013427734</v>
      </c>
      <c r="AQ212" s="37" t="n">
        <v>495.140014648438</v>
      </c>
      <c r="AR212" s="37" t="n">
        <v>499.690002441406</v>
      </c>
      <c r="AS212" s="37" t="n">
        <v>487.369995117188</v>
      </c>
      <c r="AT212" s="37" t="n">
        <v>495.829986572266</v>
      </c>
      <c r="AU212" s="37" t="n">
        <v>503.119995117188</v>
      </c>
      <c r="AV212" s="37" t="n">
        <v>509.859985351563</v>
      </c>
      <c r="AW212" s="37" t="n">
        <v>506.209991455078</v>
      </c>
      <c r="AX212" s="37" t="n">
        <v>508.359985351563</v>
      </c>
      <c r="AY212" s="37" t="n">
        <v>523.030029296875</v>
      </c>
      <c r="AZ212" s="37" t="n">
        <v>526.679992675781</v>
      </c>
      <c r="BA212" s="37" t="n">
        <v>532.690002441406</v>
      </c>
      <c r="BB212" s="37" t="n">
        <v>526.429992675781</v>
      </c>
      <c r="BC212" s="37" t="n">
        <v>526.72998046875</v>
      </c>
      <c r="BD212" s="37" t="n">
        <v>527.669982910156</v>
      </c>
      <c r="BE212" s="37" t="n">
        <v>530.119995117188</v>
      </c>
      <c r="BF212" s="37" t="n">
        <v>529.299987792969</v>
      </c>
      <c r="BG212" s="37" t="n">
        <v>524.580017089844</v>
      </c>
      <c r="BH212" s="37" t="n">
        <v>518.909973144531</v>
      </c>
      <c r="BI212" s="37" t="n">
        <v>518.869995117188</v>
      </c>
      <c r="BJ212" s="37" t="n">
        <v>525.349975585938</v>
      </c>
      <c r="BK212" s="37" t="n">
        <v>537.969970703125</v>
      </c>
      <c r="BL212" s="37" t="n">
        <v>535.27001953125</v>
      </c>
      <c r="BM212" s="37" t="n">
        <v>520.030029296875</v>
      </c>
      <c r="BN212" s="37" t="n">
        <v>518.309997558594</v>
      </c>
      <c r="BO212" s="37" t="n">
        <v>534.190002441406</v>
      </c>
      <c r="BP212" s="37" t="n">
        <v>528.739990234375</v>
      </c>
    </row>
    <row r="213" customFormat="false" ht="12.75" hidden="false" customHeight="false" outlineLevel="0" collapsed="false">
      <c r="A213" s="56" t="s">
        <v>290</v>
      </c>
      <c r="B213" s="56" t="n">
        <v>430.299987792969</v>
      </c>
      <c r="C213" s="37" t="n">
        <v>438.100006103516</v>
      </c>
      <c r="D213" s="37" t="n">
        <v>441.149993896484</v>
      </c>
      <c r="E213" s="37" t="n">
        <v>439.829986572266</v>
      </c>
      <c r="F213" s="37" t="n">
        <v>435.779998779297</v>
      </c>
      <c r="G213" s="37" t="n">
        <v>466.779998779297</v>
      </c>
      <c r="H213" s="37" t="n">
        <v>471.690002441406</v>
      </c>
      <c r="I213" s="37" t="n">
        <v>475.859985351563</v>
      </c>
      <c r="J213" s="37" t="n">
        <v>468.640014648438</v>
      </c>
      <c r="K213" s="37" t="n">
        <v>461.649993896484</v>
      </c>
      <c r="L213" s="37" t="n">
        <v>465.779998779297</v>
      </c>
      <c r="M213" s="37" t="n">
        <v>471.140014648438</v>
      </c>
      <c r="N213" s="37" t="n">
        <v>488.019989013672</v>
      </c>
      <c r="O213" s="37" t="n">
        <v>472.459991455078</v>
      </c>
      <c r="P213" s="37" t="n">
        <v>468.019989013672</v>
      </c>
      <c r="Q213" s="37" t="n">
        <v>481.529998779297</v>
      </c>
      <c r="R213" s="37" t="n">
        <v>473.619995117188</v>
      </c>
      <c r="S213" s="37" t="n">
        <v>472.690002441406</v>
      </c>
      <c r="T213" s="37" t="n">
        <v>472.5</v>
      </c>
      <c r="U213" s="37" t="n">
        <v>467.25</v>
      </c>
      <c r="V213" s="37" t="n">
        <v>466.779998779297</v>
      </c>
      <c r="W213" s="37" t="n">
        <v>489.410003662109</v>
      </c>
      <c r="X213" s="37" t="n">
        <v>504.160003662109</v>
      </c>
      <c r="Y213" s="37" t="n">
        <v>501.989990234375</v>
      </c>
      <c r="Z213" s="37" t="n">
        <v>505.779998779297</v>
      </c>
      <c r="AA213" s="37" t="n">
        <v>503.579986572266</v>
      </c>
      <c r="AB213" s="37" t="n">
        <v>492.730010986328</v>
      </c>
      <c r="AC213" s="37" t="n">
        <v>501.109985351563</v>
      </c>
      <c r="AD213" s="37" t="n">
        <v>490.529998779297</v>
      </c>
      <c r="AE213" s="37" t="n">
        <v>485.510009765625</v>
      </c>
      <c r="AF213" s="37" t="n">
        <v>494.459991455078</v>
      </c>
      <c r="AG213" s="37" t="n">
        <v>499.829986572266</v>
      </c>
      <c r="AH213" s="37" t="n">
        <v>497.589996337891</v>
      </c>
      <c r="AI213" s="37" t="n">
        <v>487.279998779297</v>
      </c>
      <c r="AJ213" s="37" t="n">
        <v>473.809997558594</v>
      </c>
      <c r="AK213" s="37" t="n">
        <v>476.769989013672</v>
      </c>
      <c r="AL213" s="37" t="n">
        <v>482.690002441406</v>
      </c>
      <c r="AM213" s="37" t="n">
        <v>486.429992675781</v>
      </c>
      <c r="AN213" s="37" t="n">
        <v>496.600006103516</v>
      </c>
      <c r="AO213" s="37" t="n">
        <v>499.170013427734</v>
      </c>
      <c r="AP213" s="37" t="n">
        <v>488.920013427734</v>
      </c>
      <c r="AQ213" s="37" t="n">
        <v>495.140014648438</v>
      </c>
      <c r="AR213" s="37" t="n">
        <v>499.690002441406</v>
      </c>
      <c r="AS213" s="37" t="n">
        <v>487.369995117188</v>
      </c>
      <c r="AT213" s="37" t="n">
        <v>495.829986572266</v>
      </c>
      <c r="AU213" s="37" t="n">
        <v>503.119995117188</v>
      </c>
      <c r="AV213" s="37" t="n">
        <v>509.859985351563</v>
      </c>
      <c r="AW213" s="37" t="n">
        <v>506.209991455078</v>
      </c>
      <c r="AX213" s="37" t="n">
        <v>508.359985351563</v>
      </c>
      <c r="AY213" s="37" t="n">
        <v>523.030029296875</v>
      </c>
      <c r="AZ213" s="37" t="n">
        <v>526.679992675781</v>
      </c>
      <c r="BA213" s="37" t="n">
        <v>532.690002441406</v>
      </c>
      <c r="BB213" s="37" t="n">
        <v>526.429992675781</v>
      </c>
      <c r="BC213" s="37" t="n">
        <v>526.72998046875</v>
      </c>
      <c r="BD213" s="37" t="n">
        <v>527.669982910156</v>
      </c>
      <c r="BE213" s="37" t="n">
        <v>530.119995117188</v>
      </c>
      <c r="BF213" s="37" t="n">
        <v>529.299987792969</v>
      </c>
      <c r="BG213" s="37" t="n">
        <v>524.580017089844</v>
      </c>
      <c r="BH213" s="37" t="n">
        <v>518.909973144531</v>
      </c>
      <c r="BI213" s="37" t="n">
        <v>518.869995117188</v>
      </c>
      <c r="BJ213" s="37" t="n">
        <v>525.349975585938</v>
      </c>
      <c r="BK213" s="37" t="n">
        <v>537.969970703125</v>
      </c>
      <c r="BL213" s="37" t="n">
        <v>535.27001953125</v>
      </c>
      <c r="BM213" s="37" t="n">
        <v>520.030029296875</v>
      </c>
      <c r="BN213" s="37" t="n">
        <v>518.309997558594</v>
      </c>
      <c r="BO213" s="37" t="n">
        <v>534.190002441406</v>
      </c>
      <c r="BP213" s="37" t="n">
        <v>528.739990234375</v>
      </c>
    </row>
    <row r="214" customFormat="false" ht="12.75" hidden="false" customHeight="false" outlineLevel="0" collapsed="false">
      <c r="A214" s="56" t="s">
        <v>290</v>
      </c>
      <c r="B214" s="56" t="n">
        <v>430.299987792969</v>
      </c>
      <c r="C214" s="37" t="n">
        <v>438.100006103516</v>
      </c>
      <c r="D214" s="37" t="n">
        <v>441.149993896484</v>
      </c>
      <c r="E214" s="37" t="n">
        <v>439.829986572266</v>
      </c>
      <c r="F214" s="37" t="n">
        <v>435.779998779297</v>
      </c>
      <c r="G214" s="37" t="n">
        <v>466.779998779297</v>
      </c>
      <c r="H214" s="37" t="n">
        <v>471.690002441406</v>
      </c>
      <c r="I214" s="37" t="n">
        <v>475.859985351563</v>
      </c>
      <c r="J214" s="37" t="n">
        <v>468.640014648438</v>
      </c>
      <c r="K214" s="37" t="n">
        <v>461.649993896484</v>
      </c>
      <c r="L214" s="37" t="n">
        <v>465.779998779297</v>
      </c>
      <c r="M214" s="37" t="n">
        <v>471.140014648438</v>
      </c>
      <c r="N214" s="37" t="n">
        <v>488.019989013672</v>
      </c>
      <c r="O214" s="37" t="n">
        <v>472.459991455078</v>
      </c>
      <c r="P214" s="37" t="n">
        <v>468.019989013672</v>
      </c>
      <c r="Q214" s="37" t="n">
        <v>481.529998779297</v>
      </c>
      <c r="R214" s="37" t="n">
        <v>473.619995117188</v>
      </c>
      <c r="S214" s="37" t="n">
        <v>472.690002441406</v>
      </c>
      <c r="T214" s="37" t="n">
        <v>472.5</v>
      </c>
      <c r="U214" s="37" t="n">
        <v>467.25</v>
      </c>
      <c r="V214" s="37" t="n">
        <v>466.779998779297</v>
      </c>
      <c r="W214" s="37" t="n">
        <v>489.410003662109</v>
      </c>
      <c r="X214" s="37" t="n">
        <v>504.160003662109</v>
      </c>
      <c r="Y214" s="37" t="n">
        <v>501.989990234375</v>
      </c>
      <c r="Z214" s="37" t="n">
        <v>505.779998779297</v>
      </c>
      <c r="AA214" s="37" t="n">
        <v>503.579986572266</v>
      </c>
      <c r="AB214" s="37" t="n">
        <v>492.730010986328</v>
      </c>
      <c r="AC214" s="37" t="n">
        <v>501.109985351563</v>
      </c>
      <c r="AD214" s="37" t="n">
        <v>490.529998779297</v>
      </c>
      <c r="AE214" s="37" t="n">
        <v>485.510009765625</v>
      </c>
      <c r="AF214" s="37" t="n">
        <v>494.459991455078</v>
      </c>
      <c r="AG214" s="37" t="n">
        <v>499.829986572266</v>
      </c>
      <c r="AH214" s="37" t="n">
        <v>497.589996337891</v>
      </c>
      <c r="AI214" s="37" t="n">
        <v>487.279998779297</v>
      </c>
      <c r="AJ214" s="37" t="n">
        <v>473.809997558594</v>
      </c>
      <c r="AK214" s="37" t="n">
        <v>476.769989013672</v>
      </c>
      <c r="AL214" s="37" t="n">
        <v>482.690002441406</v>
      </c>
      <c r="AM214" s="37" t="n">
        <v>486.429992675781</v>
      </c>
      <c r="AN214" s="37" t="n">
        <v>496.600006103516</v>
      </c>
      <c r="AO214" s="37" t="n">
        <v>499.170013427734</v>
      </c>
      <c r="AP214" s="37" t="n">
        <v>488.920013427734</v>
      </c>
      <c r="AQ214" s="37" t="n">
        <v>495.140014648438</v>
      </c>
      <c r="AR214" s="37" t="n">
        <v>499.690002441406</v>
      </c>
      <c r="AS214" s="37" t="n">
        <v>487.369995117188</v>
      </c>
      <c r="AT214" s="37" t="n">
        <v>495.829986572266</v>
      </c>
      <c r="AU214" s="37" t="n">
        <v>503.119995117188</v>
      </c>
      <c r="AV214" s="37" t="n">
        <v>509.859985351563</v>
      </c>
      <c r="AW214" s="37" t="n">
        <v>506.209991455078</v>
      </c>
      <c r="AX214" s="37" t="n">
        <v>508.359985351563</v>
      </c>
      <c r="AY214" s="37" t="n">
        <v>523.030029296875</v>
      </c>
      <c r="AZ214" s="37" t="n">
        <v>526.679992675781</v>
      </c>
      <c r="BA214" s="37" t="n">
        <v>532.690002441406</v>
      </c>
      <c r="BB214" s="37" t="n">
        <v>526.429992675781</v>
      </c>
      <c r="BC214" s="37" t="n">
        <v>526.72998046875</v>
      </c>
      <c r="BD214" s="37" t="n">
        <v>527.669982910156</v>
      </c>
      <c r="BE214" s="37" t="n">
        <v>530.119995117188</v>
      </c>
      <c r="BF214" s="37" t="n">
        <v>529.299987792969</v>
      </c>
      <c r="BG214" s="37" t="n">
        <v>524.580017089844</v>
      </c>
      <c r="BH214" s="37" t="n">
        <v>518.909973144531</v>
      </c>
      <c r="BI214" s="37" t="n">
        <v>518.869995117188</v>
      </c>
      <c r="BJ214" s="37" t="n">
        <v>525.349975585938</v>
      </c>
      <c r="BK214" s="37" t="n">
        <v>537.969970703125</v>
      </c>
      <c r="BL214" s="37" t="n">
        <v>535.27001953125</v>
      </c>
      <c r="BM214" s="37" t="n">
        <v>520.030029296875</v>
      </c>
      <c r="BN214" s="37" t="n">
        <v>518.309997558594</v>
      </c>
      <c r="BO214" s="37" t="n">
        <v>534.190002441406</v>
      </c>
      <c r="BP214" s="37" t="n">
        <v>528.739990234375</v>
      </c>
    </row>
    <row r="215" customFormat="false" ht="12.75" hidden="false" customHeight="false" outlineLevel="0" collapsed="false">
      <c r="A215" s="56" t="s">
        <v>290</v>
      </c>
      <c r="B215" s="56" t="n">
        <v>430.299987792969</v>
      </c>
      <c r="C215" s="37" t="n">
        <v>438.100006103516</v>
      </c>
      <c r="D215" s="37" t="n">
        <v>441.149993896484</v>
      </c>
      <c r="E215" s="37" t="n">
        <v>439.829986572266</v>
      </c>
      <c r="F215" s="37" t="n">
        <v>435.779998779297</v>
      </c>
      <c r="G215" s="37" t="n">
        <v>466.779998779297</v>
      </c>
      <c r="H215" s="37" t="n">
        <v>471.690002441406</v>
      </c>
      <c r="I215" s="37" t="n">
        <v>475.859985351563</v>
      </c>
      <c r="J215" s="37" t="n">
        <v>468.640014648438</v>
      </c>
      <c r="K215" s="37" t="n">
        <v>461.649993896484</v>
      </c>
      <c r="L215" s="37" t="n">
        <v>465.779998779297</v>
      </c>
      <c r="M215" s="37" t="n">
        <v>471.140014648438</v>
      </c>
      <c r="N215" s="37" t="n">
        <v>488.019989013672</v>
      </c>
      <c r="O215" s="37" t="n">
        <v>472.459991455078</v>
      </c>
      <c r="P215" s="37" t="n">
        <v>468.019989013672</v>
      </c>
      <c r="Q215" s="37" t="n">
        <v>481.529998779297</v>
      </c>
      <c r="R215" s="37" t="n">
        <v>473.619995117188</v>
      </c>
      <c r="S215" s="37" t="n">
        <v>472.690002441406</v>
      </c>
      <c r="T215" s="37" t="n">
        <v>472.5</v>
      </c>
      <c r="U215" s="37" t="n">
        <v>467.25</v>
      </c>
      <c r="V215" s="37" t="n">
        <v>466.779998779297</v>
      </c>
      <c r="W215" s="37" t="n">
        <v>489.410003662109</v>
      </c>
      <c r="X215" s="37" t="n">
        <v>504.160003662109</v>
      </c>
      <c r="Y215" s="37" t="n">
        <v>501.989990234375</v>
      </c>
      <c r="Z215" s="37" t="n">
        <v>505.779998779297</v>
      </c>
      <c r="AA215" s="37" t="n">
        <v>503.579986572266</v>
      </c>
      <c r="AB215" s="37" t="n">
        <v>492.730010986328</v>
      </c>
      <c r="AC215" s="37" t="n">
        <v>501.109985351563</v>
      </c>
      <c r="AD215" s="37" t="n">
        <v>490.529998779297</v>
      </c>
      <c r="AE215" s="37" t="n">
        <v>485.510009765625</v>
      </c>
      <c r="AF215" s="37" t="n">
        <v>494.459991455078</v>
      </c>
      <c r="AG215" s="37" t="n">
        <v>499.829986572266</v>
      </c>
      <c r="AH215" s="37" t="n">
        <v>497.589996337891</v>
      </c>
      <c r="AI215" s="37" t="n">
        <v>487.279998779297</v>
      </c>
      <c r="AJ215" s="37" t="n">
        <v>473.809997558594</v>
      </c>
      <c r="AK215" s="37" t="n">
        <v>476.769989013672</v>
      </c>
      <c r="AL215" s="37" t="n">
        <v>482.690002441406</v>
      </c>
      <c r="AM215" s="37" t="n">
        <v>486.429992675781</v>
      </c>
      <c r="AN215" s="37" t="n">
        <v>496.600006103516</v>
      </c>
      <c r="AO215" s="37" t="n">
        <v>499.170013427734</v>
      </c>
      <c r="AP215" s="37" t="n">
        <v>488.920013427734</v>
      </c>
      <c r="AQ215" s="37" t="n">
        <v>495.140014648438</v>
      </c>
      <c r="AR215" s="37" t="n">
        <v>499.690002441406</v>
      </c>
      <c r="AS215" s="37" t="n">
        <v>487.369995117188</v>
      </c>
      <c r="AT215" s="37" t="n">
        <v>495.829986572266</v>
      </c>
      <c r="AU215" s="37" t="n">
        <v>503.119995117188</v>
      </c>
      <c r="AV215" s="37" t="n">
        <v>509.859985351563</v>
      </c>
      <c r="AW215" s="37" t="n">
        <v>506.209991455078</v>
      </c>
      <c r="AX215" s="37" t="n">
        <v>508.359985351563</v>
      </c>
      <c r="AY215" s="37" t="n">
        <v>523.030029296875</v>
      </c>
      <c r="AZ215" s="37" t="n">
        <v>526.679992675781</v>
      </c>
      <c r="BA215" s="37" t="n">
        <v>532.690002441406</v>
      </c>
      <c r="BB215" s="37" t="n">
        <v>526.429992675781</v>
      </c>
      <c r="BC215" s="37" t="n">
        <v>526.72998046875</v>
      </c>
      <c r="BD215" s="37" t="n">
        <v>527.669982910156</v>
      </c>
      <c r="BE215" s="37" t="n">
        <v>530.119995117188</v>
      </c>
      <c r="BF215" s="37" t="n">
        <v>529.299987792969</v>
      </c>
      <c r="BG215" s="37" t="n">
        <v>524.580017089844</v>
      </c>
      <c r="BH215" s="37" t="n">
        <v>518.909973144531</v>
      </c>
      <c r="BI215" s="37" t="n">
        <v>518.869995117188</v>
      </c>
      <c r="BJ215" s="37" t="n">
        <v>525.349975585938</v>
      </c>
      <c r="BK215" s="37" t="n">
        <v>537.969970703125</v>
      </c>
      <c r="BL215" s="37" t="n">
        <v>535.27001953125</v>
      </c>
      <c r="BM215" s="37" t="n">
        <v>520.030029296875</v>
      </c>
      <c r="BN215" s="37" t="n">
        <v>518.309997558594</v>
      </c>
      <c r="BO215" s="37" t="n">
        <v>534.190002441406</v>
      </c>
      <c r="BP215" s="37" t="n">
        <v>528.739990234375</v>
      </c>
    </row>
    <row r="216" customFormat="false" ht="12.75" hidden="false" customHeight="false" outlineLevel="0" collapsed="false">
      <c r="A216" s="56"/>
      <c r="B216" s="56"/>
    </row>
    <row r="217" customFormat="false" ht="12.75" hidden="false" customHeight="false" outlineLevel="0" collapsed="false">
      <c r="A217" s="56"/>
      <c r="B217" s="56"/>
    </row>
    <row r="218" customFormat="false" ht="12.75" hidden="false" customHeight="false" outlineLevel="0" collapsed="false">
      <c r="A218" s="56"/>
      <c r="B218" s="56"/>
    </row>
    <row r="219" customFormat="false" ht="12.75" hidden="false" customHeight="false" outlineLevel="0" collapsed="false">
      <c r="A219" s="56"/>
      <c r="B219" s="56"/>
    </row>
    <row r="220" customFormat="false" ht="12.75" hidden="false" customHeight="false" outlineLevel="0" collapsed="false">
      <c r="A220" s="56"/>
      <c r="B220" s="56"/>
    </row>
    <row r="221" customFormat="false" ht="12.75" hidden="false" customHeight="false" outlineLevel="0" collapsed="false">
      <c r="A221" s="56"/>
      <c r="B221" s="56"/>
    </row>
    <row r="222" customFormat="false" ht="12.75" hidden="false" customHeight="false" outlineLevel="0" collapsed="false">
      <c r="A222" s="56"/>
      <c r="B222" s="56"/>
    </row>
    <row r="223" customFormat="false" ht="12.75" hidden="false" customHeight="false" outlineLevel="0" collapsed="false">
      <c r="A223" s="56"/>
      <c r="B223" s="56"/>
    </row>
    <row r="224" customFormat="false" ht="12.75" hidden="false" customHeight="false" outlineLevel="0" collapsed="false">
      <c r="A224" s="56"/>
      <c r="B224" s="56"/>
    </row>
    <row r="225" customFormat="false" ht="12.75" hidden="false" customHeight="false" outlineLevel="0" collapsed="false">
      <c r="A225" s="56"/>
      <c r="B225" s="56"/>
    </row>
    <row r="226" customFormat="false" ht="12.75" hidden="false" customHeight="false" outlineLevel="0" collapsed="false">
      <c r="A226" s="56"/>
      <c r="B226" s="56"/>
    </row>
    <row r="227" customFormat="false" ht="12.75" hidden="false" customHeight="false" outlineLevel="0" collapsed="false">
      <c r="A227" s="56"/>
      <c r="B227" s="56"/>
    </row>
    <row r="228" customFormat="false" ht="12.75" hidden="false" customHeight="false" outlineLevel="0" collapsed="false">
      <c r="A228" s="56"/>
      <c r="B228" s="56"/>
    </row>
    <row r="229" customFormat="false" ht="12.75" hidden="false" customHeight="false" outlineLevel="0" collapsed="false">
      <c r="A229" s="56"/>
      <c r="B229" s="56"/>
    </row>
    <row r="230" customFormat="false" ht="12.75" hidden="false" customHeight="false" outlineLevel="0" collapsed="false">
      <c r="A230" s="56"/>
      <c r="B230" s="56"/>
    </row>
    <row r="231" customFormat="false" ht="12.75" hidden="false" customHeight="false" outlineLevel="0" collapsed="false">
      <c r="A231" s="56"/>
      <c r="B231" s="56"/>
    </row>
    <row r="232" customFormat="false" ht="12.75" hidden="false" customHeight="false" outlineLevel="0" collapsed="false">
      <c r="A232" s="56"/>
      <c r="B232" s="56"/>
    </row>
    <row r="233" customFormat="false" ht="12.75" hidden="false" customHeight="false" outlineLevel="0" collapsed="false">
      <c r="A233" s="56"/>
      <c r="B233" s="56"/>
    </row>
    <row r="234" customFormat="false" ht="12.75" hidden="false" customHeight="false" outlineLevel="0" collapsed="false">
      <c r="A234" s="56"/>
      <c r="B234" s="56"/>
    </row>
    <row r="235" customFormat="false" ht="12.75" hidden="false" customHeight="false" outlineLevel="0" collapsed="false">
      <c r="A235" s="56"/>
      <c r="B235" s="56"/>
    </row>
    <row r="236" customFormat="false" ht="12.75" hidden="false" customHeight="false" outlineLevel="0" collapsed="false">
      <c r="A236" s="56"/>
      <c r="B236" s="56"/>
    </row>
    <row r="237" customFormat="false" ht="12.75" hidden="false" customHeight="false" outlineLevel="0" collapsed="false">
      <c r="A237" s="56"/>
      <c r="B237" s="56"/>
    </row>
    <row r="238" customFormat="false" ht="12.75" hidden="false" customHeight="false" outlineLevel="0" collapsed="false">
      <c r="A238" s="56"/>
      <c r="B238" s="56"/>
    </row>
    <row r="239" customFormat="false" ht="12.75" hidden="false" customHeight="false" outlineLevel="0" collapsed="false">
      <c r="A239" s="56"/>
      <c r="B239" s="56"/>
    </row>
    <row r="240" customFormat="false" ht="12.75" hidden="false" customHeight="false" outlineLevel="0" collapsed="false">
      <c r="A240" s="56"/>
      <c r="B240" s="56"/>
    </row>
    <row r="241" customFormat="false" ht="12.75" hidden="false" customHeight="false" outlineLevel="0" collapsed="false">
      <c r="A241" s="56"/>
      <c r="B241" s="56"/>
    </row>
    <row r="242" customFormat="false" ht="12.75" hidden="false" customHeight="false" outlineLevel="0" collapsed="false">
      <c r="A242" s="56"/>
      <c r="B242" s="56"/>
    </row>
    <row r="243" customFormat="false" ht="12.75" hidden="false" customHeight="false" outlineLevel="0" collapsed="false">
      <c r="A243" s="56"/>
      <c r="B243" s="56"/>
    </row>
    <row r="244" customFormat="false" ht="12.75" hidden="false" customHeight="false" outlineLevel="0" collapsed="false">
      <c r="A244" s="56"/>
      <c r="B244" s="56"/>
    </row>
    <row r="245" customFormat="false" ht="12.75" hidden="false" customHeight="false" outlineLevel="0" collapsed="false">
      <c r="A245" s="56"/>
      <c r="B245" s="56"/>
    </row>
    <row r="246" customFormat="false" ht="12.75" hidden="false" customHeight="false" outlineLevel="0" collapsed="false">
      <c r="A246" s="56"/>
      <c r="B246" s="56"/>
    </row>
    <row r="247" customFormat="false" ht="12.75" hidden="false" customHeight="false" outlineLevel="0" collapsed="false">
      <c r="A247" s="56"/>
      <c r="B247" s="56"/>
    </row>
    <row r="248" customFormat="false" ht="12.75" hidden="false" customHeight="false" outlineLevel="0" collapsed="false">
      <c r="A248" s="56"/>
      <c r="B248" s="56"/>
    </row>
    <row r="249" customFormat="false" ht="12.75" hidden="false" customHeight="false" outlineLevel="0" collapsed="false">
      <c r="A249" s="56"/>
      <c r="B249" s="56"/>
    </row>
    <row r="250" customFormat="false" ht="12.75" hidden="false" customHeight="false" outlineLevel="0" collapsed="false">
      <c r="A250" s="56"/>
      <c r="B250" s="56"/>
    </row>
    <row r="251" customFormat="false" ht="12.75" hidden="false" customHeight="false" outlineLevel="0" collapsed="false">
      <c r="A251" s="56"/>
      <c r="B251" s="56"/>
    </row>
    <row r="252" customFormat="false" ht="12.75" hidden="false" customHeight="false" outlineLevel="0" collapsed="false">
      <c r="A252" s="56"/>
      <c r="B252" s="56"/>
    </row>
    <row r="253" customFormat="false" ht="12.75" hidden="false" customHeight="false" outlineLevel="0" collapsed="false">
      <c r="A253" s="56"/>
      <c r="B253" s="56"/>
    </row>
    <row r="254" customFormat="false" ht="12.75" hidden="false" customHeight="false" outlineLevel="0" collapsed="false">
      <c r="A254" s="56"/>
      <c r="B254" s="56"/>
    </row>
    <row r="255" customFormat="false" ht="12.75" hidden="false" customHeight="false" outlineLevel="0" collapsed="false">
      <c r="A255" s="56"/>
      <c r="B255" s="56"/>
    </row>
    <row r="256" customFormat="false" ht="12.75" hidden="false" customHeight="false" outlineLevel="0" collapsed="false">
      <c r="A256" s="56"/>
      <c r="B256" s="56"/>
    </row>
    <row r="257" customFormat="false" ht="12.75" hidden="false" customHeight="false" outlineLevel="0" collapsed="false">
      <c r="A257" s="56"/>
      <c r="B257" s="56"/>
    </row>
    <row r="258" customFormat="false" ht="12.75" hidden="false" customHeight="false" outlineLevel="0" collapsed="false">
      <c r="A258" s="56"/>
      <c r="B258" s="56"/>
    </row>
    <row r="259" customFormat="false" ht="12.75" hidden="false" customHeight="false" outlineLevel="0" collapsed="false">
      <c r="A259" s="56"/>
      <c r="B259" s="56"/>
    </row>
    <row r="260" customFormat="false" ht="12.75" hidden="false" customHeight="false" outlineLevel="0" collapsed="false">
      <c r="A260" s="56"/>
      <c r="B260" s="56"/>
    </row>
    <row r="261" customFormat="false" ht="12.75" hidden="false" customHeight="false" outlineLevel="0" collapsed="false">
      <c r="A261" s="56"/>
      <c r="B261" s="56"/>
    </row>
    <row r="262" customFormat="false" ht="12.75" hidden="false" customHeight="false" outlineLevel="0" collapsed="false">
      <c r="A262" s="56"/>
      <c r="B262" s="56"/>
    </row>
    <row r="263" customFormat="false" ht="12.75" hidden="false" customHeight="false" outlineLevel="0" collapsed="false">
      <c r="A263" s="56"/>
      <c r="B263" s="56"/>
    </row>
    <row r="264" customFormat="false" ht="12.75" hidden="false" customHeight="false" outlineLevel="0" collapsed="false">
      <c r="A264" s="56"/>
      <c r="B264" s="56"/>
    </row>
    <row r="265" customFormat="false" ht="12.75" hidden="false" customHeight="false" outlineLevel="0" collapsed="false">
      <c r="A265" s="56"/>
      <c r="B265" s="56"/>
    </row>
    <row r="266" customFormat="false" ht="12.75" hidden="false" customHeight="false" outlineLevel="0" collapsed="false">
      <c r="A266" s="56"/>
      <c r="B266" s="56"/>
    </row>
    <row r="267" customFormat="false" ht="12.75" hidden="false" customHeight="false" outlineLevel="0" collapsed="false">
      <c r="A267" s="56"/>
      <c r="B267" s="56"/>
    </row>
    <row r="268" customFormat="false" ht="12.75" hidden="false" customHeight="false" outlineLevel="0" collapsed="false">
      <c r="A268" s="56"/>
      <c r="B268" s="56"/>
    </row>
    <row r="269" customFormat="false" ht="12.75" hidden="false" customHeight="false" outlineLevel="0" collapsed="false">
      <c r="A269" s="56"/>
      <c r="B269" s="56"/>
    </row>
    <row r="270" customFormat="false" ht="12.75" hidden="false" customHeight="false" outlineLevel="0" collapsed="false">
      <c r="A270" s="56"/>
      <c r="B270" s="56"/>
    </row>
    <row r="271" customFormat="false" ht="12.75" hidden="false" customHeight="false" outlineLevel="0" collapsed="false">
      <c r="A271" s="56"/>
      <c r="B271" s="56"/>
    </row>
    <row r="272" customFormat="false" ht="12.75" hidden="false" customHeight="false" outlineLevel="0" collapsed="false">
      <c r="A272" s="56"/>
      <c r="B272" s="56"/>
    </row>
    <row r="273" customFormat="false" ht="12.75" hidden="false" customHeight="false" outlineLevel="0" collapsed="false">
      <c r="A273" s="56"/>
      <c r="B273" s="56"/>
    </row>
    <row r="274" customFormat="false" ht="12.75" hidden="false" customHeight="false" outlineLevel="0" collapsed="false">
      <c r="A274" s="56"/>
      <c r="B274" s="56"/>
    </row>
    <row r="275" customFormat="false" ht="12.75" hidden="false" customHeight="false" outlineLevel="0" collapsed="false">
      <c r="A275" s="56"/>
      <c r="B275" s="56"/>
    </row>
    <row r="276" customFormat="false" ht="12.75" hidden="false" customHeight="false" outlineLevel="0" collapsed="false">
      <c r="A276" s="56"/>
      <c r="B276" s="56"/>
    </row>
    <row r="277" customFormat="false" ht="12.75" hidden="false" customHeight="false" outlineLevel="0" collapsed="false">
      <c r="A277" s="56"/>
      <c r="B277" s="56"/>
    </row>
    <row r="278" customFormat="false" ht="12.75" hidden="false" customHeight="false" outlineLevel="0" collapsed="false">
      <c r="A278" s="56"/>
      <c r="B278" s="56"/>
    </row>
    <row r="279" customFormat="false" ht="12.75" hidden="false" customHeight="false" outlineLevel="0" collapsed="false">
      <c r="A279" s="56"/>
      <c r="B279" s="56"/>
    </row>
    <row r="280" customFormat="false" ht="12.75" hidden="false" customHeight="false" outlineLevel="0" collapsed="false">
      <c r="A280" s="56"/>
      <c r="B280" s="56"/>
    </row>
    <row r="281" customFormat="false" ht="12.75" hidden="false" customHeight="false" outlineLevel="0" collapsed="false">
      <c r="A281" s="56"/>
      <c r="B281" s="56"/>
    </row>
    <row r="282" customFormat="false" ht="12.75" hidden="false" customHeight="false" outlineLevel="0" collapsed="false">
      <c r="A282" s="56"/>
      <c r="B282" s="56"/>
    </row>
    <row r="283" customFormat="false" ht="12.75" hidden="false" customHeight="false" outlineLevel="0" collapsed="false">
      <c r="A283" s="56"/>
      <c r="B283" s="56"/>
    </row>
    <row r="284" customFormat="false" ht="12.75" hidden="false" customHeight="false" outlineLevel="0" collapsed="false">
      <c r="A284" s="56"/>
      <c r="B284" s="56"/>
    </row>
    <row r="285" customFormat="false" ht="12.75" hidden="false" customHeight="false" outlineLevel="0" collapsed="false">
      <c r="A285" s="56"/>
      <c r="B285" s="56"/>
    </row>
    <row r="286" customFormat="false" ht="12.75" hidden="false" customHeight="false" outlineLevel="0" collapsed="false">
      <c r="A286" s="56"/>
      <c r="B286" s="56"/>
    </row>
    <row r="287" customFormat="false" ht="12.75" hidden="false" customHeight="false" outlineLevel="0" collapsed="false">
      <c r="A287" s="56"/>
      <c r="B287" s="56"/>
    </row>
    <row r="288" customFormat="false" ht="12.75" hidden="false" customHeight="false" outlineLevel="0" collapsed="false">
      <c r="A288" s="56"/>
      <c r="B288" s="56"/>
    </row>
    <row r="289" customFormat="false" ht="12.75" hidden="false" customHeight="false" outlineLevel="0" collapsed="false">
      <c r="A289" s="56"/>
      <c r="B289" s="56"/>
    </row>
    <row r="290" customFormat="false" ht="12.75" hidden="false" customHeight="false" outlineLevel="0" collapsed="false">
      <c r="A290" s="56"/>
      <c r="B290" s="56"/>
    </row>
    <row r="291" customFormat="false" ht="12.75" hidden="false" customHeight="false" outlineLevel="0" collapsed="false">
      <c r="A291" s="56"/>
      <c r="B291" s="56"/>
    </row>
    <row r="292" customFormat="false" ht="12.75" hidden="false" customHeight="false" outlineLevel="0" collapsed="false">
      <c r="A292" s="56"/>
      <c r="B292" s="56"/>
    </row>
    <row r="293" customFormat="false" ht="12.75" hidden="false" customHeight="false" outlineLevel="0" collapsed="false">
      <c r="A293" s="56"/>
      <c r="B293" s="56"/>
    </row>
    <row r="294" customFormat="false" ht="12.75" hidden="false" customHeight="false" outlineLevel="0" collapsed="false">
      <c r="A294" s="56"/>
      <c r="B294" s="56"/>
    </row>
    <row r="295" customFormat="false" ht="12.75" hidden="false" customHeight="false" outlineLevel="0" collapsed="false">
      <c r="A295" s="56"/>
      <c r="B295" s="56"/>
    </row>
    <row r="296" customFormat="false" ht="12.75" hidden="false" customHeight="false" outlineLevel="0" collapsed="false">
      <c r="A296" s="56"/>
      <c r="B296" s="56"/>
    </row>
    <row r="297" customFormat="false" ht="12.75" hidden="false" customHeight="false" outlineLevel="0" collapsed="false">
      <c r="A297" s="56"/>
      <c r="B297" s="56"/>
    </row>
    <row r="298" customFormat="false" ht="12.75" hidden="false" customHeight="false" outlineLevel="0" collapsed="false">
      <c r="A298" s="56"/>
      <c r="B298" s="56"/>
    </row>
    <row r="299" customFormat="false" ht="12.75" hidden="false" customHeight="false" outlineLevel="0" collapsed="false">
      <c r="A299" s="56"/>
      <c r="B299" s="56"/>
    </row>
    <row r="300" customFormat="false" ht="12.75" hidden="false" customHeight="false" outlineLevel="0" collapsed="false">
      <c r="A300" s="56"/>
      <c r="B300" s="56"/>
    </row>
    <row r="301" customFormat="false" ht="12.75" hidden="false" customHeight="false" outlineLevel="0" collapsed="false">
      <c r="A301" s="56"/>
      <c r="B301" s="56"/>
    </row>
    <row r="302" customFormat="false" ht="12.75" hidden="false" customHeight="false" outlineLevel="0" collapsed="false">
      <c r="A302" s="56"/>
      <c r="B302" s="56"/>
    </row>
    <row r="303" customFormat="false" ht="12.75" hidden="false" customHeight="false" outlineLevel="0" collapsed="false">
      <c r="A303" s="56"/>
      <c r="B303" s="56"/>
    </row>
    <row r="304" customFormat="false" ht="12.75" hidden="false" customHeight="false" outlineLevel="0" collapsed="false">
      <c r="A304" s="56"/>
      <c r="B304" s="56"/>
    </row>
    <row r="305" customFormat="false" ht="12.75" hidden="false" customHeight="false" outlineLevel="0" collapsed="false">
      <c r="A305" s="56"/>
      <c r="B305" s="56"/>
    </row>
    <row r="306" customFormat="false" ht="12.75" hidden="false" customHeight="false" outlineLevel="0" collapsed="false">
      <c r="A306" s="56"/>
      <c r="B306" s="56"/>
    </row>
    <row r="307" customFormat="false" ht="12.75" hidden="false" customHeight="false" outlineLevel="0" collapsed="false">
      <c r="A307" s="56"/>
      <c r="B307" s="56"/>
    </row>
    <row r="308" customFormat="false" ht="12.75" hidden="false" customHeight="false" outlineLevel="0" collapsed="false">
      <c r="A308" s="56"/>
      <c r="B308" s="56"/>
    </row>
    <row r="309" customFormat="false" ht="12.75" hidden="false" customHeight="false" outlineLevel="0" collapsed="false">
      <c r="A309" s="56"/>
      <c r="B309" s="56"/>
    </row>
    <row r="310" customFormat="false" ht="12.75" hidden="false" customHeight="false" outlineLevel="0" collapsed="false">
      <c r="A310" s="56"/>
      <c r="B310" s="56"/>
    </row>
    <row r="311" customFormat="false" ht="12.75" hidden="false" customHeight="false" outlineLevel="0" collapsed="false">
      <c r="A311" s="56"/>
      <c r="B311" s="56"/>
    </row>
    <row r="312" customFormat="false" ht="12.75" hidden="false" customHeight="false" outlineLevel="0" collapsed="false">
      <c r="A312" s="56"/>
      <c r="B312" s="56"/>
    </row>
    <row r="313" customFormat="false" ht="12.75" hidden="false" customHeight="false" outlineLevel="0" collapsed="false">
      <c r="A313" s="56"/>
      <c r="B313" s="56"/>
    </row>
    <row r="314" customFormat="false" ht="12.75" hidden="false" customHeight="false" outlineLevel="0" collapsed="false">
      <c r="A314" s="56"/>
      <c r="B314" s="56"/>
    </row>
    <row r="315" customFormat="false" ht="12.75" hidden="false" customHeight="false" outlineLevel="0" collapsed="false">
      <c r="A315" s="56"/>
      <c r="B315" s="56"/>
    </row>
    <row r="316" customFormat="false" ht="12.75" hidden="false" customHeight="false" outlineLevel="0" collapsed="false">
      <c r="A316" s="56"/>
      <c r="B316" s="56"/>
    </row>
    <row r="317" customFormat="false" ht="12.75" hidden="false" customHeight="false" outlineLevel="0" collapsed="false">
      <c r="A317" s="56"/>
      <c r="B317" s="56"/>
    </row>
    <row r="318" customFormat="false" ht="12.75" hidden="false" customHeight="false" outlineLevel="0" collapsed="false">
      <c r="A318" s="56"/>
      <c r="B318" s="56"/>
    </row>
    <row r="319" customFormat="false" ht="12.75" hidden="false" customHeight="false" outlineLevel="0" collapsed="false">
      <c r="A319" s="56"/>
      <c r="B319" s="56"/>
    </row>
    <row r="320" customFormat="false" ht="12.75" hidden="false" customHeight="false" outlineLevel="0" collapsed="false">
      <c r="A320" s="56"/>
      <c r="B320" s="56"/>
    </row>
    <row r="321" customFormat="false" ht="12.75" hidden="false" customHeight="false" outlineLevel="0" collapsed="false">
      <c r="A321" s="56"/>
      <c r="B321" s="56"/>
    </row>
    <row r="322" customFormat="false" ht="12.75" hidden="false" customHeight="false" outlineLevel="0" collapsed="false">
      <c r="A322" s="56"/>
      <c r="B322" s="56"/>
    </row>
    <row r="323" customFormat="false" ht="12.75" hidden="false" customHeight="false" outlineLevel="0" collapsed="false">
      <c r="A323" s="56"/>
      <c r="B323" s="56"/>
    </row>
    <row r="324" customFormat="false" ht="12.75" hidden="false" customHeight="false" outlineLevel="0" collapsed="false">
      <c r="A324" s="56"/>
      <c r="B324" s="56"/>
    </row>
    <row r="325" customFormat="false" ht="12.75" hidden="false" customHeight="false" outlineLevel="0" collapsed="false">
      <c r="A325" s="56"/>
      <c r="B325" s="56"/>
    </row>
    <row r="326" customFormat="false" ht="12.75" hidden="false" customHeight="false" outlineLevel="0" collapsed="false">
      <c r="A326" s="56"/>
      <c r="B326" s="56"/>
    </row>
    <row r="327" customFormat="false" ht="12.75" hidden="false" customHeight="false" outlineLevel="0" collapsed="false">
      <c r="A327" s="56"/>
      <c r="B327" s="56"/>
    </row>
    <row r="328" customFormat="false" ht="12.75" hidden="false" customHeight="false" outlineLevel="0" collapsed="false">
      <c r="A328" s="56"/>
      <c r="B328" s="56"/>
    </row>
    <row r="329" customFormat="false" ht="12.75" hidden="false" customHeight="false" outlineLevel="0" collapsed="false">
      <c r="A329" s="56"/>
      <c r="B329" s="56"/>
    </row>
    <row r="330" customFormat="false" ht="12.75" hidden="false" customHeight="false" outlineLevel="0" collapsed="false">
      <c r="A330" s="56"/>
      <c r="B330" s="56"/>
    </row>
    <row r="331" customFormat="false" ht="12.75" hidden="false" customHeight="false" outlineLevel="0" collapsed="false">
      <c r="A331" s="56"/>
      <c r="B331" s="56"/>
    </row>
    <row r="332" customFormat="false" ht="12.75" hidden="false" customHeight="false" outlineLevel="0" collapsed="false">
      <c r="A332" s="56"/>
      <c r="B332" s="56"/>
    </row>
    <row r="333" customFormat="false" ht="12.75" hidden="false" customHeight="false" outlineLevel="0" collapsed="false">
      <c r="A333" s="56"/>
      <c r="B333" s="56"/>
    </row>
    <row r="334" customFormat="false" ht="12.75" hidden="false" customHeight="false" outlineLevel="0" collapsed="false">
      <c r="A334" s="56"/>
      <c r="B334" s="56"/>
    </row>
    <row r="335" customFormat="false" ht="12.75" hidden="false" customHeight="false" outlineLevel="0" collapsed="false">
      <c r="A335" s="56"/>
      <c r="B335" s="56"/>
    </row>
    <row r="336" customFormat="false" ht="12.75" hidden="false" customHeight="false" outlineLevel="0" collapsed="false">
      <c r="A336" s="56"/>
      <c r="B336" s="56"/>
    </row>
    <row r="337" customFormat="false" ht="12.75" hidden="false" customHeight="false" outlineLevel="0" collapsed="false">
      <c r="A337" s="56"/>
      <c r="B337" s="56"/>
    </row>
    <row r="338" customFormat="false" ht="12.75" hidden="false" customHeight="false" outlineLevel="0" collapsed="false">
      <c r="A338" s="56"/>
      <c r="B338" s="56"/>
    </row>
    <row r="339" customFormat="false" ht="12.75" hidden="false" customHeight="false" outlineLevel="0" collapsed="false">
      <c r="A339" s="56"/>
      <c r="B339" s="56"/>
    </row>
    <row r="340" customFormat="false" ht="12.75" hidden="false" customHeight="false" outlineLevel="0" collapsed="false">
      <c r="A340" s="56"/>
      <c r="B340" s="56"/>
    </row>
    <row r="341" customFormat="false" ht="12.75" hidden="false" customHeight="false" outlineLevel="0" collapsed="false">
      <c r="A341" s="56"/>
      <c r="B341" s="56"/>
    </row>
    <row r="342" customFormat="false" ht="12.75" hidden="false" customHeight="false" outlineLevel="0" collapsed="false">
      <c r="A342" s="56"/>
      <c r="B342" s="56"/>
    </row>
    <row r="343" customFormat="false" ht="12.75" hidden="false" customHeight="false" outlineLevel="0" collapsed="false">
      <c r="A343" s="56"/>
      <c r="B343" s="56"/>
    </row>
    <row r="344" customFormat="false" ht="12.75" hidden="false" customHeight="false" outlineLevel="0" collapsed="false">
      <c r="A344" s="56"/>
      <c r="B344" s="56"/>
    </row>
    <row r="345" customFormat="false" ht="12.75" hidden="false" customHeight="false" outlineLevel="0" collapsed="false">
      <c r="A345" s="56"/>
      <c r="B345" s="56"/>
    </row>
    <row r="346" customFormat="false" ht="12.75" hidden="false" customHeight="false" outlineLevel="0" collapsed="false">
      <c r="A346" s="56"/>
      <c r="B346" s="56"/>
    </row>
    <row r="347" customFormat="false" ht="12.75" hidden="false" customHeight="false" outlineLevel="0" collapsed="false">
      <c r="A347" s="56"/>
      <c r="B347" s="56"/>
    </row>
    <row r="348" customFormat="false" ht="12.75" hidden="false" customHeight="false" outlineLevel="0" collapsed="false">
      <c r="A348" s="56"/>
      <c r="B348" s="56"/>
    </row>
    <row r="349" customFormat="false" ht="12.75" hidden="false" customHeight="false" outlineLevel="0" collapsed="false">
      <c r="A349" s="56"/>
      <c r="B349" s="56"/>
    </row>
    <row r="350" customFormat="false" ht="12.75" hidden="false" customHeight="false" outlineLevel="0" collapsed="false">
      <c r="A350" s="56"/>
      <c r="B350" s="56"/>
    </row>
    <row r="351" customFormat="false" ht="12.75" hidden="false" customHeight="false" outlineLevel="0" collapsed="false">
      <c r="A351" s="56"/>
      <c r="B351" s="56"/>
    </row>
    <row r="352" customFormat="false" ht="12.75" hidden="false" customHeight="false" outlineLevel="0" collapsed="false">
      <c r="A352" s="56"/>
      <c r="B352" s="56"/>
    </row>
    <row r="353" customFormat="false" ht="12.75" hidden="false" customHeight="false" outlineLevel="0" collapsed="false">
      <c r="A353" s="56"/>
      <c r="B353" s="56"/>
    </row>
    <row r="354" customFormat="false" ht="12.75" hidden="false" customHeight="false" outlineLevel="0" collapsed="false">
      <c r="A354" s="56"/>
      <c r="B354" s="56"/>
    </row>
    <row r="355" customFormat="false" ht="12.75" hidden="false" customHeight="false" outlineLevel="0" collapsed="false">
      <c r="A355" s="56"/>
      <c r="B355" s="56"/>
    </row>
    <row r="356" customFormat="false" ht="12.75" hidden="false" customHeight="false" outlineLevel="0" collapsed="false">
      <c r="A356" s="56"/>
      <c r="B356" s="56"/>
    </row>
    <row r="357" customFormat="false" ht="12.75" hidden="false" customHeight="false" outlineLevel="0" collapsed="false">
      <c r="A357" s="56"/>
      <c r="B357" s="56"/>
    </row>
    <row r="358" customFormat="false" ht="12.75" hidden="false" customHeight="false" outlineLevel="0" collapsed="false">
      <c r="A358" s="56"/>
      <c r="B358" s="56"/>
    </row>
    <row r="359" customFormat="false" ht="12.75" hidden="false" customHeight="false" outlineLevel="0" collapsed="false">
      <c r="A359" s="56"/>
      <c r="B359" s="56"/>
    </row>
    <row r="360" customFormat="false" ht="12.75" hidden="false" customHeight="false" outlineLevel="0" collapsed="false">
      <c r="A360" s="56"/>
      <c r="B360" s="56"/>
    </row>
    <row r="361" customFormat="false" ht="12.75" hidden="false" customHeight="false" outlineLevel="0" collapsed="false">
      <c r="A361" s="56"/>
      <c r="B361" s="56"/>
    </row>
    <row r="362" customFormat="false" ht="12.75" hidden="false" customHeight="false" outlineLevel="0" collapsed="false">
      <c r="A362" s="56"/>
      <c r="B362" s="56"/>
    </row>
    <row r="363" customFormat="false" ht="12.75" hidden="false" customHeight="false" outlineLevel="0" collapsed="false">
      <c r="A363" s="56"/>
      <c r="B363" s="56"/>
    </row>
    <row r="364" customFormat="false" ht="12.75" hidden="false" customHeight="false" outlineLevel="0" collapsed="false">
      <c r="A364" s="56"/>
      <c r="B364" s="56"/>
    </row>
    <row r="365" customFormat="false" ht="12.75" hidden="false" customHeight="false" outlineLevel="0" collapsed="false">
      <c r="A365" s="56"/>
      <c r="B365" s="56"/>
    </row>
    <row r="366" customFormat="false" ht="12.75" hidden="false" customHeight="false" outlineLevel="0" collapsed="false">
      <c r="A366" s="56"/>
      <c r="B366" s="56"/>
    </row>
    <row r="367" customFormat="false" ht="12.75" hidden="false" customHeight="false" outlineLevel="0" collapsed="false">
      <c r="A367" s="56"/>
      <c r="B367" s="56"/>
    </row>
    <row r="368" customFormat="false" ht="12.75" hidden="false" customHeight="false" outlineLevel="0" collapsed="false">
      <c r="A368" s="56"/>
      <c r="B368" s="56"/>
    </row>
    <row r="369" customFormat="false" ht="12.75" hidden="false" customHeight="false" outlineLevel="0" collapsed="false">
      <c r="A369" s="56"/>
      <c r="B369" s="56"/>
    </row>
    <row r="370" customFormat="false" ht="12.75" hidden="false" customHeight="false" outlineLevel="0" collapsed="false">
      <c r="A370" s="56"/>
      <c r="B370" s="56"/>
    </row>
    <row r="371" customFormat="false" ht="12.75" hidden="false" customHeight="false" outlineLevel="0" collapsed="false">
      <c r="A371" s="56"/>
      <c r="B371" s="56"/>
    </row>
    <row r="372" customFormat="false" ht="12.75" hidden="false" customHeight="false" outlineLevel="0" collapsed="false">
      <c r="A372" s="56"/>
      <c r="B372" s="56"/>
    </row>
    <row r="373" customFormat="false" ht="12.75" hidden="false" customHeight="false" outlineLevel="0" collapsed="false">
      <c r="A373" s="56"/>
      <c r="B373" s="56"/>
    </row>
    <row r="374" customFormat="false" ht="12.75" hidden="false" customHeight="false" outlineLevel="0" collapsed="false">
      <c r="A374" s="56"/>
      <c r="B374" s="56"/>
    </row>
    <row r="375" customFormat="false" ht="12.75" hidden="false" customHeight="false" outlineLevel="0" collapsed="false">
      <c r="A375" s="56"/>
      <c r="B375" s="56"/>
    </row>
    <row r="376" customFormat="false" ht="12.75" hidden="false" customHeight="false" outlineLevel="0" collapsed="false">
      <c r="A376" s="56"/>
      <c r="B376" s="56"/>
    </row>
    <row r="377" customFormat="false" ht="12.75" hidden="false" customHeight="false" outlineLevel="0" collapsed="false">
      <c r="A377" s="56"/>
      <c r="B377" s="56"/>
    </row>
    <row r="378" customFormat="false" ht="12.75" hidden="false" customHeight="false" outlineLevel="0" collapsed="false">
      <c r="A378" s="56"/>
      <c r="B378" s="56"/>
    </row>
    <row r="379" customFormat="false" ht="12.75" hidden="false" customHeight="false" outlineLevel="0" collapsed="false">
      <c r="A379" s="56"/>
      <c r="B379" s="56"/>
    </row>
    <row r="380" customFormat="false" ht="12.75" hidden="false" customHeight="false" outlineLevel="0" collapsed="false">
      <c r="A380" s="56"/>
      <c r="B380" s="56"/>
    </row>
    <row r="381" customFormat="false" ht="12.75" hidden="false" customHeight="false" outlineLevel="0" collapsed="false">
      <c r="A381" s="56"/>
      <c r="B381" s="56"/>
    </row>
    <row r="382" customFormat="false" ht="12.75" hidden="false" customHeight="false" outlineLevel="0" collapsed="false">
      <c r="A382" s="56"/>
      <c r="B382" s="56"/>
    </row>
    <row r="383" customFormat="false" ht="12.75" hidden="false" customHeight="false" outlineLevel="0" collapsed="false">
      <c r="A383" s="56"/>
      <c r="B383" s="56"/>
    </row>
    <row r="384" customFormat="false" ht="12.75" hidden="false" customHeight="false" outlineLevel="0" collapsed="false">
      <c r="A384" s="56"/>
      <c r="B384" s="56"/>
    </row>
    <row r="385" customFormat="false" ht="12.75" hidden="false" customHeight="false" outlineLevel="0" collapsed="false">
      <c r="A385" s="56"/>
      <c r="B385" s="56"/>
    </row>
    <row r="386" customFormat="false" ht="12.75" hidden="false" customHeight="false" outlineLevel="0" collapsed="false">
      <c r="A386" s="56"/>
      <c r="B386" s="56"/>
    </row>
    <row r="387" customFormat="false" ht="12.75" hidden="false" customHeight="false" outlineLevel="0" collapsed="false">
      <c r="A387" s="56"/>
      <c r="B387" s="56"/>
    </row>
    <row r="388" customFormat="false" ht="12.75" hidden="false" customHeight="false" outlineLevel="0" collapsed="false">
      <c r="A388" s="56"/>
      <c r="B388" s="56"/>
    </row>
    <row r="389" customFormat="false" ht="12.75" hidden="false" customHeight="false" outlineLevel="0" collapsed="false">
      <c r="A389" s="56"/>
      <c r="B389" s="56"/>
    </row>
    <row r="390" customFormat="false" ht="12.75" hidden="false" customHeight="false" outlineLevel="0" collapsed="false">
      <c r="A390" s="56"/>
      <c r="B390" s="56"/>
    </row>
    <row r="391" customFormat="false" ht="12.75" hidden="false" customHeight="false" outlineLevel="0" collapsed="false">
      <c r="A391" s="56"/>
      <c r="B391" s="56"/>
    </row>
    <row r="392" customFormat="false" ht="12.75" hidden="false" customHeight="false" outlineLevel="0" collapsed="false">
      <c r="A392" s="56"/>
      <c r="B392" s="56"/>
    </row>
    <row r="393" customFormat="false" ht="12.75" hidden="false" customHeight="false" outlineLevel="0" collapsed="false">
      <c r="A393" s="56"/>
      <c r="B393" s="56"/>
    </row>
    <row r="394" customFormat="false" ht="12.75" hidden="false" customHeight="false" outlineLevel="0" collapsed="false">
      <c r="A394" s="56"/>
      <c r="B394" s="56"/>
    </row>
    <row r="395" customFormat="false" ht="12.75" hidden="false" customHeight="false" outlineLevel="0" collapsed="false">
      <c r="A395" s="56"/>
      <c r="B395" s="56"/>
    </row>
    <row r="396" customFormat="false" ht="12.75" hidden="false" customHeight="false" outlineLevel="0" collapsed="false">
      <c r="A396" s="56"/>
      <c r="B396" s="56"/>
    </row>
    <row r="397" customFormat="false" ht="12.75" hidden="false" customHeight="false" outlineLevel="0" collapsed="false">
      <c r="A397" s="56"/>
      <c r="B397" s="56"/>
    </row>
    <row r="398" customFormat="false" ht="12.75" hidden="false" customHeight="false" outlineLevel="0" collapsed="false">
      <c r="A398" s="56"/>
      <c r="B398" s="56"/>
    </row>
    <row r="399" customFormat="false" ht="12.75" hidden="false" customHeight="false" outlineLevel="0" collapsed="false">
      <c r="A399" s="56"/>
      <c r="B399" s="56"/>
    </row>
    <row r="400" customFormat="false" ht="12.75" hidden="false" customHeight="false" outlineLevel="0" collapsed="false">
      <c r="A400" s="56"/>
      <c r="B400" s="56"/>
    </row>
    <row r="401" customFormat="false" ht="12.75" hidden="false" customHeight="false" outlineLevel="0" collapsed="false">
      <c r="A401" s="56"/>
      <c r="B401" s="56"/>
    </row>
    <row r="402" customFormat="false" ht="12.75" hidden="false" customHeight="false" outlineLevel="0" collapsed="false">
      <c r="A402" s="56"/>
      <c r="B402" s="56"/>
    </row>
    <row r="403" customFormat="false" ht="12.75" hidden="false" customHeight="false" outlineLevel="0" collapsed="false">
      <c r="A403" s="56"/>
      <c r="B403" s="56"/>
    </row>
    <row r="404" customFormat="false" ht="12.75" hidden="false" customHeight="false" outlineLevel="0" collapsed="false">
      <c r="A404" s="56"/>
      <c r="B404" s="56"/>
    </row>
    <row r="405" customFormat="false" ht="12.75" hidden="false" customHeight="false" outlineLevel="0" collapsed="false">
      <c r="A405" s="56"/>
      <c r="B405" s="56"/>
    </row>
    <row r="406" customFormat="false" ht="12.75" hidden="false" customHeight="false" outlineLevel="0" collapsed="false">
      <c r="A406" s="56"/>
      <c r="B406" s="56"/>
    </row>
    <row r="407" customFormat="false" ht="12.75" hidden="false" customHeight="false" outlineLevel="0" collapsed="false">
      <c r="A407" s="56"/>
      <c r="B407" s="56"/>
    </row>
    <row r="408" customFormat="false" ht="12.75" hidden="false" customHeight="false" outlineLevel="0" collapsed="false">
      <c r="A408" s="56"/>
      <c r="B408" s="56"/>
    </row>
    <row r="409" customFormat="false" ht="12.75" hidden="false" customHeight="false" outlineLevel="0" collapsed="false">
      <c r="A409" s="56"/>
      <c r="B409" s="56"/>
    </row>
    <row r="410" customFormat="false" ht="12.75" hidden="false" customHeight="false" outlineLevel="0" collapsed="false">
      <c r="A410" s="56"/>
      <c r="B410" s="56"/>
    </row>
    <row r="411" customFormat="false" ht="12.75" hidden="false" customHeight="false" outlineLevel="0" collapsed="false">
      <c r="A411" s="56"/>
      <c r="B411" s="56"/>
    </row>
    <row r="412" customFormat="false" ht="12.75" hidden="false" customHeight="false" outlineLevel="0" collapsed="false">
      <c r="A412" s="56"/>
      <c r="B412" s="56"/>
    </row>
    <row r="413" customFormat="false" ht="12.75" hidden="false" customHeight="false" outlineLevel="0" collapsed="false">
      <c r="A413" s="56"/>
      <c r="B413" s="56"/>
    </row>
    <row r="414" customFormat="false" ht="12.75" hidden="false" customHeight="false" outlineLevel="0" collapsed="false">
      <c r="A414" s="56"/>
      <c r="B414" s="56"/>
    </row>
    <row r="415" customFormat="false" ht="12.75" hidden="false" customHeight="false" outlineLevel="0" collapsed="false">
      <c r="A415" s="56"/>
      <c r="B415" s="56"/>
    </row>
    <row r="416" customFormat="false" ht="12.75" hidden="false" customHeight="false" outlineLevel="0" collapsed="false">
      <c r="A416" s="56"/>
      <c r="B416" s="56"/>
    </row>
    <row r="417" customFormat="false" ht="12.75" hidden="false" customHeight="false" outlineLevel="0" collapsed="false">
      <c r="A417" s="56"/>
      <c r="B417" s="56"/>
    </row>
    <row r="418" customFormat="false" ht="12.75" hidden="false" customHeight="false" outlineLevel="0" collapsed="false">
      <c r="A418" s="56"/>
      <c r="B418" s="56"/>
    </row>
    <row r="419" customFormat="false" ht="12.75" hidden="false" customHeight="false" outlineLevel="0" collapsed="false">
      <c r="A419" s="56"/>
      <c r="B419" s="56"/>
    </row>
    <row r="420" customFormat="false" ht="12.75" hidden="false" customHeight="false" outlineLevel="0" collapsed="false">
      <c r="A420" s="56"/>
      <c r="B420" s="56"/>
    </row>
    <row r="421" customFormat="false" ht="12.75" hidden="false" customHeight="false" outlineLevel="0" collapsed="false">
      <c r="A421" s="56"/>
      <c r="B421" s="56"/>
    </row>
    <row r="422" customFormat="false" ht="12.75" hidden="false" customHeight="false" outlineLevel="0" collapsed="false">
      <c r="A422" s="56"/>
      <c r="B422" s="56"/>
    </row>
    <row r="423" customFormat="false" ht="12.75" hidden="false" customHeight="false" outlineLevel="0" collapsed="false">
      <c r="A423" s="56"/>
      <c r="B423" s="56"/>
    </row>
    <row r="424" customFormat="false" ht="12.75" hidden="false" customHeight="false" outlineLevel="0" collapsed="false">
      <c r="A424" s="56"/>
      <c r="B424" s="56"/>
    </row>
    <row r="425" customFormat="false" ht="12.75" hidden="false" customHeight="false" outlineLevel="0" collapsed="false">
      <c r="A425" s="56"/>
      <c r="B425" s="56"/>
    </row>
    <row r="426" customFormat="false" ht="12.75" hidden="false" customHeight="false" outlineLevel="0" collapsed="false">
      <c r="A426" s="56"/>
      <c r="B426" s="56"/>
    </row>
    <row r="427" customFormat="false" ht="12.75" hidden="false" customHeight="false" outlineLevel="0" collapsed="false">
      <c r="A427" s="56"/>
      <c r="B427" s="56"/>
    </row>
    <row r="428" customFormat="false" ht="12.75" hidden="false" customHeight="false" outlineLevel="0" collapsed="false">
      <c r="A428" s="56"/>
      <c r="B428" s="56"/>
    </row>
    <row r="429" customFormat="false" ht="12.75" hidden="false" customHeight="false" outlineLevel="0" collapsed="false">
      <c r="A429" s="56"/>
      <c r="B429" s="56"/>
    </row>
    <row r="430" customFormat="false" ht="12.75" hidden="false" customHeight="false" outlineLevel="0" collapsed="false">
      <c r="A430" s="56"/>
      <c r="B430" s="56"/>
    </row>
    <row r="431" customFormat="false" ht="12.75" hidden="false" customHeight="false" outlineLevel="0" collapsed="false">
      <c r="A431" s="56"/>
      <c r="B431" s="56"/>
    </row>
    <row r="432" customFormat="false" ht="12.75" hidden="false" customHeight="false" outlineLevel="0" collapsed="false">
      <c r="A432" s="56"/>
      <c r="B432" s="56"/>
    </row>
    <row r="433" customFormat="false" ht="12.75" hidden="false" customHeight="false" outlineLevel="0" collapsed="false">
      <c r="A433" s="56"/>
      <c r="B433" s="56"/>
    </row>
    <row r="434" customFormat="false" ht="12.75" hidden="false" customHeight="false" outlineLevel="0" collapsed="false">
      <c r="A434" s="56"/>
      <c r="B434" s="56"/>
    </row>
    <row r="435" customFormat="false" ht="12.75" hidden="false" customHeight="false" outlineLevel="0" collapsed="false">
      <c r="A435" s="56"/>
      <c r="B435" s="56"/>
    </row>
    <row r="436" customFormat="false" ht="12.75" hidden="false" customHeight="false" outlineLevel="0" collapsed="false">
      <c r="A436" s="56"/>
      <c r="B436" s="56"/>
    </row>
    <row r="437" customFormat="false" ht="12.75" hidden="false" customHeight="false" outlineLevel="0" collapsed="false">
      <c r="A437" s="56"/>
      <c r="B437" s="56"/>
    </row>
    <row r="438" customFormat="false" ht="12.75" hidden="false" customHeight="false" outlineLevel="0" collapsed="false">
      <c r="A438" s="56"/>
      <c r="B438" s="56"/>
    </row>
    <row r="439" customFormat="false" ht="12.75" hidden="false" customHeight="false" outlineLevel="0" collapsed="false">
      <c r="A439" s="56"/>
      <c r="B439" s="56"/>
    </row>
    <row r="440" customFormat="false" ht="12.75" hidden="false" customHeight="false" outlineLevel="0" collapsed="false">
      <c r="A440" s="56"/>
      <c r="B440" s="56"/>
    </row>
    <row r="441" customFormat="false" ht="12.75" hidden="false" customHeight="false" outlineLevel="0" collapsed="false">
      <c r="A441" s="56"/>
      <c r="B441" s="56"/>
    </row>
    <row r="442" customFormat="false" ht="12.75" hidden="false" customHeight="false" outlineLevel="0" collapsed="false">
      <c r="A442" s="56"/>
      <c r="B442" s="56"/>
    </row>
    <row r="443" customFormat="false" ht="12.75" hidden="false" customHeight="false" outlineLevel="0" collapsed="false">
      <c r="A443" s="56"/>
      <c r="B443" s="56"/>
    </row>
    <row r="444" customFormat="false" ht="12.75" hidden="false" customHeight="false" outlineLevel="0" collapsed="false">
      <c r="A444" s="56"/>
      <c r="B444" s="56"/>
    </row>
    <row r="445" customFormat="false" ht="12.75" hidden="false" customHeight="false" outlineLevel="0" collapsed="false">
      <c r="A445" s="56"/>
      <c r="B445" s="56"/>
    </row>
    <row r="446" customFormat="false" ht="12.75" hidden="false" customHeight="false" outlineLevel="0" collapsed="false">
      <c r="A446" s="56"/>
      <c r="B446" s="56"/>
    </row>
    <row r="447" customFormat="false" ht="12.75" hidden="false" customHeight="false" outlineLevel="0" collapsed="false">
      <c r="A447" s="56"/>
      <c r="B447" s="56"/>
    </row>
    <row r="448" customFormat="false" ht="12.75" hidden="false" customHeight="false" outlineLevel="0" collapsed="false">
      <c r="A448" s="56"/>
      <c r="B448" s="56"/>
    </row>
    <row r="449" customFormat="false" ht="12.75" hidden="false" customHeight="false" outlineLevel="0" collapsed="false">
      <c r="A449" s="56"/>
      <c r="B449" s="56"/>
    </row>
    <row r="450" customFormat="false" ht="12.75" hidden="false" customHeight="false" outlineLevel="0" collapsed="false">
      <c r="A450" s="56"/>
      <c r="B450" s="56"/>
    </row>
    <row r="451" customFormat="false" ht="12.75" hidden="false" customHeight="false" outlineLevel="0" collapsed="false">
      <c r="A451" s="56"/>
      <c r="B451" s="56"/>
    </row>
    <row r="452" customFormat="false" ht="12.75" hidden="false" customHeight="false" outlineLevel="0" collapsed="false">
      <c r="A452" s="56"/>
      <c r="B452" s="56"/>
    </row>
    <row r="453" customFormat="false" ht="12.75" hidden="false" customHeight="false" outlineLevel="0" collapsed="false">
      <c r="A453" s="56"/>
      <c r="B453" s="56"/>
    </row>
    <row r="454" customFormat="false" ht="12.75" hidden="false" customHeight="false" outlineLevel="0" collapsed="false">
      <c r="A454" s="56"/>
      <c r="B454" s="56"/>
    </row>
    <row r="455" customFormat="false" ht="12.75" hidden="false" customHeight="false" outlineLevel="0" collapsed="false">
      <c r="A455" s="56"/>
      <c r="B455" s="56"/>
    </row>
    <row r="456" customFormat="false" ht="12.75" hidden="false" customHeight="false" outlineLevel="0" collapsed="false">
      <c r="A456" s="56"/>
      <c r="B456" s="56"/>
    </row>
    <row r="457" customFormat="false" ht="12.75" hidden="false" customHeight="false" outlineLevel="0" collapsed="false">
      <c r="A457" s="56"/>
      <c r="B457" s="56"/>
    </row>
    <row r="458" customFormat="false" ht="12.75" hidden="false" customHeight="false" outlineLevel="0" collapsed="false">
      <c r="A458" s="56"/>
      <c r="B458" s="56"/>
    </row>
    <row r="459" customFormat="false" ht="12.75" hidden="false" customHeight="false" outlineLevel="0" collapsed="false">
      <c r="A459" s="56"/>
      <c r="B459" s="56"/>
    </row>
    <row r="460" customFormat="false" ht="12.75" hidden="false" customHeight="false" outlineLevel="0" collapsed="false">
      <c r="A460" s="56"/>
      <c r="B460" s="56"/>
    </row>
    <row r="461" customFormat="false" ht="12.75" hidden="false" customHeight="false" outlineLevel="0" collapsed="false">
      <c r="A461" s="56"/>
      <c r="B461" s="56"/>
    </row>
    <row r="462" customFormat="false" ht="12.75" hidden="false" customHeight="false" outlineLevel="0" collapsed="false">
      <c r="A462" s="56"/>
      <c r="B462" s="56"/>
    </row>
    <row r="463" customFormat="false" ht="12.75" hidden="false" customHeight="false" outlineLevel="0" collapsed="false">
      <c r="A463" s="56"/>
      <c r="B463" s="56"/>
    </row>
    <row r="464" customFormat="false" ht="12.75" hidden="false" customHeight="false" outlineLevel="0" collapsed="false">
      <c r="A464" s="56"/>
      <c r="B464" s="56"/>
    </row>
    <row r="465" customFormat="false" ht="12.75" hidden="false" customHeight="false" outlineLevel="0" collapsed="false">
      <c r="A465" s="56"/>
      <c r="B465" s="56"/>
    </row>
    <row r="466" customFormat="false" ht="12.75" hidden="false" customHeight="false" outlineLevel="0" collapsed="false">
      <c r="A466" s="56"/>
      <c r="B466" s="56"/>
    </row>
    <row r="467" customFormat="false" ht="12.75" hidden="false" customHeight="false" outlineLevel="0" collapsed="false">
      <c r="A467" s="56"/>
      <c r="B467" s="56"/>
    </row>
    <row r="468" customFormat="false" ht="12.75" hidden="false" customHeight="false" outlineLevel="0" collapsed="false">
      <c r="A468" s="56"/>
      <c r="B468" s="56"/>
    </row>
    <row r="469" customFormat="false" ht="12.75" hidden="false" customHeight="false" outlineLevel="0" collapsed="false">
      <c r="A469" s="56"/>
      <c r="B469" s="56"/>
    </row>
    <row r="470" customFormat="false" ht="12.75" hidden="false" customHeight="false" outlineLevel="0" collapsed="false">
      <c r="A470" s="56"/>
      <c r="B470" s="56"/>
    </row>
    <row r="471" customFormat="false" ht="12.75" hidden="false" customHeight="false" outlineLevel="0" collapsed="false">
      <c r="A471" s="56"/>
      <c r="B471" s="56"/>
    </row>
    <row r="472" customFormat="false" ht="12.75" hidden="false" customHeight="false" outlineLevel="0" collapsed="false">
      <c r="A472" s="56"/>
      <c r="B472" s="56"/>
    </row>
    <row r="473" customFormat="false" ht="12.75" hidden="false" customHeight="false" outlineLevel="0" collapsed="false">
      <c r="A473" s="56"/>
      <c r="B473" s="56"/>
    </row>
    <row r="474" customFormat="false" ht="12.75" hidden="false" customHeight="false" outlineLevel="0" collapsed="false">
      <c r="A474" s="56"/>
      <c r="B474" s="56"/>
    </row>
    <row r="475" customFormat="false" ht="12.75" hidden="false" customHeight="false" outlineLevel="0" collapsed="false">
      <c r="A475" s="56"/>
      <c r="B475" s="56"/>
    </row>
    <row r="476" customFormat="false" ht="12.75" hidden="false" customHeight="false" outlineLevel="0" collapsed="false">
      <c r="A476" s="56"/>
      <c r="B476" s="56"/>
    </row>
    <row r="477" customFormat="false" ht="12.75" hidden="false" customHeight="false" outlineLevel="0" collapsed="false">
      <c r="A477" s="56"/>
      <c r="B477" s="56"/>
    </row>
    <row r="478" customFormat="false" ht="12.75" hidden="false" customHeight="false" outlineLevel="0" collapsed="false">
      <c r="A478" s="56"/>
      <c r="B478" s="56"/>
    </row>
    <row r="479" customFormat="false" ht="12.75" hidden="false" customHeight="false" outlineLevel="0" collapsed="false">
      <c r="A479" s="56"/>
      <c r="B479" s="56"/>
    </row>
    <row r="480" customFormat="false" ht="12.75" hidden="false" customHeight="false" outlineLevel="0" collapsed="false">
      <c r="A480" s="56"/>
      <c r="B480" s="56"/>
    </row>
    <row r="481" customFormat="false" ht="12.75" hidden="false" customHeight="false" outlineLevel="0" collapsed="false">
      <c r="A481" s="56"/>
      <c r="B481" s="56"/>
    </row>
    <row r="482" customFormat="false" ht="12.75" hidden="false" customHeight="false" outlineLevel="0" collapsed="false">
      <c r="A482" s="56"/>
      <c r="B482" s="56"/>
    </row>
    <row r="483" customFormat="false" ht="12.75" hidden="false" customHeight="false" outlineLevel="0" collapsed="false">
      <c r="A483" s="56"/>
      <c r="B483" s="56"/>
    </row>
    <row r="484" customFormat="false" ht="12.75" hidden="false" customHeight="false" outlineLevel="0" collapsed="false">
      <c r="A484" s="56"/>
      <c r="B484" s="56"/>
    </row>
    <row r="485" customFormat="false" ht="12.75" hidden="false" customHeight="false" outlineLevel="0" collapsed="false">
      <c r="A485" s="56"/>
      <c r="B485" s="56"/>
    </row>
    <row r="486" customFormat="false" ht="12.75" hidden="false" customHeight="false" outlineLevel="0" collapsed="false">
      <c r="A486" s="56"/>
      <c r="B486" s="56"/>
    </row>
    <row r="487" customFormat="false" ht="12.75" hidden="false" customHeight="false" outlineLevel="0" collapsed="false">
      <c r="A487" s="56"/>
      <c r="B487" s="56"/>
    </row>
    <row r="488" customFormat="false" ht="12.75" hidden="false" customHeight="false" outlineLevel="0" collapsed="false">
      <c r="A488" s="56"/>
      <c r="B488" s="56"/>
    </row>
    <row r="489" customFormat="false" ht="12.75" hidden="false" customHeight="false" outlineLevel="0" collapsed="false">
      <c r="A489" s="56"/>
      <c r="B489" s="56"/>
    </row>
    <row r="490" customFormat="false" ht="12.75" hidden="false" customHeight="false" outlineLevel="0" collapsed="false">
      <c r="A490" s="56"/>
      <c r="B490" s="56"/>
    </row>
    <row r="491" customFormat="false" ht="12.75" hidden="false" customHeight="false" outlineLevel="0" collapsed="false">
      <c r="A491" s="56"/>
      <c r="B491" s="56"/>
    </row>
    <row r="492" customFormat="false" ht="12.75" hidden="false" customHeight="false" outlineLevel="0" collapsed="false">
      <c r="A492" s="56"/>
      <c r="B492" s="56"/>
    </row>
    <row r="493" customFormat="false" ht="12.75" hidden="false" customHeight="false" outlineLevel="0" collapsed="false">
      <c r="A493" s="56"/>
      <c r="B493" s="56"/>
    </row>
    <row r="494" customFormat="false" ht="12.75" hidden="false" customHeight="false" outlineLevel="0" collapsed="false">
      <c r="A494" s="56"/>
      <c r="B494" s="56"/>
    </row>
    <row r="495" customFormat="false" ht="12.75" hidden="false" customHeight="false" outlineLevel="0" collapsed="false">
      <c r="A495" s="56"/>
      <c r="B495" s="56"/>
    </row>
    <row r="496" customFormat="false" ht="12.75" hidden="false" customHeight="false" outlineLevel="0" collapsed="false">
      <c r="A496" s="56"/>
      <c r="B496" s="56"/>
    </row>
    <row r="497" customFormat="false" ht="12.75" hidden="false" customHeight="false" outlineLevel="0" collapsed="false">
      <c r="A497" s="56"/>
      <c r="B497" s="56"/>
    </row>
    <row r="498" customFormat="false" ht="12.75" hidden="false" customHeight="false" outlineLevel="0" collapsed="false">
      <c r="A498" s="56"/>
      <c r="B498" s="56"/>
    </row>
    <row r="499" customFormat="false" ht="12.75" hidden="false" customHeight="false" outlineLevel="0" collapsed="false">
      <c r="A499" s="56"/>
      <c r="B499" s="56"/>
    </row>
    <row r="500" customFormat="false" ht="12.75" hidden="false" customHeight="false" outlineLevel="0" collapsed="false">
      <c r="A500" s="56"/>
      <c r="B500" s="56"/>
    </row>
    <row r="501" customFormat="false" ht="12.75" hidden="false" customHeight="false" outlineLevel="0" collapsed="false">
      <c r="A501" s="56"/>
      <c r="B501" s="56"/>
    </row>
    <row r="502" customFormat="false" ht="12.75" hidden="false" customHeight="false" outlineLevel="0" collapsed="false">
      <c r="A502" s="56"/>
      <c r="B502" s="56"/>
    </row>
    <row r="503" customFormat="false" ht="12.75" hidden="false" customHeight="false" outlineLevel="0" collapsed="false">
      <c r="A503" s="56"/>
      <c r="B503" s="56"/>
    </row>
    <row r="504" customFormat="false" ht="12.75" hidden="false" customHeight="false" outlineLevel="0" collapsed="false">
      <c r="A504" s="56"/>
      <c r="B504" s="56"/>
    </row>
  </sheetData>
  <conditionalFormatting sqref="A2:A194">
    <cfRule type="cellIs" priority="2" operator="equal" aboveAverage="0" equalAverage="0" bottom="0" percent="0" rank="0" text="" dxfId="1">
      <formula>"Missing BB Code"</formula>
    </cfRule>
  </conditionalFormatting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50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D6" activeCellId="0" sqref="D6"/>
    </sheetView>
  </sheetViews>
  <sheetFormatPr defaultColWidth="9.13671875" defaultRowHeight="12.75" customHeight="true" zeroHeight="false" outlineLevelRow="0" outlineLevelCol="0"/>
  <cols>
    <col collapsed="false" customWidth="false" hidden="false" outlineLevel="0" max="2" min="1" style="37" width="9.14"/>
    <col collapsed="false" customWidth="true" hidden="false" outlineLevel="0" max="5" min="3" style="37" width="9.28"/>
    <col collapsed="false" customWidth="false" hidden="false" outlineLevel="0" max="15" min="6" style="37" width="9.14"/>
    <col collapsed="false" customWidth="true" hidden="false" outlineLevel="0" max="94" min="16" style="37" width="9.28"/>
    <col collapsed="false" customWidth="false" hidden="false" outlineLevel="0" max="257" min="95" style="37" width="9.14"/>
  </cols>
  <sheetData>
    <row r="1" customFormat="false" ht="12.75" hidden="false" customHeight="false" outlineLevel="0" collapsed="false">
      <c r="A1" s="52"/>
      <c r="B1" s="53" t="n">
        <v>36543</v>
      </c>
      <c r="C1" s="53" t="n">
        <v>36544</v>
      </c>
      <c r="D1" s="53" t="n">
        <v>36545</v>
      </c>
      <c r="E1" s="53" t="n">
        <v>36546</v>
      </c>
      <c r="F1" s="53" t="n">
        <v>36549</v>
      </c>
      <c r="G1" s="53" t="n">
        <v>36550</v>
      </c>
      <c r="H1" s="53" t="n">
        <v>36552</v>
      </c>
      <c r="I1" s="53" t="n">
        <v>36553</v>
      </c>
      <c r="J1" s="53" t="n">
        <v>36556</v>
      </c>
      <c r="K1" s="53" t="n">
        <v>36557</v>
      </c>
      <c r="L1" s="53" t="n">
        <v>36558</v>
      </c>
      <c r="M1" s="53" t="n">
        <v>36559</v>
      </c>
      <c r="N1" s="53" t="n">
        <v>36560</v>
      </c>
      <c r="O1" s="53" t="n">
        <v>36563</v>
      </c>
      <c r="P1" s="53" t="n">
        <v>36564</v>
      </c>
      <c r="Q1" s="53" t="n">
        <v>36565</v>
      </c>
      <c r="R1" s="53" t="n">
        <v>36566</v>
      </c>
      <c r="S1" s="53" t="n">
        <v>36567</v>
      </c>
      <c r="T1" s="53" t="n">
        <v>36570</v>
      </c>
      <c r="U1" s="53" t="n">
        <v>36571</v>
      </c>
      <c r="V1" s="53" t="n">
        <v>36572</v>
      </c>
      <c r="W1" s="53" t="n">
        <v>36573</v>
      </c>
      <c r="X1" s="53" t="n">
        <v>36574</v>
      </c>
      <c r="Y1" s="53" t="n">
        <v>36578</v>
      </c>
      <c r="Z1" s="53" t="n">
        <v>36579</v>
      </c>
      <c r="AA1" s="53" t="n">
        <v>36580</v>
      </c>
      <c r="AB1" s="53" t="n">
        <v>36581</v>
      </c>
      <c r="AC1" s="53" t="n">
        <v>36584</v>
      </c>
      <c r="AD1" s="53" t="n">
        <v>36585</v>
      </c>
      <c r="AE1" s="53" t="n">
        <v>36586</v>
      </c>
      <c r="AF1" s="53" t="n">
        <v>36587</v>
      </c>
      <c r="AG1" s="53" t="n">
        <v>36588</v>
      </c>
      <c r="AH1" s="53" t="n">
        <v>36591</v>
      </c>
      <c r="AI1" s="53" t="n">
        <v>36592</v>
      </c>
      <c r="AJ1" s="53" t="n">
        <v>36593</v>
      </c>
      <c r="AK1" s="53" t="n">
        <v>36594</v>
      </c>
      <c r="AL1" s="53" t="n">
        <v>36595</v>
      </c>
      <c r="AM1" s="53" t="n">
        <v>36598</v>
      </c>
      <c r="AN1" s="53" t="n">
        <v>36599</v>
      </c>
      <c r="AO1" s="53" t="n">
        <v>36600</v>
      </c>
      <c r="AP1" s="53" t="n">
        <v>36601</v>
      </c>
      <c r="AQ1" s="53" t="n">
        <v>36602</v>
      </c>
      <c r="AR1" s="53" t="n">
        <v>36605</v>
      </c>
      <c r="AS1" s="53" t="n">
        <v>36606</v>
      </c>
      <c r="AT1" s="53" t="n">
        <v>36607</v>
      </c>
      <c r="AU1" s="53" t="n">
        <v>36608</v>
      </c>
      <c r="AV1" s="53" t="n">
        <v>36609</v>
      </c>
      <c r="AW1" s="54" t="n">
        <v>36612</v>
      </c>
      <c r="AX1" s="54" t="n">
        <v>36613</v>
      </c>
      <c r="AY1" s="54" t="n">
        <v>36614</v>
      </c>
      <c r="AZ1" s="54" t="n">
        <v>36615</v>
      </c>
      <c r="BA1" s="54" t="n">
        <v>36616</v>
      </c>
      <c r="BB1" s="54" t="n">
        <v>36619</v>
      </c>
      <c r="BC1" s="54" t="n">
        <v>36620</v>
      </c>
      <c r="BD1" s="54" t="n">
        <v>36621</v>
      </c>
      <c r="BE1" s="54" t="n">
        <v>36622</v>
      </c>
      <c r="BF1" s="54" t="n">
        <v>36623</v>
      </c>
      <c r="BG1" s="54" t="n">
        <v>36626</v>
      </c>
      <c r="BH1" s="54" t="n">
        <v>36627</v>
      </c>
      <c r="BI1" s="54" t="n">
        <v>36628</v>
      </c>
      <c r="BJ1" s="54" t="n">
        <v>36629</v>
      </c>
      <c r="BK1" s="54" t="n">
        <v>36630</v>
      </c>
      <c r="BL1" s="54" t="n">
        <v>36628</v>
      </c>
      <c r="BM1" s="54" t="n">
        <v>36629</v>
      </c>
      <c r="BN1" s="54" t="n">
        <v>18</v>
      </c>
      <c r="BO1" s="54" t="n">
        <v>19</v>
      </c>
      <c r="BP1" s="54" t="n">
        <v>20</v>
      </c>
      <c r="BQ1" s="54" t="n">
        <v>21</v>
      </c>
      <c r="BR1" s="54" t="n">
        <v>22</v>
      </c>
      <c r="BS1" s="54" t="n">
        <v>23</v>
      </c>
      <c r="BT1" s="54" t="n">
        <v>24</v>
      </c>
      <c r="BU1" s="54" t="n">
        <v>25</v>
      </c>
      <c r="BV1" s="54" t="n">
        <v>26</v>
      </c>
      <c r="BW1" s="54" t="n">
        <v>27</v>
      </c>
      <c r="BX1" s="54" t="n">
        <v>28</v>
      </c>
      <c r="BY1" s="54" t="n">
        <v>29</v>
      </c>
      <c r="BZ1" s="54" t="n">
        <v>30</v>
      </c>
      <c r="CA1" s="54" t="n">
        <v>31</v>
      </c>
      <c r="CB1" s="54" t="n">
        <v>32</v>
      </c>
      <c r="CC1" s="54" t="n">
        <v>33</v>
      </c>
      <c r="CD1" s="54" t="n">
        <v>34</v>
      </c>
      <c r="CE1" s="54" t="n">
        <v>35</v>
      </c>
      <c r="CF1" s="54" t="n">
        <v>36</v>
      </c>
      <c r="CG1" s="54" t="n">
        <v>37</v>
      </c>
      <c r="CH1" s="54" t="n">
        <v>38</v>
      </c>
      <c r="CI1" s="54" t="n">
        <v>39</v>
      </c>
      <c r="CJ1" s="54" t="n">
        <v>40</v>
      </c>
      <c r="CK1" s="54" t="n">
        <v>41</v>
      </c>
      <c r="CL1" s="54" t="n">
        <v>42</v>
      </c>
      <c r="CM1" s="54" t="n">
        <v>43</v>
      </c>
      <c r="CN1" s="54" t="n">
        <v>44</v>
      </c>
      <c r="CO1" s="54" t="n">
        <v>45</v>
      </c>
      <c r="CP1" s="53"/>
      <c r="CQ1" s="53"/>
      <c r="CR1" s="53"/>
      <c r="CS1" s="53"/>
      <c r="CT1" s="53" t="n">
        <v>50</v>
      </c>
      <c r="CU1" s="53" t="n">
        <v>51</v>
      </c>
      <c r="CV1" s="53" t="n">
        <v>52</v>
      </c>
      <c r="CW1" s="53" t="n">
        <v>53</v>
      </c>
      <c r="CX1" s="53" t="n">
        <v>54</v>
      </c>
      <c r="CY1" s="53" t="n">
        <v>55</v>
      </c>
      <c r="CZ1" s="53" t="n">
        <v>56</v>
      </c>
      <c r="DA1" s="53" t="n">
        <v>57</v>
      </c>
      <c r="DB1" s="53" t="n">
        <v>58</v>
      </c>
      <c r="DC1" s="53" t="n">
        <v>59</v>
      </c>
      <c r="DD1" s="53" t="n">
        <v>60</v>
      </c>
      <c r="DE1" s="53" t="n">
        <v>61</v>
      </c>
      <c r="DF1" s="53" t="n">
        <v>62</v>
      </c>
      <c r="DG1" s="53" t="n">
        <v>63</v>
      </c>
      <c r="DH1" s="53" t="n">
        <v>64</v>
      </c>
      <c r="DI1" s="53" t="n">
        <v>65</v>
      </c>
      <c r="DJ1" s="53" t="n">
        <v>66</v>
      </c>
      <c r="DK1" s="53" t="n">
        <v>67</v>
      </c>
      <c r="DL1" s="53" t="n">
        <v>68</v>
      </c>
      <c r="DM1" s="53" t="n">
        <v>69</v>
      </c>
      <c r="DN1" s="53" t="n">
        <v>70</v>
      </c>
      <c r="DO1" s="53" t="n">
        <v>71</v>
      </c>
      <c r="DP1" s="53" t="n">
        <v>72</v>
      </c>
      <c r="DQ1" s="53" t="n">
        <v>73</v>
      </c>
      <c r="DR1" s="53" t="n">
        <v>74</v>
      </c>
      <c r="DS1" s="53" t="n">
        <v>75</v>
      </c>
      <c r="DT1" s="53" t="n">
        <v>76</v>
      </c>
      <c r="DU1" s="53" t="n">
        <v>77</v>
      </c>
      <c r="DV1" s="53" t="n">
        <v>78</v>
      </c>
      <c r="DW1" s="53" t="n">
        <v>79</v>
      </c>
      <c r="DX1" s="53" t="n">
        <v>80</v>
      </c>
      <c r="DY1" s="53" t="n">
        <v>81</v>
      </c>
      <c r="DZ1" s="54"/>
      <c r="EA1" s="54"/>
      <c r="EB1" s="54"/>
      <c r="EC1" s="54"/>
      <c r="ED1" s="54"/>
      <c r="EE1" s="54"/>
      <c r="EF1" s="54"/>
      <c r="EG1" s="54"/>
      <c r="EH1" s="54"/>
      <c r="EI1" s="54"/>
      <c r="EJ1" s="54"/>
      <c r="EK1" s="54"/>
      <c r="EL1" s="54"/>
      <c r="EM1" s="54"/>
      <c r="EN1" s="54"/>
      <c r="EO1" s="54"/>
      <c r="EP1" s="54"/>
      <c r="EQ1" s="54"/>
      <c r="ER1" s="54"/>
      <c r="ES1" s="54"/>
      <c r="ET1" s="54"/>
      <c r="EU1" s="54"/>
      <c r="EV1" s="54"/>
      <c r="EW1" s="54"/>
      <c r="EX1" s="54"/>
      <c r="EY1" s="54"/>
      <c r="EZ1" s="54"/>
      <c r="FA1" s="54"/>
      <c r="FB1" s="54"/>
      <c r="FC1" s="53"/>
      <c r="FD1" s="53"/>
      <c r="FE1" s="53"/>
      <c r="FF1" s="53"/>
      <c r="FG1" s="53"/>
      <c r="FH1" s="53"/>
      <c r="FI1" s="53"/>
      <c r="FJ1" s="53"/>
      <c r="FK1" s="53"/>
      <c r="FL1" s="53"/>
      <c r="FM1" s="53"/>
      <c r="FN1" s="53"/>
      <c r="FO1" s="53"/>
      <c r="FP1" s="53"/>
      <c r="FQ1" s="53"/>
      <c r="FR1" s="53"/>
      <c r="FS1" s="53"/>
      <c r="FT1" s="53"/>
      <c r="FU1" s="53"/>
      <c r="FV1" s="53"/>
      <c r="FW1" s="53"/>
      <c r="FX1" s="53"/>
      <c r="FY1" s="53"/>
      <c r="FZ1" s="53"/>
      <c r="GA1" s="53"/>
      <c r="GB1" s="53"/>
      <c r="GC1" s="53"/>
      <c r="GD1" s="53"/>
      <c r="GE1" s="53"/>
      <c r="GF1" s="53"/>
      <c r="GG1" s="53"/>
      <c r="GH1" s="53"/>
      <c r="GI1" s="53"/>
      <c r="GJ1" s="53"/>
      <c r="GK1" s="53"/>
      <c r="GL1" s="53"/>
      <c r="GM1" s="53"/>
      <c r="GN1" s="53"/>
      <c r="GO1" s="53"/>
      <c r="GP1" s="53"/>
      <c r="GQ1" s="53"/>
      <c r="GR1" s="53"/>
      <c r="GS1" s="53"/>
      <c r="GT1" s="53"/>
      <c r="GU1" s="53"/>
      <c r="GV1" s="53"/>
      <c r="GW1" s="53"/>
      <c r="GX1" s="53"/>
      <c r="GY1" s="53"/>
      <c r="GZ1" s="53"/>
      <c r="HA1" s="53"/>
      <c r="HB1" s="53"/>
      <c r="HC1" s="53"/>
      <c r="HD1" s="53"/>
      <c r="HE1" s="53"/>
      <c r="HF1" s="53"/>
      <c r="HG1" s="53"/>
      <c r="HH1" s="53"/>
      <c r="HI1" s="53"/>
      <c r="HJ1" s="53"/>
      <c r="HK1" s="53"/>
      <c r="HL1" s="53"/>
      <c r="HM1" s="53"/>
      <c r="HN1" s="53"/>
      <c r="HO1" s="53"/>
      <c r="HP1" s="53"/>
      <c r="HQ1" s="53"/>
      <c r="HR1" s="53"/>
      <c r="HS1" s="53"/>
      <c r="HT1" s="53"/>
      <c r="HU1" s="53"/>
      <c r="HV1" s="53"/>
      <c r="HW1" s="53"/>
      <c r="HX1" s="53"/>
      <c r="HY1" s="53"/>
      <c r="HZ1" s="53"/>
      <c r="IA1" s="53"/>
      <c r="IB1" s="53"/>
      <c r="IC1" s="53"/>
      <c r="ID1" s="53"/>
      <c r="IE1" s="53"/>
      <c r="IF1" s="53"/>
      <c r="IG1" s="53"/>
      <c r="IH1" s="53"/>
      <c r="II1" s="53"/>
      <c r="IJ1" s="53"/>
      <c r="IK1" s="53"/>
      <c r="IL1" s="53"/>
      <c r="IM1" s="53"/>
      <c r="IN1" s="53"/>
      <c r="IO1" s="53"/>
      <c r="IP1" s="53"/>
      <c r="IQ1" s="53"/>
      <c r="IR1" s="53"/>
      <c r="IS1" s="53"/>
      <c r="IT1" s="53"/>
      <c r="IU1" s="53"/>
      <c r="IV1" s="53"/>
      <c r="IW1" s="53"/>
    </row>
    <row r="2" customFormat="false" ht="12.75" hidden="false" customHeight="false" outlineLevel="0" collapsed="false">
      <c r="A2" s="37" t="s">
        <v>306</v>
      </c>
      <c r="B2" s="37" t="n">
        <v>-0.00121215624483043</v>
      </c>
      <c r="C2" s="37" t="n">
        <v>0.000450500660088513</v>
      </c>
      <c r="D2" s="37" t="n">
        <v>0.00113808501576328</v>
      </c>
      <c r="E2" s="37" t="n">
        <v>0.00169154298214144</v>
      </c>
      <c r="F2" s="37" t="n">
        <v>-7.66533262690243E-005</v>
      </c>
      <c r="G2" s="37" t="n">
        <v>-0.000219222341839824</v>
      </c>
      <c r="H2" s="37" t="n">
        <v>-0.000241982827381302</v>
      </c>
      <c r="I2" s="37" t="n">
        <v>-0.000352484048229388</v>
      </c>
      <c r="J2" s="37" t="n">
        <v>-4.38037838752371E-005</v>
      </c>
      <c r="K2" s="37" t="n">
        <v>0.000871157227426747</v>
      </c>
      <c r="L2" s="37" t="n">
        <v>0.00124990855649665</v>
      </c>
      <c r="M2" s="37" t="n">
        <v>0.00232642755576669</v>
      </c>
      <c r="N2" s="37" t="n">
        <v>0.000376074777130779</v>
      </c>
      <c r="O2" s="37" t="n">
        <v>8.8272391176688E-005</v>
      </c>
      <c r="P2" s="37" t="n">
        <v>-0.000504430557491082</v>
      </c>
      <c r="Q2" s="37" t="n">
        <v>0.000249169629350684</v>
      </c>
      <c r="R2" s="37" t="n">
        <v>-0.00052155883798464</v>
      </c>
      <c r="S2" s="37" t="n">
        <v>-0.000254189594330951</v>
      </c>
      <c r="T2" s="37" t="n">
        <v>-0.000317928529239241</v>
      </c>
      <c r="U2" s="37" t="n">
        <v>0.000268949430065204</v>
      </c>
      <c r="V2" s="37" t="n">
        <v>2.15940844405316E-006</v>
      </c>
      <c r="W2" s="37" t="n">
        <v>-0.000848391634756895</v>
      </c>
      <c r="X2" s="37" t="n">
        <v>-0.000727041829613696</v>
      </c>
      <c r="Y2" s="37" t="n">
        <v>-5.37178144551802E-005</v>
      </c>
      <c r="Z2" s="37" t="n">
        <v>0.00181497724013049</v>
      </c>
      <c r="AA2" s="37" t="n">
        <v>0.00330809591202822</v>
      </c>
      <c r="AB2" s="37" t="n">
        <v>0.00119327951054638</v>
      </c>
      <c r="AC2" s="37" t="n">
        <v>-0.000455522398752552</v>
      </c>
      <c r="AD2" s="37" t="n">
        <v>0.000487580906439465</v>
      </c>
      <c r="AE2" s="37" t="n">
        <v>-0.00137017606126852</v>
      </c>
      <c r="AF2" s="37" t="n">
        <v>0.0007761213990505</v>
      </c>
      <c r="AG2" s="37" t="n">
        <v>-0.000713223519268915</v>
      </c>
      <c r="AH2" s="37" t="n">
        <v>-0.0052076075885375</v>
      </c>
      <c r="AI2" s="37" t="n">
        <v>-0.00923481354726785</v>
      </c>
      <c r="AJ2" s="37" t="n">
        <v>-0.000180814691796563</v>
      </c>
      <c r="AK2" s="37" t="n">
        <v>0.00121729940650402</v>
      </c>
      <c r="AL2" s="37" t="n">
        <v>-0.000211895407185126</v>
      </c>
      <c r="AM2" s="37" t="n">
        <v>-0.00134420705660773</v>
      </c>
      <c r="AN2" s="37" t="n">
        <v>-0.00511651310286426</v>
      </c>
      <c r="AO2" s="37" t="n">
        <v>0.00168057283502927</v>
      </c>
      <c r="AP2" s="37" t="n">
        <v>-0.000311684872996105</v>
      </c>
      <c r="AQ2" s="37" t="n">
        <v>0.000210999920386715</v>
      </c>
      <c r="AR2" s="37" t="n">
        <v>0.00133325909018901</v>
      </c>
      <c r="AS2" s="37" t="n">
        <v>0.002631312992429</v>
      </c>
      <c r="AT2" s="37" t="n">
        <v>0.00108349038327059</v>
      </c>
      <c r="AU2" s="37" t="n">
        <v>-0.000874155488906956</v>
      </c>
      <c r="AV2" s="37" t="n">
        <v>0.00244877158441461</v>
      </c>
      <c r="AW2" s="37" t="n">
        <v>0.000217229273694</v>
      </c>
      <c r="AX2" s="37" t="n">
        <v>-0.000342014004882303</v>
      </c>
      <c r="AY2" s="37" t="n">
        <v>-0.000889067594132169</v>
      </c>
      <c r="AZ2" s="37" t="n">
        <v>-0.00178644332912017</v>
      </c>
      <c r="BA2" s="37" t="n">
        <v>-0.000541913648934914</v>
      </c>
      <c r="BB2" s="37" t="n">
        <v>-0.00190963554888005</v>
      </c>
      <c r="BC2" s="37" t="n">
        <v>5.78241780129074E-005</v>
      </c>
      <c r="BD2" s="37" t="n">
        <v>-0.000824320092801868</v>
      </c>
      <c r="BE2" s="37" t="n">
        <v>0.00147206541497286</v>
      </c>
      <c r="BF2" s="37" t="n">
        <v>0.00273861008372627</v>
      </c>
      <c r="BG2" s="37" t="n">
        <v>0.00240287286821135</v>
      </c>
      <c r="BH2" s="37" t="n">
        <v>-0.000109431363861378</v>
      </c>
      <c r="BI2" s="37" t="n">
        <v>0.000348976080687411</v>
      </c>
      <c r="BJ2" s="37" t="n">
        <v>0.000528257931581164</v>
      </c>
      <c r="BK2" s="37" t="n">
        <v>-0.00146359563188346</v>
      </c>
      <c r="BL2" s="37" t="n">
        <v>0.00288339036952883</v>
      </c>
      <c r="BM2" s="37" t="n">
        <v>0.000509959913209427</v>
      </c>
      <c r="BN2" s="37" t="n">
        <v>-0.00150262270380159</v>
      </c>
      <c r="BO2" s="37" t="n">
        <v>0.000186662166666048</v>
      </c>
      <c r="BP2" s="37" t="n">
        <v>0.00381374746931318</v>
      </c>
      <c r="BQ2" s="37" t="n">
        <v>0.00551870188042261</v>
      </c>
      <c r="BR2" s="37" t="n">
        <v>0.00193016076870764</v>
      </c>
      <c r="BS2" s="37" t="n">
        <f aca="false">LN(Y2/X2)</f>
        <v>-2.60523932635254</v>
      </c>
      <c r="BT2" s="37" t="e">
        <f aca="false">LN(Z2/Y2)</f>
        <v>#VALUE!</v>
      </c>
      <c r="BU2" s="37" t="n">
        <f aca="false">LN(AA2/Z2)</f>
        <v>0.600299842938529</v>
      </c>
      <c r="BV2" s="37" t="n">
        <f aca="false">LN(AB2/AA2)</f>
        <v>-1.01966736287047</v>
      </c>
      <c r="BW2" s="37" t="e">
        <f aca="false">LN(AC2/AB2)</f>
        <v>#VALUE!</v>
      </c>
      <c r="BX2" s="37" t="e">
        <f aca="false">LN(AD2/AC2)</f>
        <v>#VALUE!</v>
      </c>
      <c r="BY2" s="37" t="e">
        <f aca="false">LN(AE2/AD2)</f>
        <v>#VALUE!</v>
      </c>
      <c r="BZ2" s="37" t="e">
        <f aca="false">LN(AF2/AE2)</f>
        <v>#VALUE!</v>
      </c>
      <c r="CA2" s="37" t="e">
        <f aca="false">LN(AG2/AF2)</f>
        <v>#VALUE!</v>
      </c>
      <c r="CB2" s="37" t="n">
        <f aca="false">LN(AH2/AG2)</f>
        <v>1.98808097067963</v>
      </c>
      <c r="CC2" s="37" t="n">
        <f aca="false">LN(AI2/AH2)</f>
        <v>0.572859869410641</v>
      </c>
      <c r="CD2" s="37" t="n">
        <f aca="false">LN(AJ2/AI2)</f>
        <v>-3.93326299804378</v>
      </c>
      <c r="CE2" s="37" t="e">
        <f aca="false">LN(AK2/AJ2)</f>
        <v>#VALUE!</v>
      </c>
      <c r="CF2" s="37" t="e">
        <f aca="false">LN(AL2/AK2)</f>
        <v>#VALUE!</v>
      </c>
      <c r="CG2" s="37" t="n">
        <f aca="false">LN(AM2/AL2)</f>
        <v>1.8474667785986</v>
      </c>
      <c r="CH2" s="37" t="n">
        <f aca="false">LN(AN2/AM2)</f>
        <v>1.33666888223426</v>
      </c>
      <c r="CI2" s="37" t="e">
        <f aca="false">LN(AO2/AN2)</f>
        <v>#VALUE!</v>
      </c>
      <c r="CJ2" s="37" t="e">
        <f aca="false">LN(AP2/AO2)</f>
        <v>#VALUE!</v>
      </c>
      <c r="CK2" s="37" t="e">
        <f aca="false">LN(AQ2/AP2)</f>
        <v>#VALUE!</v>
      </c>
      <c r="CL2" s="37" t="n">
        <f aca="false">LN(AR2/AQ2)</f>
        <v>1.8435239113635</v>
      </c>
      <c r="CM2" s="37" t="n">
        <f aca="false">LN(AS2/AR2)</f>
        <v>0.679856569734313</v>
      </c>
      <c r="CN2" s="37" t="n">
        <f aca="false">LN(AT2/AS2)</f>
        <v>-0.887295291938154</v>
      </c>
      <c r="CO2" s="37" t="e">
        <f aca="false">LN(AU2/AT2)</f>
        <v>#VALUE!</v>
      </c>
      <c r="CT2" s="37" t="n">
        <f aca="false">LN(AZ2/AY2)</f>
        <v>0.697808688707249</v>
      </c>
      <c r="CU2" s="37" t="n">
        <f aca="false">LN(BA2/AZ2)</f>
        <v>-1.19287528578648</v>
      </c>
      <c r="CV2" s="37" t="n">
        <f aca="false">LN(BB2/BA2)</f>
        <v>1.25956102129034</v>
      </c>
      <c r="CW2" s="37" t="e">
        <f aca="false">LN(BC2/BB2)</f>
        <v>#VALUE!</v>
      </c>
      <c r="CX2" s="37" t="e">
        <f aca="false">LN(BD2/BC2)</f>
        <v>#VALUE!</v>
      </c>
      <c r="CY2" s="37" t="e">
        <f aca="false">LN(BE2/BD2)</f>
        <v>#VALUE!</v>
      </c>
      <c r="CZ2" s="37" t="n">
        <f aca="false">LN(BF2/BE2)</f>
        <v>0.620784064143756</v>
      </c>
      <c r="DA2" s="37" t="n">
        <f aca="false">LN(BG2/BF2)</f>
        <v>-0.130785473074645</v>
      </c>
      <c r="DB2" s="37" t="e">
        <f aca="false">LN(BH2/BG2)</f>
        <v>#VALUE!</v>
      </c>
      <c r="DC2" s="37" t="e">
        <f aca="false">LN(BI2/BH2)</f>
        <v>#VALUE!</v>
      </c>
      <c r="DD2" s="37" t="n">
        <f aca="false">LN(BJ2/BI2)</f>
        <v>0.414581288066786</v>
      </c>
      <c r="DE2" s="37" t="e">
        <f aca="false">LN(BK2/BJ2)</f>
        <v>#VALUE!</v>
      </c>
      <c r="DF2" s="37" t="e">
        <f aca="false">LN(BL2/BK2)</f>
        <v>#VALUE!</v>
      </c>
      <c r="DG2" s="37" t="n">
        <f aca="false">LN(BM2/BL2)</f>
        <v>-1.73238997132268</v>
      </c>
      <c r="DH2" s="37" t="e">
        <f aca="false">LN(BN2/BM2)</f>
        <v>#VALUE!</v>
      </c>
      <c r="DI2" s="37" t="e">
        <f aca="false">LN(BO2/BN2)</f>
        <v>#VALUE!</v>
      </c>
      <c r="DJ2" s="37" t="n">
        <f aca="false">LN(BP2/BO2)</f>
        <v>3.01706718483718</v>
      </c>
      <c r="DK2" s="37" t="n">
        <f aca="false">LN(BQ2/BP2)</f>
        <v>0.369530372563519</v>
      </c>
      <c r="DL2" s="37" t="n">
        <f aca="false">LN(BR2/BQ2)</f>
        <v>-1.05053936674682</v>
      </c>
      <c r="DM2" s="37" t="e">
        <f aca="false">LN(BS2/BR2)</f>
        <v>#VALUE!</v>
      </c>
      <c r="DN2" s="37" t="e">
        <f aca="false">LN(BT2/BS2)</f>
        <v>#VALUE!</v>
      </c>
      <c r="DO2" s="37" t="e">
        <f aca="false">LN(BU2/BT2)</f>
        <v>#VALUE!</v>
      </c>
      <c r="DP2" s="37" t="e">
        <f aca="false">LN(BV2/BU2)</f>
        <v>#VALUE!</v>
      </c>
      <c r="DQ2" s="37" t="e">
        <f aca="false">LN(BW2/BV2)</f>
        <v>#VALUE!</v>
      </c>
      <c r="DR2" s="37" t="e">
        <f aca="false">LN(BX2/BW2)</f>
        <v>#VALUE!</v>
      </c>
      <c r="DS2" s="37" t="e">
        <f aca="false">LN(BY2/BX2)</f>
        <v>#VALUE!</v>
      </c>
      <c r="DT2" s="37" t="e">
        <f aca="false">LN(BZ2/BY2)</f>
        <v>#VALUE!</v>
      </c>
      <c r="DU2" s="37" t="e">
        <f aca="false">LN(CA2/BZ2)</f>
        <v>#VALUE!</v>
      </c>
      <c r="DV2" s="37" t="e">
        <f aca="false">LN(CB2/CA2)</f>
        <v>#VALUE!</v>
      </c>
      <c r="DW2" s="37" t="n">
        <f aca="false">LN(CC2/CB2)</f>
        <v>-1.24428398530154</v>
      </c>
      <c r="DX2" s="37" t="e">
        <f aca="false">LN(CD2/CC2)</f>
        <v>#VALUE!</v>
      </c>
      <c r="DY2" s="37" t="e">
        <f aca="false">LN(CE2/CD2)</f>
        <v>#VALUE!</v>
      </c>
      <c r="DZ2" s="54"/>
      <c r="EA2" s="54"/>
      <c r="EB2" s="54"/>
      <c r="EC2" s="54"/>
      <c r="ED2" s="54"/>
      <c r="EE2" s="54"/>
      <c r="EF2" s="54"/>
      <c r="EG2" s="54"/>
      <c r="EH2" s="54"/>
      <c r="EI2" s="54"/>
      <c r="EJ2" s="54"/>
      <c r="EK2" s="54"/>
      <c r="EL2" s="54"/>
      <c r="EM2" s="54"/>
      <c r="EN2" s="54"/>
      <c r="EO2" s="54"/>
      <c r="EP2" s="54"/>
      <c r="EQ2" s="54"/>
      <c r="ER2" s="54"/>
      <c r="ES2" s="54"/>
      <c r="ET2" s="54"/>
      <c r="EU2" s="54"/>
      <c r="EV2" s="54"/>
      <c r="EW2" s="54"/>
      <c r="EX2" s="54"/>
      <c r="EY2" s="54"/>
      <c r="EZ2" s="54"/>
      <c r="FA2" s="54"/>
      <c r="FB2" s="54"/>
    </row>
    <row r="3" customFormat="false" ht="13.5" hidden="false" customHeight="true" outlineLevel="0" collapsed="false">
      <c r="A3" s="37" t="s">
        <v>226</v>
      </c>
      <c r="B3" s="37" t="n">
        <v>-0.00205760832638604</v>
      </c>
      <c r="C3" s="37" t="n">
        <v>0.00106801146515</v>
      </c>
      <c r="D3" s="37" t="n">
        <v>0.0013880617444426</v>
      </c>
      <c r="E3" s="37" t="n">
        <v>0.00127483762352564</v>
      </c>
      <c r="F3" s="37" t="n">
        <v>4.4323894686068E-005</v>
      </c>
      <c r="G3" s="37" t="n">
        <v>0.00105117654867488</v>
      </c>
      <c r="H3" s="37" t="n">
        <v>-0.000419098419906333</v>
      </c>
      <c r="I3" s="37" t="n">
        <v>-0.000776499414430471</v>
      </c>
      <c r="J3" s="37" t="n">
        <v>8.57150762358963E-005</v>
      </c>
      <c r="K3" s="37" t="n">
        <v>0.00150074456173781</v>
      </c>
      <c r="L3" s="37" t="n">
        <v>0.00299885631192033</v>
      </c>
      <c r="M3" s="37" t="n">
        <v>0.000751437383988621</v>
      </c>
      <c r="N3" s="37" t="n">
        <v>-0.00103559586315234</v>
      </c>
      <c r="O3" s="37" t="n">
        <v>0.000481483823267908</v>
      </c>
      <c r="P3" s="37" t="n">
        <v>-8.10478687125751E-005</v>
      </c>
      <c r="Q3" s="37" t="n">
        <v>-0.00169750335817444</v>
      </c>
      <c r="R3" s="37" t="n">
        <v>-0.00111052092098889</v>
      </c>
      <c r="S3" s="37" t="n">
        <v>0.000187375276464806</v>
      </c>
      <c r="T3" s="37" t="n">
        <v>-0.000399045334300499</v>
      </c>
      <c r="U3" s="37" t="n">
        <v>0.000994920694713334</v>
      </c>
      <c r="V3" s="37" t="n">
        <v>4.22624152373156E-005</v>
      </c>
      <c r="W3" s="37" t="n">
        <v>-0.00317352310576617</v>
      </c>
      <c r="X3" s="37" t="n">
        <v>-0.000533416435055967</v>
      </c>
      <c r="Y3" s="37" t="n">
        <v>5.65952408530168E-005</v>
      </c>
      <c r="Z3" s="37" t="n">
        <v>0.0016847582708137</v>
      </c>
      <c r="AA3" s="37" t="n">
        <v>0.0047140913310286</v>
      </c>
      <c r="AB3" s="37" t="n">
        <v>-0.00098178671603213</v>
      </c>
      <c r="AC3" s="37" t="n">
        <v>0.000492858979367054</v>
      </c>
      <c r="AD3" s="37" t="n">
        <v>0.000523569691993251</v>
      </c>
      <c r="AE3" s="37" t="n">
        <v>-0.00220349520642579</v>
      </c>
      <c r="AF3" s="37" t="n">
        <v>-0.00148223201673849</v>
      </c>
      <c r="AG3" s="37" t="n">
        <v>-0.000702073684233245</v>
      </c>
      <c r="AH3" s="37" t="n">
        <v>-0.0049202129253048</v>
      </c>
      <c r="AI3" s="37" t="n">
        <v>-0.00629959736363552</v>
      </c>
      <c r="AJ3" s="37" t="n">
        <v>-0.00233918599581846</v>
      </c>
      <c r="AK3" s="37" t="n">
        <v>0.000583045309950403</v>
      </c>
      <c r="AL3" s="37" t="n">
        <v>0.00214704891248789</v>
      </c>
      <c r="AM3" s="37" t="n">
        <v>-0.00204011019948643</v>
      </c>
      <c r="AN3" s="37" t="n">
        <v>-0.0059015245278542</v>
      </c>
      <c r="AO3" s="37" t="n">
        <v>0.00215136782951756</v>
      </c>
      <c r="AP3" s="37" t="n">
        <v>3.65171697297087E-005</v>
      </c>
      <c r="AQ3" s="37" t="n">
        <v>-0.000122270921768277</v>
      </c>
      <c r="AR3" s="37" t="n">
        <v>0.00156462437528353</v>
      </c>
      <c r="AS3" s="37" t="n">
        <v>7.83145082196328E-005</v>
      </c>
      <c r="AT3" s="37" t="n">
        <v>0.000296326131872733</v>
      </c>
      <c r="AU3" s="37" t="n">
        <v>0.00159850356385201</v>
      </c>
      <c r="AV3" s="37" t="n">
        <v>0.00331636536476075</v>
      </c>
      <c r="AW3" s="37" t="n">
        <v>0.00138092975365414</v>
      </c>
      <c r="AX3" s="37" t="n">
        <v>0.000123935543000009</v>
      </c>
      <c r="AY3" s="37" t="n">
        <v>0.000107201104794689</v>
      </c>
      <c r="AZ3" s="37" t="n">
        <v>-0.00257685116192721</v>
      </c>
      <c r="BA3" s="37" t="n">
        <v>-0.000987992445857099</v>
      </c>
      <c r="BB3" s="37" t="n">
        <v>0.000900056048497122</v>
      </c>
      <c r="BC3" s="37" t="n">
        <v>0.000727190541896389</v>
      </c>
      <c r="BD3" s="37" t="n">
        <v>0.00176399913239081</v>
      </c>
      <c r="BE3" s="37" t="n">
        <v>-0.00068231030949722</v>
      </c>
      <c r="BF3" s="37" t="n">
        <v>0.00301810766718521</v>
      </c>
      <c r="BG3" s="37" t="n">
        <v>0.003345224855503</v>
      </c>
      <c r="BH3" s="37" t="n">
        <v>-0.000928507232051064</v>
      </c>
      <c r="BI3" s="37" t="n">
        <v>-0.000278927963902829</v>
      </c>
      <c r="BJ3" s="37" t="n">
        <v>-0.000844304351060027</v>
      </c>
      <c r="BK3" s="37" t="n">
        <v>-2.87841250946109E-006</v>
      </c>
      <c r="BL3" s="37" t="n">
        <v>0.00359671244173765</v>
      </c>
      <c r="BM3" s="37" t="n">
        <v>-0.000884195170368821</v>
      </c>
      <c r="BN3" s="37" t="n">
        <v>-3.46459136109903E-005</v>
      </c>
      <c r="BO3" s="37" t="n">
        <v>0.00171808381231651</v>
      </c>
      <c r="BP3" s="37" t="n">
        <v>-0.00439302113570109</v>
      </c>
      <c r="BQ3" s="37" t="n">
        <v>0.00781358827043563</v>
      </c>
      <c r="BR3" s="37" t="n">
        <v>-0.00189701163911968</v>
      </c>
    </row>
    <row r="4" customFormat="false" ht="12.75" hidden="false" customHeight="false" outlineLevel="0" collapsed="false">
      <c r="A4" s="37" t="s">
        <v>227</v>
      </c>
      <c r="B4" s="37" t="n">
        <v>-0.00169487719684196</v>
      </c>
      <c r="C4" s="37" t="n">
        <v>0.00127156172060329</v>
      </c>
      <c r="D4" s="37" t="n">
        <v>0.000642497456521839</v>
      </c>
      <c r="E4" s="37" t="n">
        <v>0.000123145035390145</v>
      </c>
      <c r="F4" s="37" t="n">
        <v>-0.000195785159846662</v>
      </c>
      <c r="G4" s="37" t="n">
        <v>-0.0012789737419987</v>
      </c>
      <c r="H4" s="37" t="n">
        <v>0.00302014127746522</v>
      </c>
      <c r="I4" s="37" t="n">
        <v>-0.000258820548201043</v>
      </c>
      <c r="J4" s="37" t="n">
        <v>7.54787169426027E-005</v>
      </c>
      <c r="K4" s="37" t="n">
        <v>-0.000966626762370878</v>
      </c>
      <c r="L4" s="37" t="n">
        <v>-0.000760342709293061</v>
      </c>
      <c r="M4" s="37" t="n">
        <v>0.000999263765075369</v>
      </c>
      <c r="N4" s="37" t="n">
        <v>0.00503638936017838</v>
      </c>
      <c r="O4" s="37" t="n">
        <v>0.000502871964359149</v>
      </c>
      <c r="P4" s="37" t="n">
        <v>0.00324774695231941</v>
      </c>
      <c r="Q4" s="37" t="n">
        <v>-0.000662237232447114</v>
      </c>
      <c r="R4" s="37" t="n">
        <v>-0.000375751854075187</v>
      </c>
      <c r="S4" s="37" t="n">
        <v>0.00139145111959179</v>
      </c>
      <c r="T4" s="37" t="n">
        <v>0.000150830270061694</v>
      </c>
      <c r="U4" s="37" t="n">
        <v>0.000194677184671518</v>
      </c>
      <c r="V4" s="37" t="n">
        <v>0.00230003018053573</v>
      </c>
      <c r="W4" s="37" t="n">
        <v>-0.000520759919622361</v>
      </c>
      <c r="X4" s="37" t="n">
        <v>-3.21999161951882E-005</v>
      </c>
      <c r="Y4" s="37" t="n">
        <v>-0.000285942835080776</v>
      </c>
      <c r="Z4" s="37" t="n">
        <v>-0.000925976687951365</v>
      </c>
      <c r="AA4" s="37" t="n">
        <v>-0.000119429454971488</v>
      </c>
      <c r="AB4" s="37" t="n">
        <v>-0.00164381396723531</v>
      </c>
      <c r="AC4" s="37" t="n">
        <v>0.00314041605185266</v>
      </c>
      <c r="AD4" s="37" t="n">
        <v>0.000304964708284633</v>
      </c>
      <c r="AE4" s="37" t="n">
        <v>-0.000533342847962719</v>
      </c>
      <c r="AF4" s="37" t="n">
        <v>0.0017311863284767</v>
      </c>
      <c r="AG4" s="37" t="n">
        <v>0.000274166084888997</v>
      </c>
      <c r="AH4" s="37" t="n">
        <v>-0.00317559987346399</v>
      </c>
      <c r="AI4" s="37" t="n">
        <v>-0.000660597105520344</v>
      </c>
      <c r="AJ4" s="37" t="n">
        <v>-0.00285613501283639</v>
      </c>
      <c r="AK4" s="37" t="n">
        <v>-0.00083085417579143</v>
      </c>
      <c r="AL4" s="37" t="n">
        <v>0.00278777341436382</v>
      </c>
      <c r="AM4" s="37" t="n">
        <v>-0.00237438914382895</v>
      </c>
      <c r="AN4" s="37" t="n">
        <v>-0.000503065319861203</v>
      </c>
      <c r="AO4" s="37" t="n">
        <v>-0.002177385993963</v>
      </c>
      <c r="AP4" s="37" t="n">
        <v>6.20073136760685E-005</v>
      </c>
      <c r="AQ4" s="37" t="n">
        <v>0.0011398581780686</v>
      </c>
      <c r="AR4" s="37" t="n">
        <v>-0.000913383842217854</v>
      </c>
      <c r="AS4" s="37" t="n">
        <v>0.000947358749909201</v>
      </c>
      <c r="AT4" s="37" t="n">
        <v>0.000389592653471463</v>
      </c>
      <c r="AU4" s="37" t="n">
        <v>-0.000261196171161486</v>
      </c>
      <c r="AV4" s="37" t="n">
        <v>-0.00367197651336091</v>
      </c>
      <c r="AW4" s="37" t="n">
        <v>0.000776198337461188</v>
      </c>
      <c r="AX4" s="37" t="n">
        <v>-0.000795944979567028</v>
      </c>
      <c r="AY4" s="37" t="n">
        <v>-0.00223753500705977</v>
      </c>
      <c r="AZ4" s="37" t="n">
        <v>-0.000986963010419766</v>
      </c>
      <c r="BA4" s="37" t="n">
        <v>0.0021971299649175</v>
      </c>
      <c r="BB4" s="37" t="n">
        <v>-0.000820089225460177</v>
      </c>
      <c r="BC4" s="37" t="n">
        <v>-0.000972208896659732</v>
      </c>
      <c r="BD4" s="37" t="n">
        <v>0.00117095737253272</v>
      </c>
      <c r="BE4" s="37" t="n">
        <v>0.000452208980798273</v>
      </c>
      <c r="BF4" s="37" t="n">
        <v>-0.0048603473233248</v>
      </c>
      <c r="BG4" s="37" t="n">
        <v>-0.00101020034862385</v>
      </c>
      <c r="BH4" s="37" t="n">
        <v>0.00106855732139073</v>
      </c>
      <c r="BI4" s="37" t="n">
        <v>0.000469888380365428</v>
      </c>
      <c r="BJ4" s="37" t="n">
        <v>-0.00286833890362632</v>
      </c>
      <c r="BK4" s="37" t="n">
        <v>-0.0042295790375908</v>
      </c>
      <c r="BL4" s="37" t="n">
        <v>0.00276551107477213</v>
      </c>
      <c r="BM4" s="37" t="n">
        <v>-0.0028468622554835</v>
      </c>
      <c r="BN4" s="37" t="n">
        <v>-0.00422124051576921</v>
      </c>
      <c r="BO4" s="37" t="n">
        <v>0.000646724353817043</v>
      </c>
      <c r="BP4" s="37" t="n">
        <v>-0.00257963545027677</v>
      </c>
      <c r="BQ4" s="37" t="n">
        <v>-0.000482569702614275</v>
      </c>
      <c r="BR4" s="37" t="n">
        <v>-0.00308732296400807</v>
      </c>
    </row>
    <row r="5" customFormat="false" ht="12.75" hidden="false" customHeight="false" outlineLevel="0" collapsed="false">
      <c r="A5" s="37" t="s">
        <v>232</v>
      </c>
      <c r="B5" s="37" t="n">
        <v>0.000397027930500652</v>
      </c>
      <c r="C5" s="2" t="n">
        <v>0.000980343657021567</v>
      </c>
      <c r="D5" s="2" t="n">
        <v>0.000102047826150779</v>
      </c>
      <c r="E5" s="2" t="n">
        <v>-0.000969461143115925</v>
      </c>
      <c r="F5" s="2" t="n">
        <v>-0.000159152680917749</v>
      </c>
      <c r="G5" s="2" t="n">
        <v>0.0010419211999379</v>
      </c>
      <c r="H5" s="2" t="n">
        <v>0.000501106342767088</v>
      </c>
      <c r="I5" s="2" t="n">
        <v>-0.000340864709105933</v>
      </c>
      <c r="J5" s="2" t="n">
        <v>0.000645070382711362</v>
      </c>
      <c r="K5" s="2" t="n">
        <v>-0.0016186583018029</v>
      </c>
      <c r="L5" s="2" t="n">
        <v>-0.00167356391570843</v>
      </c>
      <c r="M5" s="2" t="n">
        <v>-0.00119426256629964</v>
      </c>
      <c r="N5" s="2" t="n">
        <v>0.000734732725524055</v>
      </c>
      <c r="O5" s="2" t="n">
        <v>0.000147055051566884</v>
      </c>
      <c r="P5" s="2" t="n">
        <v>-0.00301201143517312</v>
      </c>
      <c r="Q5" s="2" t="n">
        <v>-6.51133021774551E-005</v>
      </c>
      <c r="R5" s="2" t="n">
        <v>-0.00143539530551069</v>
      </c>
      <c r="S5" s="2" t="n">
        <v>0.000930274718403432</v>
      </c>
      <c r="T5" s="2" t="n">
        <v>0.000197241178475327</v>
      </c>
      <c r="U5" s="2" t="n">
        <v>0.000828328429430078</v>
      </c>
      <c r="V5" s="2" t="n">
        <v>-0.000264843302548275</v>
      </c>
      <c r="W5" s="2" t="n">
        <v>-0.0036442849218171</v>
      </c>
      <c r="X5" s="2" t="n">
        <v>-0.000402405890238328</v>
      </c>
      <c r="Y5" s="2" t="n">
        <v>0.00115817654420967</v>
      </c>
      <c r="Z5" s="2" t="n">
        <v>0.00269181795869732</v>
      </c>
      <c r="AA5" s="2" t="n">
        <v>0.000674509926080828</v>
      </c>
      <c r="AB5" s="2" t="n">
        <v>0.00529180822307638</v>
      </c>
      <c r="AC5" s="2" t="n">
        <v>0.00490872294530747</v>
      </c>
      <c r="AD5" s="2" t="n">
        <v>0.00142512872955786</v>
      </c>
      <c r="AE5" s="2" t="n">
        <v>0.00323358466120223</v>
      </c>
      <c r="AF5" s="2" t="n">
        <v>-0.00471680283112152</v>
      </c>
      <c r="AG5" s="2" t="n">
        <v>0.000266970732279777</v>
      </c>
      <c r="AH5" s="2" t="n">
        <v>-0.0065864828186591</v>
      </c>
      <c r="AI5" s="2" t="n">
        <v>0.000344167810474717</v>
      </c>
      <c r="AJ5" s="2" t="n">
        <v>0.00270390651126317</v>
      </c>
      <c r="AK5" s="2" t="n">
        <v>-0.000522921336597215</v>
      </c>
      <c r="AL5" s="2" t="n">
        <v>-0.00277981699153254</v>
      </c>
      <c r="AM5" s="2" t="n">
        <v>-0.000662871561889792</v>
      </c>
      <c r="AN5" s="2" t="n">
        <v>0.00247255088746019</v>
      </c>
      <c r="AO5" s="2" t="n">
        <v>-0.00163514676170711</v>
      </c>
      <c r="AP5" s="2" t="n">
        <v>0.000115213352635209</v>
      </c>
      <c r="AQ5" s="2" t="n">
        <v>-0.0047663942624252</v>
      </c>
      <c r="AR5" s="2" t="n">
        <v>-0.00126321743550746</v>
      </c>
      <c r="AS5" s="2" t="n">
        <v>-0.000998717734405002</v>
      </c>
      <c r="AT5" s="2" t="n">
        <v>0.000252334739147226</v>
      </c>
      <c r="AU5" s="2" t="n">
        <v>0.0017524101125057</v>
      </c>
      <c r="AV5" s="2" t="n">
        <v>-0.000104401764732864</v>
      </c>
      <c r="AW5" s="2" t="n">
        <v>0.00722521193251898</v>
      </c>
      <c r="AX5" s="2" t="n">
        <v>-0.00125451193695445</v>
      </c>
      <c r="AY5" s="2" t="n">
        <v>-0.00157477641786495</v>
      </c>
      <c r="AZ5" s="2" t="n">
        <v>0.000905115431295239</v>
      </c>
      <c r="BA5" s="2" t="n">
        <v>-0.00130541424536616</v>
      </c>
      <c r="BB5" s="2" t="n">
        <v>0.00130533906470641</v>
      </c>
      <c r="BC5" s="2" t="n">
        <v>0.00102467925636301</v>
      </c>
      <c r="BD5" s="2" t="n">
        <v>0.000302625486495629</v>
      </c>
      <c r="BE5" s="2" t="n">
        <v>0.000825315473881034</v>
      </c>
      <c r="BF5" s="2" t="n">
        <v>0.000117470082355299</v>
      </c>
      <c r="BG5" s="2" t="n">
        <v>0.00264372593083374</v>
      </c>
      <c r="BH5" s="2" t="n">
        <v>-0.000449402994516911</v>
      </c>
      <c r="BI5" s="2" t="n">
        <v>-0.00176797703283963</v>
      </c>
      <c r="BJ5" s="2" t="n">
        <v>-2.78303595361576E-005</v>
      </c>
      <c r="BK5" s="2" t="n">
        <v>-0.00183733654056947</v>
      </c>
      <c r="BL5" s="2" t="n">
        <v>-0.00039708169437148</v>
      </c>
      <c r="BM5" s="2" t="n">
        <v>-4.85792373290735E-005</v>
      </c>
      <c r="BN5" s="2" t="n">
        <v>-0.00187690045123998</v>
      </c>
      <c r="BO5" s="2" t="n">
        <v>-0.0321412132881672</v>
      </c>
      <c r="BP5" s="2" t="n">
        <v>-0.003952938300726</v>
      </c>
      <c r="BQ5" s="2" t="n">
        <v>0.00281892019103244</v>
      </c>
      <c r="BR5" s="2" t="n">
        <v>-0.0032363834393288</v>
      </c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  <c r="DR5" s="2"/>
      <c r="DS5" s="2"/>
      <c r="DT5" s="2"/>
      <c r="DU5" s="2"/>
      <c r="DV5" s="2"/>
      <c r="DW5" s="2"/>
      <c r="DX5" s="2"/>
      <c r="DY5" s="2"/>
      <c r="DZ5" s="2"/>
      <c r="EA5" s="2"/>
      <c r="EB5" s="2"/>
      <c r="EC5" s="2"/>
      <c r="ED5" s="2"/>
      <c r="EE5" s="2"/>
      <c r="EF5" s="2"/>
      <c r="EG5" s="2"/>
      <c r="EH5" s="2"/>
      <c r="EI5" s="2"/>
      <c r="EJ5" s="2"/>
      <c r="EK5" s="2"/>
      <c r="EL5" s="2"/>
      <c r="EM5" s="2"/>
      <c r="EN5" s="2"/>
      <c r="EO5" s="2"/>
      <c r="EP5" s="2"/>
      <c r="EQ5" s="2"/>
      <c r="ER5" s="2"/>
      <c r="ES5" s="2"/>
      <c r="ET5" s="2"/>
      <c r="EU5" s="2"/>
      <c r="EV5" s="2"/>
      <c r="EW5" s="2"/>
      <c r="EX5" s="2"/>
      <c r="EY5" s="2"/>
      <c r="EZ5" s="2"/>
      <c r="FA5" s="2"/>
      <c r="FB5" s="2"/>
      <c r="FC5" s="2"/>
      <c r="FD5" s="2"/>
      <c r="FE5" s="2"/>
      <c r="FF5" s="2"/>
      <c r="FG5" s="2"/>
      <c r="FH5" s="2"/>
      <c r="FI5" s="2"/>
      <c r="FJ5" s="2"/>
      <c r="FK5" s="2"/>
      <c r="FL5" s="2"/>
      <c r="FM5" s="2"/>
      <c r="FN5" s="2"/>
      <c r="FO5" s="2"/>
      <c r="FP5" s="2"/>
      <c r="FQ5" s="2"/>
      <c r="FR5" s="2"/>
      <c r="FS5" s="2"/>
      <c r="FT5" s="2"/>
      <c r="FU5" s="2"/>
      <c r="FV5" s="2"/>
      <c r="FW5" s="2"/>
      <c r="FX5" s="2"/>
      <c r="FY5" s="2"/>
      <c r="FZ5" s="2"/>
      <c r="GA5" s="2"/>
      <c r="GB5" s="2"/>
      <c r="GC5" s="2"/>
      <c r="GD5" s="2"/>
      <c r="GE5" s="2"/>
      <c r="GF5" s="2"/>
      <c r="GG5" s="2"/>
      <c r="GH5" s="2"/>
      <c r="GI5" s="2"/>
      <c r="GJ5" s="2"/>
      <c r="GK5" s="2"/>
      <c r="GL5" s="2"/>
      <c r="GM5" s="2"/>
    </row>
    <row r="6" customFormat="false" ht="12.75" hidden="false" customHeight="false" outlineLevel="0" collapsed="false">
      <c r="A6" s="37" t="s">
        <v>307</v>
      </c>
      <c r="B6" s="37" t="n">
        <v>0.000206668112953418</v>
      </c>
      <c r="C6" s="37" t="n">
        <v>0.000666253119681086</v>
      </c>
      <c r="D6" s="37" t="n">
        <v>-0.000421155629597183</v>
      </c>
      <c r="E6" s="37" t="n">
        <v>0.000356952516211188</v>
      </c>
      <c r="F6" s="37" t="n">
        <v>-0.000339822179436589</v>
      </c>
      <c r="G6" s="37" t="n">
        <v>-0.00127831700782275</v>
      </c>
      <c r="H6" s="37" t="n">
        <v>0.00214975464699253</v>
      </c>
      <c r="I6" s="37" t="n">
        <v>-0.000539695011800142</v>
      </c>
      <c r="J6" s="37" t="n">
        <v>0.000403564517127495</v>
      </c>
      <c r="K6" s="37" t="n">
        <v>-0.000504518889157294</v>
      </c>
      <c r="L6" s="37" t="n">
        <v>-0.000982296730479461</v>
      </c>
      <c r="M6" s="37" t="n">
        <v>0.000738469322852448</v>
      </c>
      <c r="N6" s="37" t="n">
        <v>0.00243192491423364</v>
      </c>
      <c r="O6" s="37" t="n">
        <v>0.000164807505788087</v>
      </c>
      <c r="P6" s="37" t="n">
        <v>-3.29804435590531E-005</v>
      </c>
      <c r="Q6" s="37" t="n">
        <v>0.00180052009106728</v>
      </c>
      <c r="R6" s="37" t="n">
        <v>-0.000181706307597806</v>
      </c>
      <c r="S6" s="37" t="n">
        <v>-0.00113778674562455</v>
      </c>
      <c r="T6" s="37" t="n">
        <v>-0.000110264391713585</v>
      </c>
      <c r="U6" s="37" t="n">
        <v>0.000147697568981219</v>
      </c>
      <c r="V6" s="37" t="n">
        <v>-0.00036666389409172</v>
      </c>
      <c r="W6" s="37" t="n">
        <v>-0.000503324467797573</v>
      </c>
      <c r="X6" s="37" t="n">
        <v>-0.000878683990497399</v>
      </c>
      <c r="Y6" s="37" t="n">
        <v>-0.000444088766917491</v>
      </c>
      <c r="Z6" s="37" t="n">
        <v>0.00104522135184291</v>
      </c>
      <c r="AA6" s="37" t="n">
        <v>0.00147453692002348</v>
      </c>
      <c r="AB6" s="37" t="n">
        <v>-0.0019945469638654</v>
      </c>
      <c r="AC6" s="37" t="n">
        <v>0.000827337182942617</v>
      </c>
      <c r="AD6" s="37" t="n">
        <v>0.000200498911213027</v>
      </c>
      <c r="AE6" s="37" t="n">
        <v>-0.000799927077166409</v>
      </c>
      <c r="AF6" s="37" t="n">
        <v>0.000360356561931702</v>
      </c>
      <c r="AG6" s="37" t="n">
        <v>0.000484276546403264</v>
      </c>
      <c r="AH6" s="37" t="n">
        <v>-0.00216531675110847</v>
      </c>
      <c r="AI6" s="37" t="n">
        <v>0.0048615867329897</v>
      </c>
      <c r="AJ6" s="37" t="n">
        <v>0.000220337265686553</v>
      </c>
      <c r="AK6" s="37" t="n">
        <v>-0.000747289173968895</v>
      </c>
      <c r="AL6" s="37" t="n">
        <v>-0.00100755302319315</v>
      </c>
      <c r="AM6" s="37" t="n">
        <v>-0.00256889817790759</v>
      </c>
      <c r="AN6" s="37" t="n">
        <v>0.00119945657784676</v>
      </c>
      <c r="AO6" s="37" t="n">
        <v>-0.000565055637934302</v>
      </c>
      <c r="AP6" s="37" t="n">
        <v>-0.000180730786105202</v>
      </c>
      <c r="AQ6" s="37" t="n">
        <v>0.000390362491988867</v>
      </c>
      <c r="AR6" s="37" t="n">
        <v>0.00250114659501051</v>
      </c>
      <c r="AS6" s="37" t="n">
        <v>0.000997737832941336</v>
      </c>
      <c r="AT6" s="37" t="n">
        <v>-0.000316596420348364</v>
      </c>
      <c r="AU6" s="37" t="n">
        <v>-0.00276589492086823</v>
      </c>
      <c r="AV6" s="37" t="n">
        <v>-0.00162262540780561</v>
      </c>
      <c r="AW6" s="37" t="n">
        <v>0.00148505436463567</v>
      </c>
      <c r="AX6" s="37" t="n">
        <v>-0.000378674618264548</v>
      </c>
      <c r="AY6" s="37" t="n">
        <v>0.00219001994418181</v>
      </c>
      <c r="AZ6" s="37" t="n">
        <v>0.000577141094305068</v>
      </c>
      <c r="BA6" s="37" t="n">
        <v>0.00152077903788901</v>
      </c>
      <c r="BB6" s="37" t="n">
        <v>-0.000152733434063085</v>
      </c>
      <c r="BC6" s="37" t="n">
        <v>-0.00102008629886624</v>
      </c>
      <c r="BD6" s="37" t="n">
        <v>0.000455807363834296</v>
      </c>
      <c r="BE6" s="37" t="n">
        <v>-0.00176020704276407</v>
      </c>
      <c r="BF6" s="37" t="n">
        <v>-0.00280510989918224</v>
      </c>
      <c r="BG6" s="37" t="n">
        <v>-0.000965625378906745</v>
      </c>
      <c r="BH6" s="37" t="n">
        <v>0.00070413919302682</v>
      </c>
      <c r="BI6" s="37" t="n">
        <v>-0.00118563562263736</v>
      </c>
      <c r="BJ6" s="37" t="n">
        <v>-0.00190700786309922</v>
      </c>
      <c r="BK6" s="37" t="n">
        <v>-0.00326856547687862</v>
      </c>
      <c r="BL6" s="37" t="n">
        <v>0.00161461290361068</v>
      </c>
      <c r="BM6" s="37" t="n">
        <v>-0.00180625227137108</v>
      </c>
      <c r="BN6" s="37" t="n">
        <v>-0.00317988546662532</v>
      </c>
      <c r="BO6" s="37" t="n">
        <v>0.00170881177575684</v>
      </c>
      <c r="BP6" s="37" t="n">
        <v>-0.00129439520239515</v>
      </c>
      <c r="BQ6" s="37" t="n">
        <v>-0.0108087524932301</v>
      </c>
      <c r="BR6" s="37" t="n">
        <v>-0.00183680163310822</v>
      </c>
    </row>
    <row r="7" customFormat="false" ht="12.75" hidden="false" customHeight="false" outlineLevel="0" collapsed="false">
      <c r="A7" s="37" t="s">
        <v>236</v>
      </c>
      <c r="B7" s="37" t="n">
        <v>0.00109287789097681</v>
      </c>
      <c r="C7" s="37" t="n">
        <v>0.0040259720310913</v>
      </c>
      <c r="D7" s="37" t="n">
        <v>0.00177369582102246</v>
      </c>
      <c r="E7" s="37" t="n">
        <v>-0.000472797388136853</v>
      </c>
      <c r="F7" s="37" t="n">
        <v>0.000670159450489835</v>
      </c>
      <c r="G7" s="37" t="n">
        <v>0.00235444443564811</v>
      </c>
      <c r="H7" s="37" t="n">
        <v>0.000742702759995477</v>
      </c>
      <c r="I7" s="37" t="n">
        <v>0.000302650040536362</v>
      </c>
      <c r="J7" s="37" t="n">
        <v>0.000238619979648474</v>
      </c>
      <c r="K7" s="37" t="n">
        <v>-0.00259121344927952</v>
      </c>
      <c r="L7" s="37" t="n">
        <v>-0.00573759924157192</v>
      </c>
      <c r="M7" s="37" t="n">
        <v>-0.00739569067551511</v>
      </c>
      <c r="N7" s="37" t="n">
        <v>0.00479198687250694</v>
      </c>
      <c r="O7" s="37" t="n">
        <v>0.000549082575422871</v>
      </c>
      <c r="P7" s="37" t="n">
        <v>-0.00359271942045056</v>
      </c>
      <c r="Q7" s="37" t="n">
        <v>0.0059993103569543</v>
      </c>
      <c r="R7" s="37" t="n">
        <v>0.00152025282253341</v>
      </c>
      <c r="S7" s="37" t="n">
        <v>0.000524029972694199</v>
      </c>
      <c r="T7" s="37" t="n">
        <v>0.00169181544792159</v>
      </c>
      <c r="U7" s="37" t="n">
        <v>0.00229043463110052</v>
      </c>
      <c r="V7" s="37" t="n">
        <v>-0.00137030870346432</v>
      </c>
      <c r="W7" s="37" t="n">
        <v>-0.00530386532763211</v>
      </c>
      <c r="X7" s="37" t="n">
        <v>0.00120281666496155</v>
      </c>
      <c r="Y7" s="37" t="n">
        <v>0.00303371885854449</v>
      </c>
      <c r="Z7" s="37" t="n">
        <v>-0.000179244560501487</v>
      </c>
      <c r="AA7" s="37" t="n">
        <v>-0.00367884346043617</v>
      </c>
      <c r="AB7" s="37" t="n">
        <v>0.00133778011563715</v>
      </c>
      <c r="AC7" s="37" t="n">
        <v>0.00284813348847117</v>
      </c>
      <c r="AD7" s="37" t="n">
        <v>0.00267098759788069</v>
      </c>
      <c r="AE7" s="37" t="n">
        <v>0.00230151844631949</v>
      </c>
      <c r="AF7" s="37" t="n">
        <v>-0.0048897276908044</v>
      </c>
      <c r="AG7" s="37" t="n">
        <v>0.000457923152713782</v>
      </c>
      <c r="AH7" s="37" t="n">
        <v>-0.00798835862128715</v>
      </c>
      <c r="AI7" s="37" t="n">
        <v>-0.0056764935628579</v>
      </c>
      <c r="AJ7" s="37" t="n">
        <v>0.00836315411436046</v>
      </c>
      <c r="AK7" s="37" t="n">
        <v>0.000577983826863105</v>
      </c>
      <c r="AL7" s="37" t="n">
        <v>-0.00265426761974063</v>
      </c>
      <c r="AM7" s="37" t="n">
        <v>-7.0582024047372E-005</v>
      </c>
      <c r="AN7" s="37" t="n">
        <v>0.000397859974618191</v>
      </c>
      <c r="AO7" s="37" t="n">
        <v>-0.00284545788058283</v>
      </c>
      <c r="AP7" s="37" t="n">
        <v>0.000199053824903268</v>
      </c>
      <c r="AQ7" s="37" t="n">
        <v>-0.00680145512736683</v>
      </c>
      <c r="AR7" s="37" t="n">
        <v>-0.00494895809828401</v>
      </c>
      <c r="AS7" s="37" t="n">
        <v>0.00151189704859287</v>
      </c>
      <c r="AT7" s="37" t="n">
        <v>0.00115541150373618</v>
      </c>
      <c r="AU7" s="37" t="n">
        <v>0.000322726400154233</v>
      </c>
      <c r="AV7" s="37" t="n">
        <v>4.07807594967038E-005</v>
      </c>
      <c r="AW7" s="37" t="n">
        <v>0.00597493118795218</v>
      </c>
      <c r="AX7" s="37" t="n">
        <v>-0.00169455335084524</v>
      </c>
      <c r="AY7" s="37" t="n">
        <v>-0.00603198641674513</v>
      </c>
      <c r="AZ7" s="37" t="n">
        <v>-0.00185158195645518</v>
      </c>
      <c r="BA7" s="37" t="n">
        <v>-0.00112829688106064</v>
      </c>
      <c r="BB7" s="37" t="n">
        <v>0.00852461862464706</v>
      </c>
      <c r="BC7" s="37" t="n">
        <v>0.000421967520366984</v>
      </c>
      <c r="BD7" s="37" t="n">
        <v>0.00420048822847499</v>
      </c>
      <c r="BE7" s="37" t="n">
        <v>0.00261898799126421</v>
      </c>
      <c r="BF7" s="37" t="n">
        <v>-0.00184323493702396</v>
      </c>
      <c r="BG7" s="37" t="n">
        <v>0.00216867034388673</v>
      </c>
      <c r="BH7" s="37" t="n">
        <v>5.20972807314994E-005</v>
      </c>
      <c r="BI7" s="37" t="n">
        <v>0.00221910774900315</v>
      </c>
      <c r="BJ7" s="37" t="n">
        <v>-0.00273048319020846</v>
      </c>
      <c r="BK7" s="37" t="n">
        <v>-0.00327540248886733</v>
      </c>
      <c r="BL7" s="37" t="n">
        <v>0.00130735140052673</v>
      </c>
      <c r="BM7" s="37" t="n">
        <v>-0.00269848965191729</v>
      </c>
      <c r="BN7" s="37" t="n">
        <v>-0.00324806098151279</v>
      </c>
      <c r="BO7" s="37" t="n">
        <v>0.0123045520020127</v>
      </c>
      <c r="BP7" s="37" t="n">
        <v>0.00232278662158325</v>
      </c>
      <c r="BQ7" s="37" t="n">
        <v>-0.00738210596952114</v>
      </c>
      <c r="BR7" s="37" t="n">
        <v>-0.00735250553844353</v>
      </c>
    </row>
    <row r="8" customFormat="false" ht="12.75" hidden="false" customHeight="false" outlineLevel="0" collapsed="false">
      <c r="A8" s="37" t="s">
        <v>236</v>
      </c>
      <c r="B8" s="37" t="n">
        <v>0.00322579689740125</v>
      </c>
      <c r="C8" s="37" t="n">
        <v>0.00438998256354232</v>
      </c>
      <c r="D8" s="37" t="n">
        <v>0.0025882207409685</v>
      </c>
      <c r="E8" s="37" t="n">
        <v>-0.00133997110925727</v>
      </c>
      <c r="F8" s="37" t="n">
        <v>-0.000471680156254183</v>
      </c>
      <c r="G8" s="37" t="n">
        <v>0.00105089004622891</v>
      </c>
      <c r="H8" s="37" t="n">
        <v>-0.000632174930119193</v>
      </c>
      <c r="I8" s="37" t="n">
        <v>0.00108158587122601</v>
      </c>
      <c r="J8" s="37" t="n">
        <v>0.000270516370561754</v>
      </c>
      <c r="K8" s="37" t="n">
        <v>-0.000295150840110701</v>
      </c>
      <c r="L8" s="37" t="n">
        <v>-0.00723691465314716</v>
      </c>
      <c r="M8" s="37" t="n">
        <v>-0.00364283781874801</v>
      </c>
      <c r="N8" s="37" t="n">
        <v>0.00432500923227801</v>
      </c>
      <c r="O8" s="37" t="n">
        <v>-0.0004206177212072</v>
      </c>
      <c r="P8" s="37" t="n">
        <v>-0.00404900097293169</v>
      </c>
      <c r="Q8" s="37" t="n">
        <v>0.0056800543725308</v>
      </c>
      <c r="R8" s="37" t="n">
        <v>-0.00145936425439226</v>
      </c>
      <c r="S8" s="37" t="n">
        <v>0.000355067419202112</v>
      </c>
      <c r="T8" s="37" t="n">
        <v>0.00130015340843216</v>
      </c>
      <c r="U8" s="37" t="n">
        <v>0.00128863476607869</v>
      </c>
      <c r="V8" s="37" t="n">
        <v>-0.00046560047759606</v>
      </c>
      <c r="W8" s="37" t="n">
        <v>-0.00688401940616996</v>
      </c>
      <c r="X8" s="37" t="n">
        <v>0.000388814656311334</v>
      </c>
      <c r="Y8" s="37" t="n">
        <v>0.00140063508743644</v>
      </c>
      <c r="Z8" s="37" t="n">
        <v>0.00544107863105279</v>
      </c>
      <c r="AA8" s="37" t="n">
        <v>-0.00400707333302869</v>
      </c>
      <c r="AB8" s="37" t="n">
        <v>-0.000516166613741885</v>
      </c>
      <c r="AC8" s="37" t="n">
        <v>0.000649820272577869</v>
      </c>
      <c r="AD8" s="37" t="n">
        <v>0.00236322475155073</v>
      </c>
      <c r="AE8" s="37" t="n">
        <v>0.00399476969152645</v>
      </c>
      <c r="AF8" s="37" t="n">
        <v>-0.00598435176136239</v>
      </c>
      <c r="AG8" s="37" t="n">
        <v>-0.000790731157514421</v>
      </c>
      <c r="AH8" s="37" t="n">
        <v>-0.00830358772548068</v>
      </c>
      <c r="AI8" s="37" t="n">
        <v>-0.00694655752698749</v>
      </c>
      <c r="AJ8" s="37" t="n">
        <v>0.00536398408369529</v>
      </c>
      <c r="AK8" s="37" t="n">
        <v>0.000140688200690588</v>
      </c>
      <c r="AL8" s="37" t="n">
        <v>-0.00479547518512252</v>
      </c>
      <c r="AM8" s="37" t="n">
        <v>-0.00139364315482658</v>
      </c>
      <c r="AN8" s="37" t="n">
        <v>0.00155385207832971</v>
      </c>
      <c r="AO8" s="37" t="n">
        <v>-0.000895063731778323</v>
      </c>
      <c r="AP8" s="37" t="n">
        <v>0.000969674347013543</v>
      </c>
      <c r="AQ8" s="37" t="n">
        <v>-0.00795366676568485</v>
      </c>
      <c r="AR8" s="37" t="n">
        <v>-0.00622489197452956</v>
      </c>
      <c r="AS8" s="37" t="n">
        <v>-0.000359215939696472</v>
      </c>
      <c r="AT8" s="37" t="n">
        <v>0.00183510882382529</v>
      </c>
      <c r="AU8" s="37" t="n">
        <v>0.00238442521343481</v>
      </c>
      <c r="AV8" s="37" t="n">
        <v>-0.00357373374687858</v>
      </c>
      <c r="AW8" s="37" t="n">
        <v>0.00918841357102663</v>
      </c>
      <c r="AX8" s="37" t="n">
        <v>-0.00223684410109699</v>
      </c>
      <c r="AY8" s="37" t="n">
        <v>-0.00440593146790616</v>
      </c>
      <c r="AZ8" s="37" t="n">
        <v>-0.00127362973528049</v>
      </c>
      <c r="BA8" s="37" t="n">
        <v>-0.00650036996798857</v>
      </c>
      <c r="BB8" s="37" t="n">
        <v>0.0153479821221813</v>
      </c>
      <c r="BC8" s="37" t="n">
        <v>0.00111191912199973</v>
      </c>
      <c r="BD8" s="37" t="n">
        <v>0.00540593252787976</v>
      </c>
      <c r="BE8" s="37" t="n">
        <v>0.00331970855324035</v>
      </c>
      <c r="BF8" s="37" t="n">
        <v>-0.00116142683677944</v>
      </c>
      <c r="BG8" s="37" t="n">
        <v>0.00498497083522694</v>
      </c>
      <c r="BH8" s="37" t="n">
        <v>-0.000674006938842027</v>
      </c>
      <c r="BI8" s="37" t="n">
        <v>0.00673942520314204</v>
      </c>
      <c r="BJ8" s="37" t="n">
        <v>-0.000666315013900487</v>
      </c>
      <c r="BK8" s="37" t="n">
        <v>-0.00224316942411215</v>
      </c>
      <c r="BL8" s="37" t="n">
        <v>0.00330425633208058</v>
      </c>
      <c r="BM8" s="37" t="n">
        <v>-0.000561512562311952</v>
      </c>
      <c r="BN8" s="37" t="n">
        <v>-0.00215277638512517</v>
      </c>
      <c r="BO8" s="37" t="n">
        <v>0.00268616637334743</v>
      </c>
      <c r="BP8" s="37" t="n">
        <v>0.00125543232968805</v>
      </c>
      <c r="BQ8" s="37" t="n">
        <v>-0.0175300342782108</v>
      </c>
      <c r="BR8" s="37" t="n">
        <v>-0.0138458117686113</v>
      </c>
    </row>
    <row r="9" customFormat="false" ht="12.75" hidden="false" customHeight="false" outlineLevel="0" collapsed="false">
      <c r="A9" s="37" t="s">
        <v>236</v>
      </c>
      <c r="B9" s="37" t="n">
        <v>0.00168933394983108</v>
      </c>
      <c r="C9" s="37" t="n">
        <v>0.00164741599421467</v>
      </c>
      <c r="D9" s="37" t="n">
        <v>-0.00170715890027573</v>
      </c>
      <c r="E9" s="37" t="n">
        <v>0.000281205613010083</v>
      </c>
      <c r="F9" s="37" t="n">
        <v>-0.000899735395553118</v>
      </c>
      <c r="G9" s="37" t="n">
        <v>0.000445519030455869</v>
      </c>
      <c r="H9" s="37" t="n">
        <v>-1.64944438411657E-005</v>
      </c>
      <c r="I9" s="37" t="n">
        <v>-4.76137952504129E-006</v>
      </c>
      <c r="J9" s="37" t="n">
        <v>-0.000489192901971976</v>
      </c>
      <c r="K9" s="37" t="n">
        <v>-0.0014734701203909</v>
      </c>
      <c r="L9" s="37" t="n">
        <v>-0.00116574362266561</v>
      </c>
      <c r="M9" s="37" t="n">
        <v>-0.000533206824636182</v>
      </c>
      <c r="N9" s="37" t="n">
        <v>0.00139747801245837</v>
      </c>
      <c r="O9" s="37" t="n">
        <v>-0.00012640698476393</v>
      </c>
      <c r="P9" s="37" t="n">
        <v>-0.0009497118325787</v>
      </c>
      <c r="Q9" s="37" t="n">
        <v>0.000273363901308494</v>
      </c>
      <c r="R9" s="37" t="n">
        <v>0.00134341856406993</v>
      </c>
      <c r="S9" s="37" t="n">
        <v>-0.00101308397874734</v>
      </c>
      <c r="T9" s="37" t="n">
        <v>-6.73331445413569E-005</v>
      </c>
      <c r="U9" s="37" t="n">
        <v>0.00212713117749305</v>
      </c>
      <c r="V9" s="37" t="n">
        <v>0.000185786526367808</v>
      </c>
      <c r="W9" s="37" t="n">
        <v>-0.00240883415032591</v>
      </c>
      <c r="X9" s="37" t="n">
        <v>0.00100904613692564</v>
      </c>
      <c r="Y9" s="37" t="n">
        <v>0.000924715325708323</v>
      </c>
      <c r="Z9" s="37" t="n">
        <v>-0.000867470878648466</v>
      </c>
      <c r="AA9" s="37" t="n">
        <v>-0.0026502286682984</v>
      </c>
      <c r="AB9" s="37" t="n">
        <v>0.00243968197708966</v>
      </c>
      <c r="AC9" s="37" t="n">
        <v>0.000714780810325429</v>
      </c>
      <c r="AD9" s="37" t="n">
        <v>0.000550618468050063</v>
      </c>
      <c r="AE9" s="37" t="n">
        <v>0.000727737724103193</v>
      </c>
      <c r="AF9" s="37" t="n">
        <v>0.000698643749399933</v>
      </c>
      <c r="AG9" s="37" t="n">
        <v>-0.000394621662792698</v>
      </c>
      <c r="AH9" s="37" t="n">
        <v>0.000651558023613252</v>
      </c>
      <c r="AI9" s="37" t="n">
        <v>-0.00292426038461262</v>
      </c>
      <c r="AJ9" s="37" t="n">
        <v>-0.000808639220293879</v>
      </c>
      <c r="AK9" s="37" t="n">
        <v>0.000192669285387673</v>
      </c>
      <c r="AL9" s="37" t="n">
        <v>-0.000401061129353822</v>
      </c>
      <c r="AM9" s="37" t="n">
        <v>-0.000516257846361944</v>
      </c>
      <c r="AN9" s="37" t="n">
        <v>-0.00160039185407324</v>
      </c>
      <c r="AO9" s="37" t="n">
        <v>0.00235065186408728</v>
      </c>
      <c r="AP9" s="37" t="n">
        <v>0.000239046117793911</v>
      </c>
      <c r="AQ9" s="37" t="n">
        <v>-0.000920233995897231</v>
      </c>
      <c r="AR9" s="37" t="n">
        <v>-0.00209972659391385</v>
      </c>
      <c r="AS9" s="37" t="n">
        <v>-0.0011194845623306</v>
      </c>
      <c r="AT9" s="37" t="n">
        <v>0.000442167012723823</v>
      </c>
      <c r="AU9" s="37" t="n">
        <v>0.000387813500557973</v>
      </c>
      <c r="AV9" s="37" t="n">
        <v>-0.000749993639180109</v>
      </c>
      <c r="AW9" s="37" t="n">
        <v>0.00302012299209891</v>
      </c>
      <c r="AX9" s="37" t="n">
        <v>-0.00042373089694704</v>
      </c>
      <c r="AY9" s="37" t="n">
        <v>0.00114753665694631</v>
      </c>
      <c r="AZ9" s="37" t="n">
        <v>-0.000319782325399651</v>
      </c>
      <c r="BA9" s="37" t="n">
        <v>0.00142344161520625</v>
      </c>
      <c r="BB9" s="37" t="n">
        <v>0.00193616490559554</v>
      </c>
      <c r="BC9" s="37" t="n">
        <v>0.00154346253839195</v>
      </c>
      <c r="BD9" s="37" t="n">
        <v>-0.000424441296453241</v>
      </c>
      <c r="BE9" s="37" t="n">
        <v>0.000212375950860931</v>
      </c>
      <c r="BF9" s="37" t="n">
        <v>0.00012711072900718</v>
      </c>
      <c r="BG9" s="37" t="n">
        <v>0.000915951003504772</v>
      </c>
      <c r="BH9" s="37" t="n">
        <v>-0.000390799420985702</v>
      </c>
      <c r="BI9" s="37" t="n">
        <v>-0.000411823577968966</v>
      </c>
      <c r="BJ9" s="37" t="n">
        <v>-0.00156629751101667</v>
      </c>
      <c r="BK9" s="37" t="n">
        <v>8.90890036046182E-005</v>
      </c>
      <c r="BL9" s="37" t="n">
        <v>-0.00142907081496144</v>
      </c>
      <c r="BM9" s="37" t="n">
        <v>-0.00153739647630795</v>
      </c>
      <c r="BN9" s="37" t="n">
        <v>0.000135604530976115</v>
      </c>
      <c r="BO9" s="37" t="n">
        <v>0.00923582260927506</v>
      </c>
      <c r="BP9" s="37" t="n">
        <v>-0.00124926528961586</v>
      </c>
      <c r="BQ9" s="37" t="n">
        <v>-0.0160970351692658</v>
      </c>
      <c r="BR9" s="37" t="n">
        <v>0.000387309439373547</v>
      </c>
    </row>
    <row r="10" customFormat="false" ht="12.75" hidden="false" customHeight="false" outlineLevel="0" collapsed="false">
      <c r="A10" s="37" t="s">
        <v>237</v>
      </c>
      <c r="B10" s="37" t="n">
        <v>-0.00238306770175421</v>
      </c>
      <c r="C10" s="37" t="n">
        <v>-0.000297150459944118</v>
      </c>
      <c r="D10" s="37" t="n">
        <v>-0.000640110258726104</v>
      </c>
      <c r="E10" s="37" t="n">
        <v>0.00228880252801849</v>
      </c>
      <c r="F10" s="37" t="n">
        <v>9.46795503155428E-005</v>
      </c>
      <c r="G10" s="37" t="n">
        <v>-0.00149784343701528</v>
      </c>
      <c r="H10" s="37" t="n">
        <v>0.000308394807104345</v>
      </c>
      <c r="I10" s="37" t="n">
        <v>-6.43239338508941E-005</v>
      </c>
      <c r="J10" s="37" t="n">
        <v>-0.000450354184424082</v>
      </c>
      <c r="K10" s="37" t="n">
        <v>7.86099388868305E-005</v>
      </c>
      <c r="L10" s="37" t="n">
        <v>0.00251827798144614</v>
      </c>
      <c r="M10" s="37" t="n">
        <v>5.56644447065673E-005</v>
      </c>
      <c r="N10" s="37" t="n">
        <v>5.6337825998408E-005</v>
      </c>
      <c r="O10" s="37" t="n">
        <v>0.000414609986542846</v>
      </c>
      <c r="P10" s="37" t="n">
        <v>0.00123581713324374</v>
      </c>
      <c r="Q10" s="37" t="n">
        <v>-0.000991258026495194</v>
      </c>
      <c r="R10" s="37" t="n">
        <v>-0.000905863444603317</v>
      </c>
      <c r="S10" s="37" t="n">
        <v>-0.00233502066214612</v>
      </c>
      <c r="T10" s="37" t="n">
        <v>-0.000223485626098239</v>
      </c>
      <c r="U10" s="37" t="n">
        <v>0.000677922824836827</v>
      </c>
      <c r="V10" s="37" t="n">
        <v>0.000800789328236057</v>
      </c>
      <c r="W10" s="37" t="n">
        <v>-0.00236323027175565</v>
      </c>
      <c r="X10" s="37" t="n">
        <v>-0.000380659972705036</v>
      </c>
      <c r="Y10" s="37" t="n">
        <v>0.0003387945293662</v>
      </c>
      <c r="Z10" s="37" t="n">
        <v>0.00228525985669011</v>
      </c>
      <c r="AA10" s="37" t="n">
        <v>0.00317907632653293</v>
      </c>
      <c r="AB10" s="37" t="n">
        <v>0.00266904065027642</v>
      </c>
      <c r="AC10" s="37" t="n">
        <v>0.0013095171570546</v>
      </c>
      <c r="AD10" s="37" t="n">
        <v>0.000997163407992291</v>
      </c>
      <c r="AE10" s="37" t="n">
        <v>-0.000257432157409179</v>
      </c>
      <c r="AF10" s="37" t="n">
        <v>0.00188544541855422</v>
      </c>
      <c r="AG10" s="37" t="n">
        <v>-0.00173350775341761</v>
      </c>
      <c r="AH10" s="37" t="n">
        <v>-0.00643743727320794</v>
      </c>
      <c r="AI10" s="37" t="n">
        <v>-0.00546117463135857</v>
      </c>
      <c r="AJ10" s="37" t="n">
        <v>0.00210549747817522</v>
      </c>
      <c r="AK10" s="37" t="n">
        <v>0.00304001232021194</v>
      </c>
      <c r="AL10" s="37" t="n">
        <v>-0.00254350694197087</v>
      </c>
      <c r="AM10" s="37" t="n">
        <v>-0.00120047793092549</v>
      </c>
      <c r="AN10" s="37" t="n">
        <v>-0.00866501449615629</v>
      </c>
      <c r="AO10" s="37" t="n">
        <v>0.000501458063821213</v>
      </c>
      <c r="AP10" s="37" t="n">
        <v>-0.000463739286579109</v>
      </c>
      <c r="AQ10" s="37" t="n">
        <v>0.000916359101458242</v>
      </c>
      <c r="AR10" s="37" t="n">
        <v>0.000523995119063735</v>
      </c>
      <c r="AS10" s="37" t="n">
        <v>0.00424578859387552</v>
      </c>
      <c r="AT10" s="37" t="n">
        <v>0.000514620508571004</v>
      </c>
      <c r="AU10" s="37" t="n">
        <v>0.0037644884371937</v>
      </c>
      <c r="AV10" s="37" t="n">
        <v>0.00011387064127277</v>
      </c>
      <c r="AW10" s="37" t="n">
        <v>0.00213506689149611</v>
      </c>
      <c r="AX10" s="37" t="n">
        <v>-9.50636336920541E-005</v>
      </c>
      <c r="AY10" s="37" t="n">
        <v>0.000520490146699489</v>
      </c>
      <c r="AZ10" s="37" t="n">
        <v>1.31658743370148E-005</v>
      </c>
      <c r="BA10" s="37" t="n">
        <v>-0.00197853434504358</v>
      </c>
      <c r="BB10" s="37" t="n">
        <v>0.000655920600376269</v>
      </c>
      <c r="BC10" s="37" t="n">
        <v>0.000468355775513873</v>
      </c>
      <c r="BD10" s="37" t="n">
        <v>-0.00118558117877459</v>
      </c>
      <c r="BE10" s="37" t="n">
        <v>-0.000207670469166388</v>
      </c>
      <c r="BF10" s="37" t="n">
        <v>0.0017714831994896</v>
      </c>
      <c r="BG10" s="37" t="n">
        <v>0.00263410990511838</v>
      </c>
      <c r="BH10" s="37" t="n">
        <v>-0.000797518310326619</v>
      </c>
      <c r="BI10" s="37" t="n">
        <v>0.00124724017938181</v>
      </c>
      <c r="BJ10" s="37" t="n">
        <v>-0.00100489498104206</v>
      </c>
      <c r="BK10" s="37" t="n">
        <v>-0.00327863751738748</v>
      </c>
      <c r="BL10" s="37" t="n">
        <v>0.00375798082474976</v>
      </c>
      <c r="BM10" s="37" t="n">
        <v>-0.000939437210968097</v>
      </c>
      <c r="BN10" s="37" t="n">
        <v>-0.00323526503772709</v>
      </c>
      <c r="BO10" s="37" t="n">
        <v>0.00379542615916565</v>
      </c>
      <c r="BP10" s="37" t="n">
        <v>0.00619473262713546</v>
      </c>
      <c r="BQ10" s="37" t="n">
        <v>-0.0185992620773219</v>
      </c>
      <c r="BR10" s="37" t="n">
        <v>-0.000336851262879184</v>
      </c>
    </row>
    <row r="11" customFormat="false" ht="12.75" hidden="false" customHeight="false" outlineLevel="0" collapsed="false">
      <c r="A11" s="37" t="s">
        <v>308</v>
      </c>
      <c r="B11" s="37" t="n">
        <v>0.0021852664258918</v>
      </c>
      <c r="C11" s="37" t="n">
        <v>0.00498806246555951</v>
      </c>
      <c r="D11" s="37" t="n">
        <v>0.000949889050656314</v>
      </c>
      <c r="E11" s="37" t="n">
        <v>-0.0020617431426111</v>
      </c>
      <c r="F11" s="37" t="n">
        <v>-0.000814568796488881</v>
      </c>
      <c r="G11" s="37" t="n">
        <v>0.00053430783256635</v>
      </c>
      <c r="H11" s="37" t="n">
        <v>-0.00393023039726555</v>
      </c>
      <c r="I11" s="37" t="n">
        <v>0.000451570484279468</v>
      </c>
      <c r="J11" s="37" t="n">
        <v>-0.000322947012365685</v>
      </c>
      <c r="K11" s="37" t="n">
        <v>-0.00184510157531556</v>
      </c>
      <c r="L11" s="37" t="n">
        <v>-0.00282825421143169</v>
      </c>
      <c r="M11" s="37" t="n">
        <v>-0.00417230456004829</v>
      </c>
      <c r="N11" s="37" t="n">
        <v>0.00181477792837713</v>
      </c>
      <c r="O11" s="37" t="n">
        <v>5.43506220206556E-005</v>
      </c>
      <c r="P11" s="37" t="n">
        <v>0.00139252263883936</v>
      </c>
      <c r="Q11" s="37" t="n">
        <v>0.00189122303928024</v>
      </c>
      <c r="R11" s="37" t="n">
        <v>0.00476743272262678</v>
      </c>
      <c r="S11" s="37" t="n">
        <v>0.00129139376155982</v>
      </c>
      <c r="T11" s="37" t="n">
        <v>0.00183495038651137</v>
      </c>
      <c r="U11" s="37" t="n">
        <v>-0.000348523120289853</v>
      </c>
      <c r="V11" s="37" t="n">
        <v>-0.00212819312193725</v>
      </c>
      <c r="W11" s="37" t="n">
        <v>-0.00359989765061546</v>
      </c>
      <c r="X11" s="37" t="n">
        <v>0.00083963035288644</v>
      </c>
      <c r="Y11" s="37" t="n">
        <v>0.00266886099868657</v>
      </c>
      <c r="Z11" s="37" t="n">
        <v>0.0035001770896776</v>
      </c>
      <c r="AA11" s="37" t="n">
        <v>-0.00393575741763776</v>
      </c>
      <c r="AB11" s="37" t="n">
        <v>-0.00463444793638637</v>
      </c>
      <c r="AC11" s="37" t="n">
        <v>-0.00182517841457484</v>
      </c>
      <c r="AD11" s="37" t="n">
        <v>5.63407966865134E-005</v>
      </c>
      <c r="AE11" s="37" t="n">
        <v>0.00400724036053594</v>
      </c>
      <c r="AF11" s="37" t="n">
        <v>-0.00310635531601373</v>
      </c>
      <c r="AG11" s="37" t="n">
        <v>-0.000524732173633296</v>
      </c>
      <c r="AH11" s="37" t="n">
        <v>-0.00336811330741229</v>
      </c>
      <c r="AI11" s="37" t="n">
        <v>-0.00656428226560084</v>
      </c>
      <c r="AJ11" s="37" t="n">
        <v>0.00124367220298139</v>
      </c>
      <c r="AK11" s="37" t="n">
        <v>0.000312727394564378</v>
      </c>
      <c r="AL11" s="37" t="n">
        <v>0.00868114438114772</v>
      </c>
      <c r="AM11" s="37" t="n">
        <v>0.00312001975369153</v>
      </c>
      <c r="AN11" s="37" t="n">
        <v>-0.0011300544074033</v>
      </c>
      <c r="AO11" s="37" t="n">
        <v>-0.00150049136490432</v>
      </c>
      <c r="AP11" s="37" t="n">
        <v>0.000328823866264014</v>
      </c>
      <c r="AQ11" s="37" t="n">
        <v>-0.00641874633100705</v>
      </c>
      <c r="AR11" s="37" t="n">
        <v>-0.00588884334912786</v>
      </c>
      <c r="AS11" s="37" t="n">
        <v>0.0034689319222362</v>
      </c>
      <c r="AT11" s="37" t="n">
        <v>0.000336288994344487</v>
      </c>
      <c r="AU11" s="37" t="n">
        <v>0.0028960239313461</v>
      </c>
      <c r="AV11" s="37" t="n">
        <v>0.00335497407079036</v>
      </c>
      <c r="AW11" s="37" t="n">
        <v>0.0075042565754639</v>
      </c>
      <c r="AX11" s="37" t="n">
        <v>-0.00103216142685824</v>
      </c>
      <c r="AY11" s="37" t="n">
        <v>-0.00164526032014487</v>
      </c>
      <c r="AZ11" s="37" t="n">
        <v>0.00201626029804736</v>
      </c>
      <c r="BA11" s="37" t="n">
        <v>-0.00421513861691587</v>
      </c>
      <c r="BB11" s="37" t="n">
        <v>0.00513097536886071</v>
      </c>
      <c r="BC11" s="37" t="n">
        <v>-7.84935580771878E-005</v>
      </c>
      <c r="BD11" s="37" t="n">
        <v>0.0058768851940605</v>
      </c>
      <c r="BE11" s="37" t="n">
        <v>-0.00139515427582294</v>
      </c>
      <c r="BF11" s="37" t="n">
        <v>-0.00288040692579709</v>
      </c>
      <c r="BG11" s="37" t="n">
        <v>-0.00188105874260442</v>
      </c>
      <c r="BH11" s="37" t="n">
        <v>-0.00215158053885285</v>
      </c>
      <c r="BI11" s="37" t="n">
        <v>-7.44175113534635E-006</v>
      </c>
      <c r="BJ11" s="37" t="n">
        <v>0.00401265154630503</v>
      </c>
      <c r="BK11" s="37" t="n">
        <v>-0.00278334432699758</v>
      </c>
      <c r="BL11" s="37" t="n">
        <v>-0.00266256526801284</v>
      </c>
      <c r="BM11" s="37" t="n">
        <v>0.00424490910603666</v>
      </c>
      <c r="BN11" s="37" t="n">
        <v>-0.00261763659409933</v>
      </c>
      <c r="BO11" s="37" t="n">
        <v>-0.00308845254513838</v>
      </c>
      <c r="BP11" s="37" t="n">
        <v>0.010944484855399</v>
      </c>
      <c r="BQ11" s="37" t="n">
        <v>-3.16457473934962E-005</v>
      </c>
      <c r="BR11" s="37" t="n">
        <v>0.00053540135741977</v>
      </c>
    </row>
    <row r="12" customFormat="false" ht="12.75" hidden="false" customHeight="false" outlineLevel="0" collapsed="false">
      <c r="A12" s="37" t="s">
        <v>308</v>
      </c>
      <c r="B12" s="37" t="n">
        <v>0.00191909328560394</v>
      </c>
      <c r="C12" s="37" t="n">
        <v>0.000477574014841716</v>
      </c>
      <c r="D12" s="37" t="n">
        <v>-0.00033403270747281</v>
      </c>
      <c r="E12" s="37" t="n">
        <v>-5.74047291858702E-005</v>
      </c>
      <c r="F12" s="37" t="n">
        <v>-0.00041512112034739</v>
      </c>
      <c r="G12" s="37" t="n">
        <v>0.001870789482572</v>
      </c>
      <c r="H12" s="37" t="n">
        <v>-0.000745344754553033</v>
      </c>
      <c r="I12" s="37" t="n">
        <v>-0.000614838624570289</v>
      </c>
      <c r="J12" s="37" t="n">
        <v>0.000203354344475621</v>
      </c>
      <c r="K12" s="37" t="n">
        <v>-0.000997161599707915</v>
      </c>
      <c r="L12" s="37" t="n">
        <v>-0.00244957390758119</v>
      </c>
      <c r="M12" s="37" t="n">
        <v>-0.00186965866612365</v>
      </c>
      <c r="N12" s="37" t="n">
        <v>-0.00031477845455817</v>
      </c>
      <c r="O12" s="37" t="n">
        <v>0.000193567289548347</v>
      </c>
      <c r="P12" s="37" t="n">
        <v>3.77496222425138E-005</v>
      </c>
      <c r="Q12" s="37" t="n">
        <v>-0.00316216072563812</v>
      </c>
      <c r="R12" s="37" t="n">
        <v>0.00366002785707272</v>
      </c>
      <c r="S12" s="37" t="n">
        <v>0.00102503554605</v>
      </c>
      <c r="T12" s="37" t="n">
        <v>-8.62172476377507E-005</v>
      </c>
      <c r="U12" s="37" t="n">
        <v>0.00129093265742139</v>
      </c>
      <c r="V12" s="37" t="n">
        <v>0.00193536893989287</v>
      </c>
      <c r="W12" s="37" t="n">
        <v>-0.00329555281006092</v>
      </c>
      <c r="X12" s="37" t="n">
        <v>-0.00130623105550334</v>
      </c>
      <c r="Y12" s="37" t="n">
        <v>0.000542985500678643</v>
      </c>
      <c r="Z12" s="37" t="n">
        <v>-0.000924089081610687</v>
      </c>
      <c r="AA12" s="37" t="n">
        <v>-0.00440040326759608</v>
      </c>
      <c r="AB12" s="37" t="n">
        <v>0.000944287243832567</v>
      </c>
      <c r="AC12" s="37" t="n">
        <v>0.00285637577125446</v>
      </c>
      <c r="AD12" s="37" t="n">
        <v>0.000427006883864851</v>
      </c>
      <c r="AE12" s="37" t="n">
        <v>0.00180620606087484</v>
      </c>
      <c r="AF12" s="37" t="n">
        <v>-0.00204996202142745</v>
      </c>
      <c r="AG12" s="37" t="n">
        <v>0.000503417230054908</v>
      </c>
      <c r="AH12" s="37" t="n">
        <v>-0.00179629372047441</v>
      </c>
      <c r="AI12" s="37" t="n">
        <v>5.04174799790639E-005</v>
      </c>
      <c r="AJ12" s="37" t="n">
        <v>0.0021303476835433</v>
      </c>
      <c r="AK12" s="37" t="n">
        <v>-7.62948451125636E-006</v>
      </c>
      <c r="AL12" s="37" t="n">
        <v>-0.00406279371506038</v>
      </c>
      <c r="AM12" s="37" t="n">
        <v>0.00124606039554588</v>
      </c>
      <c r="AN12" s="37" t="n">
        <v>0.00393996990021008</v>
      </c>
      <c r="AO12" s="37" t="n">
        <v>0.000889362000624202</v>
      </c>
      <c r="AP12" s="37" t="n">
        <v>0.000137690722731127</v>
      </c>
      <c r="AQ12" s="37" t="n">
        <v>0.00178378585745459</v>
      </c>
      <c r="AR12" s="37" t="n">
        <v>0.00347219262035739</v>
      </c>
      <c r="AS12" s="37" t="n">
        <v>-0.000627827332631831</v>
      </c>
      <c r="AT12" s="37" t="n">
        <v>0.000467804685996028</v>
      </c>
      <c r="AU12" s="37" t="n">
        <v>0.0012654096603945</v>
      </c>
      <c r="AV12" s="37" t="n">
        <v>-0.00207898747056042</v>
      </c>
      <c r="AW12" s="37" t="n">
        <v>0.00437778186716916</v>
      </c>
      <c r="AX12" s="37" t="n">
        <v>-0.00100982171824354</v>
      </c>
      <c r="AY12" s="37" t="n">
        <v>-0.000901073064042781</v>
      </c>
      <c r="AZ12" s="37" t="n">
        <v>0.00211064566232176</v>
      </c>
      <c r="BA12" s="37" t="n">
        <v>0.000834301171112919</v>
      </c>
      <c r="BB12" s="37" t="n">
        <v>0.000843346561370056</v>
      </c>
      <c r="BC12" s="37" t="n">
        <v>0.00094168127735488</v>
      </c>
      <c r="BD12" s="37" t="n">
        <v>-0.000970563940677277</v>
      </c>
      <c r="BE12" s="37" t="n">
        <v>-0.00189897719807227</v>
      </c>
      <c r="BF12" s="37" t="n">
        <v>0.000335149623844294</v>
      </c>
      <c r="BG12" s="37" t="n">
        <v>0.00397314128341351</v>
      </c>
      <c r="BH12" s="37" t="n">
        <v>0.000437723733903856</v>
      </c>
      <c r="BI12" s="37" t="n">
        <v>-0.00846435850034405</v>
      </c>
      <c r="BJ12" s="37" t="n">
        <v>0.000254290032223922</v>
      </c>
      <c r="BK12" s="37" t="n">
        <v>-0.00431568585762959</v>
      </c>
      <c r="BL12" s="37" t="n">
        <v>-0.000675387780418058</v>
      </c>
      <c r="BM12" s="37" t="n">
        <v>0.000179181902101974</v>
      </c>
      <c r="BN12" s="37" t="n">
        <v>-0.00443871143902801</v>
      </c>
      <c r="BO12" s="37" t="n">
        <v>0.0058892360004603</v>
      </c>
      <c r="BP12" s="37" t="n">
        <v>0.0125280766415217</v>
      </c>
      <c r="BQ12" s="37" t="n">
        <v>-0.0055658787323032</v>
      </c>
      <c r="BR12" s="37" t="n">
        <v>0.000287073691745431</v>
      </c>
    </row>
    <row r="13" customFormat="false" ht="12.75" hidden="false" customHeight="false" outlineLevel="0" collapsed="false">
      <c r="A13" s="37" t="s">
        <v>238</v>
      </c>
      <c r="B13" s="37" t="n">
        <v>0.00191909328560394</v>
      </c>
      <c r="C13" s="37" t="n">
        <v>0.000477574014841716</v>
      </c>
      <c r="D13" s="37" t="n">
        <v>-0.00033403270747281</v>
      </c>
      <c r="E13" s="37" t="n">
        <v>-5.74047291858702E-005</v>
      </c>
      <c r="F13" s="37" t="n">
        <v>-0.00041512112034739</v>
      </c>
      <c r="G13" s="37" t="n">
        <v>0.001870789482572</v>
      </c>
      <c r="H13" s="37" t="n">
        <v>-0.000745344754553033</v>
      </c>
      <c r="I13" s="37" t="n">
        <v>-0.000614838624570289</v>
      </c>
      <c r="J13" s="37" t="n">
        <v>0.000203354344475621</v>
      </c>
      <c r="K13" s="37" t="n">
        <v>-0.000997161599707915</v>
      </c>
      <c r="L13" s="37" t="n">
        <v>-0.00244957390758119</v>
      </c>
      <c r="M13" s="37" t="n">
        <v>-0.00186965866612365</v>
      </c>
      <c r="N13" s="37" t="n">
        <v>-0.00031477845455817</v>
      </c>
      <c r="O13" s="37" t="n">
        <v>0.000193567289548347</v>
      </c>
      <c r="P13" s="37" t="n">
        <v>3.77496222425138E-005</v>
      </c>
      <c r="Q13" s="37" t="n">
        <v>-0.00316216072563812</v>
      </c>
      <c r="R13" s="37" t="n">
        <v>0.00366002785707272</v>
      </c>
      <c r="S13" s="37" t="n">
        <v>0.00102503554605</v>
      </c>
      <c r="T13" s="37" t="n">
        <v>-8.62172476377507E-005</v>
      </c>
      <c r="U13" s="37" t="n">
        <v>0.00129093265742139</v>
      </c>
      <c r="V13" s="37" t="n">
        <v>0.00193536893989287</v>
      </c>
      <c r="W13" s="37" t="n">
        <v>-0.00329555281006092</v>
      </c>
      <c r="X13" s="37" t="n">
        <v>-0.00130623105550334</v>
      </c>
      <c r="Y13" s="37" t="n">
        <v>0.000542985500678643</v>
      </c>
      <c r="Z13" s="37" t="n">
        <v>-0.000924089081610687</v>
      </c>
      <c r="AA13" s="37" t="n">
        <v>-0.00440040326759608</v>
      </c>
      <c r="AB13" s="37" t="n">
        <v>0.000944287243832567</v>
      </c>
      <c r="AC13" s="37" t="n">
        <v>0.00285637577125446</v>
      </c>
      <c r="AD13" s="37" t="n">
        <v>0.000427006883864851</v>
      </c>
      <c r="AE13" s="37" t="n">
        <v>0.00180620606087484</v>
      </c>
      <c r="AF13" s="37" t="n">
        <v>-0.00204996202142745</v>
      </c>
      <c r="AG13" s="37" t="n">
        <v>0.000503417230054908</v>
      </c>
      <c r="AH13" s="37" t="n">
        <v>-0.00179629372047441</v>
      </c>
      <c r="AI13" s="37" t="n">
        <v>5.04174799790639E-005</v>
      </c>
      <c r="AJ13" s="37" t="n">
        <v>0.0021303476835433</v>
      </c>
      <c r="AK13" s="37" t="n">
        <v>-7.62948451125636E-006</v>
      </c>
      <c r="AL13" s="37" t="n">
        <v>-0.00406279371506038</v>
      </c>
      <c r="AM13" s="37" t="n">
        <v>0.00124606039554588</v>
      </c>
      <c r="AN13" s="37" t="n">
        <v>0.00393996990021008</v>
      </c>
      <c r="AO13" s="37" t="n">
        <v>0.000889362000624202</v>
      </c>
      <c r="AP13" s="37" t="n">
        <v>0.000137690722731127</v>
      </c>
      <c r="AQ13" s="37" t="n">
        <v>0.00178378585745459</v>
      </c>
      <c r="AR13" s="37" t="n">
        <v>0.00347219262035739</v>
      </c>
      <c r="AS13" s="37" t="n">
        <v>-0.000627827332631831</v>
      </c>
      <c r="AT13" s="37" t="n">
        <v>0.000467804685996028</v>
      </c>
      <c r="AU13" s="37" t="n">
        <v>0.0012654096603945</v>
      </c>
      <c r="AV13" s="37" t="n">
        <v>-0.00207898747056042</v>
      </c>
      <c r="AW13" s="37" t="n">
        <v>0.00437778186716916</v>
      </c>
      <c r="AX13" s="37" t="n">
        <v>-0.00100982171824354</v>
      </c>
      <c r="AY13" s="37" t="n">
        <v>-0.000901073064042781</v>
      </c>
      <c r="AZ13" s="37" t="n">
        <v>0.00211064566232176</v>
      </c>
      <c r="BA13" s="37" t="n">
        <v>0.000834301171112919</v>
      </c>
      <c r="BB13" s="37" t="n">
        <v>0.000843346561370056</v>
      </c>
      <c r="BC13" s="37" t="n">
        <v>0.00094168127735488</v>
      </c>
      <c r="BD13" s="37" t="n">
        <v>-0.000970563940677277</v>
      </c>
      <c r="BE13" s="37" t="n">
        <v>-0.00189897719807227</v>
      </c>
      <c r="BF13" s="37" t="n">
        <v>0.000335149623844294</v>
      </c>
      <c r="BG13" s="37" t="n">
        <v>0.00397314128341351</v>
      </c>
      <c r="BH13" s="37" t="n">
        <v>0.000437723733903856</v>
      </c>
      <c r="BI13" s="37" t="n">
        <v>-0.00846435850034405</v>
      </c>
      <c r="BJ13" s="37" t="n">
        <v>0.000254290032223922</v>
      </c>
      <c r="BK13" s="37" t="n">
        <v>-0.00431568585762959</v>
      </c>
      <c r="BL13" s="37" t="n">
        <v>-0.000675387780418058</v>
      </c>
      <c r="BM13" s="37" t="n">
        <v>0.00386206906837156</v>
      </c>
      <c r="BN13" s="37" t="n">
        <v>0.00723732143376768</v>
      </c>
      <c r="BO13" s="37" t="n">
        <v>0.00774585477089522</v>
      </c>
      <c r="BP13" s="37" t="n">
        <v>0.00307743170054986</v>
      </c>
      <c r="BQ13" s="37" t="n">
        <v>0.00414896135933178</v>
      </c>
      <c r="BR13" s="37" t="n">
        <v>0.00309620005291377</v>
      </c>
    </row>
    <row r="14" customFormat="false" ht="12.75" hidden="false" customHeight="false" outlineLevel="0" collapsed="false">
      <c r="A14" s="37" t="s">
        <v>309</v>
      </c>
      <c r="B14" s="37" t="n">
        <v>0.0010028910538084</v>
      </c>
      <c r="C14" s="37" t="n">
        <v>-0.000254712660343412</v>
      </c>
      <c r="D14" s="37" t="n">
        <v>-4.41700977615084E-005</v>
      </c>
      <c r="E14" s="37" t="n">
        <v>-9.04706215946442E-005</v>
      </c>
      <c r="F14" s="37" t="n">
        <v>6.17767338556959E-007</v>
      </c>
      <c r="G14" s="37" t="n">
        <v>0.00124190514338482</v>
      </c>
      <c r="H14" s="37" t="n">
        <v>-0.000159110969736068</v>
      </c>
      <c r="I14" s="37" t="n">
        <v>-0.000219866982888613</v>
      </c>
      <c r="J14" s="37" t="n">
        <v>0.00020214685984098</v>
      </c>
      <c r="K14" s="37" t="n">
        <v>0.000942062298012463</v>
      </c>
      <c r="L14" s="37" t="n">
        <v>-0.00371229559879639</v>
      </c>
      <c r="M14" s="37" t="n">
        <v>-0.000241652667245559</v>
      </c>
      <c r="N14" s="37" t="n">
        <v>0.000820113503076566</v>
      </c>
      <c r="O14" s="37" t="n">
        <v>0.00015793782771778</v>
      </c>
      <c r="P14" s="37" t="n">
        <v>-0.001281331936801</v>
      </c>
      <c r="Q14" s="37" t="n">
        <v>-0.00145691355803765</v>
      </c>
      <c r="R14" s="37" t="n">
        <v>0.000242367874100173</v>
      </c>
      <c r="S14" s="37" t="n">
        <v>0.000746586788158846</v>
      </c>
      <c r="T14" s="37" t="n">
        <v>9.83265047077785E-005</v>
      </c>
      <c r="U14" s="37" t="n">
        <v>0.000393869928464198</v>
      </c>
      <c r="V14" s="37" t="n">
        <v>0.000554952828715132</v>
      </c>
      <c r="W14" s="37" t="n">
        <v>-0.00394770069055941</v>
      </c>
      <c r="X14" s="37" t="n">
        <v>-0.0010249081490655</v>
      </c>
      <c r="Y14" s="37" t="n">
        <v>0.00111088811709817</v>
      </c>
      <c r="Z14" s="37" t="n">
        <v>0.000428733396195731</v>
      </c>
      <c r="AA14" s="37" t="n">
        <v>-0.00348046032244761</v>
      </c>
      <c r="AB14" s="37" t="n">
        <v>-7.00024011479264E-005</v>
      </c>
      <c r="AC14" s="37" t="n">
        <v>0.0031417678348683</v>
      </c>
      <c r="AD14" s="37" t="n">
        <v>0.000693819509009054</v>
      </c>
      <c r="AE14" s="37" t="n">
        <v>0.00364360673779795</v>
      </c>
      <c r="AF14" s="37" t="n">
        <v>-0.00174473139725277</v>
      </c>
      <c r="AG14" s="37" t="n">
        <v>0.000543672231821638</v>
      </c>
      <c r="AH14" s="37" t="n">
        <v>-0.00464881230276763</v>
      </c>
      <c r="AI14" s="37" t="n">
        <v>-0.00255136701771723</v>
      </c>
      <c r="AJ14" s="37" t="n">
        <v>0.000980156127715834</v>
      </c>
      <c r="AK14" s="37" t="n">
        <v>-6.60194089706974E-005</v>
      </c>
      <c r="AL14" s="37" t="n">
        <v>-0.00162486836345042</v>
      </c>
      <c r="AM14" s="37" t="n">
        <v>-0.000176106361862551</v>
      </c>
      <c r="AN14" s="37" t="n">
        <v>0.00215813170140941</v>
      </c>
      <c r="AO14" s="37" t="n">
        <v>-0.000780914012089482</v>
      </c>
      <c r="AP14" s="37" t="n">
        <v>5.79557745107758E-005</v>
      </c>
      <c r="AQ14" s="37" t="n">
        <v>-0.00123322879208026</v>
      </c>
      <c r="AR14" s="37" t="n">
        <v>-0.0013686256853695</v>
      </c>
      <c r="AS14" s="37" t="n">
        <v>-0.00019529292678456</v>
      </c>
      <c r="AT14" s="37" t="n">
        <v>0.000220560921512419</v>
      </c>
      <c r="AU14" s="37" t="n">
        <v>-7.33939468593601E-005</v>
      </c>
      <c r="AV14" s="37" t="n">
        <v>0.000607794559032595</v>
      </c>
      <c r="AW14" s="37" t="n">
        <v>0.00611390957367091</v>
      </c>
      <c r="AX14" s="37" t="n">
        <v>-0.000739980971134228</v>
      </c>
      <c r="AY14" s="37" t="n">
        <v>0.000715974472416244</v>
      </c>
      <c r="AZ14" s="37" t="n">
        <v>0.00272472060255345</v>
      </c>
      <c r="BA14" s="37" t="n">
        <v>2.00996737713874E-005</v>
      </c>
      <c r="BB14" s="37" t="n">
        <v>-0.00161236690218976</v>
      </c>
      <c r="BC14" s="37" t="n">
        <v>0.000139452026444761</v>
      </c>
      <c r="BD14" s="37" t="n">
        <v>0.00424931497480789</v>
      </c>
      <c r="BE14" s="37" t="n">
        <v>-0.00264658177768305</v>
      </c>
      <c r="BF14" s="37" t="n">
        <v>0.00190055737074209</v>
      </c>
      <c r="BG14" s="37" t="n">
        <v>0.00337219814316878</v>
      </c>
      <c r="BH14" s="37" t="n">
        <v>0.000480139996801704</v>
      </c>
      <c r="BI14" s="37" t="n">
        <v>-0.00105636916489306</v>
      </c>
      <c r="BJ14" s="37" t="n">
        <v>-0.000272623529932646</v>
      </c>
      <c r="BK14" s="37" t="n">
        <v>-0.000924971213825979</v>
      </c>
      <c r="BL14" s="37" t="n">
        <v>0.00255446729424139</v>
      </c>
      <c r="BM14" s="37" t="n">
        <v>-0.000265615744132339</v>
      </c>
      <c r="BN14" s="37" t="n">
        <v>-0.000924482925993118</v>
      </c>
      <c r="BO14" s="37" t="n">
        <v>-0.000763476792207404</v>
      </c>
      <c r="BP14" s="37" t="n">
        <v>0.00613154357302812</v>
      </c>
      <c r="BQ14" s="37" t="n">
        <v>-0.00248010977130378</v>
      </c>
      <c r="BR14" s="37" t="n">
        <v>0.00226827244478955</v>
      </c>
    </row>
    <row r="15" customFormat="false" ht="12.75" hidden="false" customHeight="false" outlineLevel="0" collapsed="false">
      <c r="A15" s="37" t="s">
        <v>310</v>
      </c>
      <c r="B15" s="37" t="n">
        <v>-0.000941397035474148</v>
      </c>
      <c r="C15" s="37" t="n">
        <v>0.000559742346365648</v>
      </c>
      <c r="D15" s="37" t="n">
        <v>0.00147600572137607</v>
      </c>
      <c r="E15" s="37" t="n">
        <v>0.0017527257329124</v>
      </c>
      <c r="F15" s="37" t="n">
        <v>-0.000294010778843095</v>
      </c>
      <c r="G15" s="37" t="n">
        <v>-0.000663598580940027</v>
      </c>
      <c r="H15" s="37" t="n">
        <v>-0.000526390974605769</v>
      </c>
      <c r="I15" s="37" t="n">
        <v>-0.000291963888754597</v>
      </c>
      <c r="J15" s="37" t="n">
        <v>-0.000214379330911779</v>
      </c>
      <c r="K15" s="37" t="n">
        <v>-4.79448704772856E-005</v>
      </c>
      <c r="L15" s="37" t="n">
        <v>0.00181395968697467</v>
      </c>
      <c r="M15" s="37" t="n">
        <v>0.00030229675770505</v>
      </c>
      <c r="N15" s="37" t="n">
        <v>0.00130992831114636</v>
      </c>
      <c r="O15" s="37" t="n">
        <v>-0.000114973576165955</v>
      </c>
      <c r="P15" s="37" t="n">
        <v>-0.00108950425724089</v>
      </c>
      <c r="Q15" s="37" t="n">
        <v>0.000490063066802695</v>
      </c>
      <c r="R15" s="37" t="n">
        <v>-0.000983095752601224</v>
      </c>
      <c r="S15" s="37" t="n">
        <v>0.000889868349269691</v>
      </c>
      <c r="T15" s="37" t="n">
        <v>-5.49881799863934E-005</v>
      </c>
      <c r="U15" s="37" t="n">
        <v>0.000697794767857736</v>
      </c>
      <c r="V15" s="37" t="n">
        <v>-0.000453841454733851</v>
      </c>
      <c r="W15" s="37" t="n">
        <v>-0.00143456801457246</v>
      </c>
      <c r="X15" s="37" t="n">
        <v>-0.000250595901273776</v>
      </c>
      <c r="Y15" s="37" t="n">
        <v>0.000478894276860713</v>
      </c>
      <c r="Z15" s="37" t="n">
        <v>0.000556102162623362</v>
      </c>
      <c r="AA15" s="37" t="n">
        <v>0.00237392939226761</v>
      </c>
      <c r="AB15" s="37" t="n">
        <v>0.00174790487159368</v>
      </c>
      <c r="AC15" s="37" t="n">
        <v>0.000132023680575235</v>
      </c>
      <c r="AD15" s="37" t="n">
        <v>0.00079025665739284</v>
      </c>
      <c r="AE15" s="37" t="n">
        <v>-0.00067915460797659</v>
      </c>
      <c r="AF15" s="37" t="n">
        <v>0.000328206478747296</v>
      </c>
      <c r="AG15" s="37" t="n">
        <v>-0.000911588572603591</v>
      </c>
      <c r="AH15" s="37" t="n">
        <v>-0.00631998559287687</v>
      </c>
      <c r="AI15" s="37" t="n">
        <v>-0.00775825171808057</v>
      </c>
      <c r="AJ15" s="37" t="n">
        <v>0.000933400772036593</v>
      </c>
      <c r="AK15" s="37" t="n">
        <v>0.000104287047065515</v>
      </c>
      <c r="AL15" s="37" t="n">
        <v>0.000949535190304627</v>
      </c>
      <c r="AM15" s="37" t="n">
        <v>-0.00111098867341424</v>
      </c>
      <c r="AN15" s="37" t="n">
        <v>-0.00494563926517973</v>
      </c>
      <c r="AO15" s="37" t="n">
        <v>0.00270449835098282</v>
      </c>
      <c r="AP15" s="37" t="n">
        <v>-0.000635748140352683</v>
      </c>
      <c r="AQ15" s="37" t="n">
        <v>0.000470162652828961</v>
      </c>
      <c r="AR15" s="37" t="n">
        <v>0.00194274402107228</v>
      </c>
      <c r="AS15" s="37" t="n">
        <v>0.000197185660276229</v>
      </c>
      <c r="AT15" s="37" t="n">
        <v>-0.000364170614943831</v>
      </c>
      <c r="AU15" s="37" t="n">
        <v>0.0057891395137531</v>
      </c>
      <c r="AV15" s="37" t="n">
        <v>0.000475614614269796</v>
      </c>
      <c r="AW15" s="37" t="n">
        <v>-0.000653958006378346</v>
      </c>
      <c r="AX15" s="37" t="n">
        <v>-0.000401364156985603</v>
      </c>
      <c r="AY15" s="37" t="n">
        <v>-0.000730884659344584</v>
      </c>
      <c r="AZ15" s="37" t="n">
        <v>-0.00365103055333937</v>
      </c>
      <c r="BA15" s="37" t="n">
        <v>-0.00124465490587019</v>
      </c>
      <c r="BB15" s="37" t="n">
        <v>-0.00084222229975577</v>
      </c>
      <c r="BC15" s="37" t="n">
        <v>0.000322653801051186</v>
      </c>
      <c r="BD15" s="37" t="n">
        <v>0.000124440957553697</v>
      </c>
      <c r="BE15" s="37" t="n">
        <v>0.00354010346007446</v>
      </c>
      <c r="BF15" s="37" t="n">
        <v>0.0028105031090723</v>
      </c>
      <c r="BG15" s="37" t="n">
        <v>0.00182348027329428</v>
      </c>
      <c r="BH15" s="37" t="n">
        <v>0.000157224884645975</v>
      </c>
      <c r="BI15" s="37" t="n">
        <v>0.000345449408148253</v>
      </c>
      <c r="BJ15" s="37" t="n">
        <v>-0.00164445147118033</v>
      </c>
      <c r="BK15" s="37" t="n">
        <v>-0.00103885236926899</v>
      </c>
      <c r="BL15" s="37" t="n">
        <v>0.00172364176634606</v>
      </c>
      <c r="BM15" s="37" t="n">
        <v>-0.00173884723948729</v>
      </c>
      <c r="BN15" s="37" t="n">
        <v>-0.00112824688567744</v>
      </c>
      <c r="BO15" s="37" t="n">
        <v>0.00331796693990277</v>
      </c>
      <c r="BP15" s="37" t="n">
        <v>-0.00118245253270823</v>
      </c>
      <c r="BQ15" s="37" t="n">
        <v>0.00616372698965509</v>
      </c>
      <c r="BR15" s="37" t="n">
        <v>-0.00163973135166435</v>
      </c>
    </row>
    <row r="16" customFormat="false" ht="12.75" hidden="false" customHeight="false" outlineLevel="0" collapsed="false">
      <c r="A16" s="56" t="s">
        <v>311</v>
      </c>
      <c r="B16" s="3" t="n">
        <v>-0.000249268356353561</v>
      </c>
      <c r="C16" s="37" t="n">
        <v>0.000277310235619291</v>
      </c>
      <c r="D16" s="37" t="n">
        <v>9.25985990783282E-005</v>
      </c>
      <c r="E16" s="37" t="n">
        <v>0.000607795416285879</v>
      </c>
      <c r="F16" s="37" t="n">
        <v>-0.00070805828735969</v>
      </c>
      <c r="G16" s="37" t="n">
        <v>0.00100394490489784</v>
      </c>
      <c r="H16" s="37" t="n">
        <v>-0.00116465009124607</v>
      </c>
      <c r="I16" s="37" t="n">
        <v>0.000291811234093217</v>
      </c>
      <c r="J16" s="37" t="n">
        <v>-0.000692731772618963</v>
      </c>
      <c r="K16" s="37" t="n">
        <v>0.000687906159968969</v>
      </c>
      <c r="L16" s="37" t="n">
        <v>0.000874888329095698</v>
      </c>
      <c r="M16" s="37" t="n">
        <v>-7.83974155339915E-005</v>
      </c>
      <c r="N16" s="37" t="n">
        <v>-0.000458247448721558</v>
      </c>
      <c r="O16" s="37" t="n">
        <v>-1.66765214609727E-005</v>
      </c>
      <c r="P16" s="37" t="n">
        <v>-0.000277452220954609</v>
      </c>
      <c r="Q16" s="37" t="n">
        <v>0.000313026426805678</v>
      </c>
      <c r="R16" s="37" t="n">
        <v>-0.00133106681546734</v>
      </c>
      <c r="S16" s="37" t="n">
        <v>-0.000327253859350438</v>
      </c>
      <c r="T16" s="37" t="n">
        <v>-0.000522491166383024</v>
      </c>
      <c r="U16" s="37" t="n">
        <v>0.0016988949984922</v>
      </c>
      <c r="V16" s="37" t="n">
        <v>0.00211525379919426</v>
      </c>
      <c r="W16" s="37" t="n">
        <v>0.00125672432402944</v>
      </c>
      <c r="X16" s="37" t="n">
        <v>-0.000991090863419526</v>
      </c>
      <c r="Y16" s="37" t="n">
        <v>0.000738669369305544</v>
      </c>
      <c r="Z16" s="37" t="n">
        <v>-0.00100760033930324</v>
      </c>
      <c r="AA16" s="37" t="n">
        <v>0.00355985791868002</v>
      </c>
      <c r="AB16" s="37" t="n">
        <v>-0.0010149109535527</v>
      </c>
      <c r="AC16" s="37" t="n">
        <v>0.000830427048856759</v>
      </c>
      <c r="AD16" s="37" t="n">
        <v>0.000404432340988032</v>
      </c>
      <c r="AE16" s="37" t="n">
        <v>0.00200621127611084</v>
      </c>
      <c r="AF16" s="37" t="n">
        <v>0.00265398727470485</v>
      </c>
      <c r="AG16" s="37" t="n">
        <v>-0.00135021248883732</v>
      </c>
      <c r="AH16" s="37" t="n">
        <v>-0.000107944007140096</v>
      </c>
      <c r="AI16" s="37" t="n">
        <v>-0.0101641135384666</v>
      </c>
      <c r="AJ16" s="37" t="n">
        <v>0.00149915733771613</v>
      </c>
      <c r="AK16" s="37" t="n">
        <v>0.000251270827704384</v>
      </c>
      <c r="AL16" s="37" t="n">
        <v>-0.000646087715445484</v>
      </c>
      <c r="AM16" s="37" t="n">
        <v>-0.000975404711241969</v>
      </c>
      <c r="AN16" s="37" t="n">
        <v>-0.00423549484127115</v>
      </c>
      <c r="AO16" s="37" t="n">
        <v>0.00288609369526051</v>
      </c>
      <c r="AP16" s="37" t="n">
        <v>-0.000580118068258127</v>
      </c>
      <c r="AQ16" s="37" t="n">
        <v>-0.000716774529510648</v>
      </c>
      <c r="AR16" s="37" t="n">
        <v>0.00112566379480879</v>
      </c>
      <c r="AS16" s="37" t="n">
        <v>-0.000431517147989783</v>
      </c>
      <c r="AT16" s="37" t="n">
        <v>0.000720776353559025</v>
      </c>
      <c r="AU16" s="37" t="n">
        <v>0.000176156883475992</v>
      </c>
      <c r="AV16" s="37" t="n">
        <v>0.00147027750643922</v>
      </c>
      <c r="AW16" s="37" t="n">
        <v>0.00276183995066793</v>
      </c>
      <c r="AX16" s="37" t="n">
        <v>0.00106560733030989</v>
      </c>
      <c r="AY16" s="37" t="n">
        <v>-0.00220056037207981</v>
      </c>
      <c r="AZ16" s="37" t="n">
        <v>-0.000986837007424903</v>
      </c>
      <c r="BA16" s="37" t="n">
        <v>-0.000413184703570324</v>
      </c>
      <c r="BB16" s="37" t="n">
        <v>-0.000968628966964793</v>
      </c>
      <c r="BC16" s="37" t="n">
        <v>0.000663685061696739</v>
      </c>
      <c r="BD16" s="37" t="n">
        <v>-0.000150907025589609</v>
      </c>
      <c r="BE16" s="37" t="n">
        <v>-0.00232071845711327</v>
      </c>
      <c r="BF16" s="37" t="n">
        <v>0.00152650172502862</v>
      </c>
      <c r="BG16" s="37" t="n">
        <v>0.00274782875241941</v>
      </c>
      <c r="BH16" s="37" t="n">
        <v>0.000998462280128411</v>
      </c>
      <c r="BI16" s="37" t="n">
        <v>-0.00168393665502799</v>
      </c>
      <c r="BJ16" s="37" t="n">
        <v>-0.000404113366287842</v>
      </c>
      <c r="BK16" s="37" t="n">
        <v>-0.00224155380897691</v>
      </c>
      <c r="BL16" s="37" t="n">
        <v>0.000699368616609634</v>
      </c>
      <c r="BM16" s="37" t="n">
        <v>-0.000494810740811847</v>
      </c>
      <c r="BN16" s="37" t="n">
        <v>-0.00235236622620964</v>
      </c>
      <c r="BO16" s="37" t="n">
        <v>0.00659792080060407</v>
      </c>
      <c r="BP16" s="37" t="n">
        <v>-0.000914471847248274</v>
      </c>
      <c r="BQ16" s="37" t="n">
        <v>-0.00250763556763725</v>
      </c>
      <c r="BR16" s="37" t="n">
        <v>0.00133693593622021</v>
      </c>
    </row>
    <row r="17" customFormat="false" ht="12.75" hidden="false" customHeight="false" outlineLevel="0" collapsed="false">
      <c r="A17" s="56" t="s">
        <v>311</v>
      </c>
      <c r="B17" s="3" t="n">
        <v>0.000228050688184963</v>
      </c>
      <c r="C17" s="37" t="n">
        <v>0.0016678653220187</v>
      </c>
      <c r="D17" s="37" t="n">
        <v>2.3760776830804E-005</v>
      </c>
      <c r="E17" s="37" t="n">
        <v>0.00112394847244475</v>
      </c>
      <c r="F17" s="37" t="n">
        <v>0.000401287036997778</v>
      </c>
      <c r="G17" s="37" t="n">
        <v>-0.00148879593676024</v>
      </c>
      <c r="H17" s="37" t="n">
        <v>-0.000161174777747367</v>
      </c>
      <c r="I17" s="37" t="n">
        <v>0.000605798705560233</v>
      </c>
      <c r="J17" s="37" t="n">
        <v>-0.000174923894275108</v>
      </c>
      <c r="K17" s="37" t="n">
        <v>-0.000785886839427532</v>
      </c>
      <c r="L17" s="37" t="n">
        <v>-0.00225796650336403</v>
      </c>
      <c r="M17" s="37" t="n">
        <v>-0.00108642637066721</v>
      </c>
      <c r="N17" s="37" t="n">
        <v>-0.000185989978646773</v>
      </c>
      <c r="O17" s="37" t="n">
        <v>0.000554324122219646</v>
      </c>
      <c r="P17" s="37" t="n">
        <v>-0.000188383257181975</v>
      </c>
      <c r="Q17" s="37" t="n">
        <v>2.89630545720548E-005</v>
      </c>
      <c r="R17" s="37" t="n">
        <v>0.00231462368592882</v>
      </c>
      <c r="S17" s="37" t="n">
        <v>0.000949575185849287</v>
      </c>
      <c r="T17" s="37" t="n">
        <v>0.00041214116147199</v>
      </c>
      <c r="U17" s="37" t="n">
        <v>0.000514405525132882</v>
      </c>
      <c r="V17" s="37" t="n">
        <v>3.12546778513037E-005</v>
      </c>
      <c r="W17" s="37" t="n">
        <v>-0.00264335374474536</v>
      </c>
      <c r="X17" s="37" t="n">
        <v>0.00126147933401486</v>
      </c>
      <c r="Y17" s="37" t="n">
        <v>0.00150814549925757</v>
      </c>
      <c r="Z17" s="37" t="n">
        <v>3.32178529613175E-005</v>
      </c>
      <c r="AA17" s="37" t="n">
        <v>-0.00147912349342187</v>
      </c>
      <c r="AB17" s="37" t="n">
        <v>0.000804996651371185</v>
      </c>
      <c r="AC17" s="37" t="n">
        <v>0.00230948535742424</v>
      </c>
      <c r="AD17" s="37" t="n">
        <v>0.00170988043445229</v>
      </c>
      <c r="AE17" s="37" t="n">
        <v>-0.00116252269178427</v>
      </c>
      <c r="AF17" s="37" t="n">
        <v>-0.0022349821099769</v>
      </c>
      <c r="AG17" s="37" t="n">
        <v>0.000422587223270181</v>
      </c>
      <c r="AH17" s="37" t="n">
        <v>-0.00545123513053346</v>
      </c>
      <c r="AI17" s="37" t="n">
        <v>-0.00439651717292585</v>
      </c>
      <c r="AJ17" s="37" t="n">
        <v>0.00725204841999313</v>
      </c>
      <c r="AK17" s="37" t="n">
        <v>0.000229092926777443</v>
      </c>
      <c r="AL17" s="37" t="n">
        <v>-0.00769139056691183</v>
      </c>
      <c r="AM17" s="37" t="n">
        <v>0.00330378645091928</v>
      </c>
      <c r="AN17" s="37" t="n">
        <v>0.00469811795343981</v>
      </c>
      <c r="AO17" s="37" t="n">
        <v>-0.00291741311882129</v>
      </c>
      <c r="AP17" s="37" t="n">
        <v>0.000568757223458784</v>
      </c>
      <c r="AQ17" s="37" t="n">
        <v>-0.00302838398407598</v>
      </c>
      <c r="AR17" s="37" t="n">
        <v>-0.000558378525051247</v>
      </c>
      <c r="AS17" s="37" t="n">
        <v>-0.00452178564178523</v>
      </c>
      <c r="AT17" s="37" t="n">
        <v>-6.21785552561263E-005</v>
      </c>
      <c r="AU17" s="37" t="n">
        <v>0.00476358180132911</v>
      </c>
      <c r="AV17" s="37" t="n">
        <v>-0.00441218490619893</v>
      </c>
      <c r="AW17" s="37" t="n">
        <v>0.00522531581197819</v>
      </c>
      <c r="AX17" s="37" t="n">
        <v>0.000157661723681273</v>
      </c>
      <c r="AY17" s="37" t="n">
        <v>-0.00174273840415855</v>
      </c>
      <c r="AZ17" s="37" t="n">
        <v>0.00135878196043661</v>
      </c>
      <c r="BA17" s="37" t="n">
        <v>0.00119723363526355</v>
      </c>
      <c r="BB17" s="37" t="n">
        <v>0.00195443966554447</v>
      </c>
      <c r="BC17" s="37" t="n">
        <v>0.000476973637210715</v>
      </c>
      <c r="BD17" s="37" t="n">
        <v>0.00267129965747754</v>
      </c>
      <c r="BE17" s="37" t="n">
        <v>-0.000240118974212034</v>
      </c>
      <c r="BF17" s="37" t="n">
        <v>-0.000184610419218363</v>
      </c>
      <c r="BG17" s="37" t="n">
        <v>0.0035956882354549</v>
      </c>
      <c r="BH17" s="37" t="n">
        <v>-0.000754031843255018</v>
      </c>
      <c r="BI17" s="37" t="n">
        <v>-0.00106455815418565</v>
      </c>
      <c r="BJ17" s="37" t="n">
        <v>0.00463068777081682</v>
      </c>
      <c r="BK17" s="37" t="n">
        <v>-0.0059427277424452</v>
      </c>
      <c r="BL17" s="37" t="n">
        <v>-0.00239449590930992</v>
      </c>
      <c r="BM17" s="37" t="n">
        <v>0.00469801579611882</v>
      </c>
      <c r="BN17" s="37" t="n">
        <v>-0.00598319912797853</v>
      </c>
      <c r="BO17" s="37" t="n">
        <v>0.00392845723270389</v>
      </c>
      <c r="BP17" s="37" t="n">
        <v>0.00318455811531214</v>
      </c>
      <c r="BQ17" s="37" t="n">
        <v>-0.00153363500842473</v>
      </c>
      <c r="BR17" s="37" t="n">
        <v>0.000994784410080417</v>
      </c>
    </row>
    <row r="18" customFormat="false" ht="12.75" hidden="false" customHeight="false" outlineLevel="0" collapsed="false">
      <c r="A18" s="56" t="s">
        <v>312</v>
      </c>
      <c r="B18" s="3" t="n">
        <v>0.000215735587990169</v>
      </c>
      <c r="C18" s="37" t="n">
        <v>0.00142135279637651</v>
      </c>
      <c r="D18" s="37" t="n">
        <v>0.000526573580517975</v>
      </c>
      <c r="E18" s="37" t="n">
        <v>0.000728543085457585</v>
      </c>
      <c r="F18" s="37" t="n">
        <v>-0.000150253527515157</v>
      </c>
      <c r="G18" s="37" t="n">
        <v>-0.00109596616785558</v>
      </c>
      <c r="H18" s="37" t="n">
        <v>-0.000158241340478519</v>
      </c>
      <c r="I18" s="37" t="n">
        <v>2.28399655716739E-005</v>
      </c>
      <c r="J18" s="37" t="n">
        <v>-3.90589347587246E-005</v>
      </c>
      <c r="K18" s="37" t="n">
        <v>-0.000771178630369603</v>
      </c>
      <c r="L18" s="37" t="n">
        <v>-0.00224381418743766</v>
      </c>
      <c r="M18" s="37" t="n">
        <v>-0.00147676567725185</v>
      </c>
      <c r="N18" s="37" t="n">
        <v>-0.000395651132190284</v>
      </c>
      <c r="O18" s="37" t="n">
        <v>0.000752744219110682</v>
      </c>
      <c r="P18" s="37" t="n">
        <v>2.54093979497399E-005</v>
      </c>
      <c r="Q18" s="37" t="n">
        <v>0.000240707478959779</v>
      </c>
      <c r="R18" s="37" t="n">
        <v>0.00249940735454291</v>
      </c>
      <c r="S18" s="37" t="n">
        <v>-0.000405358107879478</v>
      </c>
      <c r="T18" s="37" t="n">
        <v>0.000100186327094222</v>
      </c>
      <c r="U18" s="37" t="n">
        <v>0.000950775679383511</v>
      </c>
      <c r="V18" s="37" t="n">
        <v>0.000251528675904308</v>
      </c>
      <c r="W18" s="37" t="n">
        <v>-0.00211178872070599</v>
      </c>
      <c r="X18" s="37" t="n">
        <v>0.00220159995497967</v>
      </c>
      <c r="Y18" s="37" t="n">
        <v>0.00122941342988333</v>
      </c>
      <c r="Z18" s="37" t="n">
        <v>-0.000699222988628718</v>
      </c>
      <c r="AA18" s="37" t="n">
        <v>-0.000951516525664302</v>
      </c>
      <c r="AB18" s="37" t="n">
        <v>0.000549896484266721</v>
      </c>
      <c r="AC18" s="37" t="n">
        <v>0.00227421065417653</v>
      </c>
      <c r="AD18" s="37" t="n">
        <v>0.00148863838750185</v>
      </c>
      <c r="AE18" s="37" t="n">
        <v>-0.001899309095787</v>
      </c>
      <c r="AF18" s="37" t="n">
        <v>-0.000681749029299078</v>
      </c>
      <c r="AG18" s="37" t="n">
        <v>0.000464130735673464</v>
      </c>
      <c r="AH18" s="37" t="n">
        <v>-0.00563876423837765</v>
      </c>
      <c r="AI18" s="37" t="n">
        <v>-0.00493256706159359</v>
      </c>
      <c r="AJ18" s="37" t="n">
        <v>0.00911930798435857</v>
      </c>
      <c r="AK18" s="37" t="n">
        <v>-0.000237917698220861</v>
      </c>
      <c r="AL18" s="37" t="n">
        <v>-0.00617227098435437</v>
      </c>
      <c r="AM18" s="37" t="n">
        <v>0.00207960013976115</v>
      </c>
      <c r="AN18" s="37" t="n">
        <v>0.00295105205638282</v>
      </c>
      <c r="AO18" s="37" t="n">
        <v>-0.0023058975339675</v>
      </c>
      <c r="AP18" s="37" t="n">
        <v>0.000996035010659971</v>
      </c>
      <c r="AQ18" s="37" t="n">
        <v>-0.00356147944018127</v>
      </c>
      <c r="AR18" s="37" t="n">
        <v>-0.00185051259893871</v>
      </c>
      <c r="AS18" s="37" t="n">
        <v>-0.00154517771928269</v>
      </c>
      <c r="AT18" s="37" t="n">
        <v>-0.000169122997815155</v>
      </c>
      <c r="AU18" s="37" t="n">
        <v>0.00361602656521719</v>
      </c>
      <c r="AV18" s="37" t="n">
        <v>-0.0019227379344871</v>
      </c>
      <c r="AW18" s="37" t="n">
        <v>0.00305004457572486</v>
      </c>
      <c r="AX18" s="37" t="n">
        <v>0.000137016003393051</v>
      </c>
      <c r="AY18" s="37" t="n">
        <v>-0.00116450739149756</v>
      </c>
      <c r="AZ18" s="37" t="n">
        <v>0.00165850673156406</v>
      </c>
      <c r="BA18" s="37" t="n">
        <v>0.000381699292945118</v>
      </c>
      <c r="BB18" s="37" t="n">
        <v>0.00129399772298455</v>
      </c>
      <c r="BC18" s="37" t="n">
        <v>0.000768358862748829</v>
      </c>
      <c r="BD18" s="37" t="n">
        <v>0.00312408302256864</v>
      </c>
      <c r="BE18" s="37" t="n">
        <v>-0.00104535940375641</v>
      </c>
      <c r="BF18" s="37" t="n">
        <v>0.000516246364199422</v>
      </c>
      <c r="BG18" s="37" t="n">
        <v>0.00275663670870262</v>
      </c>
      <c r="BH18" s="37" t="n">
        <v>-0.000666326532607986</v>
      </c>
      <c r="BI18" s="37" t="n">
        <v>-0.00203400735608155</v>
      </c>
      <c r="BJ18" s="37" t="n">
        <v>0.000987957248953591</v>
      </c>
      <c r="BK18" s="37" t="n">
        <v>-0.0014084301987299</v>
      </c>
      <c r="BL18" s="37" t="n">
        <v>-0.00111590836480785</v>
      </c>
      <c r="BM18" s="37" t="n">
        <v>0.00103244957111014</v>
      </c>
      <c r="BN18" s="37" t="n">
        <v>-0.00138791155487915</v>
      </c>
      <c r="BO18" s="37" t="n">
        <v>0.00196415697360027</v>
      </c>
      <c r="BP18" s="37" t="n">
        <v>-0.00207692220296925</v>
      </c>
      <c r="BQ18" s="37" t="n">
        <v>-0.0104186808782921</v>
      </c>
      <c r="BR18" s="37" t="n">
        <v>-0.0142523926557307</v>
      </c>
    </row>
    <row r="19" customFormat="false" ht="12.75" hidden="false" customHeight="false" outlineLevel="0" collapsed="false">
      <c r="A19" s="56" t="s">
        <v>313</v>
      </c>
      <c r="B19" s="3" t="n">
        <v>-0.000959236467141494</v>
      </c>
      <c r="C19" s="37" t="n">
        <v>0.00143932461238457</v>
      </c>
      <c r="D19" s="37" t="n">
        <v>0.00071947129178717</v>
      </c>
      <c r="E19" s="37" t="n">
        <v>0.000588363704821123</v>
      </c>
      <c r="F19" s="37" t="n">
        <v>0.000588968393222451</v>
      </c>
      <c r="G19" s="37" t="n">
        <v>0.000725444562568728</v>
      </c>
      <c r="H19" s="37" t="n">
        <v>-0.00127440029226882</v>
      </c>
      <c r="I19" s="37" t="n">
        <v>2.20269296531036E-005</v>
      </c>
      <c r="J19" s="37" t="n">
        <v>-0.00069246730016659</v>
      </c>
      <c r="K19" s="37" t="n">
        <v>0.0012668139030813</v>
      </c>
      <c r="L19" s="37" t="n">
        <v>0.00281051803998462</v>
      </c>
      <c r="M19" s="37" t="n">
        <v>-0.00106760965269464</v>
      </c>
      <c r="N19" s="37" t="n">
        <v>-0.00125230562841155</v>
      </c>
      <c r="O19" s="37" t="n">
        <v>-0.0011381920969776</v>
      </c>
      <c r="P19" s="37" t="n">
        <v>-0.000334538256783571</v>
      </c>
      <c r="Q19" s="37" t="n">
        <v>0.000557203975210215</v>
      </c>
      <c r="R19" s="37" t="n">
        <v>0.000562623195546084</v>
      </c>
      <c r="S19" s="37" t="n">
        <v>2.56504680074232E-005</v>
      </c>
      <c r="T19" s="37" t="n">
        <v>2.60441043252198E-005</v>
      </c>
      <c r="U19" s="37" t="n">
        <v>-0.00203197147824106</v>
      </c>
      <c r="V19" s="37" t="n">
        <v>0.00136469615476969</v>
      </c>
      <c r="W19" s="37" t="n">
        <v>-0.0019234254844596</v>
      </c>
      <c r="X19" s="37" t="n">
        <v>-0.00441695631451226</v>
      </c>
      <c r="Y19" s="37" t="n">
        <v>0.000925399317519919</v>
      </c>
      <c r="Z19" s="37" t="n">
        <v>0.00210628419215696</v>
      </c>
      <c r="AA19" s="37" t="n">
        <v>-0.000602881056988093</v>
      </c>
      <c r="AB19" s="37" t="n">
        <v>0.00254008002630875</v>
      </c>
      <c r="AC19" s="37" t="n">
        <v>-0.0014584804706553</v>
      </c>
      <c r="AD19" s="37" t="n">
        <v>0.000291591265562601</v>
      </c>
      <c r="AE19" s="37" t="n">
        <v>0.00110146781797962</v>
      </c>
      <c r="AF19" s="37" t="n">
        <v>-0.000844624602850556</v>
      </c>
      <c r="AG19" s="37" t="n">
        <v>-0.000645581366924376</v>
      </c>
      <c r="AH19" s="37" t="n">
        <v>-0.000451132685748166</v>
      </c>
      <c r="AI19" s="37" t="n">
        <v>-0.00625695009739865</v>
      </c>
      <c r="AJ19" s="37" t="n">
        <v>-0.00122772792148712</v>
      </c>
      <c r="AK19" s="37" t="n">
        <v>0.000882928540267908</v>
      </c>
      <c r="AL19" s="37" t="n">
        <v>0.00130798218316265</v>
      </c>
      <c r="AM19" s="37" t="n">
        <v>0.00160247064452493</v>
      </c>
      <c r="AN19" s="37" t="n">
        <v>-0.00501579684421315</v>
      </c>
      <c r="AO19" s="37" t="n">
        <v>0.000605920887687966</v>
      </c>
      <c r="AP19" s="37" t="n">
        <v>-0.000175288154796962</v>
      </c>
      <c r="AQ19" s="37" t="n">
        <v>-0.00110266123040602</v>
      </c>
      <c r="AR19" s="37" t="n">
        <v>0.000594165590941508</v>
      </c>
      <c r="AS19" s="37" t="n">
        <v>3.81120884764279E-005</v>
      </c>
      <c r="AT19" s="37" t="n">
        <v>0.000545044501193553</v>
      </c>
      <c r="AU19" s="37" t="n">
        <v>0.00326322381298592</v>
      </c>
      <c r="AV19" s="37" t="n">
        <v>0.00417063194788667</v>
      </c>
      <c r="AW19" s="37" t="n">
        <v>0.000930790626951447</v>
      </c>
      <c r="AX19" s="37" t="n">
        <v>0.00052423346406794</v>
      </c>
      <c r="AY19" s="37" t="n">
        <v>-0.00115165646354774</v>
      </c>
      <c r="AZ19" s="37" t="n">
        <v>-0.00137508095879395</v>
      </c>
      <c r="BA19" s="37" t="n">
        <v>-0.00130876701199977</v>
      </c>
      <c r="BB19" s="37" t="n">
        <v>-0.00216668048081999</v>
      </c>
      <c r="BC19" s="37" t="n">
        <v>0.000201813836810443</v>
      </c>
      <c r="BD19" s="37" t="n">
        <v>-0.000274486205939303</v>
      </c>
      <c r="BE19" s="37" t="n">
        <v>0.00171538073164605</v>
      </c>
      <c r="BF19" s="37" t="n">
        <v>0.00220933864704867</v>
      </c>
      <c r="BG19" s="37" t="n">
        <v>0.00462366787379607</v>
      </c>
      <c r="BH19" s="37" t="n">
        <v>0.000851683010134234</v>
      </c>
      <c r="BI19" s="37" t="n">
        <v>-0.000438376837156932</v>
      </c>
      <c r="BJ19" s="37" t="n">
        <v>-0.000501639293054638</v>
      </c>
      <c r="BK19" s="37" t="n">
        <v>-0.000567237732769549</v>
      </c>
      <c r="BL19" s="37" t="n">
        <v>0.000905174565027715</v>
      </c>
      <c r="BM19" s="37" t="n">
        <v>-0.00046482260624607</v>
      </c>
      <c r="BN19" s="37" t="n">
        <v>-0.000530448041617676</v>
      </c>
      <c r="BO19" s="37" t="n">
        <v>0.00261121355134649</v>
      </c>
      <c r="BP19" s="37" t="n">
        <v>-0.00315638989802002</v>
      </c>
      <c r="BQ19" s="37" t="n">
        <v>-0.00906535664877553</v>
      </c>
      <c r="BR19" s="37" t="n">
        <v>-0.00953793320653253</v>
      </c>
    </row>
    <row r="20" customFormat="false" ht="12.75" hidden="false" customHeight="false" outlineLevel="0" collapsed="false">
      <c r="A20" s="56" t="s">
        <v>314</v>
      </c>
      <c r="B20" s="3" t="n">
        <v>0.00645132913523368</v>
      </c>
      <c r="C20" s="37" t="n">
        <v>-0.00204070754359259</v>
      </c>
      <c r="D20" s="37" t="n">
        <v>-0.00191323150881285</v>
      </c>
      <c r="E20" s="37" t="n">
        <v>-0.0012775872965527</v>
      </c>
      <c r="F20" s="37" t="n">
        <v>-0.000555472208994872</v>
      </c>
      <c r="G20" s="37" t="n">
        <v>0.00273327301976339</v>
      </c>
      <c r="H20" s="37" t="n">
        <v>-0.00328754921663394</v>
      </c>
      <c r="I20" s="37" t="n">
        <v>0.0034315302229595</v>
      </c>
      <c r="J20" s="37" t="n">
        <v>0.000612519966833823</v>
      </c>
      <c r="K20" s="37" t="n">
        <v>-0.0029806218676501</v>
      </c>
      <c r="L20" s="37" t="n">
        <v>0.00128692186812916</v>
      </c>
      <c r="M20" s="37" t="n">
        <v>-0.000836363956247353</v>
      </c>
      <c r="N20" s="37" t="n">
        <v>-0.00172769057795328</v>
      </c>
      <c r="O20" s="37" t="n">
        <v>0.000969778101595191</v>
      </c>
      <c r="P20" s="37" t="n">
        <v>0.00396986514868934</v>
      </c>
      <c r="Q20" s="37" t="n">
        <v>-0.000534907466718842</v>
      </c>
      <c r="R20" s="37" t="n">
        <v>-0.000183929263401533</v>
      </c>
      <c r="S20" s="37" t="n">
        <v>-0.000924907114835325</v>
      </c>
      <c r="T20" s="37" t="n">
        <v>0.00282884037884289</v>
      </c>
      <c r="U20" s="37" t="n">
        <v>0.00125455080025837</v>
      </c>
      <c r="V20" s="37" t="n">
        <v>-0.00288676127822379</v>
      </c>
      <c r="W20" s="37" t="n">
        <v>0.00131358587721879</v>
      </c>
      <c r="X20" s="37" t="n">
        <v>-0.00307662747453406</v>
      </c>
      <c r="Y20" s="37" t="n">
        <v>-0.000685706910724107</v>
      </c>
      <c r="Z20" s="37" t="n">
        <v>0.00142739393708505</v>
      </c>
      <c r="AA20" s="37" t="n">
        <v>-0.00240189084176987</v>
      </c>
      <c r="AB20" s="37" t="n">
        <v>-0.00158983332638329</v>
      </c>
      <c r="AC20" s="37" t="n">
        <v>0.00105912141733797</v>
      </c>
      <c r="AD20" s="37" t="n">
        <v>0.000215479591799947</v>
      </c>
      <c r="AE20" s="37" t="n">
        <v>-0.00128085067161594</v>
      </c>
      <c r="AF20" s="37" t="n">
        <v>0.000651728437701105</v>
      </c>
      <c r="AG20" s="37" t="n">
        <v>0.000910554196172846</v>
      </c>
      <c r="AH20" s="37" t="n">
        <v>0.011033914112207</v>
      </c>
      <c r="AI20" s="37" t="n">
        <v>0.00135448641848163</v>
      </c>
      <c r="AJ20" s="37" t="n">
        <v>0.00118330601153384</v>
      </c>
      <c r="AK20" s="37" t="n">
        <v>0.000703294685862835</v>
      </c>
      <c r="AL20" s="37" t="n">
        <v>-0.0032299762373639</v>
      </c>
      <c r="AM20" s="37" t="n">
        <v>0.00397833788941096</v>
      </c>
      <c r="AN20" s="37" t="n">
        <v>0.00567462997059481</v>
      </c>
      <c r="AO20" s="37" t="n">
        <v>0.00629738211431831</v>
      </c>
      <c r="AP20" s="37" t="n">
        <v>0.000334729285589518</v>
      </c>
      <c r="AQ20" s="37" t="n">
        <v>0.00323075984345961</v>
      </c>
      <c r="AR20" s="37" t="n">
        <v>0.00606352899783163</v>
      </c>
      <c r="AS20" s="37" t="n">
        <v>-0.000168921403488369</v>
      </c>
      <c r="AT20" s="37" t="n">
        <v>-0.00231681867935137</v>
      </c>
      <c r="AU20" s="37" t="n">
        <v>0.0060447946907547</v>
      </c>
      <c r="AV20" s="37" t="n">
        <v>-0.00886164117140029</v>
      </c>
      <c r="AW20" s="37" t="n">
        <v>-0.00581324186595975</v>
      </c>
      <c r="AX20" s="37" t="n">
        <v>0.00270755616310026</v>
      </c>
      <c r="AY20" s="37" t="n">
        <v>0.00257839027161919</v>
      </c>
      <c r="AZ20" s="37" t="n">
        <v>8.94070326140251E-005</v>
      </c>
      <c r="BA20" s="37" t="n">
        <v>0.000468671494310347</v>
      </c>
      <c r="BB20" s="37" t="n">
        <v>-0.00682654937651731</v>
      </c>
      <c r="BC20" s="37" t="n">
        <v>0.00137040734507425</v>
      </c>
      <c r="BD20" s="37" t="n">
        <v>-0.000103101929090982</v>
      </c>
      <c r="BE20" s="37" t="n">
        <v>-0.00460484398733096</v>
      </c>
      <c r="BF20" s="37" t="n">
        <v>-0.0020666430868128</v>
      </c>
      <c r="BG20" s="37" t="n">
        <v>-0.00733065956444985</v>
      </c>
      <c r="BH20" s="37" t="n">
        <v>0.00357781992548779</v>
      </c>
      <c r="BI20" s="37" t="n">
        <v>-0.0155184120207387</v>
      </c>
      <c r="BJ20" s="37" t="n">
        <v>-0.00347200083685526</v>
      </c>
      <c r="BK20" s="37" t="n">
        <v>-0.00692892751590258</v>
      </c>
      <c r="BL20" s="37" t="n">
        <v>-0.00602697629976779</v>
      </c>
      <c r="BM20" s="37" t="n">
        <v>-0.00346357540272902</v>
      </c>
      <c r="BN20" s="37" t="n">
        <v>-0.00695517276272894</v>
      </c>
      <c r="BO20" s="37" t="n">
        <v>0.00134144474528763</v>
      </c>
      <c r="BP20" s="37" t="n">
        <v>0.00536900815787644</v>
      </c>
      <c r="BQ20" s="37" t="n">
        <v>0.00480930415599432</v>
      </c>
      <c r="BR20" s="37" t="n">
        <v>0.00262239038385658</v>
      </c>
    </row>
    <row r="21" customFormat="false" ht="12.75" hidden="false" customHeight="false" outlineLevel="0" collapsed="false">
      <c r="A21" s="56" t="s">
        <v>315</v>
      </c>
      <c r="B21" s="3" t="n">
        <v>-0.00136754620117737</v>
      </c>
      <c r="C21" s="37" t="n">
        <v>0.000915307554442454</v>
      </c>
      <c r="D21" s="37" t="n">
        <v>0.001324240878152</v>
      </c>
      <c r="E21" s="37" t="n">
        <v>0.00117075338890388</v>
      </c>
      <c r="F21" s="37" t="n">
        <v>0.000280910708473373</v>
      </c>
      <c r="G21" s="37" t="n">
        <v>0.000506134112321066</v>
      </c>
      <c r="H21" s="37" t="n">
        <v>0.00184931259728632</v>
      </c>
      <c r="I21" s="37" t="n">
        <v>-0.000102115351677984</v>
      </c>
      <c r="J21" s="37" t="n">
        <v>-0.000550854284621802</v>
      </c>
      <c r="K21" s="37" t="n">
        <v>0.000827020424071557</v>
      </c>
      <c r="L21" s="37" t="n">
        <v>0.00110339743462899</v>
      </c>
      <c r="M21" s="37" t="n">
        <v>-0.000477886385589264</v>
      </c>
      <c r="N21" s="37" t="n">
        <v>0.000101200677906212</v>
      </c>
      <c r="O21" s="37" t="n">
        <v>0.000307108686160345</v>
      </c>
      <c r="P21" s="37" t="n">
        <v>-0.00199898229636667</v>
      </c>
      <c r="Q21" s="37" t="n">
        <v>-0.00051423159220334</v>
      </c>
      <c r="R21" s="37" t="n">
        <v>-4.22252548709752E-005</v>
      </c>
      <c r="S21" s="37" t="n">
        <v>-0.00199120849401457</v>
      </c>
      <c r="T21" s="37" t="n">
        <v>-0.000159225678540309</v>
      </c>
      <c r="U21" s="37" t="n">
        <v>0.000145715949433009</v>
      </c>
      <c r="V21" s="37" t="n">
        <v>-0.000735291009295853</v>
      </c>
      <c r="W21" s="37" t="n">
        <v>-0.00146243646518462</v>
      </c>
      <c r="X21" s="37" t="n">
        <v>-0.000249300011160774</v>
      </c>
      <c r="Y21" s="37" t="n">
        <v>0.000682253361696785</v>
      </c>
      <c r="Z21" s="37" t="n">
        <v>0.00250011448904148</v>
      </c>
      <c r="AA21" s="37" t="n">
        <v>0.0029866009133808</v>
      </c>
      <c r="AB21" s="37" t="n">
        <v>0.00191069201226701</v>
      </c>
      <c r="AC21" s="37" t="n">
        <v>-0.000422105075305293</v>
      </c>
      <c r="AD21" s="37" t="n">
        <v>0.000278805366682799</v>
      </c>
      <c r="AE21" s="37" t="n">
        <v>0.00012318859785663</v>
      </c>
      <c r="AF21" s="37" t="n">
        <v>-0.00153846293607418</v>
      </c>
      <c r="AG21" s="37" t="n">
        <v>-0.000775750183743502</v>
      </c>
      <c r="AH21" s="37" t="n">
        <v>-0.00364849285391306</v>
      </c>
      <c r="AI21" s="37" t="n">
        <v>-0.00686032422120151</v>
      </c>
      <c r="AJ21" s="37" t="n">
        <v>-0.000947385317124747</v>
      </c>
      <c r="AK21" s="37" t="n">
        <v>0.000461421665562863</v>
      </c>
      <c r="AL21" s="37" t="n">
        <v>-0.00163455005097228</v>
      </c>
      <c r="AM21" s="37" t="n">
        <v>0.000614692021504236</v>
      </c>
      <c r="AN21" s="37" t="n">
        <v>-0.00610239635154624</v>
      </c>
      <c r="AO21" s="37" t="n">
        <v>0.00118231367401905</v>
      </c>
      <c r="AP21" s="37" t="n">
        <v>-0.000828908685980349</v>
      </c>
      <c r="AQ21" s="37" t="n">
        <v>0.000735238158583947</v>
      </c>
      <c r="AR21" s="37" t="n">
        <v>0.00308621026800431</v>
      </c>
      <c r="AS21" s="37" t="n">
        <v>0.00256684788370556</v>
      </c>
      <c r="AT21" s="37" t="n">
        <v>0.00105602900610021</v>
      </c>
      <c r="AU21" s="37" t="n">
        <v>0.00097188816953083</v>
      </c>
      <c r="AV21" s="37" t="n">
        <v>0.000979304762484297</v>
      </c>
      <c r="AW21" s="37" t="n">
        <v>0.00073441330595408</v>
      </c>
      <c r="AX21" s="37" t="n">
        <v>-0.000315354551033878</v>
      </c>
      <c r="AY21" s="37" t="n">
        <v>-0.00156245672172064</v>
      </c>
      <c r="AZ21" s="37" t="n">
        <v>0.000242362825749688</v>
      </c>
      <c r="BA21" s="37" t="n">
        <v>-0.000936688191613073</v>
      </c>
      <c r="BB21" s="37" t="n">
        <v>-0.00030490958448931</v>
      </c>
      <c r="BC21" s="37" t="n">
        <v>0.00084464604001348</v>
      </c>
      <c r="BD21" s="37" t="n">
        <v>-0.00120812846188242</v>
      </c>
      <c r="BE21" s="37" t="n">
        <v>0.00136002954911942</v>
      </c>
      <c r="BF21" s="37" t="n">
        <v>0.00318309642929289</v>
      </c>
      <c r="BG21" s="37" t="n">
        <v>0.00340654437422903</v>
      </c>
      <c r="BH21" s="37" t="n">
        <v>-0.00108040117627419</v>
      </c>
      <c r="BI21" s="37" t="n">
        <v>0.000463136179643166</v>
      </c>
      <c r="BJ21" s="37" t="n">
        <v>-0.00235454932307776</v>
      </c>
      <c r="BK21" s="37" t="n">
        <v>-0.000341897670716228</v>
      </c>
      <c r="BL21" s="37" t="n">
        <v>0.00174175394697663</v>
      </c>
      <c r="BM21" s="37" t="n">
        <v>-0.00238388160655844</v>
      </c>
      <c r="BN21" s="37" t="n">
        <v>-0.000350732643831112</v>
      </c>
      <c r="BO21" s="37" t="n">
        <v>-0.00832963989805853</v>
      </c>
      <c r="BP21" s="37" t="n">
        <v>-0.00504406161106957</v>
      </c>
      <c r="BQ21" s="37" t="n">
        <v>-0.0189170934196125</v>
      </c>
      <c r="BR21" s="37" t="n">
        <v>0.000876147913256713</v>
      </c>
    </row>
    <row r="22" customFormat="false" ht="12.75" hidden="false" customHeight="false" outlineLevel="0" collapsed="false">
      <c r="A22" s="56" t="s">
        <v>316</v>
      </c>
      <c r="B22" s="3" t="n">
        <v>0.0035996785957898</v>
      </c>
      <c r="C22" s="37" t="n">
        <v>0.00377597723112805</v>
      </c>
      <c r="D22" s="37" t="n">
        <v>0.000955422412118488</v>
      </c>
      <c r="E22" s="37" t="n">
        <v>-0.000965147495240591</v>
      </c>
      <c r="F22" s="37" t="n">
        <v>0.000559346135255016</v>
      </c>
      <c r="G22" s="37" t="n">
        <v>-0.00117692514998246</v>
      </c>
      <c r="H22" s="37" t="n">
        <v>-0.00206203434006222</v>
      </c>
      <c r="I22" s="37" t="n">
        <v>0.000392230324063986</v>
      </c>
      <c r="J22" s="37" t="n">
        <v>0.00023057071162216</v>
      </c>
      <c r="K22" s="37" t="n">
        <v>-0.000219714912147641</v>
      </c>
      <c r="L22" s="37" t="n">
        <v>-0.000460449971055444</v>
      </c>
      <c r="M22" s="37" t="n">
        <v>-0.00176379066707431</v>
      </c>
      <c r="N22" s="37" t="n">
        <v>0.000341376090687977</v>
      </c>
      <c r="O22" s="37" t="n">
        <v>0.000552511044407834</v>
      </c>
      <c r="P22" s="37" t="n">
        <v>0.000838576648978722</v>
      </c>
      <c r="Q22" s="37" t="n">
        <v>-0.00132568812285933</v>
      </c>
      <c r="R22" s="37" t="n">
        <v>0.0011212957681595</v>
      </c>
      <c r="S22" s="37" t="n">
        <v>-0.000445914439816912</v>
      </c>
      <c r="T22" s="37" t="n">
        <v>0.000837750802396077</v>
      </c>
      <c r="U22" s="37" t="n">
        <v>-0.00115901540591971</v>
      </c>
      <c r="V22" s="37" t="n">
        <v>0.00638555086612644</v>
      </c>
      <c r="W22" s="37" t="n">
        <v>-0.00531656245359067</v>
      </c>
      <c r="X22" s="37" t="n">
        <v>0.00292170273565722</v>
      </c>
      <c r="Y22" s="37" t="n">
        <v>0.000231221505487519</v>
      </c>
      <c r="Z22" s="37" t="n">
        <v>0.00196708227662116</v>
      </c>
      <c r="AA22" s="37" t="n">
        <v>-0.00273953965921367</v>
      </c>
      <c r="AB22" s="37" t="n">
        <v>-0.00157540476343657</v>
      </c>
      <c r="AC22" s="37" t="n">
        <v>0.00253715677519767</v>
      </c>
      <c r="AD22" s="37" t="n">
        <v>0.00149121364614951</v>
      </c>
      <c r="AE22" s="37" t="n">
        <v>0.00194693744166411</v>
      </c>
      <c r="AF22" s="37" t="n">
        <v>0.00229149603669876</v>
      </c>
      <c r="AG22" s="37" t="n">
        <v>0.00016000136572148</v>
      </c>
      <c r="AH22" s="37" t="n">
        <v>-0.00638821511396815</v>
      </c>
      <c r="AI22" s="37" t="n">
        <v>-0.00572589866964679</v>
      </c>
      <c r="AJ22" s="37" t="n">
        <v>0.000430118111652516</v>
      </c>
      <c r="AK22" s="37" t="n">
        <v>-0.000358776927540003</v>
      </c>
      <c r="AL22" s="37" t="n">
        <v>0.00406439336532975</v>
      </c>
      <c r="AM22" s="37" t="n">
        <v>-0.000703439456721603</v>
      </c>
      <c r="AN22" s="37" t="n">
        <v>0.000437416193152251</v>
      </c>
      <c r="AO22" s="37" t="n">
        <v>-0.00287069274839395</v>
      </c>
      <c r="AP22" s="37" t="n">
        <v>9.67442935111969E-005</v>
      </c>
      <c r="AQ22" s="37" t="n">
        <v>-0.00286500293477457</v>
      </c>
      <c r="AR22" s="37" t="n">
        <v>-0.0169794978301828</v>
      </c>
      <c r="AS22" s="37" t="n">
        <v>0.00271016278135172</v>
      </c>
      <c r="AT22" s="37" t="n">
        <v>0.00154389586464121</v>
      </c>
      <c r="AU22" s="37" t="n">
        <v>-0.00167167106309238</v>
      </c>
      <c r="AV22" s="37" t="n">
        <v>0.00154559764070084</v>
      </c>
      <c r="AW22" s="37" t="n">
        <v>0.00460044550628048</v>
      </c>
      <c r="AX22" s="37" t="n">
        <v>0.000989964847742442</v>
      </c>
      <c r="AY22" s="37" t="n">
        <v>-0.0006967085553624</v>
      </c>
      <c r="AZ22" s="37" t="n">
        <v>-0.00209775975121803</v>
      </c>
      <c r="BA22" s="37" t="n">
        <v>0.00113900017849331</v>
      </c>
      <c r="BB22" s="37" t="n">
        <v>0.000925147514813578</v>
      </c>
      <c r="BC22" s="37" t="n">
        <v>-0.000962181623476706</v>
      </c>
      <c r="BD22" s="37" t="n">
        <v>0.00577660526497893</v>
      </c>
      <c r="BE22" s="37" t="n">
        <v>0.00363105112370027</v>
      </c>
      <c r="BF22" s="37" t="n">
        <v>-0.00182362052855301</v>
      </c>
      <c r="BG22" s="37" t="n">
        <v>0.0016112467695515</v>
      </c>
      <c r="BH22" s="37" t="n">
        <v>-0.000961744695673364</v>
      </c>
      <c r="BI22" s="37" t="n">
        <v>-0.000365776045022645</v>
      </c>
      <c r="BJ22" s="37" t="n">
        <v>-0.00530435930211847</v>
      </c>
      <c r="BK22" s="37" t="n">
        <v>-0.00657579126970124</v>
      </c>
      <c r="BL22" s="37" t="n">
        <v>0.00867009487422038</v>
      </c>
      <c r="BM22" s="37" t="n">
        <v>-0.00515612597773462</v>
      </c>
      <c r="BN22" s="37" t="n">
        <v>-0.00643745039276725</v>
      </c>
      <c r="BO22" s="37" t="n">
        <v>0.000852212047909895</v>
      </c>
      <c r="BP22" s="37" t="n">
        <v>-0.000822468196718804</v>
      </c>
      <c r="BQ22" s="37" t="n">
        <v>-0.0122181390040017</v>
      </c>
      <c r="BR22" s="37" t="n">
        <v>-0.020215256256649</v>
      </c>
    </row>
    <row r="23" customFormat="false" ht="12.75" hidden="false" customHeight="false" outlineLevel="0" collapsed="false">
      <c r="A23" s="56" t="s">
        <v>244</v>
      </c>
      <c r="B23" s="3" t="n">
        <v>-0.00517351648564865</v>
      </c>
      <c r="C23" s="55" t="n">
        <v>0.00335111842241374</v>
      </c>
      <c r="D23" s="55" t="n">
        <v>0.0112136152809853</v>
      </c>
      <c r="E23" s="55" t="n">
        <v>-0.00901067589510657</v>
      </c>
      <c r="F23" s="55" t="n">
        <v>-0.00616608592060443</v>
      </c>
      <c r="G23" s="55" t="n">
        <v>0.00237129144976328</v>
      </c>
      <c r="H23" s="55" t="n">
        <v>0.000481898027994257</v>
      </c>
      <c r="I23" s="37" t="n">
        <v>-0.00149018611832831</v>
      </c>
      <c r="J23" s="37" t="n">
        <v>0.00117492533455651</v>
      </c>
      <c r="K23" s="37" t="n">
        <v>-0.00367905183608955</v>
      </c>
      <c r="L23" s="37" t="n">
        <v>-0.0111411286838639</v>
      </c>
      <c r="M23" s="37" t="n">
        <v>-0.00205447185128563</v>
      </c>
      <c r="N23" s="37" t="n">
        <v>0.00568024310026608</v>
      </c>
      <c r="O23" s="37" t="n">
        <v>-0.000322949925161368</v>
      </c>
      <c r="P23" s="37" t="n">
        <v>0.000544337446945104</v>
      </c>
      <c r="Q23" s="37" t="n">
        <v>-0.00218351775033014</v>
      </c>
      <c r="R23" s="37" t="n">
        <v>0.00333937162573209</v>
      </c>
      <c r="S23" s="37" t="n">
        <v>0.000569784473499316</v>
      </c>
      <c r="T23" s="37" t="n">
        <v>0.000578528480120208</v>
      </c>
      <c r="U23" s="37" t="n">
        <v>-0.00531823845839003</v>
      </c>
      <c r="V23" s="37" t="n">
        <v>0.00363999145678839</v>
      </c>
      <c r="W23" s="37" t="n">
        <v>-0.00248470358592256</v>
      </c>
      <c r="X23" s="37" t="n">
        <v>-0.00596594833469159</v>
      </c>
      <c r="Y23" s="37" t="n">
        <v>-0.00707653385564372</v>
      </c>
      <c r="Z23" s="37" t="n">
        <v>-0.00851282847997509</v>
      </c>
      <c r="AA23" s="37" t="n">
        <v>0.00993069039038268</v>
      </c>
      <c r="AB23" s="37" t="n">
        <v>0.000653488284989244</v>
      </c>
      <c r="AC23" s="37" t="n">
        <v>-0.0140296275404204</v>
      </c>
      <c r="AD23" s="37" t="n">
        <v>-0.00156264057636356</v>
      </c>
      <c r="AE23" s="37" t="n">
        <v>-0.00544925462409104</v>
      </c>
      <c r="AF23" s="37" t="n">
        <v>-0.0128716113828852</v>
      </c>
      <c r="AG23" s="37" t="n">
        <v>0.0100157204588859</v>
      </c>
      <c r="AH23" s="37" t="n">
        <v>0.0686977253858515</v>
      </c>
      <c r="AI23" s="37" t="n">
        <v>0.000727003893095966</v>
      </c>
      <c r="AJ23" s="37" t="n">
        <v>0.0007381606148922</v>
      </c>
      <c r="AK23" s="37" t="n">
        <v>-0.00373388534879932</v>
      </c>
      <c r="AL23" s="37" t="n">
        <v>0.0176126213508611</v>
      </c>
      <c r="AM23" s="37" t="n">
        <v>0.0214369969304837</v>
      </c>
      <c r="AN23" s="37" t="n">
        <v>0.00883469282218856</v>
      </c>
      <c r="AO23" s="37" t="n">
        <v>0.0181053250726096</v>
      </c>
      <c r="AP23" s="37" t="n">
        <v>0.00469282329874048</v>
      </c>
      <c r="AQ23" s="37" t="n">
        <v>-0.00132348813439826</v>
      </c>
      <c r="AR23" s="37" t="n">
        <v>-0.00137864171715542</v>
      </c>
      <c r="AS23" s="37" t="n">
        <v>0.00962426340645873</v>
      </c>
      <c r="AT23" s="37" t="n">
        <v>0.00297181267549351</v>
      </c>
      <c r="AU23" s="37" t="n">
        <v>0.00703282184813275</v>
      </c>
      <c r="AV23" s="37" t="n">
        <v>0.0107529859292122</v>
      </c>
      <c r="AW23" s="37" t="n">
        <v>-0.017647373224606</v>
      </c>
      <c r="AX23" s="37" t="n">
        <v>0.00201152672082598</v>
      </c>
      <c r="AY23" s="37" t="n">
        <v>-0.0104724576444387</v>
      </c>
      <c r="AZ23" s="37" t="n">
        <v>-0.0195716815273395</v>
      </c>
      <c r="BA23" s="37" t="n">
        <v>-0.00185064871221013</v>
      </c>
      <c r="BB23" s="37" t="n">
        <v>-0.0140887658502448</v>
      </c>
      <c r="BC23" s="37" t="n">
        <v>-0.00463742627947525</v>
      </c>
      <c r="BD23" s="37" t="n">
        <v>-0.0307145259732495</v>
      </c>
      <c r="BE23" s="37" t="n">
        <v>-0.00347855554659155</v>
      </c>
      <c r="BF23" s="37" t="n">
        <v>0.0143739790089344</v>
      </c>
      <c r="BG23" s="37" t="n">
        <v>-0.0271918557301885</v>
      </c>
      <c r="BH23" s="37" t="n">
        <v>0.0106215470316228</v>
      </c>
      <c r="BI23" s="37" t="n">
        <v>-0.00345513860294754</v>
      </c>
      <c r="BJ23" s="37" t="n">
        <v>0.00109677697328736</v>
      </c>
      <c r="BK23" s="37" t="n">
        <v>0.0147996170794848</v>
      </c>
      <c r="BL23" s="37" t="n">
        <v>-0.0384920147444156</v>
      </c>
      <c r="BM23" s="37" t="n">
        <v>0.000902316715838517</v>
      </c>
      <c r="BN23" s="37" t="n">
        <v>0.0147421028392995</v>
      </c>
      <c r="BO23" s="37" t="n">
        <v>-0.00625272125161767</v>
      </c>
      <c r="BP23" s="37" t="n">
        <v>0.00528056470952036</v>
      </c>
      <c r="BQ23" s="37" t="n">
        <v>-0.00048994220301026</v>
      </c>
      <c r="BR23" s="37" t="n">
        <v>0.00486560375476187</v>
      </c>
    </row>
    <row r="24" customFormat="false" ht="12.75" hidden="false" customHeight="false" outlineLevel="0" collapsed="false">
      <c r="A24" s="56" t="s">
        <v>317</v>
      </c>
      <c r="B24" s="3" t="n">
        <v>-0.00111887356700628</v>
      </c>
      <c r="C24" s="37" t="n">
        <v>0.00145738067788732</v>
      </c>
      <c r="D24" s="37" t="n">
        <v>0.00109998503695782</v>
      </c>
      <c r="E24" s="37" t="n">
        <v>0.00112082810579488</v>
      </c>
      <c r="F24" s="37" t="n">
        <v>0.000402220419536435</v>
      </c>
      <c r="G24" s="37" t="n">
        <v>-6.19275465649489E-005</v>
      </c>
      <c r="H24" s="37" t="n">
        <v>0.000533421009361145</v>
      </c>
      <c r="I24" s="37" t="n">
        <v>-0.000504971886061812</v>
      </c>
      <c r="J24" s="37" t="n">
        <v>-0.000322191444092467</v>
      </c>
      <c r="K24" s="37" t="n">
        <v>0.00247418911597536</v>
      </c>
      <c r="L24" s="37" t="n">
        <v>-6.60909952916919E-005</v>
      </c>
      <c r="M24" s="37" t="n">
        <v>-0.0011303040312276</v>
      </c>
      <c r="N24" s="37" t="n">
        <v>-0.000733661228774163</v>
      </c>
      <c r="O24" s="37" t="n">
        <v>5.86839874286051E-005</v>
      </c>
      <c r="P24" s="37" t="n">
        <v>-0.00105488480974058</v>
      </c>
      <c r="Q24" s="37" t="n">
        <v>6.0498956111964E-005</v>
      </c>
      <c r="R24" s="37" t="n">
        <v>-0.00110187220354425</v>
      </c>
      <c r="S24" s="37" t="n">
        <v>-0.00159224900210338</v>
      </c>
      <c r="T24" s="37" t="n">
        <v>-0.000926136062077418</v>
      </c>
      <c r="U24" s="37" t="n">
        <v>0.0024527533064604</v>
      </c>
      <c r="V24" s="37" t="n">
        <v>-0.000241017942410414</v>
      </c>
      <c r="W24" s="37" t="n">
        <v>-0.00323185773414575</v>
      </c>
      <c r="X24" s="37" t="n">
        <v>0.00373184122164687</v>
      </c>
      <c r="Y24" s="37" t="n">
        <v>0.000946296204281589</v>
      </c>
      <c r="Z24" s="37" t="n">
        <v>0.00410999992695343</v>
      </c>
      <c r="AA24" s="37" t="n">
        <v>0.00449254526651095</v>
      </c>
      <c r="AB24" s="37" t="n">
        <v>-0.000862385907371258</v>
      </c>
      <c r="AC24" s="37" t="n">
        <v>7.26302393765572E-005</v>
      </c>
      <c r="AD24" s="37" t="n">
        <v>0.000204035290394335</v>
      </c>
      <c r="AE24" s="37" t="n">
        <v>-0.00275655688302445</v>
      </c>
      <c r="AF24" s="37" t="n">
        <v>0.00108770194030078</v>
      </c>
      <c r="AG24" s="37" t="n">
        <v>-0.000312358429749429</v>
      </c>
      <c r="AH24" s="37" t="n">
        <v>-0.00353106097792354</v>
      </c>
      <c r="AI24" s="37" t="n">
        <v>-0.0108174470613101</v>
      </c>
      <c r="AJ24" s="37" t="n">
        <v>0.0015279401638047</v>
      </c>
      <c r="AK24" s="37" t="n">
        <v>0.000489472903447113</v>
      </c>
      <c r="AL24" s="37" t="n">
        <v>-0.000955667590533431</v>
      </c>
      <c r="AM24" s="37" t="n">
        <v>-0.000772524940706173</v>
      </c>
      <c r="AN24" s="37" t="n">
        <v>-0.0120211995962235</v>
      </c>
      <c r="AO24" s="37" t="n">
        <v>0.00460189296241855</v>
      </c>
      <c r="AP24" s="37" t="n">
        <v>-0.000635305059505987</v>
      </c>
      <c r="AQ24" s="37" t="n">
        <v>0.00472527219593079</v>
      </c>
      <c r="AR24" s="37" t="n">
        <v>0.000828112345710984</v>
      </c>
      <c r="AS24" s="37" t="n">
        <v>-0.00188478275411925</v>
      </c>
      <c r="AT24" s="37" t="n">
        <v>0.00199661660111296</v>
      </c>
      <c r="AU24" s="37" t="n">
        <v>0.000803887480343266</v>
      </c>
      <c r="AV24" s="37" t="n">
        <v>-0.000382081010837145</v>
      </c>
      <c r="AW24" s="37" t="n">
        <v>0.00111012639725877</v>
      </c>
      <c r="AX24" s="37" t="n">
        <v>-0.000415329207974615</v>
      </c>
      <c r="AY24" s="37" t="n">
        <v>-2.49448682261493E-005</v>
      </c>
      <c r="AZ24" s="37" t="n">
        <v>-0.00445978738088352</v>
      </c>
      <c r="BA24" s="37" t="n">
        <v>-0.00251367827809887</v>
      </c>
      <c r="BB24" s="37" t="n">
        <v>0.00380705420341129</v>
      </c>
      <c r="BC24" s="37" t="n">
        <v>0.000321511619057793</v>
      </c>
      <c r="BD24" s="37" t="n">
        <v>0.00209212142625644</v>
      </c>
      <c r="BE24" s="37" t="n">
        <v>0.00103937676518875</v>
      </c>
      <c r="BF24" s="37" t="n">
        <v>0.00258547180406935</v>
      </c>
      <c r="BG24" s="37" t="n">
        <v>0.00226454574750484</v>
      </c>
      <c r="BH24" s="37" t="n">
        <v>-0.00053163522494813</v>
      </c>
      <c r="BI24" s="37" t="n">
        <v>-0.000901369932501999</v>
      </c>
      <c r="BJ24" s="37" t="n">
        <v>0.00174425321225871</v>
      </c>
      <c r="BK24" s="37" t="n">
        <v>-0.000575932735378677</v>
      </c>
      <c r="BL24" s="37" t="n">
        <v>0.00299195954951345</v>
      </c>
      <c r="BM24" s="37" t="n">
        <v>0.00163847137257923</v>
      </c>
      <c r="BN24" s="37" t="n">
        <v>-0.000707333942398865</v>
      </c>
      <c r="BO24" s="37" t="n">
        <v>0.00280897646757959</v>
      </c>
      <c r="BP24" s="37" t="n">
        <v>0.00223837587108431</v>
      </c>
      <c r="BQ24" s="37" t="n">
        <v>-0.00456669016184961</v>
      </c>
      <c r="BR24" s="37" t="n">
        <v>-0.0032484971570552</v>
      </c>
    </row>
    <row r="25" customFormat="false" ht="12.75" hidden="false" customHeight="false" outlineLevel="0" collapsed="false">
      <c r="A25" s="56" t="s">
        <v>318</v>
      </c>
      <c r="B25" s="3" t="n">
        <v>-0.0021541044219378</v>
      </c>
      <c r="C25" s="37" t="n">
        <v>0.000167238889984644</v>
      </c>
      <c r="D25" s="37" t="n">
        <v>0.00158898371033928</v>
      </c>
      <c r="E25" s="37" t="n">
        <v>0.00158928819924403</v>
      </c>
      <c r="F25" s="37" t="n">
        <v>5.37109858831479E-005</v>
      </c>
      <c r="G25" s="37" t="n">
        <v>0.000241257065165703</v>
      </c>
      <c r="H25" s="37" t="n">
        <v>0.00128095586971768</v>
      </c>
      <c r="I25" s="37" t="n">
        <v>-0.000896023927501322</v>
      </c>
      <c r="J25" s="37" t="n">
        <v>0.000140459212650826</v>
      </c>
      <c r="K25" s="37" t="n">
        <v>0.00281811020244446</v>
      </c>
      <c r="L25" s="37" t="n">
        <v>0.000652864257390758</v>
      </c>
      <c r="M25" s="37" t="n">
        <v>0.00180964510960865</v>
      </c>
      <c r="N25" s="37" t="n">
        <v>-0.00243090262575988</v>
      </c>
      <c r="O25" s="37" t="n">
        <v>0.000272613695603927</v>
      </c>
      <c r="P25" s="37" t="n">
        <v>-0.00329823382820599</v>
      </c>
      <c r="Q25" s="37" t="n">
        <v>0.000214082594602783</v>
      </c>
      <c r="R25" s="37" t="n">
        <v>0.0051730485340948</v>
      </c>
      <c r="S25" s="37" t="n">
        <v>-0.000447463187558808</v>
      </c>
      <c r="T25" s="37" t="n">
        <v>-0.000627345253625749</v>
      </c>
      <c r="U25" s="37" t="n">
        <v>0.00297524850349115</v>
      </c>
      <c r="V25" s="37" t="n">
        <v>-0.00252539364261651</v>
      </c>
      <c r="W25" s="37" t="n">
        <v>-0.00110874992264062</v>
      </c>
      <c r="X25" s="37" t="n">
        <v>-0.00264469156336505</v>
      </c>
      <c r="Y25" s="37" t="n">
        <v>0.000107849667285007</v>
      </c>
      <c r="Z25" s="37" t="n">
        <v>0.00296497005107729</v>
      </c>
      <c r="AA25" s="37" t="n">
        <v>0.00350184372810184</v>
      </c>
      <c r="AB25" s="37" t="n">
        <v>-0.00180256613661183</v>
      </c>
      <c r="AC25" s="37" t="n">
        <v>0.00188554429952158</v>
      </c>
      <c r="AD25" s="37" t="n">
        <v>0.000652718243397725</v>
      </c>
      <c r="AE25" s="37" t="n">
        <v>-0.00252357049777744</v>
      </c>
      <c r="AF25" s="37" t="n">
        <v>0.00128871634235805</v>
      </c>
      <c r="AG25" s="37" t="n">
        <v>-0.00110268203055595</v>
      </c>
      <c r="AH25" s="37" t="n">
        <v>-0.00907091666045375</v>
      </c>
      <c r="AI25" s="37" t="n">
        <v>-0.00524485908559005</v>
      </c>
      <c r="AJ25" s="37" t="n">
        <v>-0.0014064222651232</v>
      </c>
      <c r="AK25" s="37" t="n">
        <v>0.00125540372251694</v>
      </c>
      <c r="AL25" s="37" t="n">
        <v>0.00145974192003867</v>
      </c>
      <c r="AM25" s="37" t="n">
        <v>-0.00696964557732372</v>
      </c>
      <c r="AN25" s="37" t="n">
        <v>-0.00594425421210954</v>
      </c>
      <c r="AO25" s="37" t="n">
        <v>0.000566596159752921</v>
      </c>
      <c r="AP25" s="37" t="n">
        <v>-0.00100369025105117</v>
      </c>
      <c r="AQ25" s="37" t="n">
        <v>0.00715059161492173</v>
      </c>
      <c r="AR25" s="37" t="n">
        <v>9.88567248538645E-005</v>
      </c>
      <c r="AS25" s="37" t="n">
        <v>0.00157382584838745</v>
      </c>
      <c r="AT25" s="37" t="n">
        <v>-0.00015736351652632</v>
      </c>
      <c r="AU25" s="37" t="n">
        <v>0.00169815637164301</v>
      </c>
      <c r="AV25" s="37" t="n">
        <v>0.0020142433704459</v>
      </c>
      <c r="AW25" s="37" t="n">
        <v>0.00165130662382425</v>
      </c>
      <c r="AX25" s="37" t="n">
        <v>-4.60846134222395E-005</v>
      </c>
      <c r="AY25" s="37" t="n">
        <v>-0.00207778837383709</v>
      </c>
      <c r="AZ25" s="37" t="n">
        <v>-0.00177265846917621</v>
      </c>
      <c r="BA25" s="37" t="n">
        <v>0.000287671082567833</v>
      </c>
      <c r="BB25" s="37" t="n">
        <v>0.0010563918846041</v>
      </c>
      <c r="BC25" s="37" t="n">
        <v>-1.9097623779828E-006</v>
      </c>
      <c r="BD25" s="37" t="n">
        <v>0.000321965685886939</v>
      </c>
      <c r="BE25" s="37" t="n">
        <v>0.00322431674602038</v>
      </c>
      <c r="BF25" s="37" t="n">
        <v>0.0033662324177265</v>
      </c>
      <c r="BG25" s="37" t="n">
        <v>0.00302595521394431</v>
      </c>
      <c r="BH25" s="37" t="n">
        <v>-0.000636414934004475</v>
      </c>
      <c r="BI25" s="37" t="n">
        <v>-0.00223700536993699</v>
      </c>
      <c r="BJ25" s="37" t="n">
        <v>0.00191062151895769</v>
      </c>
      <c r="BK25" s="37" t="n">
        <v>-0.00230619110302782</v>
      </c>
      <c r="BL25" s="37" t="n">
        <v>0.000194552043279611</v>
      </c>
      <c r="BM25" s="37" t="n">
        <v>0.00188164732216122</v>
      </c>
      <c r="BN25" s="37" t="n">
        <v>-0.0023790238006152</v>
      </c>
      <c r="BO25" s="37" t="n">
        <v>0.00667382153812636</v>
      </c>
      <c r="BP25" s="37" t="n">
        <v>0.00676139937634383</v>
      </c>
      <c r="BQ25" s="37" t="n">
        <v>-0.00476424446277977</v>
      </c>
      <c r="BR25" s="37" t="n">
        <v>-0.00413591687091713</v>
      </c>
    </row>
    <row r="26" customFormat="false" ht="12.75" hidden="false" customHeight="false" outlineLevel="0" collapsed="false">
      <c r="A26" s="56" t="s">
        <v>319</v>
      </c>
      <c r="B26" s="3" t="n">
        <v>-0.000515862751073871</v>
      </c>
      <c r="C26" s="37" t="n">
        <v>0.000602562655623117</v>
      </c>
      <c r="D26" s="37" t="n">
        <v>0.000460359263970261</v>
      </c>
      <c r="E26" s="37" t="n">
        <v>0.000476483522390185</v>
      </c>
      <c r="F26" s="37" t="n">
        <v>0.000160958393729158</v>
      </c>
      <c r="G26" s="37" t="n">
        <v>-0.000843368148669826</v>
      </c>
      <c r="H26" s="37" t="n">
        <v>-0.000331973571607493</v>
      </c>
      <c r="I26" s="37" t="n">
        <v>-0.000383227759688394</v>
      </c>
      <c r="J26" s="37" t="n">
        <v>-3.61853512666732E-005</v>
      </c>
      <c r="K26" s="37" t="n">
        <v>0.00148362180719153</v>
      </c>
      <c r="L26" s="37" t="n">
        <v>0.000122063613022031</v>
      </c>
      <c r="M26" s="37" t="n">
        <v>-3.21931764055218E-005</v>
      </c>
      <c r="N26" s="37" t="n">
        <v>-0.000616781532354784</v>
      </c>
      <c r="O26" s="37" t="n">
        <v>-0.000238037300543894</v>
      </c>
      <c r="P26" s="37" t="n">
        <v>4.80162670642011E-005</v>
      </c>
      <c r="Q26" s="37" t="n">
        <v>-0.000120306146998394</v>
      </c>
      <c r="R26" s="37" t="n">
        <v>0.000135362272047741</v>
      </c>
      <c r="S26" s="37" t="n">
        <v>-0.000488641091064114</v>
      </c>
      <c r="T26" s="37" t="n">
        <v>-0.000542738865144922</v>
      </c>
      <c r="U26" s="37" t="n">
        <v>0.00157392937471874</v>
      </c>
      <c r="V26" s="37" t="n">
        <v>0.00119607109221247</v>
      </c>
      <c r="W26" s="37" t="n">
        <v>-0.00170099331814902</v>
      </c>
      <c r="X26" s="37" t="n">
        <v>0.00231886364624584</v>
      </c>
      <c r="Y26" s="37" t="n">
        <v>0.000478843053345172</v>
      </c>
      <c r="Z26" s="37" t="n">
        <v>0.00212609274999692</v>
      </c>
      <c r="AA26" s="37" t="n">
        <v>0.00372986520014058</v>
      </c>
      <c r="AB26" s="37" t="n">
        <v>0.0013034101886991</v>
      </c>
      <c r="AC26" s="37" t="n">
        <v>-3.46763844089171E-005</v>
      </c>
      <c r="AD26" s="37" t="n">
        <v>0.000413195514001351</v>
      </c>
      <c r="AE26" s="37" t="n">
        <v>-0.00183180389817034</v>
      </c>
      <c r="AF26" s="37" t="n">
        <v>0.00167784091987283</v>
      </c>
      <c r="AG26" s="37" t="n">
        <v>-0.000555493624159029</v>
      </c>
      <c r="AH26" s="37" t="n">
        <v>-0.00534885812777804</v>
      </c>
      <c r="AI26" s="37" t="n">
        <v>-0.00734383321035833</v>
      </c>
      <c r="AJ26" s="37" t="n">
        <v>0.000549001312037717</v>
      </c>
      <c r="AK26" s="37" t="n">
        <v>0.000274799463066198</v>
      </c>
      <c r="AL26" s="37" t="n">
        <v>-0.000927516640972524</v>
      </c>
      <c r="AM26" s="37" t="n">
        <v>-0.00160551802973385</v>
      </c>
      <c r="AN26" s="37" t="n">
        <v>-0.0106439174977679</v>
      </c>
      <c r="AO26" s="37" t="n">
        <v>0.00219193296972409</v>
      </c>
      <c r="AP26" s="37" t="n">
        <v>-0.000141885132505644</v>
      </c>
      <c r="AQ26" s="37" t="n">
        <v>0.00382407069903896</v>
      </c>
      <c r="AR26" s="37" t="n">
        <v>0.000813731459516515</v>
      </c>
      <c r="AS26" s="37" t="n">
        <v>-0.00228737027930348</v>
      </c>
      <c r="AT26" s="37" t="n">
        <v>0.00155999070775866</v>
      </c>
      <c r="AU26" s="37" t="n">
        <v>-0.00157473371748189</v>
      </c>
      <c r="AV26" s="37" t="n">
        <v>0.000688015173520941</v>
      </c>
      <c r="AW26" s="37" t="n">
        <v>0.000868218808593377</v>
      </c>
      <c r="AX26" s="37" t="n">
        <v>-0.00041568290539516</v>
      </c>
      <c r="AY26" s="37" t="n">
        <v>-0.000303880748943356</v>
      </c>
      <c r="AZ26" s="37" t="n">
        <v>-0.00455988615675941</v>
      </c>
      <c r="BA26" s="37" t="n">
        <v>-0.00159238865594908</v>
      </c>
      <c r="BB26" s="37" t="n">
        <v>0.00267407850470232</v>
      </c>
      <c r="BC26" s="37" t="n">
        <v>0.000254907802635191</v>
      </c>
      <c r="BD26" s="37" t="n">
        <v>0.0028461471851691</v>
      </c>
      <c r="BE26" s="37" t="n">
        <v>0.00138814520388544</v>
      </c>
      <c r="BF26" s="37" t="n">
        <v>0.00309101254562967</v>
      </c>
      <c r="BG26" s="37" t="n">
        <v>0.00347751388627374</v>
      </c>
      <c r="BH26" s="37" t="n">
        <v>-0.000361751097954917</v>
      </c>
      <c r="BI26" s="37" t="n">
        <v>0.000327321091319887</v>
      </c>
      <c r="BJ26" s="37" t="n">
        <v>9.67472224348792E-005</v>
      </c>
      <c r="BK26" s="37" t="n">
        <v>9.82319212865838E-005</v>
      </c>
      <c r="BL26" s="37" t="n">
        <v>0.00400322304805278</v>
      </c>
      <c r="BM26" s="37" t="n">
        <v>9.34235515506025E-005</v>
      </c>
      <c r="BN26" s="37" t="n">
        <v>9.48572448000673E-005</v>
      </c>
      <c r="BO26" s="37" t="n">
        <v>0.00641831076875642</v>
      </c>
      <c r="BP26" s="37" t="n">
        <v>-0.00269350566709197</v>
      </c>
      <c r="BQ26" s="37" t="n">
        <v>-0.0203157813197897</v>
      </c>
      <c r="BR26" s="37" t="n">
        <v>-0.0258288751633003</v>
      </c>
    </row>
    <row r="27" customFormat="false" ht="12.75" hidden="false" customHeight="false" outlineLevel="0" collapsed="false">
      <c r="A27" s="56" t="s">
        <v>320</v>
      </c>
      <c r="B27" s="3" t="n">
        <v>0.00433169852979577</v>
      </c>
      <c r="C27" s="37" t="n">
        <v>0.00315182821913743</v>
      </c>
      <c r="D27" s="37" t="n">
        <v>0.000797654225158726</v>
      </c>
      <c r="E27" s="37" t="n">
        <v>-0.00083890723620848</v>
      </c>
      <c r="F27" s="37" t="n">
        <v>-0.000743504081979104</v>
      </c>
      <c r="G27" s="37" t="n">
        <v>0.000852954496179919</v>
      </c>
      <c r="H27" s="37" t="n">
        <v>-0.000890429071785335</v>
      </c>
      <c r="I27" s="37" t="n">
        <v>0.0021002257379475</v>
      </c>
      <c r="J27" s="37" t="n">
        <v>-0.000654217713087541</v>
      </c>
      <c r="K27" s="37" t="n">
        <v>-0.00128551652626809</v>
      </c>
      <c r="L27" s="37" t="n">
        <v>-0.00509957993721308</v>
      </c>
      <c r="M27" s="37" t="n">
        <v>-0.00849620060812153</v>
      </c>
      <c r="N27" s="37" t="n">
        <v>0.00902506216178308</v>
      </c>
      <c r="O27" s="37" t="n">
        <v>-0.0002036722904607</v>
      </c>
      <c r="P27" s="37" t="n">
        <v>0.00496023893140337</v>
      </c>
      <c r="Q27" s="37" t="n">
        <v>0.00212079108662554</v>
      </c>
      <c r="R27" s="37" t="n">
        <v>0.00360201315808289</v>
      </c>
      <c r="S27" s="37" t="n">
        <v>0.00203378166034004</v>
      </c>
      <c r="T27" s="37" t="n">
        <v>-0.00142634972649992</v>
      </c>
      <c r="U27" s="37" t="n">
        <v>0.00384862041345683</v>
      </c>
      <c r="V27" s="37" t="n">
        <v>-0.000629215344491244</v>
      </c>
      <c r="W27" s="37" t="n">
        <v>-0.00673872684996647</v>
      </c>
      <c r="X27" s="37" t="n">
        <v>0.000616280983161849</v>
      </c>
      <c r="Y27" s="37" t="n">
        <v>0.000409810139692384</v>
      </c>
      <c r="Z27" s="37" t="n">
        <v>-0.000687048873849032</v>
      </c>
      <c r="AA27" s="37" t="n">
        <v>-0.00513995061474545</v>
      </c>
      <c r="AB27" s="37" t="n">
        <v>0.00493486753002955</v>
      </c>
      <c r="AC27" s="37" t="n">
        <v>-0.000900827530773625</v>
      </c>
      <c r="AD27" s="37" t="n">
        <v>0.00314232516537106</v>
      </c>
      <c r="AE27" s="37" t="n">
        <v>0.00404267239165587</v>
      </c>
      <c r="AF27" s="37" t="n">
        <v>-7.62786233329955E-005</v>
      </c>
      <c r="AG27" s="37" t="n">
        <v>-0.00178968064509983</v>
      </c>
      <c r="AH27" s="37" t="n">
        <v>-0.00392377292152993</v>
      </c>
      <c r="AI27" s="37" t="n">
        <v>-0.00598634912346311</v>
      </c>
      <c r="AJ27" s="37" t="n">
        <v>0.00392000061138358</v>
      </c>
      <c r="AK27" s="37" t="n">
        <v>0.000933904070044885</v>
      </c>
      <c r="AL27" s="37" t="n">
        <v>-0.00449181865643164</v>
      </c>
      <c r="AM27" s="37" t="n">
        <v>-0.000755153356359419</v>
      </c>
      <c r="AN27" s="37" t="n">
        <v>-0.000533036886004383</v>
      </c>
      <c r="AO27" s="37" t="n">
        <v>-0.00360729329244885</v>
      </c>
      <c r="AP27" s="37" t="n">
        <v>0.0020137758834278</v>
      </c>
      <c r="AQ27" s="37" t="n">
        <v>-0.0060857683872798</v>
      </c>
      <c r="AR27" s="37" t="n">
        <v>-0.00669982017862616</v>
      </c>
      <c r="AS27" s="37" t="n">
        <v>0.00239354941486928</v>
      </c>
      <c r="AT27" s="37" t="n">
        <v>0.000140867699767371</v>
      </c>
      <c r="AU27" s="37" t="n">
        <v>0.00103452583242238</v>
      </c>
      <c r="AV27" s="37" t="n">
        <v>-0.00172373239938164</v>
      </c>
      <c r="AW27" s="37" t="n">
        <v>0.0044198205642619</v>
      </c>
      <c r="AX27" s="37" t="n">
        <v>-0.001037920478761</v>
      </c>
      <c r="AY27" s="37" t="n">
        <v>-0.000445270791277457</v>
      </c>
      <c r="AZ27" s="37" t="n">
        <v>0.00142403878451935</v>
      </c>
      <c r="BA27" s="37" t="n">
        <v>-0.00298859471478358</v>
      </c>
      <c r="BB27" s="37" t="n">
        <v>0.00186352277665038</v>
      </c>
      <c r="BC27" s="37" t="n">
        <v>0.00107409731026008</v>
      </c>
      <c r="BD27" s="37" t="n">
        <v>-0.000864833850835449</v>
      </c>
      <c r="BE27" s="37" t="n">
        <v>0.00394274948427884</v>
      </c>
      <c r="BF27" s="37" t="n">
        <v>-0.00136995576410063</v>
      </c>
      <c r="BG27" s="37" t="n">
        <v>0.00084221319127913</v>
      </c>
      <c r="BH27" s="37" t="n">
        <v>-0.000655678734165607</v>
      </c>
      <c r="BI27" s="37" t="n">
        <v>0.00463605079236029</v>
      </c>
      <c r="BJ27" s="37" t="n">
        <v>-0.00250003142916428</v>
      </c>
      <c r="BK27" s="37" t="n">
        <v>-0.00632815578761814</v>
      </c>
      <c r="BL27" s="37" t="n">
        <v>-0.000592840468920914</v>
      </c>
      <c r="BM27" s="37" t="n">
        <v>-0.00226572298524797</v>
      </c>
      <c r="BN27" s="37" t="n">
        <v>-0.00612899933944076</v>
      </c>
      <c r="BO27" s="37" t="n">
        <v>-0.0233559612159286</v>
      </c>
      <c r="BP27" s="37" t="n">
        <v>0.00826746719577072</v>
      </c>
      <c r="BQ27" s="37" t="n">
        <v>8.80654386805496E-006</v>
      </c>
      <c r="BR27" s="37" t="n">
        <v>0.00070070524352602</v>
      </c>
    </row>
    <row r="28" customFormat="false" ht="12.75" hidden="false" customHeight="false" outlineLevel="0" collapsed="false">
      <c r="A28" s="56" t="s">
        <v>321</v>
      </c>
      <c r="B28" s="3" t="n">
        <v>0.00331231251719729</v>
      </c>
      <c r="C28" s="37" t="n">
        <v>0.00384479216803161</v>
      </c>
      <c r="D28" s="37" t="n">
        <v>-0.000266282638552816</v>
      </c>
      <c r="E28" s="37" t="n">
        <v>-0.00373888184224858</v>
      </c>
      <c r="F28" s="37" t="n">
        <v>-6.33955568643319E-005</v>
      </c>
      <c r="G28" s="37" t="n">
        <v>5.19788848809429E-005</v>
      </c>
      <c r="H28" s="37" t="n">
        <v>-0.00392185610083319</v>
      </c>
      <c r="I28" s="37" t="n">
        <v>0.00160288811245725</v>
      </c>
      <c r="J28" s="37" t="n">
        <v>-0.000339402292382954</v>
      </c>
      <c r="K28" s="37" t="n">
        <v>0.0002457997724237</v>
      </c>
      <c r="L28" s="37" t="n">
        <v>-0.00951420095231636</v>
      </c>
      <c r="M28" s="37" t="n">
        <v>-0.00608663705533243</v>
      </c>
      <c r="N28" s="37" t="n">
        <v>0.00607241876415677</v>
      </c>
      <c r="O28" s="37" t="n">
        <v>0.000134281781121999</v>
      </c>
      <c r="P28" s="37" t="n">
        <v>-0.00234774697552758</v>
      </c>
      <c r="Q28" s="37" t="n">
        <v>-0.00224566109354225</v>
      </c>
      <c r="R28" s="37" t="n">
        <v>0.00539695363371111</v>
      </c>
      <c r="S28" s="37" t="n">
        <v>0.00514816565602778</v>
      </c>
      <c r="T28" s="37" t="n">
        <v>0.00207130884210624</v>
      </c>
      <c r="U28" s="37" t="n">
        <v>6.4331668941589E-005</v>
      </c>
      <c r="V28" s="37" t="n">
        <v>-0.00322122530850567</v>
      </c>
      <c r="W28" s="37" t="n">
        <v>-0.00314346390028113</v>
      </c>
      <c r="X28" s="37" t="n">
        <v>0.00671457210770098</v>
      </c>
      <c r="Y28" s="37" t="n">
        <v>0.00272482980365473</v>
      </c>
      <c r="Z28" s="37" t="n">
        <v>0.000507277042474324</v>
      </c>
      <c r="AA28" s="37" t="n">
        <v>-0.00511860548808602</v>
      </c>
      <c r="AB28" s="37" t="n">
        <v>-0.00115701532320873</v>
      </c>
      <c r="AC28" s="37" t="n">
        <v>7.26671087971323E-005</v>
      </c>
      <c r="AD28" s="37" t="n">
        <v>0.000729717581740485</v>
      </c>
      <c r="AE28" s="37" t="n">
        <v>0.00330994972748072</v>
      </c>
      <c r="AF28" s="37" t="n">
        <v>-0.00169657154405112</v>
      </c>
      <c r="AG28" s="37" t="n">
        <v>0.000527191215090654</v>
      </c>
      <c r="AH28" s="37" t="n">
        <v>-0.00762619558491875</v>
      </c>
      <c r="AI28" s="37" t="n">
        <v>-0.00563536391199863</v>
      </c>
      <c r="AJ28" s="37" t="n">
        <v>-0.000825756739431177</v>
      </c>
      <c r="AK28" s="37" t="n">
        <v>0.00148449092770209</v>
      </c>
      <c r="AL28" s="37" t="n">
        <v>0.000654808768490071</v>
      </c>
      <c r="AM28" s="37" t="n">
        <v>0.00393400030675415</v>
      </c>
      <c r="AN28" s="37" t="n">
        <v>0.00126889624877198</v>
      </c>
      <c r="AO28" s="37" t="n">
        <v>0.00189228887496167</v>
      </c>
      <c r="AP28" s="37" t="n">
        <v>0.000682073399713652</v>
      </c>
      <c r="AQ28" s="37" t="n">
        <v>-0.00757617462858521</v>
      </c>
      <c r="AR28" s="37" t="n">
        <v>-0.00615560657718806</v>
      </c>
      <c r="AS28" s="37" t="n">
        <v>9.27179897884787E-005</v>
      </c>
      <c r="AT28" s="37" t="n">
        <v>0.000443466611681124</v>
      </c>
      <c r="AU28" s="37" t="n">
        <v>0.00351433744240572</v>
      </c>
      <c r="AV28" s="37" t="n">
        <v>0.00316340596438933</v>
      </c>
      <c r="AW28" s="37" t="n">
        <v>0.00813145680356474</v>
      </c>
      <c r="AX28" s="37" t="n">
        <v>-0.00100100437032033</v>
      </c>
      <c r="AY28" s="37" t="n">
        <v>0.00164321407586775</v>
      </c>
      <c r="AZ28" s="37" t="n">
        <v>0.00378616562976699</v>
      </c>
      <c r="BA28" s="37" t="n">
        <v>-0.00267758703919586</v>
      </c>
      <c r="BB28" s="37" t="n">
        <v>0.00208904419328563</v>
      </c>
      <c r="BC28" s="37" t="n">
        <v>0.00282133287999957</v>
      </c>
      <c r="BD28" s="37" t="n">
        <v>0.00516757101234199</v>
      </c>
      <c r="BE28" s="37" t="n">
        <v>0.00032872775761978</v>
      </c>
      <c r="BF28" s="37" t="n">
        <v>-5.25210959563894E-005</v>
      </c>
      <c r="BG28" s="37" t="n">
        <v>-0.00157500262331132</v>
      </c>
      <c r="BH28" s="37" t="n">
        <v>-0.000966142294755914</v>
      </c>
      <c r="BI28" s="37" t="n">
        <v>0.00306565837218972</v>
      </c>
      <c r="BJ28" s="37" t="n">
        <v>0.00200985024566334</v>
      </c>
      <c r="BK28" s="37" t="n">
        <v>-0.00489656995935791</v>
      </c>
      <c r="BL28" s="37" t="n">
        <v>-0.0022560899459056</v>
      </c>
      <c r="BM28" s="37" t="n">
        <v>0.00223254513631997</v>
      </c>
      <c r="BN28" s="37" t="n">
        <v>-0.00474138641239546</v>
      </c>
      <c r="BO28" s="37" t="n">
        <v>0.00147861604255184</v>
      </c>
      <c r="BP28" s="37" t="n">
        <v>0.00260876925262058</v>
      </c>
      <c r="BQ28" s="37" t="n">
        <v>-0.00409256252851819</v>
      </c>
      <c r="BR28" s="37" t="n">
        <v>-0.00209773034680492</v>
      </c>
    </row>
    <row r="29" customFormat="false" ht="12.75" hidden="false" customHeight="false" outlineLevel="0" collapsed="false">
      <c r="A29" s="56" t="s">
        <v>322</v>
      </c>
      <c r="B29" s="3" t="n">
        <v>3.38231695229821E-005</v>
      </c>
      <c r="C29" s="37" t="n">
        <v>0.00113574008150645</v>
      </c>
      <c r="D29" s="37" t="n">
        <v>0.000322925727781458</v>
      </c>
      <c r="E29" s="37" t="n">
        <v>3.5404356152396E-005</v>
      </c>
      <c r="F29" s="37" t="n">
        <v>3.59476772483601E-005</v>
      </c>
      <c r="G29" s="37" t="n">
        <v>3.64993362395835E-005</v>
      </c>
      <c r="H29" s="37" t="n">
        <v>0.000482403329153037</v>
      </c>
      <c r="I29" s="37" t="n">
        <v>-4.55215283001111E-005</v>
      </c>
      <c r="J29" s="37" t="n">
        <v>0.00023869269983789</v>
      </c>
      <c r="K29" s="37" t="n">
        <v>0.000958589898772884</v>
      </c>
      <c r="L29" s="37" t="n">
        <v>0.000648249094329923</v>
      </c>
      <c r="M29" s="37" t="n">
        <v>0.000506878415694257</v>
      </c>
      <c r="N29" s="37" t="n">
        <v>-0.000133747250189997</v>
      </c>
      <c r="O29" s="37" t="n">
        <v>0.000360164552384397</v>
      </c>
      <c r="P29" s="37" t="n">
        <v>4.18612471062356E-005</v>
      </c>
      <c r="Q29" s="37" t="n">
        <v>4.25036567170271E-005</v>
      </c>
      <c r="R29" s="37" t="n">
        <v>-0.000298265588424668</v>
      </c>
      <c r="S29" s="37" t="n">
        <v>-0.000116601303136409</v>
      </c>
      <c r="T29" s="37" t="n">
        <v>-0.000237517881448446</v>
      </c>
      <c r="U29" s="37" t="n">
        <v>0.00142694566316696</v>
      </c>
      <c r="V29" s="37" t="n">
        <v>0.00142922110444863</v>
      </c>
      <c r="W29" s="37" t="n">
        <v>-0.000316738617584482</v>
      </c>
      <c r="X29" s="37" t="n">
        <v>-0.00029440630047547</v>
      </c>
      <c r="Y29" s="37" t="n">
        <v>0.000288504398402328</v>
      </c>
      <c r="Z29" s="37" t="n">
        <v>0.000223807251443254</v>
      </c>
      <c r="AA29" s="37" t="n">
        <v>0.000963136623041668</v>
      </c>
      <c r="AB29" s="37" t="n">
        <v>0.00152996204927946</v>
      </c>
      <c r="AC29" s="37" t="n">
        <v>-0.00145138807382668</v>
      </c>
      <c r="AD29" s="37" t="n">
        <v>0.000550000102110805</v>
      </c>
      <c r="AE29" s="37" t="n">
        <v>-0.000712528993202341</v>
      </c>
      <c r="AF29" s="37" t="n">
        <v>-0.000352635121387878</v>
      </c>
      <c r="AG29" s="37" t="n">
        <v>-0.000241133320995148</v>
      </c>
      <c r="AH29" s="37" t="n">
        <v>-0.0015854895769881</v>
      </c>
      <c r="AI29" s="37" t="n">
        <v>-0.00379562780054157</v>
      </c>
      <c r="AJ29" s="37" t="n">
        <v>-0.000154417632083141</v>
      </c>
      <c r="AK29" s="37" t="n">
        <v>0.00101228109874767</v>
      </c>
      <c r="AL29" s="37" t="n">
        <v>-0.000368078412670931</v>
      </c>
      <c r="AM29" s="37" t="n">
        <v>-0.00110282167079371</v>
      </c>
      <c r="AN29" s="37" t="n">
        <v>-0.00274815602031967</v>
      </c>
      <c r="AO29" s="37" t="n">
        <v>0.00101864363398345</v>
      </c>
      <c r="AP29" s="37" t="n">
        <v>-0.000180820904525843</v>
      </c>
      <c r="AQ29" s="37" t="n">
        <v>-0.00141085000940174</v>
      </c>
      <c r="AR29" s="37" t="n">
        <v>0.0013191566119081</v>
      </c>
      <c r="AS29" s="37" t="n">
        <v>-0.000961641779408695</v>
      </c>
      <c r="AT29" s="37" t="n">
        <v>-0.00577538139231262</v>
      </c>
      <c r="AU29" s="37" t="n">
        <v>-0.00417516153411227</v>
      </c>
      <c r="AV29" s="37" t="n">
        <v>0.00860766191419338</v>
      </c>
      <c r="AW29" s="37" t="n">
        <v>0.00155393695351119</v>
      </c>
      <c r="AX29" s="37" t="n">
        <v>0.000848524682339448</v>
      </c>
      <c r="AY29" s="37" t="n">
        <v>-0.00240319387505086</v>
      </c>
      <c r="AZ29" s="37" t="n">
        <v>0.00292665469891634</v>
      </c>
      <c r="BA29" s="37" t="n">
        <v>-0.00156883125155665</v>
      </c>
      <c r="BB29" s="37" t="n">
        <v>-0.000281299437444462</v>
      </c>
      <c r="BC29" s="37" t="n">
        <v>0.000367937593689373</v>
      </c>
      <c r="BD29" s="37" t="n">
        <v>0.00111775132952881</v>
      </c>
      <c r="BE29" s="37" t="n">
        <v>0.000130815876780766</v>
      </c>
      <c r="BF29" s="37" t="n">
        <v>0.00114530376322814</v>
      </c>
      <c r="BG29" s="37" t="n">
        <v>0.000565422428830132</v>
      </c>
      <c r="BH29" s="37" t="n">
        <v>0.000118219380390981</v>
      </c>
      <c r="BI29" s="37" t="n">
        <v>-0.00153153829989406</v>
      </c>
      <c r="BJ29" s="37" t="n">
        <v>-0.00134086135580736</v>
      </c>
      <c r="BK29" s="37" t="n">
        <v>-0.00254804793826889</v>
      </c>
      <c r="BL29" s="37" t="n">
        <v>0.000326207782196505</v>
      </c>
      <c r="BM29" s="37" t="n">
        <v>-0.00138558883715291</v>
      </c>
      <c r="BN29" s="37" t="n">
        <v>-0.00260559409914195</v>
      </c>
      <c r="BO29" s="37" t="n">
        <v>0.0022695620397185</v>
      </c>
      <c r="BP29" s="37" t="n">
        <v>0.00371348605987058</v>
      </c>
      <c r="BQ29" s="37" t="n">
        <v>-0.00795837483818254</v>
      </c>
      <c r="BR29" s="37" t="n">
        <v>-0.0130029417884656</v>
      </c>
    </row>
    <row r="30" customFormat="false" ht="12.75" hidden="false" customHeight="false" outlineLevel="0" collapsed="false">
      <c r="A30" s="56" t="s">
        <v>323</v>
      </c>
      <c r="B30" s="3" t="n">
        <v>-0.000272075625335312</v>
      </c>
      <c r="C30" s="37" t="n">
        <v>-8.03063928340425E-005</v>
      </c>
      <c r="D30" s="37" t="n">
        <v>-8.19316276666353E-005</v>
      </c>
      <c r="E30" s="37" t="n">
        <v>0.00116256070678407</v>
      </c>
      <c r="F30" s="37" t="n">
        <v>0.000335002350226224</v>
      </c>
      <c r="G30" s="37" t="n">
        <v>-8.19955373443759E-005</v>
      </c>
      <c r="H30" s="37" t="n">
        <v>-8.36559069926814E-005</v>
      </c>
      <c r="I30" s="37" t="n">
        <v>0.00111798050840091</v>
      </c>
      <c r="J30" s="37" t="n">
        <v>-0.000275027073843076</v>
      </c>
      <c r="K30" s="37" t="n">
        <v>0.000471239351885534</v>
      </c>
      <c r="L30" s="37" t="n">
        <v>0.0012836530909435</v>
      </c>
      <c r="M30" s="37" t="n">
        <v>-0.000494530213059978</v>
      </c>
      <c r="N30" s="37" t="n">
        <v>-0.000280633670542707</v>
      </c>
      <c r="O30" s="37" t="n">
        <v>-0.00010124465788061</v>
      </c>
      <c r="P30" s="37" t="n">
        <v>0.000508524889783218</v>
      </c>
      <c r="Q30" s="37" t="n">
        <v>-0.000500498607172365</v>
      </c>
      <c r="R30" s="37" t="n">
        <v>-0.000547118124621512</v>
      </c>
      <c r="S30" s="37" t="n">
        <v>0.000782045660132226</v>
      </c>
      <c r="T30" s="37" t="n">
        <v>-0.000267140138087681</v>
      </c>
      <c r="U30" s="37" t="n">
        <v>-0.00146962314997209</v>
      </c>
      <c r="V30" s="37" t="n">
        <v>0.00128241921084116</v>
      </c>
      <c r="W30" s="37" t="n">
        <v>-0.000373485329254493</v>
      </c>
      <c r="X30" s="37" t="n">
        <v>0.00108437134954658</v>
      </c>
      <c r="Y30" s="37" t="n">
        <v>0.0002922264989032</v>
      </c>
      <c r="Z30" s="37" t="n">
        <v>-0.000386102130390705</v>
      </c>
      <c r="AA30" s="37" t="n">
        <v>0.0016407926075738</v>
      </c>
      <c r="AB30" s="37" t="n">
        <v>-0.000393143207011363</v>
      </c>
      <c r="AC30" s="37" t="n">
        <v>-0.000114087458148022</v>
      </c>
      <c r="AD30" s="37" t="n">
        <v>0.000183874752627695</v>
      </c>
      <c r="AE30" s="37" t="n">
        <v>0.00276497240436668</v>
      </c>
      <c r="AF30" s="37" t="n">
        <v>0.0009311132977965</v>
      </c>
      <c r="AG30" s="37" t="n">
        <v>-0.000597589193371251</v>
      </c>
      <c r="AH30" s="37" t="n">
        <v>0.00175848617275546</v>
      </c>
      <c r="AI30" s="37" t="n">
        <v>-0.00489281650836197</v>
      </c>
      <c r="AJ30" s="37" t="n">
        <v>0.00102959046241367</v>
      </c>
      <c r="AK30" s="37" t="n">
        <v>0.00130785909533135</v>
      </c>
      <c r="AL30" s="37" t="n">
        <v>0.000429449839428232</v>
      </c>
      <c r="AM30" s="37" t="n">
        <v>0.000435419041776405</v>
      </c>
      <c r="AN30" s="37" t="n">
        <v>-0.00469738275392797</v>
      </c>
      <c r="AO30" s="37" t="n">
        <v>0.00328423106836468</v>
      </c>
      <c r="AP30" s="37" t="n">
        <v>-0.000239904651444519</v>
      </c>
      <c r="AQ30" s="37" t="n">
        <v>-0.000760745035172624</v>
      </c>
      <c r="AR30" s="37" t="n">
        <v>0.00275621282941392</v>
      </c>
      <c r="AS30" s="37" t="n">
        <v>-0.00246192431347663</v>
      </c>
      <c r="AT30" s="37" t="n">
        <v>0.00106106921326675</v>
      </c>
      <c r="AU30" s="37" t="n">
        <v>0.00182950527749613</v>
      </c>
      <c r="AV30" s="37" t="n">
        <v>0.000499383988325656</v>
      </c>
      <c r="AW30" s="37" t="n">
        <v>0.000178863754469582</v>
      </c>
      <c r="AX30" s="37" t="n">
        <v>-0.000391333476061956</v>
      </c>
      <c r="AY30" s="37" t="n">
        <v>0.00329791199181735</v>
      </c>
      <c r="AZ30" s="37" t="n">
        <v>-0.00472576187294339</v>
      </c>
      <c r="BA30" s="37" t="n">
        <v>0.00261585339560043</v>
      </c>
      <c r="BB30" s="37" t="n">
        <v>-0.000763669602262992</v>
      </c>
      <c r="BC30" s="37" t="n">
        <v>-0.0001501693354801</v>
      </c>
      <c r="BD30" s="37" t="n">
        <v>-0.00218236476122212</v>
      </c>
      <c r="BE30" s="37" t="n">
        <v>-0.0393423289984217</v>
      </c>
      <c r="BF30" s="37" t="n">
        <v>-0.0097897901358677</v>
      </c>
      <c r="BG30" s="37" t="n">
        <v>0.0119366512154229</v>
      </c>
      <c r="BH30" s="37" t="n">
        <v>-0.00210291435213175</v>
      </c>
      <c r="BI30" s="37" t="n">
        <v>0.0136359312588392</v>
      </c>
      <c r="BJ30" s="37" t="n">
        <v>0.0083940244001759</v>
      </c>
      <c r="BK30" s="37" t="n">
        <v>0.00135435467590733</v>
      </c>
      <c r="BL30" s="37" t="n">
        <v>0.00627012351341017</v>
      </c>
      <c r="BM30" s="37" t="n">
        <v>0.00850359705133307</v>
      </c>
      <c r="BN30" s="37" t="n">
        <v>0.00139231590021579</v>
      </c>
      <c r="BO30" s="37" t="n">
        <v>-0.000571823271231152</v>
      </c>
      <c r="BP30" s="37" t="n">
        <v>0.00224046989944217</v>
      </c>
      <c r="BQ30" s="37" t="n">
        <v>0.018945019797392</v>
      </c>
      <c r="BR30" s="37" t="n">
        <v>0.00314963315494558</v>
      </c>
    </row>
    <row r="31" customFormat="false" ht="12.75" hidden="false" customHeight="false" outlineLevel="0" collapsed="false">
      <c r="A31" s="56" t="s">
        <v>324</v>
      </c>
      <c r="B31" s="3" t="n">
        <v>0.00158170900895214</v>
      </c>
      <c r="C31" s="37" t="n">
        <v>0.00373768154048422</v>
      </c>
      <c r="D31" s="37" t="n">
        <v>0.00267235638608178</v>
      </c>
      <c r="E31" s="37" t="n">
        <v>-0.000607719414553683</v>
      </c>
      <c r="F31" s="37" t="n">
        <v>-0.000345696220610535</v>
      </c>
      <c r="G31" s="37" t="n">
        <v>0.00144549175932093</v>
      </c>
      <c r="H31" s="37" t="n">
        <v>-2.3898302650846E-005</v>
      </c>
      <c r="I31" s="37" t="n">
        <v>0.00035406836975372</v>
      </c>
      <c r="J31" s="37" t="n">
        <v>-0.000240136878509226</v>
      </c>
      <c r="K31" s="37" t="n">
        <v>-0.00158398957345582</v>
      </c>
      <c r="L31" s="37" t="n">
        <v>-0.00244550915259622</v>
      </c>
      <c r="M31" s="37" t="n">
        <v>-0.00343041436129923</v>
      </c>
      <c r="N31" s="37" t="n">
        <v>0.00185746073792915</v>
      </c>
      <c r="O31" s="37" t="n">
        <v>0.000597501839112189</v>
      </c>
      <c r="P31" s="37" t="n">
        <v>-0.00266626611697361</v>
      </c>
      <c r="Q31" s="37" t="n">
        <v>0.00177572156060405</v>
      </c>
      <c r="R31" s="37" t="n">
        <v>0.00190980509306144</v>
      </c>
      <c r="S31" s="37" t="n">
        <v>0.00206369641167207</v>
      </c>
      <c r="T31" s="37" t="n">
        <v>0.00118916133486224</v>
      </c>
      <c r="U31" s="37" t="n">
        <v>-0.000473457352090179</v>
      </c>
      <c r="V31" s="37" t="n">
        <v>-0.00183079714447724</v>
      </c>
      <c r="W31" s="37" t="n">
        <v>-0.00458591530308103</v>
      </c>
      <c r="X31" s="37" t="n">
        <v>0.00175776689652763</v>
      </c>
      <c r="Y31" s="37" t="n">
        <v>0.00176484949852655</v>
      </c>
      <c r="Z31" s="37" t="n">
        <v>-0.00129613889668593</v>
      </c>
      <c r="AA31" s="37" t="n">
        <v>-0.00248869377464143</v>
      </c>
      <c r="AB31" s="37" t="n">
        <v>0.000155341515970158</v>
      </c>
      <c r="AC31" s="37" t="n">
        <v>0.00198911307558061</v>
      </c>
      <c r="AD31" s="37" t="n">
        <v>0.00240531134437855</v>
      </c>
      <c r="AE31" s="37" t="n">
        <v>0.00420702808568436</v>
      </c>
      <c r="AF31" s="37" t="n">
        <v>-0.00419014152494525</v>
      </c>
      <c r="AG31" s="37" t="n">
        <v>-0.000194300289480032</v>
      </c>
      <c r="AH31" s="37" t="n">
        <v>-0.00878528852613185</v>
      </c>
      <c r="AI31" s="37" t="n">
        <v>-0.00401579504196321</v>
      </c>
      <c r="AJ31" s="37" t="n">
        <v>0.00526503160990615</v>
      </c>
      <c r="AK31" s="37" t="n">
        <v>0.00126403378121112</v>
      </c>
      <c r="AL31" s="37" t="n">
        <v>-0.00181604584456644</v>
      </c>
      <c r="AM31" s="37" t="n">
        <v>0.00337654191124673</v>
      </c>
      <c r="AN31" s="37" t="n">
        <v>-0.00149681996148611</v>
      </c>
      <c r="AO31" s="37" t="n">
        <v>-0.00207969055231877</v>
      </c>
      <c r="AP31" s="37" t="n">
        <v>0.00118073064901397</v>
      </c>
      <c r="AQ31" s="37" t="n">
        <v>-0.00956324703247304</v>
      </c>
      <c r="AR31" s="37" t="n">
        <v>-0.00419406159590388</v>
      </c>
      <c r="AS31" s="37" t="n">
        <v>0.000368329317510944</v>
      </c>
      <c r="AT31" s="37" t="n">
        <v>0.000245389621067575</v>
      </c>
      <c r="AU31" s="37" t="n">
        <v>0.00300324249724083</v>
      </c>
      <c r="AV31" s="37" t="n">
        <v>0.00123743554848011</v>
      </c>
      <c r="AW31" s="37" t="n">
        <v>0.00341600491810634</v>
      </c>
      <c r="AX31" s="37" t="n">
        <v>-0.00044685644531004</v>
      </c>
      <c r="AY31" s="37" t="n">
        <v>-0.00288780346772832</v>
      </c>
      <c r="AZ31" s="37" t="n">
        <v>-8.35695263670932E-005</v>
      </c>
      <c r="BA31" s="37" t="n">
        <v>-0.00307111823172452</v>
      </c>
      <c r="BB31" s="37" t="n">
        <v>0.00968638260102217</v>
      </c>
      <c r="BC31" s="37" t="n">
        <v>0.000844832890365</v>
      </c>
      <c r="BD31" s="37" t="n">
        <v>0.00715243283012053</v>
      </c>
      <c r="BE31" s="37" t="n">
        <v>-0.000374364339863513</v>
      </c>
      <c r="BF31" s="37" t="n">
        <v>-0.00259420985224842</v>
      </c>
      <c r="BG31" s="37" t="n">
        <v>0.00282700597458022</v>
      </c>
      <c r="BH31" s="37" t="n">
        <v>-0.000759798170671855</v>
      </c>
      <c r="BI31" s="37" t="n">
        <v>0.00156410678852466</v>
      </c>
      <c r="BJ31" s="37" t="n">
        <v>-0.00150058112232828</v>
      </c>
      <c r="BK31" s="37" t="n">
        <v>-0.00641912195985881</v>
      </c>
      <c r="BL31" s="37" t="n">
        <v>0.00152842017107776</v>
      </c>
      <c r="BM31" s="37" t="n">
        <v>0.002158040621704</v>
      </c>
      <c r="BN31" s="37" t="n">
        <v>-0.00357278798973152</v>
      </c>
      <c r="BO31" s="37" t="n">
        <v>-0.00096250473494469</v>
      </c>
      <c r="BP31" s="37" t="n">
        <v>-0.00627936935271679</v>
      </c>
      <c r="BQ31" s="37" t="n">
        <v>0.00737324451386579</v>
      </c>
      <c r="BR31" s="37" t="n">
        <v>-0.00178682057497104</v>
      </c>
    </row>
    <row r="32" customFormat="false" ht="12.75" hidden="false" customHeight="false" outlineLevel="0" collapsed="false">
      <c r="A32" s="56" t="s">
        <v>324</v>
      </c>
      <c r="B32" s="3" t="n">
        <v>0.00218223009629442</v>
      </c>
      <c r="C32" s="37" t="n">
        <v>0.00376796841168091</v>
      </c>
      <c r="D32" s="37" t="n">
        <v>7.08268813638836E-005</v>
      </c>
      <c r="E32" s="37" t="n">
        <v>-0.000415370908845988</v>
      </c>
      <c r="F32" s="37" t="n">
        <v>-0.000411932614557666</v>
      </c>
      <c r="G32" s="37" t="n">
        <v>0.00322376016562049</v>
      </c>
      <c r="H32" s="37" t="n">
        <v>0.000790653641318642</v>
      </c>
      <c r="I32" s="37" t="n">
        <v>0.000805660454445126</v>
      </c>
      <c r="J32" s="37" t="n">
        <v>3.50466277532483E-005</v>
      </c>
      <c r="K32" s="37" t="n">
        <v>-0.00284535837265955</v>
      </c>
      <c r="L32" s="37" t="n">
        <v>-0.00220272097694193</v>
      </c>
      <c r="M32" s="37" t="n">
        <v>-0.00618855491180419</v>
      </c>
      <c r="N32" s="37" t="n">
        <v>0.00417392854337851</v>
      </c>
      <c r="O32" s="37" t="n">
        <v>0.00121346601380739</v>
      </c>
      <c r="P32" s="37" t="n">
        <v>-0.00282733368966231</v>
      </c>
      <c r="Q32" s="37" t="n">
        <v>0.00110430058342403</v>
      </c>
      <c r="R32" s="37" t="n">
        <v>-0.00128455673957741</v>
      </c>
      <c r="S32" s="37" t="n">
        <v>-0.00278382032112742</v>
      </c>
      <c r="T32" s="37" t="n">
        <v>0.00197507675452073</v>
      </c>
      <c r="U32" s="37" t="n">
        <v>0.00512936173414812</v>
      </c>
      <c r="V32" s="37" t="n">
        <v>-0.000369752280076832</v>
      </c>
      <c r="W32" s="37" t="n">
        <v>-0.0059890998250146</v>
      </c>
      <c r="X32" s="37" t="n">
        <v>0.00157413487916778</v>
      </c>
      <c r="Y32" s="37" t="n">
        <v>0.00231294672897378</v>
      </c>
      <c r="Z32" s="37" t="n">
        <v>0.00200735095982943</v>
      </c>
      <c r="AA32" s="37" t="n">
        <v>-0.00566483762145406</v>
      </c>
      <c r="AB32" s="37" t="n">
        <v>-0.000622079754165277</v>
      </c>
      <c r="AC32" s="37" t="n">
        <v>0.00407950952531761</v>
      </c>
      <c r="AD32" s="37" t="n">
        <v>0.00311422549834796</v>
      </c>
      <c r="AE32" s="37" t="n">
        <v>0.00613598399237293</v>
      </c>
      <c r="AF32" s="37" t="n">
        <v>-0.00212548229312675</v>
      </c>
      <c r="AG32" s="37" t="n">
        <v>-0.000740783405978967</v>
      </c>
      <c r="AH32" s="37" t="n">
        <v>-0.00485240071791109</v>
      </c>
      <c r="AI32" s="37" t="n">
        <v>-0.00934636225284866</v>
      </c>
      <c r="AJ32" s="37" t="n">
        <v>0.00179661139475078</v>
      </c>
      <c r="AK32" s="37" t="n">
        <v>0.00172926194454925</v>
      </c>
      <c r="AL32" s="37" t="n">
        <v>0.00122216490535531</v>
      </c>
      <c r="AM32" s="37" t="n">
        <v>0.00105550781238166</v>
      </c>
      <c r="AN32" s="37" t="n">
        <v>0.00199651510356728</v>
      </c>
      <c r="AO32" s="37" t="n">
        <v>-0.00120717122166337</v>
      </c>
      <c r="AP32" s="37" t="n">
        <v>-0.000761418655965485</v>
      </c>
      <c r="AQ32" s="37" t="n">
        <v>-0.0116140108470914</v>
      </c>
      <c r="AR32" s="37" t="n">
        <v>-0.0100008878888114</v>
      </c>
      <c r="AS32" s="37" t="n">
        <v>0.00132476614339867</v>
      </c>
      <c r="AT32" s="37" t="n">
        <v>0.000422861261431375</v>
      </c>
      <c r="AU32" s="37" t="n">
        <v>0.000348307775552771</v>
      </c>
      <c r="AV32" s="37" t="n">
        <v>0.00186681890101649</v>
      </c>
      <c r="AW32" s="37" t="n">
        <v>0.00395087907632388</v>
      </c>
      <c r="AX32" s="37" t="n">
        <v>-0.0012029304104844</v>
      </c>
      <c r="AY32" s="37" t="n">
        <v>-0.00451652897111158</v>
      </c>
      <c r="AZ32" s="37" t="n">
        <v>-0.00376614608802671</v>
      </c>
      <c r="BA32" s="37" t="n">
        <v>0.00254508387295322</v>
      </c>
      <c r="BB32" s="37" t="n">
        <v>0.00960441637156471</v>
      </c>
      <c r="BC32" s="37" t="n">
        <v>0.000514574463178277</v>
      </c>
      <c r="BD32" s="37" t="n">
        <v>0.00445016497125435</v>
      </c>
      <c r="BE32" s="37" t="n">
        <v>0.00213154240993782</v>
      </c>
      <c r="BF32" s="37" t="n">
        <v>0.00132700174471768</v>
      </c>
      <c r="BG32" s="37" t="n">
        <v>0.00508134923730586</v>
      </c>
      <c r="BH32" s="37" t="n">
        <v>0.000348182778329326</v>
      </c>
      <c r="BI32" s="37" t="n">
        <v>0.00416369334146557</v>
      </c>
      <c r="BJ32" s="37" t="n">
        <v>-0.00316318563620219</v>
      </c>
      <c r="BK32" s="37" t="n">
        <v>-0.00844612460724841</v>
      </c>
      <c r="BL32" s="37" t="n">
        <v>0.00329081201859805</v>
      </c>
      <c r="BM32" s="37" t="n">
        <v>-0.00139031096705712</v>
      </c>
      <c r="BN32" s="37" t="n">
        <v>-0.00635721290558944</v>
      </c>
      <c r="BO32" s="37" t="n">
        <v>-0.0109960623603672</v>
      </c>
      <c r="BP32" s="37" t="n">
        <v>-0.00472221773727058</v>
      </c>
      <c r="BQ32" s="37" t="n">
        <v>0.0059558925514892</v>
      </c>
      <c r="BR32" s="37" t="n">
        <v>-0.00309326884499507</v>
      </c>
    </row>
    <row r="33" customFormat="false" ht="12.75" hidden="false" customHeight="false" outlineLevel="0" collapsed="false">
      <c r="A33" s="56" t="s">
        <v>325</v>
      </c>
      <c r="B33" s="3" t="n">
        <v>0.000232603823412716</v>
      </c>
      <c r="C33" s="37" t="n">
        <v>-8.47148080232072E-005</v>
      </c>
      <c r="D33" s="37" t="n">
        <v>0.000192132585451839</v>
      </c>
      <c r="E33" s="37" t="n">
        <v>-8.73348536321724E-005</v>
      </c>
      <c r="F33" s="37" t="n">
        <v>0.000101440304102403</v>
      </c>
      <c r="G33" s="37" t="n">
        <v>0.000818232011948216</v>
      </c>
      <c r="H33" s="37" t="n">
        <v>0.000197616972945595</v>
      </c>
      <c r="I33" s="37" t="n">
        <v>-0.00038681866893283</v>
      </c>
      <c r="J33" s="37" t="n">
        <v>-0.000412316692491554</v>
      </c>
      <c r="K33" s="37" t="n">
        <v>0.00183093306690553</v>
      </c>
      <c r="L33" s="37" t="n">
        <v>-0.000761328761119974</v>
      </c>
      <c r="M33" s="37" t="n">
        <v>-0.000725842928913776</v>
      </c>
      <c r="N33" s="37" t="n">
        <v>0.000218822754077154</v>
      </c>
      <c r="O33" s="37" t="n">
        <v>-0.000792196908517385</v>
      </c>
      <c r="P33" s="37" t="n">
        <v>0.00200001187687944</v>
      </c>
      <c r="Q33" s="37" t="n">
        <v>0.000227840447658655</v>
      </c>
      <c r="R33" s="37" t="n">
        <v>-0.00186508252397372</v>
      </c>
      <c r="S33" s="37" t="n">
        <v>0.00133454737371152</v>
      </c>
      <c r="T33" s="37" t="n">
        <v>-0.000109748751833899</v>
      </c>
      <c r="U33" s="37" t="n">
        <v>0.00100388989295415</v>
      </c>
      <c r="V33" s="37" t="n">
        <v>-0.00088657108992435</v>
      </c>
      <c r="W33" s="37" t="n">
        <v>-0.000114879354951289</v>
      </c>
      <c r="X33" s="37" t="n">
        <v>-0.000116642312502816</v>
      </c>
      <c r="Y33" s="37" t="n">
        <v>6.38327135388804E-006</v>
      </c>
      <c r="Z33" s="37" t="n">
        <v>-0.000500442917086257</v>
      </c>
      <c r="AA33" s="37" t="n">
        <v>0.000263932436542027</v>
      </c>
      <c r="AB33" s="37" t="n">
        <v>-0.000123968872890653</v>
      </c>
      <c r="AC33" s="37" t="n">
        <v>-0.000523837934775065</v>
      </c>
      <c r="AD33" s="37" t="n">
        <v>4.69252271817182E-005</v>
      </c>
      <c r="AE33" s="37" t="n">
        <v>-0.000129764247098414</v>
      </c>
      <c r="AF33" s="37" t="n">
        <v>-0.000131755630662826</v>
      </c>
      <c r="AG33" s="37" t="n">
        <v>-2.88621169689147E-005</v>
      </c>
      <c r="AH33" s="37" t="n">
        <v>-0.000135830547075079</v>
      </c>
      <c r="AI33" s="37" t="n">
        <v>-0.0010772763774711</v>
      </c>
      <c r="AJ33" s="37" t="n">
        <v>0.000374465012548768</v>
      </c>
      <c r="AK33" s="37" t="n">
        <v>-0.000316311122459382</v>
      </c>
      <c r="AL33" s="37" t="n">
        <v>-0.000144362362711317</v>
      </c>
      <c r="AM33" s="37" t="n">
        <v>0.000851786935178811</v>
      </c>
      <c r="AN33" s="37" t="n">
        <v>-0.000615699791981684</v>
      </c>
      <c r="AO33" s="37" t="n">
        <v>-0.000151111104503675</v>
      </c>
      <c r="AP33" s="37" t="n">
        <v>-3.31020871863011E-005</v>
      </c>
      <c r="AQ33" s="37" t="n">
        <v>-0.000155784643818222</v>
      </c>
      <c r="AR33" s="37" t="n">
        <v>0.00033624833413085</v>
      </c>
      <c r="AS33" s="37" t="n">
        <v>0.00141737808819768</v>
      </c>
      <c r="AT33" s="37" t="n">
        <v>4.34347408291357E-006</v>
      </c>
      <c r="AU33" s="37" t="n">
        <v>-0.000675509670026484</v>
      </c>
      <c r="AV33" s="37" t="n">
        <v>0.000865618861258678</v>
      </c>
      <c r="AW33" s="37" t="n">
        <v>-0.000694572678409346</v>
      </c>
      <c r="AX33" s="37" t="n">
        <v>4.80611874963487E-005</v>
      </c>
      <c r="AY33" s="37" t="n">
        <v>0.000539521422447911</v>
      </c>
      <c r="AZ33" s="37" t="n">
        <v>0.000634593395347812</v>
      </c>
      <c r="BA33" s="37" t="n">
        <v>0.000275475884797895</v>
      </c>
      <c r="BB33" s="37" t="n">
        <v>-0.000276854830099294</v>
      </c>
      <c r="BC33" s="37" t="n">
        <v>3.21569982821587E-005</v>
      </c>
      <c r="BD33" s="37" t="n">
        <v>0.00132611502915386</v>
      </c>
      <c r="BE33" s="37" t="n">
        <v>-0.000576318323183811</v>
      </c>
      <c r="BF33" s="37" t="n">
        <v>-0.000488377313892023</v>
      </c>
      <c r="BG33" s="37" t="n">
        <v>-6.51789818417975E-007</v>
      </c>
      <c r="BH33" s="37" t="n">
        <v>0.00039828388624327</v>
      </c>
      <c r="BI33" s="37" t="n">
        <v>-0.00162502538452936</v>
      </c>
      <c r="BJ33" s="37" t="n">
        <v>-0.000622153502613639</v>
      </c>
      <c r="BK33" s="37" t="n">
        <v>-0.000738142217465822</v>
      </c>
      <c r="BL33" s="37" t="n">
        <v>-0.00107365326878011</v>
      </c>
      <c r="BM33" s="37" t="n">
        <v>-0.00313316316010447</v>
      </c>
      <c r="BN33" s="37" t="n">
        <v>-0.00846915958249692</v>
      </c>
      <c r="BO33" s="37" t="n">
        <v>0.00135000715737095</v>
      </c>
      <c r="BP33" s="37" t="n">
        <v>-0.00426953569665234</v>
      </c>
      <c r="BQ33" s="37" t="n">
        <v>0.00140083954791185</v>
      </c>
      <c r="BR33" s="37" t="n">
        <v>0.00328296832646799</v>
      </c>
    </row>
    <row r="34" customFormat="false" ht="12.75" hidden="false" customHeight="false" outlineLevel="0" collapsed="false">
      <c r="A34" s="56" t="s">
        <v>249</v>
      </c>
      <c r="B34" s="3" t="n">
        <v>-0.00223078535770269</v>
      </c>
      <c r="C34" s="37" t="n">
        <v>0.00233267329004559</v>
      </c>
      <c r="D34" s="37" t="n">
        <v>0.00329959912933833</v>
      </c>
      <c r="E34" s="37" t="n">
        <v>0.000406988670753217</v>
      </c>
      <c r="F34" s="37" t="n">
        <v>-0.000225007024670764</v>
      </c>
      <c r="G34" s="37" t="n">
        <v>0.000108503528817806</v>
      </c>
      <c r="H34" s="37" t="n">
        <v>0.0023437696015631</v>
      </c>
      <c r="I34" s="37" t="n">
        <v>-3.42209957500439E-006</v>
      </c>
      <c r="J34" s="37" t="n">
        <v>0.000705347182139603</v>
      </c>
      <c r="K34" s="37" t="n">
        <v>-0.00253642593222363</v>
      </c>
      <c r="L34" s="37" t="n">
        <v>0.000310067406516796</v>
      </c>
      <c r="M34" s="37" t="n">
        <v>-0.00217471607890362</v>
      </c>
      <c r="N34" s="37" t="n">
        <v>0.00257708133257782</v>
      </c>
      <c r="O34" s="37" t="n">
        <v>-0.000630126570877075</v>
      </c>
      <c r="P34" s="37" t="n">
        <v>-0.0026624021529047</v>
      </c>
      <c r="Q34" s="37" t="n">
        <v>0.000342229151609268</v>
      </c>
      <c r="R34" s="37" t="n">
        <v>-0.00188873247775914</v>
      </c>
      <c r="S34" s="37" t="n">
        <v>-0.00140838243092362</v>
      </c>
      <c r="T34" s="37" t="n">
        <v>-0.000392082816732938</v>
      </c>
      <c r="U34" s="37" t="n">
        <v>0.00418601815731973</v>
      </c>
      <c r="V34" s="37" t="n">
        <v>-0.00090012570074816</v>
      </c>
      <c r="W34" s="37" t="n">
        <v>-0.00169433524473248</v>
      </c>
      <c r="X34" s="37" t="n">
        <v>0.00257591875657562</v>
      </c>
      <c r="Y34" s="37" t="n">
        <v>-0.000459221004646309</v>
      </c>
      <c r="Z34" s="37" t="n">
        <v>-0.000136092851705788</v>
      </c>
      <c r="AA34" s="37" t="n">
        <v>-0.000365998440234532</v>
      </c>
      <c r="AB34" s="37" t="n">
        <v>0.0008494766027806</v>
      </c>
      <c r="AC34" s="37" t="n">
        <v>0.000287522119892306</v>
      </c>
      <c r="AD34" s="37" t="n">
        <v>2.0314043975992E-005</v>
      </c>
      <c r="AE34" s="37" t="n">
        <v>0.00350469868505716</v>
      </c>
      <c r="AF34" s="37" t="n">
        <v>0.00290373458188871</v>
      </c>
      <c r="AG34" s="37" t="n">
        <v>-0.000319481732711016</v>
      </c>
      <c r="AH34" s="37" t="n">
        <v>0.000398953904518861</v>
      </c>
      <c r="AI34" s="37" t="n">
        <v>0.00216066843151072</v>
      </c>
      <c r="AJ34" s="37" t="n">
        <v>-0.00129315826749605</v>
      </c>
      <c r="AK34" s="37" t="n">
        <v>-0.000992798432580471</v>
      </c>
      <c r="AL34" s="37" t="n">
        <v>-0.00222915587821062</v>
      </c>
      <c r="AM34" s="37" t="n">
        <v>-0.00598958905951574</v>
      </c>
      <c r="AN34" s="37" t="n">
        <v>0.00877219769512204</v>
      </c>
      <c r="AO34" s="37" t="n">
        <v>-0.00250472071234552</v>
      </c>
      <c r="AP34" s="37" t="n">
        <v>-0.000764214067878416</v>
      </c>
      <c r="AQ34" s="37" t="n">
        <v>-0.00206859692309112</v>
      </c>
      <c r="AR34" s="37" t="n">
        <v>-0.00137760277719552</v>
      </c>
      <c r="AS34" s="37" t="n">
        <v>-0.0022858781986566</v>
      </c>
      <c r="AT34" s="37" t="n">
        <v>0.000303358180854049</v>
      </c>
      <c r="AU34" s="37" t="n">
        <v>-0.00404556734529372</v>
      </c>
      <c r="AV34" s="37" t="n">
        <v>0.00175882675868439</v>
      </c>
      <c r="AW34" s="37" t="n">
        <v>0.00869562124179458</v>
      </c>
      <c r="AX34" s="37" t="n">
        <v>-0.000985452514169929</v>
      </c>
      <c r="AY34" s="37" t="n">
        <v>0.000479851319836257</v>
      </c>
      <c r="AZ34" s="37" t="n">
        <v>-0.00113898244013879</v>
      </c>
      <c r="BA34" s="37" t="n">
        <v>0.00510410718791225</v>
      </c>
      <c r="BB34" s="37" t="n">
        <v>-0.00193851046239149</v>
      </c>
      <c r="BC34" s="37" t="n">
        <v>0.000708978312046718</v>
      </c>
      <c r="BD34" s="37" t="n">
        <v>-0.000117784686077857</v>
      </c>
      <c r="BE34" s="37" t="n">
        <v>-0.00662047370681576</v>
      </c>
      <c r="BF34" s="37" t="n">
        <v>-0.00739099008874447</v>
      </c>
      <c r="BG34" s="37" t="n">
        <v>0.00618722884255373</v>
      </c>
      <c r="BH34" s="37" t="n">
        <v>0.000145356682708367</v>
      </c>
      <c r="BI34" s="37" t="n">
        <v>-0.00171427458621849</v>
      </c>
      <c r="BJ34" s="37" t="n">
        <v>-0.00612941750419774</v>
      </c>
      <c r="BK34" s="37" t="n">
        <v>0.00236484075655091</v>
      </c>
      <c r="BL34" s="37" t="n">
        <v>-0.00180763887680026</v>
      </c>
      <c r="BM34" s="37" t="n">
        <v>-0.000679183927165566</v>
      </c>
      <c r="BN34" s="37" t="n">
        <v>-0.000797136128432433</v>
      </c>
      <c r="BO34" s="37" t="n">
        <v>0.00611295409803537</v>
      </c>
      <c r="BP34" s="37" t="n">
        <v>0.000674174708027636</v>
      </c>
      <c r="BQ34" s="37" t="n">
        <v>-0.0100873128659981</v>
      </c>
      <c r="BR34" s="37" t="n">
        <v>0.0049989371974024</v>
      </c>
    </row>
    <row r="35" customFormat="false" ht="12.75" hidden="false" customHeight="false" outlineLevel="0" collapsed="false">
      <c r="A35" s="56" t="s">
        <v>326</v>
      </c>
      <c r="B35" s="3" t="n">
        <v>0.000862431477675244</v>
      </c>
      <c r="C35" s="37" t="n">
        <v>-0.00118315251187224</v>
      </c>
      <c r="D35" s="37" t="n">
        <v>0.0014312325143002</v>
      </c>
      <c r="E35" s="37" t="n">
        <v>-0.000772922719456737</v>
      </c>
      <c r="F35" s="37" t="n">
        <v>0.000927098212316325</v>
      </c>
      <c r="G35" s="37" t="n">
        <v>-0.00361766387056149</v>
      </c>
      <c r="H35" s="37" t="n">
        <v>0.00189091907576711</v>
      </c>
      <c r="I35" s="37" t="n">
        <v>0.00258299988134597</v>
      </c>
      <c r="J35" s="37" t="n">
        <v>0.000669486357554479</v>
      </c>
      <c r="K35" s="37" t="n">
        <v>-0.0021987716894074</v>
      </c>
      <c r="L35" s="37" t="n">
        <v>-0.00109974700605987</v>
      </c>
      <c r="M35" s="37" t="n">
        <v>-0.00203595666197252</v>
      </c>
      <c r="N35" s="37" t="n">
        <v>-0.00110012959073149</v>
      </c>
      <c r="O35" s="37" t="n">
        <v>-0.000332190045872377</v>
      </c>
      <c r="P35" s="37" t="n">
        <v>0.00293412233783394</v>
      </c>
      <c r="Q35" s="37" t="n">
        <v>-0.0020900998244458</v>
      </c>
      <c r="R35" s="37" t="n">
        <v>-0.000197243260766977</v>
      </c>
      <c r="S35" s="37" t="n">
        <v>-0.000849327896372163</v>
      </c>
      <c r="T35" s="37" t="n">
        <v>-0.00118517166155618</v>
      </c>
      <c r="U35" s="37" t="n">
        <v>-0.00241153089730535</v>
      </c>
      <c r="V35" s="37" t="n">
        <v>0.00178774252310235</v>
      </c>
      <c r="W35" s="37" t="n">
        <v>0.00207617542858169</v>
      </c>
      <c r="X35" s="37" t="n">
        <v>-0.00181404663403051</v>
      </c>
      <c r="Y35" s="37" t="n">
        <v>-0.00189722747719568</v>
      </c>
      <c r="Z35" s="37" t="n">
        <v>0.00354872061376238</v>
      </c>
      <c r="AA35" s="37" t="n">
        <v>-0.000694174667341027</v>
      </c>
      <c r="AB35" s="37" t="n">
        <v>-0.0028802762294339</v>
      </c>
      <c r="AC35" s="37" t="n">
        <v>0.00117470799295818</v>
      </c>
      <c r="AD35" s="37" t="n">
        <v>0.000744301003886713</v>
      </c>
      <c r="AE35" s="37" t="n">
        <v>-0.000995239728707145</v>
      </c>
      <c r="AF35" s="37" t="n">
        <v>-0.00170091082725788</v>
      </c>
      <c r="AG35" s="37" t="n">
        <v>0.000363745438188901</v>
      </c>
      <c r="AH35" s="37" t="n">
        <v>0.000861817784002585</v>
      </c>
      <c r="AI35" s="37" t="n">
        <v>0.00721972093829912</v>
      </c>
      <c r="AJ35" s="37" t="n">
        <v>0.00127799685655608</v>
      </c>
      <c r="AK35" s="37" t="n">
        <v>-0.000601665140014755</v>
      </c>
      <c r="AL35" s="37" t="n">
        <v>-0.00243684531100086</v>
      </c>
      <c r="AM35" s="37" t="n">
        <v>-0.000342290217915208</v>
      </c>
      <c r="AN35" s="37" t="n">
        <v>0.00218893964502736</v>
      </c>
      <c r="AO35" s="37" t="n">
        <v>-0.000913398235302187</v>
      </c>
      <c r="AP35" s="37" t="n">
        <v>-0.0012613108264047</v>
      </c>
      <c r="AQ35" s="37" t="n">
        <v>-0.0063048203658383</v>
      </c>
      <c r="AR35" s="37" t="n">
        <v>0.00117873087230798</v>
      </c>
      <c r="AS35" s="37" t="n">
        <v>-0.000498488435139269</v>
      </c>
      <c r="AT35" s="37" t="n">
        <v>0.00350908469892439</v>
      </c>
      <c r="AU35" s="37" t="n">
        <v>-0.00433309535481766</v>
      </c>
      <c r="AV35" s="37" t="n">
        <v>-0.00258107108977485</v>
      </c>
      <c r="AW35" s="37" t="n">
        <v>0.019748645770954</v>
      </c>
      <c r="AX35" s="37" t="n">
        <v>-0.00216497711538757</v>
      </c>
      <c r="AY35" s="37" t="n">
        <v>-0.0015747478451141</v>
      </c>
      <c r="AZ35" s="37" t="n">
        <v>0.00285262169734411</v>
      </c>
      <c r="BA35" s="37" t="n">
        <v>0.00168171833690568</v>
      </c>
      <c r="BB35" s="37" t="n">
        <v>0.00416731911750026</v>
      </c>
      <c r="BC35" s="37" t="n">
        <v>-0.000612981792533554</v>
      </c>
      <c r="BD35" s="37" t="n">
        <v>-0.000471416430502464</v>
      </c>
      <c r="BE35" s="37" t="n">
        <v>-0.00180993913442989</v>
      </c>
      <c r="BF35" s="37" t="n">
        <v>-0.0043549208612708</v>
      </c>
      <c r="BG35" s="37" t="n">
        <v>0.00133297325062264</v>
      </c>
      <c r="BH35" s="37" t="n">
        <v>0.000265795962438257</v>
      </c>
      <c r="BI35" s="37" t="n">
        <v>-0.00159198702541335</v>
      </c>
      <c r="BJ35" s="37" t="n">
        <v>-0.00177517457861559</v>
      </c>
      <c r="BK35" s="37" t="n">
        <v>-0.00180408379936984</v>
      </c>
      <c r="BL35" s="37" t="n">
        <v>-0.00085373577927117</v>
      </c>
      <c r="BM35" s="37" t="n">
        <v>-0.00619364416391567</v>
      </c>
      <c r="BN35" s="37" t="n">
        <v>0.00238743827400588</v>
      </c>
      <c r="BO35" s="37" t="n">
        <v>0.0104483210684059</v>
      </c>
      <c r="BP35" s="37" t="n">
        <v>-0.00100069900187617</v>
      </c>
      <c r="BQ35" s="37" t="n">
        <v>-0.0100873128659981</v>
      </c>
      <c r="BR35" s="37" t="n">
        <v>0.0049989371974024</v>
      </c>
    </row>
    <row r="36" customFormat="false" ht="12.75" hidden="false" customHeight="false" outlineLevel="0" collapsed="false">
      <c r="A36" s="56" t="s">
        <v>326</v>
      </c>
      <c r="B36" s="3" t="n">
        <v>0.00109899836028511</v>
      </c>
      <c r="C36" s="37" t="n">
        <v>0.000890197090190581</v>
      </c>
      <c r="D36" s="37" t="n">
        <v>0.000286295510550392</v>
      </c>
      <c r="E36" s="37" t="n">
        <v>-0.000998126783339336</v>
      </c>
      <c r="F36" s="37" t="n">
        <v>-0.000199311152103758</v>
      </c>
      <c r="G36" s="37" t="n">
        <v>0.00103589816294178</v>
      </c>
      <c r="H36" s="37" t="n">
        <v>0.000720154969872207</v>
      </c>
      <c r="I36" s="37" t="n">
        <v>-1.06196827018842E-005</v>
      </c>
      <c r="J36" s="37" t="n">
        <v>0.000240027500211951</v>
      </c>
      <c r="K36" s="37" t="n">
        <v>-0.000615322062607334</v>
      </c>
      <c r="L36" s="37" t="n">
        <v>-0.00309827953087996</v>
      </c>
      <c r="M36" s="37" t="n">
        <v>-0.00365861048589076</v>
      </c>
      <c r="N36" s="37" t="n">
        <v>0.00141184791237857</v>
      </c>
      <c r="O36" s="37" t="n">
        <v>0.000837758477638515</v>
      </c>
      <c r="P36" s="37" t="n">
        <v>-0.00517416832392717</v>
      </c>
      <c r="Q36" s="37" t="n">
        <v>-0.00192431846329515</v>
      </c>
      <c r="R36" s="37" t="n">
        <v>-0.000689880229067541</v>
      </c>
      <c r="S36" s="37" t="n">
        <v>0.00105751587963171</v>
      </c>
      <c r="T36" s="37" t="n">
        <v>-0.000495055889110373</v>
      </c>
      <c r="U36" s="37" t="n">
        <v>0.000771870033832428</v>
      </c>
      <c r="V36" s="37" t="n">
        <v>0.00259333888458053</v>
      </c>
      <c r="W36" s="37" t="n">
        <v>-0.00356494597612045</v>
      </c>
      <c r="X36" s="37" t="n">
        <v>0.00115917101666436</v>
      </c>
      <c r="Y36" s="37" t="n">
        <v>0.000917288964013751</v>
      </c>
      <c r="Z36" s="37" t="n">
        <v>-0.000288108859972176</v>
      </c>
      <c r="AA36" s="37" t="n">
        <v>-0.00165706983336006</v>
      </c>
      <c r="AB36" s="37" t="n">
        <v>0.00122348350929817</v>
      </c>
      <c r="AC36" s="37" t="n">
        <v>0.00261112496754547</v>
      </c>
      <c r="AD36" s="37" t="n">
        <v>0.00150258700529475</v>
      </c>
      <c r="AE36" s="37" t="n">
        <v>0.000839865927306363</v>
      </c>
      <c r="AF36" s="37" t="n">
        <v>-0.00242523747633903</v>
      </c>
      <c r="AG36" s="37" t="n">
        <v>0.00031846741655509</v>
      </c>
      <c r="AH36" s="37" t="n">
        <v>-0.00293890803818936</v>
      </c>
      <c r="AI36" s="37" t="n">
        <v>-0.00127887622066624</v>
      </c>
      <c r="AJ36" s="37" t="n">
        <v>0.00244217206728515</v>
      </c>
      <c r="AK36" s="37" t="n">
        <v>0.000286705293102457</v>
      </c>
      <c r="AL36" s="37" t="n">
        <v>-0.00176260829040659</v>
      </c>
      <c r="AM36" s="37" t="n">
        <v>-0.00210651592964219</v>
      </c>
      <c r="AN36" s="37" t="n">
        <v>0.00158658586984678</v>
      </c>
      <c r="AO36" s="37" t="n">
        <v>0.00145333668912722</v>
      </c>
      <c r="AP36" s="37" t="n">
        <v>0.00126605821911788</v>
      </c>
      <c r="AQ36" s="37" t="n">
        <v>-0.0030671218325927</v>
      </c>
      <c r="AR36" s="37" t="n">
        <v>-0.000539188443925126</v>
      </c>
      <c r="AS36" s="37" t="n">
        <v>0.000595993368459068</v>
      </c>
      <c r="AT36" s="37" t="n">
        <v>0.00128190556514362</v>
      </c>
      <c r="AU36" s="37" t="n">
        <v>0.00170249223834987</v>
      </c>
      <c r="AV36" s="37" t="n">
        <v>-0.000368324065853438</v>
      </c>
      <c r="AW36" s="37" t="n">
        <v>0.00368721329455431</v>
      </c>
      <c r="AX36" s="37" t="n">
        <v>-0.000232664449454348</v>
      </c>
      <c r="AY36" s="37" t="n">
        <v>0.00117448539111763</v>
      </c>
      <c r="AZ36" s="37" t="n">
        <v>0.00306342637128028</v>
      </c>
      <c r="BA36" s="37" t="n">
        <v>-0.00130434854276057</v>
      </c>
      <c r="BB36" s="37" t="n">
        <v>0.000553719239564276</v>
      </c>
      <c r="BC36" s="37" t="n">
        <v>-0.00436743778813047</v>
      </c>
      <c r="BD36" s="37" t="n">
        <v>0.00232393064770971</v>
      </c>
      <c r="BE36" s="37" t="n">
        <v>0.00295086771332959</v>
      </c>
      <c r="BF36" s="37" t="n">
        <v>0.000167259546583598</v>
      </c>
      <c r="BG36" s="37" t="n">
        <v>0.00331478508324656</v>
      </c>
      <c r="BH36" s="37" t="n">
        <v>0.000952441396506775</v>
      </c>
      <c r="BI36" s="37" t="n">
        <v>0.00292689257866636</v>
      </c>
      <c r="BJ36" s="37" t="n">
        <v>-0.00157566864714145</v>
      </c>
      <c r="BK36" s="37" t="n">
        <v>-0.00115920261323952</v>
      </c>
      <c r="BL36" s="37" t="n">
        <v>-8.07426061485246E-005</v>
      </c>
      <c r="BM36" s="37" t="n">
        <v>-0.00174577357037841</v>
      </c>
      <c r="BN36" s="37" t="n">
        <v>-0.00177424864336657</v>
      </c>
      <c r="BO36" s="37" t="n">
        <v>-0.0134572663588505</v>
      </c>
      <c r="BP36" s="37" t="n">
        <v>0.00652018205558511</v>
      </c>
      <c r="BQ36" s="37" t="n">
        <v>0.0060801809766702</v>
      </c>
      <c r="BR36" s="37" t="n">
        <v>0.00192950527044577</v>
      </c>
    </row>
    <row r="37" customFormat="false" ht="12.75" hidden="false" customHeight="false" outlineLevel="0" collapsed="false">
      <c r="A37" s="56" t="s">
        <v>327</v>
      </c>
      <c r="B37" s="3" t="n">
        <v>-0.00161221266841198</v>
      </c>
      <c r="C37" s="37" t="n">
        <v>0.000615206478911476</v>
      </c>
      <c r="D37" s="37" t="n">
        <v>0.000372172773985418</v>
      </c>
      <c r="E37" s="37" t="n">
        <v>0.0021482602107854</v>
      </c>
      <c r="F37" s="37" t="n">
        <v>0.000164587097923277</v>
      </c>
      <c r="G37" s="37" t="n">
        <v>-0.00106408034219028</v>
      </c>
      <c r="H37" s="37" t="n">
        <v>0.000514627590031996</v>
      </c>
      <c r="I37" s="37" t="n">
        <v>-0.000297899807099557</v>
      </c>
      <c r="J37" s="37" t="n">
        <v>-0.000320449151596611</v>
      </c>
      <c r="K37" s="37" t="n">
        <v>0.00177667554544759</v>
      </c>
      <c r="L37" s="37" t="n">
        <v>0.00103985183014643</v>
      </c>
      <c r="M37" s="37" t="n">
        <v>0.00101989982489756</v>
      </c>
      <c r="N37" s="37" t="n">
        <v>-0.00114921299294441</v>
      </c>
      <c r="O37" s="37" t="n">
        <v>9.57728829835438E-005</v>
      </c>
      <c r="P37" s="37" t="n">
        <v>0.0010572899108154</v>
      </c>
      <c r="Q37" s="37" t="n">
        <v>0.00352169499885665</v>
      </c>
      <c r="R37" s="37" t="n">
        <v>0.000142710240833562</v>
      </c>
      <c r="S37" s="37" t="n">
        <v>-0.000528274115850373</v>
      </c>
      <c r="T37" s="37" t="n">
        <v>-0.000216201606887099</v>
      </c>
      <c r="U37" s="37" t="n">
        <v>0.000951382344529889</v>
      </c>
      <c r="V37" s="37" t="n">
        <v>0.00149358993196439</v>
      </c>
      <c r="W37" s="37" t="n">
        <v>-0.000136540285369044</v>
      </c>
      <c r="X37" s="37" t="n">
        <v>-0.00029412368242392</v>
      </c>
      <c r="Y37" s="37" t="n">
        <v>-8.81384567157367E-005</v>
      </c>
      <c r="Z37" s="37" t="n">
        <v>0.000131311446841055</v>
      </c>
      <c r="AA37" s="37" t="n">
        <v>0.00494542456218592</v>
      </c>
      <c r="AB37" s="37" t="n">
        <v>-0.00028202617942694</v>
      </c>
      <c r="AC37" s="37" t="n">
        <v>0.00210760522977916</v>
      </c>
      <c r="AD37" s="37" t="n">
        <v>1.53405847598779E-005</v>
      </c>
      <c r="AE37" s="37" t="n">
        <v>-0.00158056598778472</v>
      </c>
      <c r="AF37" s="37" t="n">
        <v>-0.00105330856518325</v>
      </c>
      <c r="AG37" s="37" t="n">
        <v>-0.00134323220270943</v>
      </c>
      <c r="AH37" s="37" t="n">
        <v>-0.0096064954120194</v>
      </c>
      <c r="AI37" s="37" t="n">
        <v>-0.0101571542765888</v>
      </c>
      <c r="AJ37" s="37" t="n">
        <v>0.00212516661957139</v>
      </c>
      <c r="AK37" s="37" t="n">
        <v>0.000902993852370488</v>
      </c>
      <c r="AL37" s="37" t="n">
        <v>0.00076761531700931</v>
      </c>
      <c r="AM37" s="37" t="n">
        <v>-0.00112782638104411</v>
      </c>
      <c r="AN37" s="37" t="n">
        <v>-0.0109910074835406</v>
      </c>
      <c r="AO37" s="37" t="n">
        <v>0.00299872890806873</v>
      </c>
      <c r="AP37" s="37" t="n">
        <v>-0.000233826211328065</v>
      </c>
      <c r="AQ37" s="37" t="n">
        <v>-0.000394517567976917</v>
      </c>
      <c r="AR37" s="37" t="n">
        <v>0.00199292277905295</v>
      </c>
      <c r="AS37" s="37" t="n">
        <v>0.00114926511122129</v>
      </c>
      <c r="AT37" s="37" t="n">
        <v>0.000618865491651266</v>
      </c>
      <c r="AU37" s="37" t="n">
        <v>0.000901743009019351</v>
      </c>
      <c r="AV37" s="37" t="n">
        <v>0.00313147557260483</v>
      </c>
      <c r="AW37" s="37" t="n">
        <v>0.00110776039686527</v>
      </c>
      <c r="AX37" s="37" t="n">
        <v>8.82833338202104E-005</v>
      </c>
      <c r="AY37" s="37" t="n">
        <v>-0.00275546972642513</v>
      </c>
      <c r="AZ37" s="37" t="n">
        <v>-0.00409612449892922</v>
      </c>
      <c r="BA37" s="37" t="n">
        <v>0.000210228481356745</v>
      </c>
      <c r="BB37" s="37" t="n">
        <v>-0.00108485393146503</v>
      </c>
      <c r="BC37" s="37" t="n">
        <v>9.7350823918096E-005</v>
      </c>
      <c r="BD37" s="37" t="n">
        <v>0.00066178868474533</v>
      </c>
      <c r="BE37" s="37" t="n">
        <v>0.00188179457607106</v>
      </c>
      <c r="BF37" s="37" t="n">
        <v>0.00509054547236769</v>
      </c>
      <c r="BG37" s="37" t="n">
        <v>0.00355217997959785</v>
      </c>
      <c r="BH37" s="37" t="n">
        <v>-0.000614883918241888</v>
      </c>
      <c r="BI37" s="37" t="n">
        <v>-0.000530270654394812</v>
      </c>
      <c r="BJ37" s="37" t="n">
        <v>-0.000956244414974788</v>
      </c>
      <c r="BK37" s="37" t="n">
        <v>-0.00169920612675739</v>
      </c>
      <c r="BL37" s="37" t="n">
        <v>0.0034420905414365</v>
      </c>
      <c r="BM37" s="37" t="n">
        <v>-0.00161863539968113</v>
      </c>
      <c r="BN37" s="37" t="n">
        <v>-0.00119832342646257</v>
      </c>
      <c r="BO37" s="37" t="n">
        <v>0.00933234705750988</v>
      </c>
      <c r="BP37" s="37" t="n">
        <v>-0.00327918670028726</v>
      </c>
      <c r="BQ37" s="37" t="n">
        <v>-0.0182629711031602</v>
      </c>
      <c r="BR37" s="37" t="n">
        <v>-0.03612864408455</v>
      </c>
    </row>
    <row r="38" customFormat="false" ht="12.75" hidden="false" customHeight="false" outlineLevel="0" collapsed="false">
      <c r="A38" s="56" t="s">
        <v>327</v>
      </c>
      <c r="B38" s="3" t="n">
        <v>-0.0014459266692523</v>
      </c>
      <c r="C38" s="37" t="n">
        <v>0.000628469890248702</v>
      </c>
      <c r="D38" s="37" t="n">
        <v>0.000650361173644557</v>
      </c>
      <c r="E38" s="37" t="n">
        <v>0.00099302387172011</v>
      </c>
      <c r="F38" s="37" t="n">
        <v>-3.12799615204907E-005</v>
      </c>
      <c r="G38" s="37" t="n">
        <v>-0.000303403369701667</v>
      </c>
      <c r="H38" s="37" t="n">
        <v>-0.00182721791699185</v>
      </c>
      <c r="I38" s="37" t="n">
        <v>-0.000195788774832057</v>
      </c>
      <c r="J38" s="37" t="n">
        <v>-0.000423684914619932</v>
      </c>
      <c r="K38" s="37" t="n">
        <v>0.00229349556237276</v>
      </c>
      <c r="L38" s="37" t="n">
        <v>0.00267339036816379</v>
      </c>
      <c r="M38" s="37" t="n">
        <v>0.00348977371500533</v>
      </c>
      <c r="N38" s="37" t="n">
        <v>-7.8476135844366E-005</v>
      </c>
      <c r="O38" s="37" t="n">
        <v>0.000638874215369403</v>
      </c>
      <c r="P38" s="37" t="n">
        <v>-0.000859460677647404</v>
      </c>
      <c r="Q38" s="37" t="n">
        <v>0.000832558759973232</v>
      </c>
      <c r="R38" s="37" t="n">
        <v>0.000711286880469503</v>
      </c>
      <c r="S38" s="37" t="n">
        <v>0.00276848586825876</v>
      </c>
      <c r="T38" s="37" t="n">
        <v>0.000128531140849297</v>
      </c>
      <c r="U38" s="37" t="n">
        <v>0.00110284126012623</v>
      </c>
      <c r="V38" s="37" t="n">
        <v>0.00147920375120345</v>
      </c>
      <c r="W38" s="37" t="n">
        <v>-0.00196042242499735</v>
      </c>
      <c r="X38" s="37" t="n">
        <v>-0.00298568121357961</v>
      </c>
      <c r="Y38" s="37" t="n">
        <v>0.000426630974618988</v>
      </c>
      <c r="Z38" s="37" t="n">
        <v>0.0007444987076424</v>
      </c>
      <c r="AA38" s="37" t="n">
        <v>0.00147448790465167</v>
      </c>
      <c r="AB38" s="37" t="n">
        <v>0.00047475943191103</v>
      </c>
      <c r="AC38" s="37" t="n">
        <v>0.000755175797261799</v>
      </c>
      <c r="AD38" s="37" t="n">
        <v>0.000448547357314317</v>
      </c>
      <c r="AE38" s="37" t="n">
        <v>-0.000240488716971744</v>
      </c>
      <c r="AF38" s="37" t="n">
        <v>0.000342519368444231</v>
      </c>
      <c r="AG38" s="37" t="n">
        <v>-0.000554015669917533</v>
      </c>
      <c r="AH38" s="37" t="n">
        <v>-0.00432311918118241</v>
      </c>
      <c r="AI38" s="37" t="n">
        <v>-0.00948995182554221</v>
      </c>
      <c r="AJ38" s="37" t="n">
        <v>-0.00190596527015213</v>
      </c>
      <c r="AK38" s="37" t="n">
        <v>0.000198514640696067</v>
      </c>
      <c r="AL38" s="37" t="n">
        <v>-0.00179953911714111</v>
      </c>
      <c r="AM38" s="37" t="n">
        <v>-0.00105578849314411</v>
      </c>
      <c r="AN38" s="37" t="n">
        <v>-0.00464895239435673</v>
      </c>
      <c r="AO38" s="37" t="n">
        <v>0.001722407262535</v>
      </c>
      <c r="AP38" s="37" t="n">
        <v>-0.000686675184629781</v>
      </c>
      <c r="AQ38" s="37" t="n">
        <v>-0.000122052720314535</v>
      </c>
      <c r="AR38" s="37" t="n">
        <v>0.00197683243128675</v>
      </c>
      <c r="AS38" s="37" t="n">
        <v>0.00136850138691493</v>
      </c>
      <c r="AT38" s="37" t="n">
        <v>0.000225358294218883</v>
      </c>
      <c r="AU38" s="37" t="n">
        <v>0.000972271869412218</v>
      </c>
      <c r="AV38" s="37" t="n">
        <v>0.0015996987408612</v>
      </c>
      <c r="AW38" s="37" t="n">
        <v>-0.00125644797100208</v>
      </c>
      <c r="AX38" s="37" t="n">
        <v>-1.97477178662624E-005</v>
      </c>
      <c r="AY38" s="37" t="n">
        <v>-0.00115468699846336</v>
      </c>
      <c r="AZ38" s="37" t="n">
        <v>-0.00395976177416289</v>
      </c>
      <c r="BA38" s="37" t="n">
        <v>-0.00110736880294084</v>
      </c>
      <c r="BB38" s="37" t="n">
        <v>0.000874810009693184</v>
      </c>
      <c r="BC38" s="37" t="n">
        <v>0.000562952053536168</v>
      </c>
      <c r="BD38" s="37" t="n">
        <v>-0.000746269355187483</v>
      </c>
      <c r="BE38" s="37" t="n">
        <v>0.00210274462103426</v>
      </c>
      <c r="BF38" s="37" t="n">
        <v>0.00393771884828146</v>
      </c>
      <c r="BG38" s="37" t="n">
        <v>0.00279689333944994</v>
      </c>
      <c r="BH38" s="37" t="n">
        <v>-0.00018490226537541</v>
      </c>
      <c r="BI38" s="37" t="n">
        <v>-3.81770540191266E-005</v>
      </c>
      <c r="BJ38" s="37" t="n">
        <v>-0.00195213091140691</v>
      </c>
      <c r="BK38" s="37" t="n">
        <v>-0.00230052568696223</v>
      </c>
      <c r="BL38" s="37" t="n">
        <v>0.00392952983591466</v>
      </c>
      <c r="BM38" s="37" t="n">
        <v>-0.00092533931965424</v>
      </c>
      <c r="BN38" s="37" t="n">
        <v>-0.00167527300184576</v>
      </c>
      <c r="BO38" s="37" t="n">
        <v>0.00476462396620137</v>
      </c>
      <c r="BP38" s="37" t="n">
        <v>-0.00147942445185681</v>
      </c>
      <c r="BQ38" s="37" t="n">
        <v>-0.0182629711031602</v>
      </c>
      <c r="BR38" s="37" t="n">
        <v>-0.03612864408455</v>
      </c>
    </row>
    <row r="39" customFormat="false" ht="12.75" hidden="false" customHeight="false" outlineLevel="0" collapsed="false">
      <c r="A39" s="56" t="s">
        <v>328</v>
      </c>
      <c r="B39" s="3" t="n">
        <v>-0.000961439443403091</v>
      </c>
      <c r="C39" s="37" t="n">
        <v>0.000336200179767615</v>
      </c>
      <c r="D39" s="37" t="n">
        <v>0.00071545500462261</v>
      </c>
      <c r="E39" s="37" t="n">
        <v>0.000343845071619651</v>
      </c>
      <c r="F39" s="37" t="n">
        <v>-0.000118004357083834</v>
      </c>
      <c r="G39" s="37" t="n">
        <v>-0.000109153312287859</v>
      </c>
      <c r="H39" s="37" t="n">
        <v>-0.000147959996237297</v>
      </c>
      <c r="I39" s="37" t="n">
        <v>-2.3931322100015E-006</v>
      </c>
      <c r="J39" s="37" t="n">
        <v>0.000186191307596592</v>
      </c>
      <c r="K39" s="37" t="n">
        <v>0.00132756370828165</v>
      </c>
      <c r="L39" s="37" t="n">
        <v>0.00245476687300412</v>
      </c>
      <c r="M39" s="37" t="n">
        <v>0.000606028409728529</v>
      </c>
      <c r="N39" s="37" t="n">
        <v>0.000346419824492968</v>
      </c>
      <c r="O39" s="37" t="n">
        <v>0.000427142483233175</v>
      </c>
      <c r="P39" s="37" t="n">
        <v>4.73239989309663E-006</v>
      </c>
      <c r="Q39" s="37" t="n">
        <v>0.000438584749362856</v>
      </c>
      <c r="R39" s="37" t="n">
        <v>-3.48822880662296E-005</v>
      </c>
      <c r="S39" s="37" t="n">
        <v>0.00153885648690845</v>
      </c>
      <c r="T39" s="37" t="n">
        <v>-2.04495672064705E-005</v>
      </c>
      <c r="U39" s="37" t="n">
        <v>-0.000534851721842883</v>
      </c>
      <c r="V39" s="37" t="n">
        <v>0.000344695495755548</v>
      </c>
      <c r="W39" s="37" t="n">
        <v>-0.00142337229061616</v>
      </c>
      <c r="X39" s="37" t="n">
        <v>-0.00156020404671619</v>
      </c>
      <c r="Y39" s="37" t="n">
        <v>0.00105669657053486</v>
      </c>
      <c r="Z39" s="37" t="n">
        <v>-0.00149911398160753</v>
      </c>
      <c r="AA39" s="37" t="n">
        <v>0.00349425006703398</v>
      </c>
      <c r="AB39" s="37" t="n">
        <v>5.38660638097195E-005</v>
      </c>
      <c r="AC39" s="37" t="n">
        <v>0.00144571758472282</v>
      </c>
      <c r="AD39" s="37" t="n">
        <v>0.000832090107156399</v>
      </c>
      <c r="AE39" s="37" t="n">
        <v>-0.00109843692232117</v>
      </c>
      <c r="AF39" s="37" t="n">
        <v>0.00184520219620139</v>
      </c>
      <c r="AG39" s="37" t="n">
        <v>-0.000368097904354349</v>
      </c>
      <c r="AH39" s="37" t="n">
        <v>-0.00387097660414013</v>
      </c>
      <c r="AI39" s="37" t="n">
        <v>-0.00924003471579478</v>
      </c>
      <c r="AJ39" s="37" t="n">
        <v>0.000839616074151379</v>
      </c>
      <c r="AK39" s="37" t="n">
        <v>0.00095696788204331</v>
      </c>
      <c r="AL39" s="37" t="n">
        <v>-0.00177458001762058</v>
      </c>
      <c r="AM39" s="37" t="n">
        <v>0.00034764991465212</v>
      </c>
      <c r="AN39" s="37" t="n">
        <v>-0.00490649208717311</v>
      </c>
      <c r="AO39" s="37" t="n">
        <v>0.00357838741842372</v>
      </c>
      <c r="AP39" s="37" t="n">
        <v>-0.000826365224626065</v>
      </c>
      <c r="AQ39" s="37" t="n">
        <v>5.32904320077157E-005</v>
      </c>
      <c r="AR39" s="37" t="n">
        <v>0.000317620535244181</v>
      </c>
      <c r="AS39" s="37" t="n">
        <v>-0.00128986180399494</v>
      </c>
      <c r="AT39" s="37" t="n">
        <v>0.00192051293041532</v>
      </c>
      <c r="AU39" s="37" t="n">
        <v>0.00298831740762369</v>
      </c>
      <c r="AV39" s="37" t="n">
        <v>-0.000472891105329992</v>
      </c>
      <c r="AW39" s="37" t="n">
        <v>-0.000826391993081284</v>
      </c>
      <c r="AX39" s="37" t="n">
        <v>-0.000181952905562607</v>
      </c>
      <c r="AY39" s="37" t="n">
        <v>0.0024794693859091</v>
      </c>
      <c r="AZ39" s="37" t="n">
        <v>-0.002898799371809</v>
      </c>
      <c r="BA39" s="37" t="n">
        <v>-0.00165127897399441</v>
      </c>
      <c r="BB39" s="37" t="n">
        <v>0.000368709972729233</v>
      </c>
      <c r="BC39" s="37" t="n">
        <v>-0.000245812700271753</v>
      </c>
      <c r="BD39" s="37" t="n">
        <v>0.000933726917431947</v>
      </c>
      <c r="BE39" s="37" t="n">
        <v>0.0026883316165663</v>
      </c>
      <c r="BF39" s="37" t="n">
        <v>-0.00621329084049303</v>
      </c>
      <c r="BG39" s="37" t="n">
        <v>0.00653179040746612</v>
      </c>
      <c r="BH39" s="37" t="n">
        <v>0.00159854367123043</v>
      </c>
      <c r="BI39" s="37" t="n">
        <v>-0.000416290744647916</v>
      </c>
      <c r="BJ39" s="37" t="n">
        <v>-0.00287339338321662</v>
      </c>
      <c r="BK39" s="37" t="n">
        <v>-0.00227149412847983</v>
      </c>
      <c r="BL39" s="37" t="n">
        <v>0.00193216856282144</v>
      </c>
      <c r="BM39" s="37" t="n">
        <v>-0.00191417983055874</v>
      </c>
      <c r="BN39" s="37" t="n">
        <v>-0.00226524800728196</v>
      </c>
      <c r="BO39" s="37" t="n">
        <v>0.00504456714631771</v>
      </c>
      <c r="BP39" s="37" t="n">
        <v>0.00108458843751974</v>
      </c>
      <c r="BQ39" s="37" t="n">
        <v>-0.01178773931631</v>
      </c>
      <c r="BR39" s="37" t="n">
        <v>-0.00697341756757583</v>
      </c>
    </row>
    <row r="40" customFormat="false" ht="12.75" hidden="false" customHeight="false" outlineLevel="0" collapsed="false">
      <c r="A40" s="56" t="s">
        <v>329</v>
      </c>
      <c r="B40" s="3" t="n">
        <v>-0.00161745636676303</v>
      </c>
      <c r="C40" s="37" t="n">
        <v>4.12640509195858E-005</v>
      </c>
      <c r="D40" s="37" t="n">
        <v>0.00127176430728018</v>
      </c>
      <c r="E40" s="37" t="n">
        <v>0.00352548356626285</v>
      </c>
      <c r="F40" s="37" t="n">
        <v>0.000151070292713456</v>
      </c>
      <c r="G40" s="37" t="n">
        <v>-0.000433677390407066</v>
      </c>
      <c r="H40" s="37" t="n">
        <v>0.000506824293022856</v>
      </c>
      <c r="I40" s="37" t="n">
        <v>-0.000702098245279234</v>
      </c>
      <c r="J40" s="37" t="n">
        <v>-0.00093255594093986</v>
      </c>
      <c r="K40" s="37" t="n">
        <v>0.000303638479011278</v>
      </c>
      <c r="L40" s="37" t="n">
        <v>0.00249944348665068</v>
      </c>
      <c r="M40" s="37" t="n">
        <v>0.000169070286005743</v>
      </c>
      <c r="N40" s="37" t="n">
        <v>0.000420036561981522</v>
      </c>
      <c r="O40" s="37" t="n">
        <v>3.53183253279639E-005</v>
      </c>
      <c r="P40" s="37" t="n">
        <v>-0.000768102351083531</v>
      </c>
      <c r="Q40" s="37" t="n">
        <v>-0.000652074082153967</v>
      </c>
      <c r="R40" s="37" t="n">
        <v>0.000442337066589569</v>
      </c>
      <c r="S40" s="37" t="n">
        <v>-0.000671037505721594</v>
      </c>
      <c r="T40" s="37" t="n">
        <v>-0.000340762060669909</v>
      </c>
      <c r="U40" s="37" t="n">
        <v>0.000761858731485366</v>
      </c>
      <c r="V40" s="37" t="n">
        <v>0.0013149697818048</v>
      </c>
      <c r="W40" s="37" t="n">
        <v>-0.00396175679792969</v>
      </c>
      <c r="X40" s="37" t="n">
        <v>-0.00102863135275272</v>
      </c>
      <c r="Y40" s="37" t="n">
        <v>0.00014653297069242</v>
      </c>
      <c r="Z40" s="37" t="n">
        <v>0.000203910082729364</v>
      </c>
      <c r="AA40" s="37" t="n">
        <v>0.00391446908243229</v>
      </c>
      <c r="AB40" s="37" t="n">
        <v>0.00234443634897782</v>
      </c>
      <c r="AC40" s="37" t="n">
        <v>0.000327654944309739</v>
      </c>
      <c r="AD40" s="37" t="n">
        <v>7.92639968160428E-005</v>
      </c>
      <c r="AE40" s="37" t="n">
        <v>-0.00171911353904401</v>
      </c>
      <c r="AF40" s="37" t="n">
        <v>-0.000121003060148435</v>
      </c>
      <c r="AG40" s="37" t="n">
        <v>-0.00154648246212658</v>
      </c>
      <c r="AH40" s="37" t="n">
        <v>-0.00681721406323854</v>
      </c>
      <c r="AI40" s="37" t="n">
        <v>-0.0159932303922539</v>
      </c>
      <c r="AJ40" s="37" t="n">
        <v>0.00366263964924446</v>
      </c>
      <c r="AK40" s="37" t="n">
        <v>0.000970875967329157</v>
      </c>
      <c r="AL40" s="37" t="n">
        <v>-0.00115316293549182</v>
      </c>
      <c r="AM40" s="37" t="n">
        <v>-0.00158304242280889</v>
      </c>
      <c r="AN40" s="37" t="n">
        <v>-0.00925300878039339</v>
      </c>
      <c r="AO40" s="37" t="n">
        <v>0.00221722828446091</v>
      </c>
      <c r="AP40" s="37" t="n">
        <v>-0.0014200390245929</v>
      </c>
      <c r="AQ40" s="37" t="n">
        <v>0.00135640439713336</v>
      </c>
      <c r="AR40" s="37" t="n">
        <v>0.00255153637174631</v>
      </c>
      <c r="AS40" s="37" t="n">
        <v>-0.00013133515570817</v>
      </c>
      <c r="AT40" s="37" t="n">
        <v>0.000852045942554096</v>
      </c>
      <c r="AU40" s="37" t="n">
        <v>0.00537554441088273</v>
      </c>
      <c r="AV40" s="37" t="n">
        <v>0.0115276263876228</v>
      </c>
      <c r="AW40" s="37" t="n">
        <v>0.00422194878571035</v>
      </c>
      <c r="AX40" s="37" t="n">
        <v>-0.0009790742200969</v>
      </c>
      <c r="AY40" s="37" t="n">
        <v>-0.00292405300161403</v>
      </c>
      <c r="AZ40" s="37" t="n">
        <v>0.000489939017421847</v>
      </c>
      <c r="BA40" s="37" t="n">
        <v>-0.00288895844304626</v>
      </c>
      <c r="BB40" s="37" t="n">
        <v>0.00411734540697259</v>
      </c>
      <c r="BC40" s="37" t="n">
        <v>-0.000527934232935564</v>
      </c>
      <c r="BD40" s="37" t="n">
        <v>0.00186227487537628</v>
      </c>
      <c r="BE40" s="37" t="n">
        <v>0.00382011369006362</v>
      </c>
      <c r="BF40" s="37" t="n">
        <v>0.000445340040725421</v>
      </c>
      <c r="BG40" s="37" t="n">
        <v>0.0029644346192011</v>
      </c>
      <c r="BH40" s="37" t="n">
        <v>-0.00162837954222701</v>
      </c>
      <c r="BI40" s="37" t="n">
        <v>0.000702686336232487</v>
      </c>
      <c r="BJ40" s="37" t="n">
        <v>-0.00108578639045973</v>
      </c>
      <c r="BK40" s="37" t="n">
        <v>-0.00219163488156612</v>
      </c>
      <c r="BL40" s="37" t="n">
        <v>-0.000232392956947644</v>
      </c>
      <c r="BM40" s="37" t="n">
        <v>-0.00288801962553414</v>
      </c>
      <c r="BN40" s="37" t="n">
        <v>-0.00227973996485913</v>
      </c>
      <c r="BO40" s="37" t="n">
        <v>-0.000921724692020034</v>
      </c>
      <c r="BP40" s="37" t="n">
        <v>0.00416379375920392</v>
      </c>
      <c r="BQ40" s="37" t="n">
        <v>-0.010994067139545</v>
      </c>
      <c r="BR40" s="37" t="n">
        <v>0.00707005845160708</v>
      </c>
    </row>
    <row r="41" customFormat="false" ht="12.75" hidden="false" customHeight="false" outlineLevel="0" collapsed="false">
      <c r="A41" s="56" t="s">
        <v>330</v>
      </c>
      <c r="B41" s="3" t="n">
        <v>0.00609675560026905</v>
      </c>
      <c r="C41" s="37" t="n">
        <v>0.00179872312732306</v>
      </c>
      <c r="D41" s="37" t="n">
        <v>-0.00418125762639113</v>
      </c>
      <c r="E41" s="37" t="n">
        <v>0.000287527779903396</v>
      </c>
      <c r="F41" s="37" t="n">
        <v>-0.000741318452151186</v>
      </c>
      <c r="G41" s="37" t="n">
        <v>0.000215607336988504</v>
      </c>
      <c r="H41" s="37" t="n">
        <v>-0.00332430402061215</v>
      </c>
      <c r="I41" s="37" t="n">
        <v>0.00261225261458436</v>
      </c>
      <c r="J41" s="37" t="n">
        <v>1.02650914555193E-005</v>
      </c>
      <c r="K41" s="37" t="n">
        <v>-0.00473371138037286</v>
      </c>
      <c r="L41" s="37" t="n">
        <v>-0.00295486999197932</v>
      </c>
      <c r="M41" s="37" t="n">
        <v>0.000426926641511841</v>
      </c>
      <c r="N41" s="37" t="n">
        <v>0.00178461846978648</v>
      </c>
      <c r="O41" s="37" t="n">
        <v>0.000239748459490858</v>
      </c>
      <c r="P41" s="37" t="n">
        <v>0.00980267304254915</v>
      </c>
      <c r="Q41" s="37" t="n">
        <v>-0.00316042439303294</v>
      </c>
      <c r="R41" s="37" t="n">
        <v>-0.00167425555313521</v>
      </c>
      <c r="S41" s="37" t="n">
        <v>0.00251543376559097</v>
      </c>
      <c r="T41" s="37" t="n">
        <v>0.00327767710641384</v>
      </c>
      <c r="U41" s="37" t="n">
        <v>-0.00319562020778486</v>
      </c>
      <c r="V41" s="37" t="n">
        <v>-0.00370231112269112</v>
      </c>
      <c r="W41" s="37" t="n">
        <v>-0.00460023864949796</v>
      </c>
      <c r="X41" s="37" t="n">
        <v>-0.00192703614731567</v>
      </c>
      <c r="Y41" s="37" t="n">
        <v>0.000516927989800229</v>
      </c>
      <c r="Z41" s="37" t="n">
        <v>-0.00788392640296255</v>
      </c>
      <c r="AA41" s="37" t="n">
        <v>-0.00584214479059878</v>
      </c>
      <c r="AB41" s="37" t="n">
        <v>0.00110746752987384</v>
      </c>
      <c r="AC41" s="37" t="n">
        <v>0.00886178322720411</v>
      </c>
      <c r="AD41" s="37" t="n">
        <v>0.000870209878614025</v>
      </c>
      <c r="AE41" s="37" t="n">
        <v>0.000268155010018233</v>
      </c>
      <c r="AF41" s="37" t="n">
        <v>-0.00540695446348362</v>
      </c>
      <c r="AG41" s="37" t="n">
        <v>-0.00207527555144677</v>
      </c>
      <c r="AH41" s="37" t="n">
        <v>0.0189940726927607</v>
      </c>
      <c r="AI41" s="37" t="n">
        <v>-0.00168161369631589</v>
      </c>
      <c r="AJ41" s="37" t="n">
        <v>-0.00921354316619096</v>
      </c>
      <c r="AK41" s="37" t="n">
        <v>0.000994787564953636</v>
      </c>
      <c r="AL41" s="37" t="n">
        <v>0.000544570867894477</v>
      </c>
      <c r="AM41" s="37" t="n">
        <v>0.00696981700312764</v>
      </c>
      <c r="AN41" s="37" t="n">
        <v>0.00429015455371297</v>
      </c>
      <c r="AO41" s="37" t="n">
        <v>0.00224420981819871</v>
      </c>
      <c r="AP41" s="37" t="n">
        <v>0.000175456039304144</v>
      </c>
      <c r="AQ41" s="37" t="n">
        <v>0.00467838394449104</v>
      </c>
      <c r="AR41" s="37" t="n">
        <v>0.00630107093098427</v>
      </c>
      <c r="AS41" s="37" t="n">
        <v>7.75086566195149E-005</v>
      </c>
      <c r="AT41" s="37" t="n">
        <v>0.000658110527596072</v>
      </c>
      <c r="AU41" s="37" t="n">
        <v>0.00362456182544245</v>
      </c>
      <c r="AV41" s="37" t="n">
        <v>-0.000760494230459909</v>
      </c>
      <c r="AW41" s="37" t="n">
        <v>-0.00529740941771238</v>
      </c>
      <c r="AX41" s="37" t="n">
        <v>0.0020941076063439</v>
      </c>
      <c r="AY41" s="37" t="n">
        <v>8.87336052531854E-005</v>
      </c>
      <c r="AZ41" s="37" t="n">
        <v>-0.00516672033264934</v>
      </c>
      <c r="BA41" s="37" t="n">
        <v>0.00276701283856886</v>
      </c>
      <c r="BB41" s="37" t="n">
        <v>-0.00845804663304721</v>
      </c>
      <c r="BC41" s="37" t="n">
        <v>0.000661207840595199</v>
      </c>
      <c r="BD41" s="37" t="n">
        <v>0.000986021236876741</v>
      </c>
      <c r="BE41" s="37" t="n">
        <v>-0.0020313278728555</v>
      </c>
      <c r="BF41" s="37" t="n">
        <v>-0.00445089158345888</v>
      </c>
      <c r="BG41" s="37" t="n">
        <v>-0.00646177433795872</v>
      </c>
      <c r="BH41" s="37" t="n">
        <v>0.00146612849293049</v>
      </c>
      <c r="BI41" s="37" t="n">
        <v>-0.00506424340777312</v>
      </c>
      <c r="BJ41" s="37" t="n">
        <v>0.00788688159064371</v>
      </c>
      <c r="BK41" s="37" t="n">
        <v>0.00382576940755585</v>
      </c>
      <c r="BL41" s="37" t="n">
        <v>-0.00999557849570556</v>
      </c>
      <c r="BM41" s="37" t="n">
        <v>-0.0010048496952998</v>
      </c>
      <c r="BN41" s="37" t="n">
        <v>-0.00212059231122994</v>
      </c>
      <c r="BO41" s="37" t="n">
        <v>-0.00096870218574798</v>
      </c>
      <c r="BP41" s="37" t="n">
        <v>0.00246313872807086</v>
      </c>
      <c r="BQ41" s="37" t="n">
        <v>-0.0194706634294524</v>
      </c>
      <c r="BR41" s="37" t="n">
        <v>-0.0089433555379379</v>
      </c>
    </row>
    <row r="42" customFormat="false" ht="12.75" hidden="false" customHeight="false" outlineLevel="0" collapsed="false">
      <c r="A42" s="56" t="s">
        <v>250</v>
      </c>
      <c r="B42" s="3" t="n">
        <v>0.00609675560026905</v>
      </c>
      <c r="C42" s="37" t="n">
        <v>0.00179872312732306</v>
      </c>
      <c r="D42" s="37" t="n">
        <v>-0.00418125762639113</v>
      </c>
      <c r="E42" s="37" t="n">
        <v>0.000287527779903396</v>
      </c>
      <c r="F42" s="37" t="n">
        <v>-0.000741318452151186</v>
      </c>
      <c r="G42" s="37" t="n">
        <v>0.000215607336988504</v>
      </c>
      <c r="H42" s="37" t="n">
        <v>-0.00332430402061215</v>
      </c>
      <c r="I42" s="37" t="n">
        <v>0.00261225261458436</v>
      </c>
      <c r="J42" s="37" t="n">
        <v>1.02650914555193E-005</v>
      </c>
      <c r="K42" s="37" t="n">
        <v>-0.00473371138037286</v>
      </c>
      <c r="L42" s="37" t="n">
        <v>-0.00295486999197932</v>
      </c>
      <c r="M42" s="37" t="n">
        <v>0.000426926641511841</v>
      </c>
      <c r="N42" s="37" t="n">
        <v>0.00178461846978648</v>
      </c>
      <c r="O42" s="37" t="n">
        <v>0.000239748459490858</v>
      </c>
      <c r="P42" s="37" t="n">
        <v>0.00980267304254915</v>
      </c>
      <c r="Q42" s="37" t="n">
        <v>-0.00316042439303294</v>
      </c>
      <c r="R42" s="37" t="n">
        <v>-0.00167425555313521</v>
      </c>
      <c r="S42" s="37" t="n">
        <v>0.00251543376559097</v>
      </c>
      <c r="T42" s="37" t="n">
        <v>0.00327767710641384</v>
      </c>
      <c r="U42" s="37" t="n">
        <v>-0.00319562020778486</v>
      </c>
      <c r="V42" s="37" t="n">
        <v>-0.00370231112269112</v>
      </c>
      <c r="W42" s="37" t="n">
        <v>-0.00460023864949796</v>
      </c>
      <c r="X42" s="37" t="n">
        <v>-0.00192703614731567</v>
      </c>
      <c r="Y42" s="37" t="n">
        <v>0.000516927989800229</v>
      </c>
      <c r="Z42" s="37" t="n">
        <v>-0.00788392640296255</v>
      </c>
      <c r="AA42" s="37" t="n">
        <v>-0.00584214479059878</v>
      </c>
      <c r="AB42" s="37" t="n">
        <v>0.00110746752987384</v>
      </c>
      <c r="AC42" s="37" t="n">
        <v>0.00886178322720411</v>
      </c>
      <c r="AD42" s="37" t="n">
        <v>0.000870209878614025</v>
      </c>
      <c r="AE42" s="37" t="n">
        <v>0.000268155010018233</v>
      </c>
      <c r="AF42" s="37" t="n">
        <v>-0.00540695446348362</v>
      </c>
      <c r="AG42" s="37" t="n">
        <v>-0.00207527555144677</v>
      </c>
      <c r="AH42" s="37" t="n">
        <v>0.0189940726927607</v>
      </c>
      <c r="AI42" s="37" t="n">
        <v>-0.00168161369631589</v>
      </c>
      <c r="AJ42" s="37" t="n">
        <v>-0.00921354316619096</v>
      </c>
      <c r="AK42" s="37" t="n">
        <v>0.000994787564953636</v>
      </c>
      <c r="AL42" s="37" t="n">
        <v>0.000544570867894477</v>
      </c>
      <c r="AM42" s="37" t="n">
        <v>0.00696981700312764</v>
      </c>
      <c r="AN42" s="37" t="n">
        <v>0.00429015455371297</v>
      </c>
      <c r="AO42" s="37" t="n">
        <v>0.00224420981819871</v>
      </c>
      <c r="AP42" s="37" t="n">
        <v>0.000175456039304144</v>
      </c>
      <c r="AQ42" s="37" t="n">
        <v>0.00467838394449104</v>
      </c>
      <c r="AR42" s="37" t="n">
        <v>0.00630107093098427</v>
      </c>
      <c r="AS42" s="37" t="n">
        <v>7.75086566195149E-005</v>
      </c>
      <c r="AT42" s="37" t="n">
        <v>0.000658110527596072</v>
      </c>
      <c r="AU42" s="37" t="n">
        <v>0.00362456182544245</v>
      </c>
      <c r="AV42" s="37" t="n">
        <v>-0.000760494230459909</v>
      </c>
      <c r="AW42" s="37" t="n">
        <v>-0.00529740941771238</v>
      </c>
      <c r="AX42" s="37" t="n">
        <v>0.0020941076063439</v>
      </c>
      <c r="AY42" s="37" t="n">
        <v>8.87336052531854E-005</v>
      </c>
      <c r="AZ42" s="37" t="n">
        <v>-0.00516672033264934</v>
      </c>
      <c r="BA42" s="37" t="n">
        <v>0.00276701283856886</v>
      </c>
      <c r="BB42" s="37" t="n">
        <v>-0.00845804663304721</v>
      </c>
      <c r="BC42" s="37" t="n">
        <v>0.000661207840595199</v>
      </c>
      <c r="BD42" s="37" t="n">
        <v>0.000986021236876741</v>
      </c>
      <c r="BE42" s="37" t="n">
        <v>-0.0020313278728555</v>
      </c>
      <c r="BF42" s="37" t="n">
        <v>-0.00445089158345888</v>
      </c>
      <c r="BG42" s="37" t="n">
        <v>-0.00646177433795872</v>
      </c>
      <c r="BH42" s="37" t="n">
        <v>0.00146612849293049</v>
      </c>
      <c r="BI42" s="37" t="n">
        <v>-0.00506424340777312</v>
      </c>
      <c r="BJ42" s="37" t="n">
        <v>0.00788688159064371</v>
      </c>
      <c r="BK42" s="37" t="n">
        <v>0.00382576940755585</v>
      </c>
      <c r="BL42" s="37" t="n">
        <v>-0.00999557849570556</v>
      </c>
      <c r="BM42" s="37" t="n">
        <v>0.00795418652803173</v>
      </c>
      <c r="BN42" s="37" t="n">
        <v>0.00385134759151229</v>
      </c>
      <c r="BO42" s="37" t="n">
        <v>0.0107092370523459</v>
      </c>
      <c r="BP42" s="37" t="n">
        <v>0.00527699802512434</v>
      </c>
      <c r="BQ42" s="37" t="n">
        <v>-0.00383857012922518</v>
      </c>
      <c r="BR42" s="37" t="n">
        <v>0.00143191662392363</v>
      </c>
    </row>
    <row r="43" customFormat="false" ht="12.75" hidden="false" customHeight="false" outlineLevel="0" collapsed="false">
      <c r="A43" s="56" t="s">
        <v>251</v>
      </c>
      <c r="B43" s="3" t="n">
        <v>0.000857560899689006</v>
      </c>
      <c r="C43" s="37" t="n">
        <v>0.000629753382475108</v>
      </c>
      <c r="D43" s="37" t="n">
        <v>0.000400710968940974</v>
      </c>
      <c r="E43" s="37" t="n">
        <v>1.82594641089592E-005</v>
      </c>
      <c r="F43" s="37" t="n">
        <v>-0.000515928703143822</v>
      </c>
      <c r="G43" s="37" t="n">
        <v>0.00196843548167317</v>
      </c>
      <c r="H43" s="37" t="n">
        <v>-0.00129511080206868</v>
      </c>
      <c r="I43" s="37" t="n">
        <v>-0.000230265678105684</v>
      </c>
      <c r="J43" s="37" t="n">
        <v>0.000528118433230262</v>
      </c>
      <c r="K43" s="37" t="n">
        <v>0.00129799147652255</v>
      </c>
      <c r="L43" s="37" t="n">
        <v>-0.00127728346234903</v>
      </c>
      <c r="M43" s="37" t="n">
        <v>-0.00193636270194959</v>
      </c>
      <c r="N43" s="37" t="n">
        <v>-0.000258222766519002</v>
      </c>
      <c r="O43" s="37" t="n">
        <v>0.000544576348337367</v>
      </c>
      <c r="P43" s="37" t="n">
        <v>-0.00215081269361309</v>
      </c>
      <c r="Q43" s="37" t="n">
        <v>-0.00242908948695896</v>
      </c>
      <c r="R43" s="37" t="n">
        <v>2.22572628500366E-005</v>
      </c>
      <c r="S43" s="37" t="n">
        <v>-0.00121669815415857</v>
      </c>
      <c r="T43" s="37" t="n">
        <v>-0.0010474594618572</v>
      </c>
      <c r="U43" s="37" t="n">
        <v>0.00188486954593318</v>
      </c>
      <c r="V43" s="37" t="n">
        <v>0.00198229628861504</v>
      </c>
      <c r="W43" s="37" t="n">
        <v>-0.0035553375920871</v>
      </c>
      <c r="X43" s="37" t="n">
        <v>0.00140246784785978</v>
      </c>
      <c r="Y43" s="37" t="n">
        <v>0.000527590789405998</v>
      </c>
      <c r="Z43" s="37" t="n">
        <v>0.00298700848542217</v>
      </c>
      <c r="AA43" s="37" t="n">
        <v>-0.00204453724428669</v>
      </c>
      <c r="AB43" s="37" t="n">
        <v>0.00270237021316723</v>
      </c>
      <c r="AC43" s="37" t="n">
        <v>0.00120257692190304</v>
      </c>
      <c r="AD43" s="37" t="n">
        <v>0.000812257107490693</v>
      </c>
      <c r="AE43" s="37" t="n">
        <v>0.000377794428634913</v>
      </c>
      <c r="AF43" s="37" t="n">
        <v>-0.0018588223534589</v>
      </c>
      <c r="AG43" s="37" t="n">
        <v>0.000949857925855844</v>
      </c>
      <c r="AH43" s="37" t="n">
        <v>-0.00200273057435454</v>
      </c>
      <c r="AI43" s="37" t="n">
        <v>-0.0014519455125162</v>
      </c>
      <c r="AJ43" s="37" t="n">
        <v>0.00238653481152874</v>
      </c>
      <c r="AK43" s="37" t="n">
        <v>-0.000306455290355745</v>
      </c>
      <c r="AL43" s="37" t="n">
        <v>-0.00427867522864597</v>
      </c>
      <c r="AM43" s="37" t="n">
        <v>-0.000771231648650311</v>
      </c>
      <c r="AN43" s="37" t="n">
        <v>0.00261009189083332</v>
      </c>
      <c r="AO43" s="37" t="n">
        <v>0.000316931548830234</v>
      </c>
      <c r="AP43" s="37" t="n">
        <v>-4.03509702163981E-005</v>
      </c>
      <c r="AQ43" s="37" t="n">
        <v>-0.00167702995248617</v>
      </c>
      <c r="AR43" s="37" t="n">
        <v>-0.000106736784320285</v>
      </c>
      <c r="AS43" s="37" t="n">
        <v>-0.00144179939561471</v>
      </c>
      <c r="AT43" s="37" t="n">
        <v>0.000131151735771571</v>
      </c>
      <c r="AU43" s="37" t="n">
        <v>-0.00167361019147795</v>
      </c>
      <c r="AV43" s="37" t="n">
        <v>0.000363496802173626</v>
      </c>
      <c r="AW43" s="37" t="n">
        <v>0.00412888303530777</v>
      </c>
      <c r="AX43" s="37" t="n">
        <v>-0.000588885810202556</v>
      </c>
      <c r="AY43" s="37" t="n">
        <v>0.00115594187329307</v>
      </c>
      <c r="AZ43" s="37" t="n">
        <v>0.00272609382376911</v>
      </c>
      <c r="BA43" s="37" t="n">
        <v>-0.000409423999974631</v>
      </c>
      <c r="BB43" s="37" t="n">
        <v>0.000652740428574774</v>
      </c>
      <c r="BC43" s="37" t="n">
        <v>0.00126121170575102</v>
      </c>
      <c r="BD43" s="37" t="n">
        <v>-0.00106563312370018</v>
      </c>
      <c r="BE43" s="37" t="n">
        <v>-0.000454776481366353</v>
      </c>
      <c r="BF43" s="37" t="n">
        <v>0.000432042685187674</v>
      </c>
      <c r="BG43" s="37" t="n">
        <v>0.00665709754784772</v>
      </c>
      <c r="BH43" s="37" t="n">
        <v>-0.00085070743876856</v>
      </c>
      <c r="BI43" s="37" t="n">
        <v>-0.00440833926370754</v>
      </c>
      <c r="BJ43" s="37" t="n">
        <v>-0.000551774391853174</v>
      </c>
      <c r="BK43" s="37" t="n">
        <v>-0.00242410735707249</v>
      </c>
      <c r="BL43" s="37" t="n">
        <v>0.00144129329270507</v>
      </c>
      <c r="BM43" s="37" t="n">
        <v>0.00795418652803173</v>
      </c>
      <c r="BN43" s="37" t="n">
        <v>0.00385134759151229</v>
      </c>
      <c r="BO43" s="37" t="n">
        <v>0.00641505783443713</v>
      </c>
      <c r="BP43" s="37" t="n">
        <v>-0.00619726306323882</v>
      </c>
      <c r="BQ43" s="37" t="n">
        <v>-0.00786853347658389</v>
      </c>
      <c r="BR43" s="37" t="n">
        <v>0.00611852011523964</v>
      </c>
    </row>
    <row r="44" customFormat="false" ht="12.75" hidden="false" customHeight="false" outlineLevel="0" collapsed="false">
      <c r="A44" s="56" t="s">
        <v>251</v>
      </c>
      <c r="B44" s="3" t="n">
        <v>0.000857560899689006</v>
      </c>
      <c r="C44" s="37" t="n">
        <v>0.000629753382475108</v>
      </c>
      <c r="D44" s="37" t="n">
        <v>0.000400710968940974</v>
      </c>
      <c r="E44" s="37" t="n">
        <v>1.82594641089592E-005</v>
      </c>
      <c r="F44" s="37" t="n">
        <v>-0.000515928703143822</v>
      </c>
      <c r="G44" s="37" t="n">
        <v>0.00196843548167317</v>
      </c>
      <c r="H44" s="37" t="n">
        <v>-0.00129511080206868</v>
      </c>
      <c r="I44" s="37" t="n">
        <v>-0.000230265678105684</v>
      </c>
      <c r="J44" s="37" t="n">
        <v>0.000528118433230262</v>
      </c>
      <c r="K44" s="37" t="n">
        <v>0.00129799147652255</v>
      </c>
      <c r="L44" s="37" t="n">
        <v>-0.00127728346234903</v>
      </c>
      <c r="M44" s="37" t="n">
        <v>-0.00193636270194959</v>
      </c>
      <c r="N44" s="37" t="n">
        <v>-0.000258222766519002</v>
      </c>
      <c r="O44" s="37" t="n">
        <v>0.000544576348337367</v>
      </c>
      <c r="P44" s="37" t="n">
        <v>-0.00215081269361309</v>
      </c>
      <c r="Q44" s="37" t="n">
        <v>-0.00242908948695896</v>
      </c>
      <c r="R44" s="37" t="n">
        <v>2.22572628500366E-005</v>
      </c>
      <c r="S44" s="37" t="n">
        <v>-0.00121669815415857</v>
      </c>
      <c r="T44" s="37" t="n">
        <v>-0.0010474594618572</v>
      </c>
      <c r="U44" s="37" t="n">
        <v>0.00188486954593318</v>
      </c>
      <c r="V44" s="37" t="n">
        <v>0.00198229628861504</v>
      </c>
      <c r="W44" s="37" t="n">
        <v>-0.0035553375920871</v>
      </c>
      <c r="X44" s="37" t="n">
        <v>0.00140246784785978</v>
      </c>
      <c r="Y44" s="37" t="n">
        <v>0.000527590789405998</v>
      </c>
      <c r="Z44" s="37" t="n">
        <v>0.00298700848542217</v>
      </c>
      <c r="AA44" s="37" t="n">
        <v>-0.00204453724428669</v>
      </c>
      <c r="AB44" s="37" t="n">
        <v>0.00270237021316723</v>
      </c>
      <c r="AC44" s="37" t="n">
        <v>0.00120257692190304</v>
      </c>
      <c r="AD44" s="37" t="n">
        <v>0.000812257107490693</v>
      </c>
      <c r="AE44" s="37" t="n">
        <v>0.000377794428634913</v>
      </c>
      <c r="AF44" s="37" t="n">
        <v>-0.0018588223534589</v>
      </c>
      <c r="AG44" s="37" t="n">
        <v>0.000949857925855844</v>
      </c>
      <c r="AH44" s="37" t="n">
        <v>-0.00200273057435454</v>
      </c>
      <c r="AI44" s="37" t="n">
        <v>-0.0014519455125162</v>
      </c>
      <c r="AJ44" s="37" t="n">
        <v>0.00238653481152874</v>
      </c>
      <c r="AK44" s="37" t="n">
        <v>-0.000306455290355745</v>
      </c>
      <c r="AL44" s="37" t="n">
        <v>-0.00427867522864597</v>
      </c>
      <c r="AM44" s="37" t="n">
        <v>-0.000771231648650311</v>
      </c>
      <c r="AN44" s="37" t="n">
        <v>0.00261009189083332</v>
      </c>
      <c r="AO44" s="37" t="n">
        <v>0.000316931548830234</v>
      </c>
      <c r="AP44" s="37" t="n">
        <v>-4.03509702163981E-005</v>
      </c>
      <c r="AQ44" s="37" t="n">
        <v>-0.00167702995248617</v>
      </c>
      <c r="AR44" s="37" t="n">
        <v>-0.000106736784320285</v>
      </c>
      <c r="AS44" s="37" t="n">
        <v>-0.00144179939561471</v>
      </c>
      <c r="AT44" s="37" t="n">
        <v>0.000131151735771571</v>
      </c>
      <c r="AU44" s="37" t="n">
        <v>-0.00167361019147795</v>
      </c>
      <c r="AV44" s="37" t="n">
        <v>0.000363496802173626</v>
      </c>
      <c r="AW44" s="37" t="n">
        <v>0.00412888303530777</v>
      </c>
      <c r="AX44" s="37" t="n">
        <v>-0.000588885810202556</v>
      </c>
      <c r="AY44" s="37" t="n">
        <v>0.00115594187329307</v>
      </c>
      <c r="AZ44" s="37" t="n">
        <v>0.00272609382376911</v>
      </c>
      <c r="BA44" s="37" t="n">
        <v>-0.000409423999974631</v>
      </c>
      <c r="BB44" s="37" t="n">
        <v>0.000652740428574774</v>
      </c>
      <c r="BC44" s="37" t="n">
        <v>0.00126121170575102</v>
      </c>
      <c r="BD44" s="37" t="n">
        <v>-0.00106563312370018</v>
      </c>
      <c r="BE44" s="37" t="n">
        <v>-0.000454776481366353</v>
      </c>
      <c r="BF44" s="37" t="n">
        <v>0.000432042685187674</v>
      </c>
      <c r="BG44" s="37" t="n">
        <v>0.00665709754784772</v>
      </c>
      <c r="BH44" s="37" t="n">
        <v>-0.00085070743876856</v>
      </c>
      <c r="BI44" s="37" t="n">
        <v>-0.00440833926370754</v>
      </c>
      <c r="BJ44" s="37" t="n">
        <v>-0.000551774391853174</v>
      </c>
      <c r="BK44" s="37" t="n">
        <v>-0.00242410735707249</v>
      </c>
      <c r="BL44" s="37" t="n">
        <v>0.00144129329270507</v>
      </c>
      <c r="BM44" s="37" t="n">
        <v>-0.00054542350343309</v>
      </c>
      <c r="BN44" s="37" t="n">
        <v>-0.00243671577663311</v>
      </c>
      <c r="BO44" s="37" t="n">
        <v>0.0244777091976145</v>
      </c>
      <c r="BP44" s="37" t="n">
        <v>0.00901615745031423</v>
      </c>
      <c r="BQ44" s="37" t="n">
        <v>-0.010214313798684</v>
      </c>
      <c r="BR44" s="37" t="n">
        <v>-0.00168220848249967</v>
      </c>
    </row>
    <row r="45" customFormat="false" ht="12.75" hidden="false" customHeight="false" outlineLevel="0" collapsed="false">
      <c r="A45" s="56" t="s">
        <v>331</v>
      </c>
      <c r="B45" s="3" t="n">
        <v>-0.00529193855347742</v>
      </c>
      <c r="C45" s="37" t="n">
        <v>0.00139364107046734</v>
      </c>
      <c r="D45" s="37" t="n">
        <v>0.0017443591319431</v>
      </c>
      <c r="E45" s="37" t="n">
        <v>0.00149628511932782</v>
      </c>
      <c r="F45" s="37" t="n">
        <v>0.000178146589124185</v>
      </c>
      <c r="G45" s="37" t="n">
        <v>-0.00278828825490967</v>
      </c>
      <c r="H45" s="37" t="n">
        <v>0.000722664025419081</v>
      </c>
      <c r="I45" s="37" t="n">
        <v>-0.000397367535780384</v>
      </c>
      <c r="J45" s="37" t="n">
        <v>-0.000187869916511211</v>
      </c>
      <c r="K45" s="37" t="n">
        <v>0.00154159785540459</v>
      </c>
      <c r="L45" s="37" t="n">
        <v>-0.000268601937950858</v>
      </c>
      <c r="M45" s="37" t="n">
        <v>-0.0013878159539204</v>
      </c>
      <c r="N45" s="37" t="n">
        <v>0.0025804476966361</v>
      </c>
      <c r="O45" s="37" t="n">
        <v>-0.000437129320516472</v>
      </c>
      <c r="P45" s="37" t="n">
        <v>-0.00130334297904991</v>
      </c>
      <c r="Q45" s="37" t="n">
        <v>-0.00211391371356379</v>
      </c>
      <c r="R45" s="37" t="n">
        <v>0.00179621277524203</v>
      </c>
      <c r="S45" s="37" t="n">
        <v>0.00193745582461844</v>
      </c>
      <c r="T45" s="37" t="n">
        <v>0.000426175111144352</v>
      </c>
      <c r="U45" s="37" t="n">
        <v>0.00239999924604137</v>
      </c>
      <c r="V45" s="37" t="n">
        <v>0.00119265163937081</v>
      </c>
      <c r="W45" s="37" t="n">
        <v>-0.00280575586126611</v>
      </c>
      <c r="X45" s="37" t="n">
        <v>-0.000656086802450142</v>
      </c>
      <c r="Y45" s="37" t="n">
        <v>0.00115612200695363</v>
      </c>
      <c r="Z45" s="37" t="n">
        <v>0.00108603759767728</v>
      </c>
      <c r="AA45" s="37" t="n">
        <v>0.00332417697901469</v>
      </c>
      <c r="AB45" s="37" t="n">
        <v>0.00141034072399319</v>
      </c>
      <c r="AC45" s="37" t="n">
        <v>-0.000339792253755752</v>
      </c>
      <c r="AD45" s="37" t="n">
        <v>0.000791274155655229</v>
      </c>
      <c r="AE45" s="37" t="n">
        <v>-0.00114155209876071</v>
      </c>
      <c r="AF45" s="37" t="n">
        <v>-0.000667798815046985</v>
      </c>
      <c r="AG45" s="37" t="n">
        <v>-0.000265526933501261</v>
      </c>
      <c r="AH45" s="37" t="n">
        <v>-0.0102113555415459</v>
      </c>
      <c r="AI45" s="37" t="n">
        <v>-0.00493812192663395</v>
      </c>
      <c r="AJ45" s="37" t="n">
        <v>-0.00274356070239572</v>
      </c>
      <c r="AK45" s="37" t="n">
        <v>0.00087253801189322</v>
      </c>
      <c r="AL45" s="37" t="n">
        <v>-0.0039290348666122</v>
      </c>
      <c r="AM45" s="37" t="n">
        <v>-0.00183457129530384</v>
      </c>
      <c r="AN45" s="37" t="n">
        <v>-0.0115539500587631</v>
      </c>
      <c r="AO45" s="37" t="n">
        <v>0.00638074244112993</v>
      </c>
      <c r="AP45" s="37" t="n">
        <v>-0.000508537712480239</v>
      </c>
      <c r="AQ45" s="37" t="n">
        <v>-0.000597329442998404</v>
      </c>
      <c r="AR45" s="37" t="n">
        <v>0.00405431031653624</v>
      </c>
      <c r="AS45" s="37" t="n">
        <v>-0.00109636836101161</v>
      </c>
      <c r="AT45" s="37" t="n">
        <v>0.00217553447545758</v>
      </c>
      <c r="AU45" s="37" t="n">
        <v>-9.50848888809012E-005</v>
      </c>
      <c r="AV45" s="37" t="n">
        <v>0.0048501111400694</v>
      </c>
      <c r="AW45" s="37" t="n">
        <v>0.00325480331736293</v>
      </c>
      <c r="AX45" s="37" t="n">
        <v>0.00106243030813409</v>
      </c>
      <c r="AY45" s="37" t="n">
        <v>-0.00171688235509403</v>
      </c>
      <c r="AZ45" s="37" t="n">
        <v>0.00153981326415505</v>
      </c>
      <c r="BA45" s="37" t="n">
        <v>-0.0023326645857003</v>
      </c>
      <c r="BB45" s="37" t="n">
        <v>0.00254166540391672</v>
      </c>
      <c r="BC45" s="37" t="n">
        <v>0.000722552090326374</v>
      </c>
      <c r="BD45" s="37" t="n">
        <v>0.00178712797614775</v>
      </c>
      <c r="BE45" s="37" t="n">
        <v>0.00707200037156827</v>
      </c>
      <c r="BF45" s="37" t="n">
        <v>0.00521118096004121</v>
      </c>
      <c r="BG45" s="37" t="n">
        <v>0.000738200736573507</v>
      </c>
      <c r="BH45" s="37" t="n">
        <v>-7.53219369180655E-006</v>
      </c>
      <c r="BI45" s="37" t="n">
        <v>-0.00133813865726177</v>
      </c>
      <c r="BJ45" s="37" t="n">
        <v>-0.000967656676381229</v>
      </c>
      <c r="BK45" s="37" t="n">
        <v>0.00088464770784748</v>
      </c>
      <c r="BL45" s="37" t="n">
        <v>0.00240945072572125</v>
      </c>
      <c r="BM45" s="37" t="n">
        <v>-0.00112276178228281</v>
      </c>
      <c r="BN45" s="37" t="n">
        <v>0.000746252729513383</v>
      </c>
      <c r="BO45" s="37" t="n">
        <v>0.00479855447464143</v>
      </c>
      <c r="BP45" s="37" t="n">
        <v>0.00645128012710514</v>
      </c>
      <c r="BQ45" s="37" t="n">
        <v>-0.0125587373692193</v>
      </c>
      <c r="BR45" s="37" t="n">
        <v>0.00480625019843143</v>
      </c>
    </row>
    <row r="46" customFormat="false" ht="12.75" hidden="false" customHeight="false" outlineLevel="0" collapsed="false">
      <c r="A46" s="56" t="s">
        <v>252</v>
      </c>
      <c r="B46" s="3" t="n">
        <v>0.00150404870132761</v>
      </c>
      <c r="C46" s="37" t="n">
        <v>0.00374532931907124</v>
      </c>
      <c r="D46" s="37" t="n">
        <v>5.85462554525114E-006</v>
      </c>
      <c r="E46" s="37" t="n">
        <v>-0.00436743455169447</v>
      </c>
      <c r="F46" s="37" t="n">
        <v>-0.000723632330887802</v>
      </c>
      <c r="G46" s="37" t="n">
        <v>-0.00215251830003518</v>
      </c>
      <c r="H46" s="37" t="n">
        <v>-0.00213749933618883</v>
      </c>
      <c r="I46" s="37" t="n">
        <v>0.00199458244698588</v>
      </c>
      <c r="J46" s="37" t="n">
        <v>-5.53031290002255E-005</v>
      </c>
      <c r="K46" s="37" t="n">
        <v>-0.00135013602171362</v>
      </c>
      <c r="L46" s="37" t="n">
        <v>-0.00841396997657915</v>
      </c>
      <c r="M46" s="37" t="n">
        <v>-0.00581728659013053</v>
      </c>
      <c r="N46" s="37" t="n">
        <v>0.000616802861191727</v>
      </c>
      <c r="O46" s="37" t="n">
        <v>-0.00059114036197508</v>
      </c>
      <c r="P46" s="37" t="n">
        <v>-0.00454548499713889</v>
      </c>
      <c r="Q46" s="37" t="n">
        <v>-0.00309408540978783</v>
      </c>
      <c r="R46" s="37" t="n">
        <v>-0.00160370795210811</v>
      </c>
      <c r="S46" s="37" t="n">
        <v>0.00155669328970727</v>
      </c>
      <c r="T46" s="37" t="n">
        <v>0.00244652339140155</v>
      </c>
      <c r="U46" s="37" t="n">
        <v>0.00274948650610416</v>
      </c>
      <c r="V46" s="37" t="n">
        <v>0.00133443085128135</v>
      </c>
      <c r="W46" s="37" t="n">
        <v>-0.00268488169188526</v>
      </c>
      <c r="X46" s="37" t="n">
        <v>0.00270141753955158</v>
      </c>
      <c r="Y46" s="37" t="n">
        <v>0.0039301569314817</v>
      </c>
      <c r="Z46" s="37" t="n">
        <v>0.0023106037831299</v>
      </c>
      <c r="AA46" s="37" t="n">
        <v>-0.00590982413392852</v>
      </c>
      <c r="AB46" s="37" t="n">
        <v>0.00200910751759429</v>
      </c>
      <c r="AC46" s="37" t="n">
        <v>0.00104588875546903</v>
      </c>
      <c r="AD46" s="37" t="n">
        <v>0.00126891707317718</v>
      </c>
      <c r="AE46" s="37" t="n">
        <v>0.00367728599966316</v>
      </c>
      <c r="AF46" s="37" t="n">
        <v>-0.000981443815817751</v>
      </c>
      <c r="AG46" s="37" t="n">
        <v>0.00108877065254861</v>
      </c>
      <c r="AH46" s="37" t="n">
        <v>-0.00404737429336235</v>
      </c>
      <c r="AI46" s="37" t="n">
        <v>-0.00826490200272841</v>
      </c>
      <c r="AJ46" s="37" t="n">
        <v>0.000107369093209037</v>
      </c>
      <c r="AK46" s="37" t="n">
        <v>0.000157515651913466</v>
      </c>
      <c r="AL46" s="37" t="n">
        <v>0.00177161121681618</v>
      </c>
      <c r="AM46" s="37" t="n">
        <v>0.00470626715862096</v>
      </c>
      <c r="AN46" s="37" t="n">
        <v>0.000297921786684124</v>
      </c>
      <c r="AO46" s="37" t="n">
        <v>-0.00101582234457815</v>
      </c>
      <c r="AP46" s="37" t="n">
        <v>0.00167015556845241</v>
      </c>
      <c r="AQ46" s="37" t="n">
        <v>-0.00423413324755369</v>
      </c>
      <c r="AR46" s="37" t="n">
        <v>-0.00507531361893546</v>
      </c>
      <c r="AS46" s="37" t="n">
        <v>-0.00217821991671261</v>
      </c>
      <c r="AT46" s="37" t="n">
        <v>0.00110532076772438</v>
      </c>
      <c r="AU46" s="37" t="n">
        <v>0.00492992049677158</v>
      </c>
      <c r="AV46" s="37" t="n">
        <v>0.00708922248373074</v>
      </c>
      <c r="AW46" s="37" t="n">
        <v>-0.00024500675324234</v>
      </c>
      <c r="AX46" s="37" t="n">
        <v>-0.00375535646952983</v>
      </c>
      <c r="AY46" s="37" t="n">
        <v>0.0120869500077626</v>
      </c>
      <c r="AZ46" s="37" t="n">
        <v>0.00453694060959482</v>
      </c>
      <c r="BA46" s="37" t="n">
        <v>-0.00438280616911908</v>
      </c>
      <c r="BB46" s="37" t="n">
        <v>0.00490382831288009</v>
      </c>
      <c r="BC46" s="37" t="n">
        <v>0.0032747458011721</v>
      </c>
      <c r="BD46" s="37" t="n">
        <v>0.00432254009951141</v>
      </c>
      <c r="BE46" s="37" t="n">
        <v>0.000626572114872821</v>
      </c>
      <c r="BF46" s="37" t="n">
        <v>0.00274716204908552</v>
      </c>
      <c r="BG46" s="37" t="n">
        <v>0.00282575466955019</v>
      </c>
      <c r="BH46" s="37" t="n">
        <v>-0.000880537750017236</v>
      </c>
      <c r="BI46" s="37" t="n">
        <v>-0.00159704669527781</v>
      </c>
      <c r="BJ46" s="37" t="n">
        <v>0.0022333197817567</v>
      </c>
      <c r="BK46" s="37" t="n">
        <v>-0.00183847879556246</v>
      </c>
      <c r="BL46" s="37" t="n">
        <v>0.00559403660324917</v>
      </c>
      <c r="BM46" s="37" t="n">
        <v>0.00250898707136601</v>
      </c>
      <c r="BN46" s="37" t="n">
        <v>-0.00160056288981594</v>
      </c>
      <c r="BO46" s="37" t="n">
        <v>0.00172597413752606</v>
      </c>
      <c r="BP46" s="37" t="n">
        <v>-0.00195934193984865</v>
      </c>
      <c r="BQ46" s="37" t="n">
        <v>-0.012548167867061</v>
      </c>
      <c r="BR46" s="37" t="n">
        <v>-0.0312897844793978</v>
      </c>
    </row>
    <row r="47" customFormat="false" ht="12.75" hidden="false" customHeight="false" outlineLevel="0" collapsed="false">
      <c r="A47" s="56" t="s">
        <v>332</v>
      </c>
      <c r="B47" s="3" t="n">
        <v>0.00150404870132761</v>
      </c>
      <c r="C47" s="37" t="n">
        <v>0.00374532931907124</v>
      </c>
      <c r="D47" s="37" t="n">
        <v>5.85462554525114E-006</v>
      </c>
      <c r="E47" s="37" t="n">
        <v>-0.00436743455169447</v>
      </c>
      <c r="F47" s="37" t="n">
        <v>-0.000723632330887802</v>
      </c>
      <c r="G47" s="37" t="n">
        <v>-0.00215251830003518</v>
      </c>
      <c r="H47" s="37" t="n">
        <v>-0.00213749933618883</v>
      </c>
      <c r="I47" s="37" t="n">
        <v>0.00199458244698588</v>
      </c>
      <c r="J47" s="37" t="n">
        <v>-5.53031290002255E-005</v>
      </c>
      <c r="K47" s="37" t="n">
        <v>-0.00135013602171362</v>
      </c>
      <c r="L47" s="37" t="n">
        <v>-0.00841396997657915</v>
      </c>
      <c r="M47" s="37" t="n">
        <v>-0.00581728659013053</v>
      </c>
      <c r="N47" s="37" t="n">
        <v>0.000616802861191727</v>
      </c>
      <c r="O47" s="37" t="n">
        <v>-0.00059114036197508</v>
      </c>
      <c r="P47" s="37" t="n">
        <v>-0.00454548499713889</v>
      </c>
      <c r="Q47" s="37" t="n">
        <v>-0.00309408540978783</v>
      </c>
      <c r="R47" s="37" t="n">
        <v>-0.00160370795210811</v>
      </c>
      <c r="S47" s="37" t="n">
        <v>0.00155669328970727</v>
      </c>
      <c r="T47" s="37" t="n">
        <v>0.00244652339140155</v>
      </c>
      <c r="U47" s="37" t="n">
        <v>0.00274948650610416</v>
      </c>
      <c r="V47" s="37" t="n">
        <v>0.00133443085128135</v>
      </c>
      <c r="W47" s="37" t="n">
        <v>-0.00268488169188526</v>
      </c>
      <c r="X47" s="37" t="n">
        <v>0.00270141753955158</v>
      </c>
      <c r="Y47" s="37" t="n">
        <v>0.0039301569314817</v>
      </c>
      <c r="Z47" s="37" t="n">
        <v>0.0023106037831299</v>
      </c>
      <c r="AA47" s="37" t="n">
        <v>-0.00590982413392852</v>
      </c>
      <c r="AB47" s="37" t="n">
        <v>0.00200910751759429</v>
      </c>
      <c r="AC47" s="37" t="n">
        <v>0.00104588875546903</v>
      </c>
      <c r="AD47" s="37" t="n">
        <v>0.00126891707317718</v>
      </c>
      <c r="AE47" s="37" t="n">
        <v>0.00367728599966316</v>
      </c>
      <c r="AF47" s="37" t="n">
        <v>-0.000981443815817751</v>
      </c>
      <c r="AG47" s="37" t="n">
        <v>0.00108877065254861</v>
      </c>
      <c r="AH47" s="37" t="n">
        <v>-0.00404737429336235</v>
      </c>
      <c r="AI47" s="37" t="n">
        <v>-0.00826490200272841</v>
      </c>
      <c r="AJ47" s="37" t="n">
        <v>0.000107369093209037</v>
      </c>
      <c r="AK47" s="37" t="n">
        <v>0.000157515651913466</v>
      </c>
      <c r="AL47" s="37" t="n">
        <v>0.00177161121681618</v>
      </c>
      <c r="AM47" s="37" t="n">
        <v>0.00470626715862096</v>
      </c>
      <c r="AN47" s="37" t="n">
        <v>0.000297921786684124</v>
      </c>
      <c r="AO47" s="37" t="n">
        <v>-0.00101582234457815</v>
      </c>
      <c r="AP47" s="37" t="n">
        <v>0.00167015556845241</v>
      </c>
      <c r="AQ47" s="37" t="n">
        <v>-0.00423413324755369</v>
      </c>
      <c r="AR47" s="37" t="n">
        <v>-0.00507531361893546</v>
      </c>
      <c r="AS47" s="37" t="n">
        <v>-0.00217821991671261</v>
      </c>
      <c r="AT47" s="37" t="n">
        <v>0.00110532076772438</v>
      </c>
      <c r="AU47" s="37" t="n">
        <v>0.00492992049677158</v>
      </c>
      <c r="AV47" s="37" t="n">
        <v>0.00708922248373074</v>
      </c>
      <c r="AW47" s="37" t="n">
        <v>-0.00024500675324234</v>
      </c>
      <c r="AX47" s="37" t="n">
        <v>-0.00375535646952983</v>
      </c>
      <c r="AY47" s="37" t="n">
        <v>0.0120869500077626</v>
      </c>
      <c r="AZ47" s="37" t="n">
        <v>0.00453694060959482</v>
      </c>
      <c r="BA47" s="37" t="n">
        <v>-0.00438280616911908</v>
      </c>
      <c r="BB47" s="37" t="n">
        <v>0.00490382831288009</v>
      </c>
      <c r="BC47" s="37" t="n">
        <v>0.0032747458011721</v>
      </c>
      <c r="BD47" s="37" t="n">
        <v>0.00432254009951141</v>
      </c>
      <c r="BE47" s="37" t="n">
        <v>0.000626572114872821</v>
      </c>
      <c r="BF47" s="37" t="n">
        <v>0.00274716204908552</v>
      </c>
      <c r="BG47" s="37" t="n">
        <v>0.00282575466955019</v>
      </c>
      <c r="BH47" s="37" t="n">
        <v>-0.000880537750017236</v>
      </c>
      <c r="BI47" s="37" t="n">
        <v>-0.00159704669527781</v>
      </c>
      <c r="BJ47" s="37" t="n">
        <v>0.0022333197817567</v>
      </c>
      <c r="BK47" s="37" t="n">
        <v>-0.00183847879556246</v>
      </c>
      <c r="BL47" s="37" t="n">
        <v>0.00559403660324917</v>
      </c>
      <c r="BM47" s="37" t="n">
        <v>0.00250898707136601</v>
      </c>
      <c r="BN47" s="37" t="n">
        <v>-0.00160056288981594</v>
      </c>
      <c r="BO47" s="37" t="n">
        <v>-0.0013758784847085</v>
      </c>
      <c r="BP47" s="37" t="n">
        <v>-0.00147244282647883</v>
      </c>
      <c r="BQ47" s="37" t="n">
        <v>-0.0157681516316971</v>
      </c>
      <c r="BR47" s="37" t="n">
        <v>-0.00962675845647941</v>
      </c>
    </row>
    <row r="48" customFormat="false" ht="12.75" hidden="false" customHeight="false" outlineLevel="0" collapsed="false">
      <c r="A48" s="56" t="s">
        <v>333</v>
      </c>
      <c r="B48" s="3" t="n">
        <v>-0.000846462521744437</v>
      </c>
      <c r="C48" s="37" t="n">
        <v>-0.000291965986188543</v>
      </c>
      <c r="D48" s="37" t="n">
        <v>-0.00261464500374829</v>
      </c>
      <c r="E48" s="37" t="n">
        <v>-0.00517976925246098</v>
      </c>
      <c r="F48" s="37" t="n">
        <v>-0.0043195335149155</v>
      </c>
      <c r="G48" s="37" t="n">
        <v>-0.00589421091439357</v>
      </c>
      <c r="H48" s="37" t="n">
        <v>-0.00378920807526374</v>
      </c>
      <c r="I48" s="37" t="n">
        <v>0.00307855760696323</v>
      </c>
      <c r="J48" s="37" t="n">
        <v>-0.00201252241017246</v>
      </c>
      <c r="K48" s="37" t="n">
        <v>-0.00691813643902196</v>
      </c>
      <c r="L48" s="37" t="n">
        <v>-0.00748670734877049</v>
      </c>
      <c r="M48" s="37" t="n">
        <v>-0.0219768492064163</v>
      </c>
      <c r="N48" s="37" t="n">
        <v>0.0140982501548819</v>
      </c>
      <c r="O48" s="37" t="n">
        <v>-0.00572083778571049</v>
      </c>
      <c r="P48" s="37" t="n">
        <v>-0.018804834263618</v>
      </c>
      <c r="Q48" s="37" t="n">
        <v>0.0169660135748133</v>
      </c>
      <c r="R48" s="37" t="n">
        <v>-0.00377768517390592</v>
      </c>
      <c r="S48" s="37" t="n">
        <v>0.00863293607281922</v>
      </c>
      <c r="T48" s="37" t="n">
        <v>0.00118830817527075</v>
      </c>
      <c r="U48" s="37" t="n">
        <v>0.00913300185046373</v>
      </c>
      <c r="V48" s="37" t="n">
        <v>-0.00225299528674715</v>
      </c>
      <c r="W48" s="37" t="n">
        <v>-0.00697207283508982</v>
      </c>
      <c r="X48" s="37" t="n">
        <v>-0.00744098747065676</v>
      </c>
      <c r="Y48" s="37" t="n">
        <v>-0.0106955279644374</v>
      </c>
      <c r="Z48" s="37" t="n">
        <v>0.0119372954114741</v>
      </c>
      <c r="AA48" s="37" t="n">
        <v>-0.0060545735494412</v>
      </c>
      <c r="AB48" s="37" t="n">
        <v>-0.00125769457739984</v>
      </c>
      <c r="AC48" s="37" t="n">
        <v>0.00997727126013924</v>
      </c>
      <c r="AD48" s="37" t="n">
        <v>-0.00410367864658869</v>
      </c>
      <c r="AE48" s="37" t="n">
        <v>0.010947620799876</v>
      </c>
      <c r="AF48" s="37" t="n">
        <v>0.0156599111277248</v>
      </c>
      <c r="AG48" s="37" t="n">
        <v>-0.00704641811539121</v>
      </c>
      <c r="AH48" s="37" t="n">
        <v>0.00462461238958306</v>
      </c>
      <c r="AI48" s="37" t="n">
        <v>-0.0102033540051422</v>
      </c>
      <c r="AJ48" s="37" t="n">
        <v>-0.0066305369216115</v>
      </c>
      <c r="AK48" s="37" t="n">
        <v>-0.00362795276895093</v>
      </c>
      <c r="AL48" s="37" t="n">
        <v>0.0232850610719497</v>
      </c>
      <c r="AM48" s="37" t="n">
        <v>0.0281546274279024</v>
      </c>
      <c r="AN48" s="37" t="n">
        <v>0.0286481637470724</v>
      </c>
      <c r="AO48" s="37" t="n">
        <v>0.00780842174180018</v>
      </c>
      <c r="AP48" s="37" t="n">
        <v>0.000404889392897766</v>
      </c>
      <c r="AQ48" s="37" t="n">
        <v>-0.00683923424620051</v>
      </c>
      <c r="AR48" s="37" t="n">
        <v>0.00109077498433901</v>
      </c>
      <c r="AS48" s="37" t="n">
        <v>0.00472932783089036</v>
      </c>
      <c r="AT48" s="37" t="n">
        <v>0.00333453571549382</v>
      </c>
      <c r="AU48" s="37" t="n">
        <v>0.000231028089465181</v>
      </c>
      <c r="AV48" s="37" t="n">
        <v>0.00626556613920974</v>
      </c>
      <c r="AW48" s="37" t="n">
        <v>0.0161519762240348</v>
      </c>
      <c r="AX48" s="37" t="n">
        <v>-0.00583018679233604</v>
      </c>
      <c r="AY48" s="37" t="n">
        <v>-0.00416289799354662</v>
      </c>
      <c r="AZ48" s="37" t="n">
        <v>-0.00327924610674952</v>
      </c>
      <c r="BA48" s="37" t="n">
        <v>-0.00233995945990507</v>
      </c>
      <c r="BB48" s="37" t="n">
        <v>-0.00650646170098723</v>
      </c>
      <c r="BC48" s="37" t="n">
        <v>0.00348947238049556</v>
      </c>
      <c r="BD48" s="37" t="n">
        <v>-0.00192650840773126</v>
      </c>
      <c r="BE48" s="37" t="n">
        <v>-0.00344987311959711</v>
      </c>
      <c r="BF48" s="37" t="n">
        <v>0.00153224589807165</v>
      </c>
      <c r="BG48" s="37" t="n">
        <v>-0.00610528146225394</v>
      </c>
      <c r="BH48" s="37" t="n">
        <v>-0.00222280619218929</v>
      </c>
      <c r="BI48" s="37" t="n">
        <v>-0.00477276800036934</v>
      </c>
      <c r="BJ48" s="37" t="n">
        <v>-0.00999565258673517</v>
      </c>
      <c r="BK48" s="37" t="n">
        <v>0.0079493405841691</v>
      </c>
      <c r="BL48" s="37" t="n">
        <v>-0.00372755800279868</v>
      </c>
      <c r="BM48" s="37" t="n">
        <v>-0.00991693546119815</v>
      </c>
      <c r="BN48" s="37" t="n">
        <v>0.0082143095635857</v>
      </c>
      <c r="BO48" s="37" t="n">
        <v>-0.000957287916798415</v>
      </c>
      <c r="BP48" s="37" t="n">
        <v>0.00137364426337197</v>
      </c>
      <c r="BQ48" s="37" t="n">
        <v>-0.010611500534801</v>
      </c>
      <c r="BR48" s="37" t="n">
        <v>0.000168122569819752</v>
      </c>
    </row>
    <row r="49" customFormat="false" ht="12.75" hidden="false" customHeight="false" outlineLevel="0" collapsed="false">
      <c r="A49" s="56" t="s">
        <v>334</v>
      </c>
      <c r="B49" s="3" t="n">
        <v>-0.000555794982446987</v>
      </c>
      <c r="C49" s="37" t="n">
        <v>0.00120953226215987</v>
      </c>
      <c r="D49" s="37" t="n">
        <v>0.000507984637607932</v>
      </c>
      <c r="E49" s="37" t="n">
        <v>0.000681775797037534</v>
      </c>
      <c r="F49" s="37" t="n">
        <v>2.84863562913114E-005</v>
      </c>
      <c r="G49" s="37" t="n">
        <v>0.000347909529695995</v>
      </c>
      <c r="H49" s="37" t="n">
        <v>0.000322158215069512</v>
      </c>
      <c r="I49" s="37" t="n">
        <v>0.000427718362280073</v>
      </c>
      <c r="J49" s="37" t="n">
        <v>0.000157584928091074</v>
      </c>
      <c r="K49" s="37" t="n">
        <v>0.000538420723301073</v>
      </c>
      <c r="L49" s="37" t="n">
        <v>0.00108338524975697</v>
      </c>
      <c r="M49" s="37" t="n">
        <v>-0.000581027762414642</v>
      </c>
      <c r="N49" s="37" t="n">
        <v>0.000153558661233933</v>
      </c>
      <c r="O49" s="37" t="n">
        <v>0.000165539787313804</v>
      </c>
      <c r="P49" s="37" t="n">
        <v>-0.000256078631185808</v>
      </c>
      <c r="Q49" s="37" t="n">
        <v>0.00156716579328021</v>
      </c>
      <c r="R49" s="37" t="n">
        <v>0.00197430826182363</v>
      </c>
      <c r="S49" s="37" t="n">
        <v>0.000762204670873021</v>
      </c>
      <c r="T49" s="37" t="n">
        <v>-0.000305609567095562</v>
      </c>
      <c r="U49" s="37" t="n">
        <v>-0.00170150547486069</v>
      </c>
      <c r="V49" s="37" t="n">
        <v>0.000371596959258917</v>
      </c>
      <c r="W49" s="37" t="n">
        <v>-0.000903299007335838</v>
      </c>
      <c r="X49" s="37" t="n">
        <v>-0.00113880479925514</v>
      </c>
      <c r="Y49" s="37" t="n">
        <v>0.000417590194276555</v>
      </c>
      <c r="Z49" s="37" t="n">
        <v>0.00286264719603535</v>
      </c>
      <c r="AA49" s="37" t="n">
        <v>-0.000255228951935833</v>
      </c>
      <c r="AB49" s="37" t="n">
        <v>-0.00121473868342915</v>
      </c>
      <c r="AC49" s="37" t="n">
        <v>0.000444988079034266</v>
      </c>
      <c r="AD49" s="37" t="n">
        <v>0.000423142361144393</v>
      </c>
      <c r="AE49" s="37" t="n">
        <v>-0.000268451599850899</v>
      </c>
      <c r="AF49" s="37" t="n">
        <v>-0.00197482939123469</v>
      </c>
      <c r="AG49" s="37" t="n">
        <v>-0.000351782755024321</v>
      </c>
      <c r="AH49" s="37" t="n">
        <v>-0.000288043451229008</v>
      </c>
      <c r="AI49" s="37" t="n">
        <v>-0.00917995695938214</v>
      </c>
      <c r="AJ49" s="37" t="n">
        <v>-0.00376582100737981</v>
      </c>
      <c r="AK49" s="37" t="n">
        <v>0.00141138051650868</v>
      </c>
      <c r="AL49" s="37" t="n">
        <v>-0.00121271952242588</v>
      </c>
      <c r="AM49" s="37" t="n">
        <v>-4.77224960341015E-005</v>
      </c>
      <c r="AN49" s="37" t="n">
        <v>-0.00372184547697043</v>
      </c>
      <c r="AO49" s="37" t="n">
        <v>0.000855597252158945</v>
      </c>
      <c r="AP49" s="37" t="n">
        <v>-0.00109608850781781</v>
      </c>
      <c r="AQ49" s="37" t="n">
        <v>0.00095786846688683</v>
      </c>
      <c r="AR49" s="37" t="n">
        <v>0.0019212294432203</v>
      </c>
      <c r="AS49" s="37" t="n">
        <v>0.000323461438152961</v>
      </c>
      <c r="AT49" s="37" t="n">
        <v>0.000398338696678697</v>
      </c>
      <c r="AU49" s="37" t="n">
        <v>-5.39058890968532E-005</v>
      </c>
      <c r="AV49" s="37" t="n">
        <v>0.000278381346476981</v>
      </c>
      <c r="AW49" s="37" t="n">
        <v>-0.000393799595676434</v>
      </c>
      <c r="AX49" s="37" t="n">
        <v>2.94283332884426E-005</v>
      </c>
      <c r="AY49" s="37" t="n">
        <v>-0.000115353344955079</v>
      </c>
      <c r="AZ49" s="37" t="n">
        <v>-0.000294192664407606</v>
      </c>
      <c r="BA49" s="37" t="n">
        <v>-0.000960998115878476</v>
      </c>
      <c r="BB49" s="37" t="n">
        <v>0.000855805449331385</v>
      </c>
      <c r="BC49" s="37" t="n">
        <v>-0.000267321886255678</v>
      </c>
      <c r="BD49" s="37" t="n">
        <v>0.00125590036421473</v>
      </c>
      <c r="BE49" s="37" t="n">
        <v>-0.00050757707493993</v>
      </c>
      <c r="BF49" s="37" t="n">
        <v>0.00231007576043427</v>
      </c>
      <c r="BG49" s="37" t="n">
        <v>0.00383733465936553</v>
      </c>
      <c r="BH49" s="37" t="n">
        <v>0.00101612244805327</v>
      </c>
      <c r="BI49" s="37" t="n">
        <v>0.000125253825303621</v>
      </c>
      <c r="BJ49" s="37" t="n">
        <v>0.000256644472203789</v>
      </c>
      <c r="BK49" s="37" t="n">
        <v>-0.000464088698619436</v>
      </c>
      <c r="BL49" s="37" t="n">
        <v>0.00126477078533978</v>
      </c>
      <c r="BM49" s="37" t="n">
        <v>0.000264278595896035</v>
      </c>
      <c r="BN49" s="37" t="n">
        <v>-0.000463746701009388</v>
      </c>
      <c r="BO49" s="37" t="n">
        <v>0.00583124633379753</v>
      </c>
      <c r="BP49" s="37" t="n">
        <v>0.00690961510968253</v>
      </c>
      <c r="BQ49" s="37" t="n">
        <v>-0.00784864117906896</v>
      </c>
      <c r="BR49" s="37" t="n">
        <v>-0.00785228399048495</v>
      </c>
    </row>
    <row r="50" customFormat="false" ht="12.75" hidden="false" customHeight="false" outlineLevel="0" collapsed="false">
      <c r="A50" s="56" t="s">
        <v>334</v>
      </c>
      <c r="B50" s="3" t="n">
        <v>-0.00132917015704113</v>
      </c>
      <c r="C50" s="37" t="n">
        <v>0.00164161517025412</v>
      </c>
      <c r="D50" s="37" t="n">
        <v>9.76631365149547E-005</v>
      </c>
      <c r="E50" s="37" t="n">
        <v>0.00231068986227988</v>
      </c>
      <c r="F50" s="37" t="n">
        <v>0.000354300874915802</v>
      </c>
      <c r="G50" s="37" t="n">
        <v>0.000760292391418084</v>
      </c>
      <c r="H50" s="37" t="n">
        <v>0.000466933966452017</v>
      </c>
      <c r="I50" s="37" t="n">
        <v>0.000782042205517378</v>
      </c>
      <c r="J50" s="37" t="n">
        <v>0.000377351040832554</v>
      </c>
      <c r="K50" s="37" t="n">
        <v>0.00117378716501018</v>
      </c>
      <c r="L50" s="37" t="n">
        <v>0.0014500200023219</v>
      </c>
      <c r="M50" s="37" t="n">
        <v>-0.00117072555240915</v>
      </c>
      <c r="N50" s="37" t="n">
        <v>0.00122866009966614</v>
      </c>
      <c r="O50" s="37" t="n">
        <v>0.000980654931753715</v>
      </c>
      <c r="P50" s="37" t="n">
        <v>-0.000538220235001805</v>
      </c>
      <c r="Q50" s="37" t="n">
        <v>-0.000212220423539803</v>
      </c>
      <c r="R50" s="37" t="n">
        <v>0.000543746902390871</v>
      </c>
      <c r="S50" s="37" t="n">
        <v>0.00167664164932054</v>
      </c>
      <c r="T50" s="37" t="n">
        <v>0.000179961199550101</v>
      </c>
      <c r="U50" s="37" t="n">
        <v>0.000200179354592732</v>
      </c>
      <c r="V50" s="37" t="n">
        <v>-0.000617953155794958</v>
      </c>
      <c r="W50" s="37" t="n">
        <v>-0.000577231252575554</v>
      </c>
      <c r="X50" s="37" t="n">
        <v>0.000991254703139528</v>
      </c>
      <c r="Y50" s="37" t="n">
        <v>0.000471066994505567</v>
      </c>
      <c r="Z50" s="37" t="n">
        <v>0.000614200066067261</v>
      </c>
      <c r="AA50" s="37" t="n">
        <v>-0.000697957201511894</v>
      </c>
      <c r="AB50" s="37" t="n">
        <v>0.00148262106526487</v>
      </c>
      <c r="AC50" s="37" t="n">
        <v>0.000642913073923926</v>
      </c>
      <c r="AD50" s="37" t="n">
        <v>0.00189683128290827</v>
      </c>
      <c r="AE50" s="37" t="n">
        <v>0.000243176522980739</v>
      </c>
      <c r="AF50" s="37" t="n">
        <v>-0.000255620155921149</v>
      </c>
      <c r="AG50" s="37" t="n">
        <v>0.000573864376368846</v>
      </c>
      <c r="AH50" s="37" t="n">
        <v>-0.00162941458623345</v>
      </c>
      <c r="AI50" s="37" t="n">
        <v>-0.00989080162320277</v>
      </c>
      <c r="AJ50" s="37" t="n">
        <v>0.000715239000302327</v>
      </c>
      <c r="AK50" s="37" t="n">
        <v>0.000726215176110971</v>
      </c>
      <c r="AL50" s="37" t="n">
        <v>0.00291402242685247</v>
      </c>
      <c r="AM50" s="37" t="n">
        <v>0.0035230481228971</v>
      </c>
      <c r="AN50" s="37" t="n">
        <v>-0.00205678392873981</v>
      </c>
      <c r="AO50" s="37" t="n">
        <v>0.0019412586065687</v>
      </c>
      <c r="AP50" s="37" t="n">
        <v>0.00176931162598809</v>
      </c>
      <c r="AQ50" s="37" t="n">
        <v>-0.0032073481398482</v>
      </c>
      <c r="AR50" s="37" t="n">
        <v>-0.00280111661221171</v>
      </c>
      <c r="AS50" s="37" t="n">
        <v>-0.000357027494272992</v>
      </c>
      <c r="AT50" s="37" t="n">
        <v>0.00205093205442482</v>
      </c>
      <c r="AU50" s="37" t="n">
        <v>0.00329977630351056</v>
      </c>
      <c r="AV50" s="37" t="n">
        <v>0.00154884307319754</v>
      </c>
      <c r="AW50" s="37" t="n">
        <v>0.00265887298556345</v>
      </c>
      <c r="AX50" s="37" t="n">
        <v>0.00209321936550471</v>
      </c>
      <c r="AY50" s="37" t="n">
        <v>-0.00380401819742996</v>
      </c>
      <c r="AZ50" s="37" t="n">
        <v>-0.00465313275690885</v>
      </c>
      <c r="BA50" s="37" t="n">
        <v>-0.00561060695736331</v>
      </c>
      <c r="BB50" s="37" t="n">
        <v>-0.00102359239707918</v>
      </c>
      <c r="BC50" s="37" t="n">
        <v>-3.74423010177241E-005</v>
      </c>
      <c r="BD50" s="37" t="n">
        <v>-0.0163845638061963</v>
      </c>
      <c r="BE50" s="37" t="n">
        <v>-0.0202490113218523</v>
      </c>
      <c r="BF50" s="37" t="n">
        <v>0.0115985188929694</v>
      </c>
      <c r="BG50" s="37" t="n">
        <v>0.00637596588000507</v>
      </c>
      <c r="BH50" s="37" t="n">
        <v>0.00127845385632745</v>
      </c>
      <c r="BI50" s="37" t="n">
        <v>0.00403234294241892</v>
      </c>
      <c r="BJ50" s="37" t="n">
        <v>-0.00443088950692369</v>
      </c>
      <c r="BK50" s="37" t="n">
        <v>0.00481628422740536</v>
      </c>
      <c r="BL50" s="37" t="n">
        <v>-0.00126702557120064</v>
      </c>
      <c r="BM50" s="37" t="n">
        <v>-0.00448389017413487</v>
      </c>
      <c r="BN50" s="37" t="n">
        <v>0.00485771156150232</v>
      </c>
      <c r="BO50" s="37" t="n">
        <v>-0.0109333196158869</v>
      </c>
      <c r="BP50" s="37" t="n">
        <v>-0.000190613679817422</v>
      </c>
      <c r="BQ50" s="37" t="n">
        <v>-0.0183483073798959</v>
      </c>
      <c r="BR50" s="37" t="n">
        <v>0.0140928897129361</v>
      </c>
    </row>
    <row r="51" customFormat="false" ht="12.75" hidden="false" customHeight="false" outlineLevel="0" collapsed="false">
      <c r="A51" s="56" t="s">
        <v>334</v>
      </c>
      <c r="B51" s="3" t="n">
        <v>0.00211355228485529</v>
      </c>
      <c r="C51" s="37" t="n">
        <v>0.00159480031960293</v>
      </c>
      <c r="D51" s="37" t="n">
        <v>-0.00178622153639413</v>
      </c>
      <c r="E51" s="37" t="n">
        <v>-8.47545731145496E-005</v>
      </c>
      <c r="F51" s="37" t="n">
        <v>-0.000366066437813264</v>
      </c>
      <c r="G51" s="37" t="n">
        <v>0.000260238466260285</v>
      </c>
      <c r="H51" s="37" t="n">
        <v>0.000424348448059083</v>
      </c>
      <c r="I51" s="37" t="n">
        <v>0.000155148968963942</v>
      </c>
      <c r="J51" s="37" t="n">
        <v>-9.14605492500743E-005</v>
      </c>
      <c r="K51" s="37" t="n">
        <v>-0.00201924348606561</v>
      </c>
      <c r="L51" s="37" t="n">
        <v>-0.00194751200882646</v>
      </c>
      <c r="M51" s="37" t="n">
        <v>-0.00257695123594752</v>
      </c>
      <c r="N51" s="37" t="n">
        <v>9.19134067347494E-005</v>
      </c>
      <c r="O51" s="37" t="n">
        <v>0.00030350625176629</v>
      </c>
      <c r="P51" s="37" t="n">
        <v>-0.00113078486461379</v>
      </c>
      <c r="Q51" s="37" t="n">
        <v>0.00233217411910268</v>
      </c>
      <c r="R51" s="37" t="n">
        <v>0.00112418913778007</v>
      </c>
      <c r="S51" s="37" t="n">
        <v>0.00131799319142587</v>
      </c>
      <c r="T51" s="37" t="n">
        <v>0.00029291453682604</v>
      </c>
      <c r="U51" s="37" t="n">
        <v>0.00250346414984834</v>
      </c>
      <c r="V51" s="37" t="n">
        <v>0.000309232033334595</v>
      </c>
      <c r="W51" s="37" t="n">
        <v>-0.00322932427798169</v>
      </c>
      <c r="X51" s="37" t="n">
        <v>0.00178455883261873</v>
      </c>
      <c r="Y51" s="37" t="n">
        <v>0.000726969364400184</v>
      </c>
      <c r="Z51" s="37" t="n">
        <v>0.000523151839248182</v>
      </c>
      <c r="AA51" s="37" t="n">
        <v>-0.00291607718036513</v>
      </c>
      <c r="AB51" s="37" t="n">
        <v>0.00185142724961945</v>
      </c>
      <c r="AC51" s="37" t="n">
        <v>0.00033743643822421</v>
      </c>
      <c r="AD51" s="37" t="n">
        <v>0.00130508099981515</v>
      </c>
      <c r="AE51" s="37" t="n">
        <v>0.00196982686793645</v>
      </c>
      <c r="AF51" s="37" t="n">
        <v>-0.000741608571857097</v>
      </c>
      <c r="AG51" s="37" t="n">
        <v>-0.000957166044779421</v>
      </c>
      <c r="AH51" s="37" t="n">
        <v>-0.00358983589439884</v>
      </c>
      <c r="AI51" s="37" t="n">
        <v>-0.0064356903857049</v>
      </c>
      <c r="AJ51" s="37" t="n">
        <v>-0.000420057153575535</v>
      </c>
      <c r="AK51" s="37" t="n">
        <v>-0.000303373496778941</v>
      </c>
      <c r="AL51" s="37" t="n">
        <v>-0.000140097222546878</v>
      </c>
      <c r="AM51" s="37" t="n">
        <v>0.000369279836103606</v>
      </c>
      <c r="AN51" s="37" t="n">
        <v>-0.000144430126336988</v>
      </c>
      <c r="AO51" s="37" t="n">
        <v>0.00124939607742124</v>
      </c>
      <c r="AP51" s="37" t="n">
        <v>-0.000704253607618686</v>
      </c>
      <c r="AQ51" s="37" t="n">
        <v>-0.00244468492140109</v>
      </c>
      <c r="AR51" s="37" t="n">
        <v>-0.000482670789771432</v>
      </c>
      <c r="AS51" s="37" t="n">
        <v>-0.000155857769057312</v>
      </c>
      <c r="AT51" s="37" t="n">
        <v>0.00035667155930786</v>
      </c>
      <c r="AU51" s="37" t="n">
        <v>-0.00050233027087094</v>
      </c>
      <c r="AV51" s="37" t="n">
        <v>0.00171023846158422</v>
      </c>
      <c r="AW51" s="37" t="n">
        <v>0.0059256279929866</v>
      </c>
      <c r="AX51" s="37" t="n">
        <v>0.000253668013538688</v>
      </c>
      <c r="AY51" s="37" t="n">
        <v>-0.00060952117596733</v>
      </c>
      <c r="AZ51" s="37" t="n">
        <v>0.00223678489875315</v>
      </c>
      <c r="BA51" s="37" t="n">
        <v>-0.000176052225090715</v>
      </c>
      <c r="BB51" s="37" t="n">
        <v>0.00315782181245011</v>
      </c>
      <c r="BC51" s="37" t="n">
        <v>0.00294647400662741</v>
      </c>
      <c r="BD51" s="37" t="n">
        <v>-0.00279547880502562</v>
      </c>
      <c r="BE51" s="37" t="n">
        <v>-0.00108022216090267</v>
      </c>
      <c r="BF51" s="37" t="n">
        <v>-0.00263191299396248</v>
      </c>
      <c r="BG51" s="37" t="n">
        <v>0.00848306096201539</v>
      </c>
      <c r="BH51" s="37" t="n">
        <v>-0.000229368120603051</v>
      </c>
      <c r="BI51" s="37" t="n">
        <v>0.00208380881627826</v>
      </c>
      <c r="BJ51" s="37" t="n">
        <v>-0.00402905295580029</v>
      </c>
      <c r="BK51" s="37" t="n">
        <v>-0.00169692094565073</v>
      </c>
      <c r="BL51" s="37" t="n">
        <v>-0.00266861068882154</v>
      </c>
      <c r="BM51" s="37" t="n">
        <v>-0.00406061377012952</v>
      </c>
      <c r="BN51" s="37" t="n">
        <v>-0.0017044894405129</v>
      </c>
      <c r="BO51" s="37" t="n">
        <v>-0.00703221590684703</v>
      </c>
      <c r="BP51" s="37" t="n">
        <v>0.00256168674143177</v>
      </c>
      <c r="BQ51" s="37" t="n">
        <v>-0.00397965315644614</v>
      </c>
      <c r="BR51" s="37" t="n">
        <v>0.000488889754857582</v>
      </c>
    </row>
    <row r="52" customFormat="false" ht="12.75" hidden="false" customHeight="false" outlineLevel="0" collapsed="false">
      <c r="A52" s="56" t="s">
        <v>254</v>
      </c>
      <c r="B52" s="3" t="n">
        <v>0.00125546565665989</v>
      </c>
      <c r="C52" s="37" t="n">
        <v>0.00437149786340966</v>
      </c>
      <c r="D52" s="37" t="n">
        <v>-0.00156983380762552</v>
      </c>
      <c r="E52" s="37" t="n">
        <v>-0.00116176747677081</v>
      </c>
      <c r="F52" s="37" t="n">
        <v>-9.7952892716275E-005</v>
      </c>
      <c r="G52" s="37" t="n">
        <v>-0.00234517810191346</v>
      </c>
      <c r="H52" s="37" t="n">
        <v>0.00146897413030864</v>
      </c>
      <c r="I52" s="37" t="n">
        <v>0.00162520029059934</v>
      </c>
      <c r="J52" s="37" t="n">
        <v>-0.000228765095458883</v>
      </c>
      <c r="K52" s="37" t="n">
        <v>-0.00166774848657435</v>
      </c>
      <c r="L52" s="37" t="n">
        <v>0.000563468294922266</v>
      </c>
      <c r="M52" s="37" t="n">
        <v>0.000159894507513624</v>
      </c>
      <c r="N52" s="37" t="n">
        <v>-0.000168068055191366</v>
      </c>
      <c r="O52" s="37" t="n">
        <v>-0.000795478838083123</v>
      </c>
      <c r="P52" s="37" t="n">
        <v>0.00105785630597663</v>
      </c>
      <c r="Q52" s="37" t="n">
        <v>0.000745926267538925</v>
      </c>
      <c r="R52" s="37" t="n">
        <v>-0.00450000361275296</v>
      </c>
      <c r="S52" s="37" t="n">
        <v>-0.00138179005227407</v>
      </c>
      <c r="T52" s="37" t="n">
        <v>-0.000506276586904947</v>
      </c>
      <c r="U52" s="37" t="n">
        <v>-0.00289459175295923</v>
      </c>
      <c r="V52" s="37" t="n">
        <v>0.00154717254426049</v>
      </c>
      <c r="W52" s="37" t="n">
        <v>0.00261401632130482</v>
      </c>
      <c r="X52" s="37" t="n">
        <v>-0.00421087827264952</v>
      </c>
      <c r="Y52" s="37" t="n">
        <v>-0.000756632601345951</v>
      </c>
      <c r="Z52" s="37" t="n">
        <v>0.000348184507991776</v>
      </c>
      <c r="AA52" s="37" t="n">
        <v>-0.000960876213569962</v>
      </c>
      <c r="AB52" s="37" t="n">
        <v>-0.00484572288816271</v>
      </c>
      <c r="AC52" s="37" t="n">
        <v>0.00515900636001709</v>
      </c>
      <c r="AD52" s="37" t="n">
        <v>-0.00165429371964343</v>
      </c>
      <c r="AE52" s="37" t="n">
        <v>-0.001207698400359</v>
      </c>
      <c r="AF52" s="37" t="n">
        <v>0.00219390455925899</v>
      </c>
      <c r="AG52" s="37" t="n">
        <v>0.00153911235890486</v>
      </c>
      <c r="AH52" s="37" t="n">
        <v>-0.00106910973066498</v>
      </c>
      <c r="AI52" s="37" t="n">
        <v>0.00201716760426518</v>
      </c>
      <c r="AJ52" s="37" t="n">
        <v>0.00628802998977719</v>
      </c>
      <c r="AK52" s="37" t="n">
        <v>-0.00144072204976221</v>
      </c>
      <c r="AL52" s="37" t="n">
        <v>-0.00369413205553213</v>
      </c>
      <c r="AM52" s="37" t="n">
        <v>-0.00379369335093608</v>
      </c>
      <c r="AN52" s="37" t="n">
        <v>0.0039423889268309</v>
      </c>
      <c r="AO52" s="37" t="n">
        <v>-0.00262049183332033</v>
      </c>
      <c r="AP52" s="37" t="n">
        <v>2.64750192994873E-005</v>
      </c>
      <c r="AQ52" s="37" t="n">
        <v>-0.000637867674576948</v>
      </c>
      <c r="AR52" s="37" t="n">
        <v>-0.00529589632753496</v>
      </c>
      <c r="AS52" s="37" t="n">
        <v>0.000843113922127503</v>
      </c>
      <c r="AT52" s="37" t="n">
        <v>0.000383495157690834</v>
      </c>
      <c r="AU52" s="37" t="n">
        <v>-0.00486781683737858</v>
      </c>
      <c r="AV52" s="37" t="n">
        <v>-0.00285631309969232</v>
      </c>
      <c r="AW52" s="37" t="n">
        <v>0.000731089589655171</v>
      </c>
      <c r="AX52" s="37" t="n">
        <v>-0.000956189042138056</v>
      </c>
      <c r="AY52" s="37" t="n">
        <v>0.00118338701047016</v>
      </c>
      <c r="AZ52" s="37" t="n">
        <v>0.00229700229612859</v>
      </c>
      <c r="BA52" s="37" t="n">
        <v>-0.00148863299655296</v>
      </c>
      <c r="BB52" s="37" t="n">
        <v>-0.000289899218791125</v>
      </c>
      <c r="BC52" s="37" t="n">
        <v>-0.0012083608809204</v>
      </c>
      <c r="BD52" s="37" t="n">
        <v>0.00307835714966894</v>
      </c>
      <c r="BE52" s="37" t="n">
        <v>0.000884603451940182</v>
      </c>
      <c r="BF52" s="37" t="n">
        <v>0.00403953541189123</v>
      </c>
      <c r="BG52" s="37" t="n">
        <v>0.0211864983536649</v>
      </c>
      <c r="BH52" s="37" t="n">
        <v>-0.00296224572340225</v>
      </c>
      <c r="BI52" s="37" t="n">
        <v>-0.000127113268387791</v>
      </c>
      <c r="BJ52" s="37" t="n">
        <v>-0.00394383509927353</v>
      </c>
      <c r="BK52" s="37" t="n">
        <v>-0.00214996480545616</v>
      </c>
      <c r="BL52" s="37" t="n">
        <v>0.00498064603440138</v>
      </c>
      <c r="BM52" s="37" t="n">
        <v>-0.00382867339092533</v>
      </c>
      <c r="BN52" s="37" t="n">
        <v>-0.00201407588470819</v>
      </c>
      <c r="BO52" s="37" t="n">
        <v>0.0052328941217998</v>
      </c>
      <c r="BP52" s="37" t="n">
        <v>0.00576262661183806</v>
      </c>
      <c r="BQ52" s="37" t="n">
        <v>0.000446952234592198</v>
      </c>
      <c r="BR52" s="37" t="n">
        <v>-0.000242512582442524</v>
      </c>
    </row>
    <row r="53" customFormat="false" ht="12.75" hidden="false" customHeight="false" outlineLevel="0" collapsed="false">
      <c r="A53" s="56" t="s">
        <v>254</v>
      </c>
      <c r="B53" s="3" t="n">
        <v>0.00146060903040716</v>
      </c>
      <c r="C53" s="37" t="n">
        <v>0.0014595390348084</v>
      </c>
      <c r="D53" s="37" t="n">
        <v>-0.000804554969763989</v>
      </c>
      <c r="E53" s="37" t="n">
        <v>-0.000968645965805371</v>
      </c>
      <c r="F53" s="37" t="n">
        <v>-0.000220312723653994</v>
      </c>
      <c r="G53" s="37" t="n">
        <v>0.000286831880863454</v>
      </c>
      <c r="H53" s="37" t="n">
        <v>-0.00223464008166916</v>
      </c>
      <c r="I53" s="37" t="n">
        <v>0.00078061413555325</v>
      </c>
      <c r="J53" s="37" t="n">
        <v>0.000396845857862367</v>
      </c>
      <c r="K53" s="37" t="n">
        <v>-0.000947045425720392</v>
      </c>
      <c r="L53" s="37" t="n">
        <v>-0.00214467299837573</v>
      </c>
      <c r="M53" s="37" t="n">
        <v>-0.0104288205920186</v>
      </c>
      <c r="N53" s="37" t="n">
        <v>0.00303904746232398</v>
      </c>
      <c r="O53" s="37" t="n">
        <v>0.000513456989148966</v>
      </c>
      <c r="P53" s="37" t="n">
        <v>0.00285124880095619</v>
      </c>
      <c r="Q53" s="37" t="n">
        <v>0.000534717120694573</v>
      </c>
      <c r="R53" s="37" t="n">
        <v>-0.000322345799660563</v>
      </c>
      <c r="S53" s="37" t="n">
        <v>0.0032564280629134</v>
      </c>
      <c r="T53" s="37" t="n">
        <v>0.000251610067252205</v>
      </c>
      <c r="U53" s="37" t="n">
        <v>-0.0013483707462159</v>
      </c>
      <c r="V53" s="37" t="n">
        <v>-0.000506624128431604</v>
      </c>
      <c r="W53" s="37" t="n">
        <v>-0.00311901537163679</v>
      </c>
      <c r="X53" s="37" t="n">
        <v>-0.00426196448383736</v>
      </c>
      <c r="Y53" s="37" t="n">
        <v>0.0021152083855818</v>
      </c>
      <c r="Z53" s="37" t="n">
        <v>-0.000967176835321425</v>
      </c>
      <c r="AA53" s="37" t="n">
        <v>-0.00118890498775903</v>
      </c>
      <c r="AB53" s="37" t="n">
        <v>-0.000170258455489982</v>
      </c>
      <c r="AC53" s="37" t="n">
        <v>0.00748422085496043</v>
      </c>
      <c r="AD53" s="37" t="n">
        <v>0.00164831777023799</v>
      </c>
      <c r="AE53" s="37" t="n">
        <v>0.0022985488135077</v>
      </c>
      <c r="AF53" s="37" t="n">
        <v>-0.000518158620512925</v>
      </c>
      <c r="AG53" s="37" t="n">
        <v>0.00104513854116606</v>
      </c>
      <c r="AH53" s="37" t="n">
        <v>-0.00205770298720452</v>
      </c>
      <c r="AI53" s="37" t="n">
        <v>-0.000541139543333163</v>
      </c>
      <c r="AJ53" s="37" t="n">
        <v>-0.00238134856579742</v>
      </c>
      <c r="AK53" s="37" t="n">
        <v>0.000742392778423972</v>
      </c>
      <c r="AL53" s="37" t="n">
        <v>-0.0012221369281348</v>
      </c>
      <c r="AM53" s="37" t="n">
        <v>-0.00146780800908601</v>
      </c>
      <c r="AN53" s="37" t="n">
        <v>-0.00129924898925057</v>
      </c>
      <c r="AO53" s="37" t="n">
        <v>-0.000165354550998678</v>
      </c>
      <c r="AP53" s="37" t="n">
        <v>0.00101835110620662</v>
      </c>
      <c r="AQ53" s="37" t="n">
        <v>-0.00112553104226682</v>
      </c>
      <c r="AR53" s="37" t="n">
        <v>-0.000662558005991848</v>
      </c>
      <c r="AS53" s="37" t="n">
        <v>-0.0053425627494358</v>
      </c>
      <c r="AT53" s="37" t="n">
        <v>0.000968630576646308</v>
      </c>
      <c r="AU53" s="37" t="n">
        <v>0.00131540201380555</v>
      </c>
      <c r="AV53" s="37" t="n">
        <v>-0.0101045536826486</v>
      </c>
      <c r="AW53" s="37" t="n">
        <v>0.0063320255128347</v>
      </c>
      <c r="AX53" s="37" t="n">
        <v>-0.000183654262825771</v>
      </c>
      <c r="AY53" s="37" t="n">
        <v>-0.00227104658054442</v>
      </c>
      <c r="AZ53" s="37" t="n">
        <v>0.00322301971990965</v>
      </c>
      <c r="BA53" s="37" t="n">
        <v>0.00588036943495178</v>
      </c>
      <c r="BB53" s="37" t="n">
        <v>0.0039248722431289</v>
      </c>
      <c r="BC53" s="37" t="n">
        <v>0.00074098940377977</v>
      </c>
      <c r="BD53" s="37" t="n">
        <v>0.00313629834263213</v>
      </c>
      <c r="BE53" s="37" t="n">
        <v>0.000709664420146233</v>
      </c>
      <c r="BF53" s="37" t="n">
        <v>-0.00228879488298279</v>
      </c>
      <c r="BG53" s="37" t="n">
        <v>0.00503531725978205</v>
      </c>
      <c r="BH53" s="37" t="n">
        <v>0.000922857061213075</v>
      </c>
      <c r="BI53" s="37" t="n">
        <v>-0.000103116730262671</v>
      </c>
      <c r="BJ53" s="37" t="n">
        <v>0.00114047896540316</v>
      </c>
      <c r="BK53" s="37" t="n">
        <v>0.00488471445586474</v>
      </c>
      <c r="BL53" s="37" t="n">
        <v>0.00057819984786408</v>
      </c>
      <c r="BM53" s="37" t="n">
        <v>0.00127503288387464</v>
      </c>
      <c r="BN53" s="37" t="n">
        <v>0.00505943660505413</v>
      </c>
      <c r="BO53" s="37" t="n">
        <v>0.00454703602504206</v>
      </c>
      <c r="BP53" s="37" t="n">
        <v>-0.000478239779916697</v>
      </c>
      <c r="BQ53" s="37" t="n">
        <v>-0.00166021024948171</v>
      </c>
      <c r="BR53" s="37" t="n">
        <v>-0.00271729848873789</v>
      </c>
    </row>
    <row r="54" customFormat="false" ht="12.75" hidden="false" customHeight="false" outlineLevel="0" collapsed="false">
      <c r="A54" s="56" t="s">
        <v>254</v>
      </c>
      <c r="B54" s="3" t="n">
        <v>0.000425230308961638</v>
      </c>
      <c r="C54" s="37" t="n">
        <v>0.00276405348978339</v>
      </c>
      <c r="D54" s="37" t="n">
        <v>-0.00116185042872401</v>
      </c>
      <c r="E54" s="37" t="n">
        <v>-0.000368053854281966</v>
      </c>
      <c r="F54" s="37" t="n">
        <v>-0.00038304929532359</v>
      </c>
      <c r="G54" s="37" t="n">
        <v>0.00208315768199041</v>
      </c>
      <c r="H54" s="37" t="n">
        <v>-0.000882316655363374</v>
      </c>
      <c r="I54" s="37" t="n">
        <v>0.000265221460624293</v>
      </c>
      <c r="J54" s="37" t="n">
        <v>-0.000231512181263373</v>
      </c>
      <c r="K54" s="37" t="n">
        <v>0.000445147901165047</v>
      </c>
      <c r="L54" s="37" t="n">
        <v>-0.00266677500612194</v>
      </c>
      <c r="M54" s="37" t="n">
        <v>-0.00409281070779918</v>
      </c>
      <c r="N54" s="37" t="n">
        <v>0.0029307647918644</v>
      </c>
      <c r="O54" s="37" t="n">
        <v>-0.000190121602424232</v>
      </c>
      <c r="P54" s="37" t="n">
        <v>-0.00274045128012909</v>
      </c>
      <c r="Q54" s="37" t="n">
        <v>0.000904455296708991</v>
      </c>
      <c r="R54" s="37" t="n">
        <v>-0.00144135354194208</v>
      </c>
      <c r="S54" s="37" t="n">
        <v>0.0013497462654059</v>
      </c>
      <c r="T54" s="37" t="n">
        <v>0.000859362349947159</v>
      </c>
      <c r="U54" s="37" t="n">
        <v>0.000139779227092764</v>
      </c>
      <c r="V54" s="37" t="n">
        <v>0.000524505017788461</v>
      </c>
      <c r="W54" s="37" t="n">
        <v>-0.00191837360503954</v>
      </c>
      <c r="X54" s="37" t="n">
        <v>0.0040098768048413</v>
      </c>
      <c r="Y54" s="37" t="n">
        <v>0.000248312212695393</v>
      </c>
      <c r="Z54" s="37" t="n">
        <v>0.00272478678601166</v>
      </c>
      <c r="AA54" s="37" t="n">
        <v>-0.00133399019841802</v>
      </c>
      <c r="AB54" s="37" t="n">
        <v>0.00133155369444925</v>
      </c>
      <c r="AC54" s="37" t="n">
        <v>-0.00406571534766873</v>
      </c>
      <c r="AD54" s="37" t="n">
        <v>0.000280853450154669</v>
      </c>
      <c r="AE54" s="37" t="n">
        <v>0.00285596614988795</v>
      </c>
      <c r="AF54" s="37" t="n">
        <v>-0.000730181102100998</v>
      </c>
      <c r="AG54" s="37" t="n">
        <v>3.94612953361344E-005</v>
      </c>
      <c r="AH54" s="37" t="n">
        <v>-0.00270648061856293</v>
      </c>
      <c r="AI54" s="37" t="n">
        <v>-0.00676987302967803</v>
      </c>
      <c r="AJ54" s="37" t="n">
        <v>0.000115068974889731</v>
      </c>
      <c r="AK54" s="37" t="n">
        <v>-0.000181610952207979</v>
      </c>
      <c r="AL54" s="37" t="n">
        <v>-0.000119610843867027</v>
      </c>
      <c r="AM54" s="37" t="n">
        <v>-0.000121889955303928</v>
      </c>
      <c r="AN54" s="37" t="n">
        <v>-0.00317411862939339</v>
      </c>
      <c r="AO54" s="37" t="n">
        <v>0.00426721776762321</v>
      </c>
      <c r="AP54" s="37" t="n">
        <v>-0.000438389773207781</v>
      </c>
      <c r="AQ54" s="37" t="n">
        <v>-0.00197500731502352</v>
      </c>
      <c r="AR54" s="37" t="n">
        <v>-0.00228453616111354</v>
      </c>
      <c r="AS54" s="37" t="n">
        <v>0.000177000850745801</v>
      </c>
      <c r="AT54" s="37" t="n">
        <v>-0.000222719427781942</v>
      </c>
      <c r="AU54" s="37" t="n">
        <v>-9.1631910624664E-005</v>
      </c>
      <c r="AV54" s="37" t="n">
        <v>-0.0010076539830687</v>
      </c>
      <c r="AW54" s="37" t="n">
        <v>0.00303118941182765</v>
      </c>
      <c r="AX54" s="37" t="n">
        <v>0.000923691194909727</v>
      </c>
      <c r="AY54" s="37" t="n">
        <v>-0.00111244032965453</v>
      </c>
      <c r="AZ54" s="37" t="n">
        <v>-0.000715989099329613</v>
      </c>
      <c r="BA54" s="37" t="n">
        <v>0.000490267923523407</v>
      </c>
      <c r="BB54" s="37" t="n">
        <v>0.00245819620457115</v>
      </c>
      <c r="BC54" s="37" t="n">
        <v>0.00768663959782368</v>
      </c>
      <c r="BD54" s="37" t="n">
        <v>0.00203416324125854</v>
      </c>
      <c r="BE54" s="37" t="n">
        <v>0.00121167265894922</v>
      </c>
      <c r="BF54" s="37" t="n">
        <v>-0.000730235207170581</v>
      </c>
      <c r="BG54" s="37" t="n">
        <v>0.00405451281107476</v>
      </c>
      <c r="BH54" s="37" t="n">
        <v>-0.000204118675254968</v>
      </c>
      <c r="BI54" s="37" t="n">
        <v>0.00242648940029106</v>
      </c>
      <c r="BJ54" s="37" t="n">
        <v>-0.00370029128687504</v>
      </c>
      <c r="BK54" s="37" t="n">
        <v>-0.00161106476500524</v>
      </c>
      <c r="BL54" s="37" t="n">
        <v>-0.000927718114628128</v>
      </c>
      <c r="BM54" s="37" t="n">
        <v>-0.00367846324717746</v>
      </c>
      <c r="BN54" s="37" t="n">
        <v>-0.00156696022103572</v>
      </c>
      <c r="BO54" s="37" t="n">
        <v>0.000434366450942271</v>
      </c>
      <c r="BP54" s="37" t="n">
        <v>-0.00107181205133667</v>
      </c>
      <c r="BQ54" s="37" t="n">
        <v>-0.0187128380603836</v>
      </c>
      <c r="BR54" s="37" t="n">
        <v>-0.0225798128159054</v>
      </c>
    </row>
    <row r="55" customFormat="false" ht="12.75" hidden="false" customHeight="false" outlineLevel="0" collapsed="false">
      <c r="A55" s="56" t="s">
        <v>335</v>
      </c>
      <c r="B55" s="3" t="n">
        <v>0.00142263024232052</v>
      </c>
      <c r="C55" s="37" t="n">
        <v>-0.000164743288707895</v>
      </c>
      <c r="D55" s="37" t="n">
        <v>0.000131952406881422</v>
      </c>
      <c r="E55" s="37" t="n">
        <v>7.05434297942384E-005</v>
      </c>
      <c r="F55" s="37" t="n">
        <v>0.000164978933177955</v>
      </c>
      <c r="G55" s="37" t="n">
        <v>0.000715126612495557</v>
      </c>
      <c r="H55" s="37" t="n">
        <v>-0.000921340553842759</v>
      </c>
      <c r="I55" s="37" t="n">
        <v>-0.000313974784632196</v>
      </c>
      <c r="J55" s="37" t="n">
        <v>0.000266036585884566</v>
      </c>
      <c r="K55" s="37" t="n">
        <v>0.000663901721949945</v>
      </c>
      <c r="L55" s="37" t="n">
        <v>-0.00373581821991367</v>
      </c>
      <c r="M55" s="37" t="n">
        <v>-0.00112713090586514</v>
      </c>
      <c r="N55" s="37" t="n">
        <v>0.00184460653900685</v>
      </c>
      <c r="O55" s="37" t="n">
        <v>0.000351523532984202</v>
      </c>
      <c r="P55" s="37" t="n">
        <v>-0.00162862169389548</v>
      </c>
      <c r="Q55" s="37" t="n">
        <v>-0.00179400505102864</v>
      </c>
      <c r="R55" s="37" t="n">
        <v>-2.18563177224399E-005</v>
      </c>
      <c r="S55" s="37" t="n">
        <v>0.00140387039044387</v>
      </c>
      <c r="T55" s="37" t="n">
        <v>4.27220342995949E-005</v>
      </c>
      <c r="U55" s="37" t="n">
        <v>0.000915774422780189</v>
      </c>
      <c r="V55" s="37" t="n">
        <v>0.000689716188055528</v>
      </c>
      <c r="W55" s="37" t="n">
        <v>-0.00474574386474598</v>
      </c>
      <c r="X55" s="37" t="n">
        <v>0.000314670676112679</v>
      </c>
      <c r="Y55" s="37" t="n">
        <v>0.00108960123334949</v>
      </c>
      <c r="Z55" s="37" t="n">
        <v>0.000965193557367303</v>
      </c>
      <c r="AA55" s="37" t="n">
        <v>-0.00389945859100821</v>
      </c>
      <c r="AB55" s="37" t="n">
        <v>-0.000610071090129426</v>
      </c>
      <c r="AC55" s="37" t="n">
        <v>0.00292931089482515</v>
      </c>
      <c r="AD55" s="37" t="n">
        <v>0.00074595416994959</v>
      </c>
      <c r="AE55" s="37" t="n">
        <v>0.00227665935308262</v>
      </c>
      <c r="AF55" s="37" t="n">
        <v>-0.000156766576488342</v>
      </c>
      <c r="AG55" s="37" t="n">
        <v>0.000295492524441166</v>
      </c>
      <c r="AH55" s="37" t="n">
        <v>-0.00447723917143232</v>
      </c>
      <c r="AI55" s="37" t="n">
        <v>-0.00254539160571297</v>
      </c>
      <c r="AJ55" s="37" t="n">
        <v>0.000610060706449837</v>
      </c>
      <c r="AK55" s="37" t="n">
        <v>0.000102764626640768</v>
      </c>
      <c r="AL55" s="37" t="n">
        <v>-0.00175216927821753</v>
      </c>
      <c r="AM55" s="37" t="n">
        <v>0.000512260808602546</v>
      </c>
      <c r="AN55" s="37" t="n">
        <v>0.00186784041066639</v>
      </c>
      <c r="AO55" s="37" t="n">
        <v>-0.00238327159641535</v>
      </c>
      <c r="AP55" s="37" t="n">
        <v>0.000110282736525092</v>
      </c>
      <c r="AQ55" s="37" t="n">
        <v>0.00111243455477953</v>
      </c>
      <c r="AR55" s="37" t="n">
        <v>-0.00295594299973192</v>
      </c>
      <c r="AS55" s="37" t="n">
        <v>0.000110953301361664</v>
      </c>
      <c r="AT55" s="37" t="n">
        <v>1.51796801624901E-005</v>
      </c>
      <c r="AU55" s="37" t="n">
        <v>0.000286638386202863</v>
      </c>
      <c r="AV55" s="37" t="n">
        <v>0.00088811752966128</v>
      </c>
      <c r="AW55" s="37" t="n">
        <v>0.00599969039595377</v>
      </c>
      <c r="AX55" s="37" t="n">
        <v>-0.000749842058241725</v>
      </c>
      <c r="AY55" s="37" t="n">
        <v>0.00120659868419324</v>
      </c>
      <c r="AZ55" s="37" t="n">
        <v>0.00124043958652028</v>
      </c>
      <c r="BA55" s="37" t="n">
        <v>0.00124895866619329</v>
      </c>
      <c r="BB55" s="37" t="n">
        <v>-0.00147494583974952</v>
      </c>
      <c r="BC55" s="37" t="n">
        <v>0.000324596849617608</v>
      </c>
      <c r="BD55" s="37" t="n">
        <v>0.00323459207075463</v>
      </c>
      <c r="BE55" s="37" t="n">
        <v>-0.00268250182024099</v>
      </c>
      <c r="BF55" s="37" t="n">
        <v>0.00193542832229553</v>
      </c>
      <c r="BG55" s="37" t="n">
        <v>0.00314304481910798</v>
      </c>
      <c r="BH55" s="37" t="n">
        <v>0.000471786490307327</v>
      </c>
      <c r="BI55" s="37" t="n">
        <v>-0.00157732250331815</v>
      </c>
      <c r="BJ55" s="37" t="n">
        <v>0.00080919383192793</v>
      </c>
      <c r="BK55" s="37" t="n">
        <v>-0.00163229555553219</v>
      </c>
      <c r="BL55" s="37" t="n">
        <v>0.00360272575207793</v>
      </c>
      <c r="BM55" s="37" t="n">
        <v>0.000865773399912092</v>
      </c>
      <c r="BN55" s="37" t="n">
        <v>-0.00159993726125385</v>
      </c>
      <c r="BO55" s="37" t="n">
        <v>-0.000116197539944667</v>
      </c>
      <c r="BP55" s="37" t="n">
        <v>0.00165121358695377</v>
      </c>
      <c r="BQ55" s="37" t="n">
        <v>-0.00037079197136851</v>
      </c>
      <c r="BR55" s="37" t="n">
        <v>0.00170659954398092</v>
      </c>
    </row>
    <row r="56" customFormat="false" ht="12.75" hidden="false" customHeight="false" outlineLevel="0" collapsed="false">
      <c r="A56" s="56" t="s">
        <v>256</v>
      </c>
      <c r="B56" s="3" t="n">
        <v>-0.00215909074994011</v>
      </c>
      <c r="C56" s="37" t="n">
        <v>0.00139368023844173</v>
      </c>
      <c r="D56" s="37" t="n">
        <v>0.00103428998594385</v>
      </c>
      <c r="E56" s="37" t="n">
        <v>0.00101380309423683</v>
      </c>
      <c r="F56" s="37" t="n">
        <v>-0.000131583700200624</v>
      </c>
      <c r="G56" s="37" t="n">
        <v>-0.000356407012570917</v>
      </c>
      <c r="H56" s="37" t="n">
        <v>-0.000342126305679528</v>
      </c>
      <c r="I56" s="37" t="n">
        <v>-0.000433045394346928</v>
      </c>
      <c r="J56" s="37" t="n">
        <v>-4.75098087899917E-005</v>
      </c>
      <c r="K56" s="37" t="n">
        <v>0.0020492870293874</v>
      </c>
      <c r="L56" s="37" t="n">
        <v>0.000286174513840515</v>
      </c>
      <c r="M56" s="37" t="n">
        <v>0.000591606898050561</v>
      </c>
      <c r="N56" s="37" t="n">
        <v>0.000159001056651177</v>
      </c>
      <c r="O56" s="37" t="n">
        <v>3.49398080588369E-005</v>
      </c>
      <c r="P56" s="37" t="n">
        <v>-0.00224009405440294</v>
      </c>
      <c r="Q56" s="37" t="n">
        <v>-0.000975334337502578</v>
      </c>
      <c r="R56" s="37" t="n">
        <v>0.000176147116840736</v>
      </c>
      <c r="S56" s="37" t="n">
        <v>0.00080291915130689</v>
      </c>
      <c r="T56" s="37" t="n">
        <v>-0.000113615053572616</v>
      </c>
      <c r="U56" s="37" t="n">
        <v>0.00111183467118565</v>
      </c>
      <c r="V56" s="37" t="n">
        <v>0.000794935295326582</v>
      </c>
      <c r="W56" s="37" t="n">
        <v>-0.00137238863259874</v>
      </c>
      <c r="X56" s="37" t="n">
        <v>0.000517583194981922</v>
      </c>
      <c r="Y56" s="37" t="n">
        <v>0.000466750831052691</v>
      </c>
      <c r="Z56" s="37" t="n">
        <v>0.000364505465489959</v>
      </c>
      <c r="AA56" s="37" t="n">
        <v>0.00308370000229972</v>
      </c>
      <c r="AB56" s="37" t="n">
        <v>0.00318543631243156</v>
      </c>
      <c r="AC56" s="37" t="n">
        <v>0.00112725245141728</v>
      </c>
      <c r="AD56" s="37" t="n">
        <v>0.000180354318236681</v>
      </c>
      <c r="AE56" s="37" t="n">
        <v>-0.00077170268214522</v>
      </c>
      <c r="AF56" s="37" t="n">
        <v>-0.000292248968688814</v>
      </c>
      <c r="AG56" s="37" t="n">
        <v>-0.000975123784681653</v>
      </c>
      <c r="AH56" s="37" t="n">
        <v>-0.00578796428031764</v>
      </c>
      <c r="AI56" s="37" t="n">
        <v>-0.0100845424041051</v>
      </c>
      <c r="AJ56" s="37" t="n">
        <v>-0.000761667929823113</v>
      </c>
      <c r="AK56" s="37" t="n">
        <v>-0.000423432370346284</v>
      </c>
      <c r="AL56" s="37" t="n">
        <v>-0.00160999299071349</v>
      </c>
      <c r="AM56" s="37" t="n">
        <v>0.00177619896123653</v>
      </c>
      <c r="AN56" s="37" t="n">
        <v>-0.00503217707178113</v>
      </c>
      <c r="AO56" s="37" t="n">
        <v>0.00165964353914886</v>
      </c>
      <c r="AP56" s="37" t="n">
        <v>-0.000443897508978321</v>
      </c>
      <c r="AQ56" s="37" t="n">
        <v>-0.00155613110957593</v>
      </c>
      <c r="AR56" s="37" t="n">
        <v>0.000527053830863341</v>
      </c>
      <c r="AS56" s="37" t="n">
        <v>0.00203200406372796</v>
      </c>
      <c r="AT56" s="37" t="n">
        <v>0.000550965590115526</v>
      </c>
      <c r="AU56" s="37" t="n">
        <v>-0.00138098802550042</v>
      </c>
      <c r="AV56" s="37" t="n">
        <v>0.00301361397657167</v>
      </c>
      <c r="AW56" s="37" t="n">
        <v>0.00322313833111731</v>
      </c>
      <c r="AX56" s="37" t="n">
        <v>-0.000415526459488276</v>
      </c>
      <c r="AY56" s="37" t="n">
        <v>9.81406311151478E-005</v>
      </c>
      <c r="AZ56" s="37" t="n">
        <v>-0.00313747599881063</v>
      </c>
      <c r="BA56" s="37" t="n">
        <v>-0.00115750382790118</v>
      </c>
      <c r="BB56" s="37" t="n">
        <v>0.00194208537066143</v>
      </c>
      <c r="BC56" s="37" t="n">
        <v>0.000941795937165954</v>
      </c>
      <c r="BD56" s="37" t="n">
        <v>0.00133654217621178</v>
      </c>
      <c r="BE56" s="37" t="n">
        <v>0.00189634112044008</v>
      </c>
      <c r="BF56" s="37" t="n">
        <v>0.00202713909060698</v>
      </c>
      <c r="BG56" s="37" t="n">
        <v>0.00339032287826478</v>
      </c>
      <c r="BH56" s="37" t="n">
        <v>-0.000510849018621627</v>
      </c>
      <c r="BI56" s="37" t="n">
        <v>-0.000212136463806403</v>
      </c>
      <c r="BJ56" s="37" t="n">
        <v>-0.00110918274740502</v>
      </c>
      <c r="BK56" s="37" t="n">
        <v>-0.000446268324099592</v>
      </c>
      <c r="BL56" s="37" t="n">
        <v>0.00353194651123447</v>
      </c>
      <c r="BM56" s="37" t="n">
        <v>-0.00117411213160267</v>
      </c>
      <c r="BN56" s="37" t="n">
        <v>-0.00050524223570446</v>
      </c>
      <c r="BO56" s="37" t="n">
        <v>0.0124724617114085</v>
      </c>
      <c r="BP56" s="37" t="n">
        <v>-0.0027274355067124</v>
      </c>
      <c r="BQ56" s="37" t="n">
        <v>0.00187571169038292</v>
      </c>
      <c r="BR56" s="37" t="n">
        <v>0.00565714386494552</v>
      </c>
    </row>
    <row r="57" customFormat="false" ht="12.75" hidden="false" customHeight="false" outlineLevel="0" collapsed="false">
      <c r="A57" s="56" t="s">
        <v>256</v>
      </c>
      <c r="B57" s="3" t="n">
        <v>-0.00026438257209217</v>
      </c>
      <c r="C57" s="37" t="n">
        <v>0.00219954870982922</v>
      </c>
      <c r="D57" s="37" t="n">
        <v>0.00203386498058887</v>
      </c>
      <c r="E57" s="37" t="n">
        <v>0.00035899911534944</v>
      </c>
      <c r="F57" s="37" t="n">
        <v>2.07701011413457E-006</v>
      </c>
      <c r="G57" s="37" t="n">
        <v>-0.00197660918891037</v>
      </c>
      <c r="H57" s="37" t="n">
        <v>0.000739811977733709</v>
      </c>
      <c r="I57" s="37" t="n">
        <v>-0.000200963808988241</v>
      </c>
      <c r="J57" s="37" t="n">
        <v>3.50024145398025E-006</v>
      </c>
      <c r="K57" s="37" t="n">
        <v>0.000222277399722324</v>
      </c>
      <c r="L57" s="37" t="n">
        <v>0.000770855066872837</v>
      </c>
      <c r="M57" s="37" t="n">
        <v>-0.000474742480516669</v>
      </c>
      <c r="N57" s="37" t="n">
        <v>-0.000513280478849786</v>
      </c>
      <c r="O57" s="37" t="n">
        <v>-0.000249836408003495</v>
      </c>
      <c r="P57" s="37" t="n">
        <v>-0.00109229593013413</v>
      </c>
      <c r="Q57" s="37" t="n">
        <v>-0.00115159631922261</v>
      </c>
      <c r="R57" s="37" t="n">
        <v>0.00028724696778676</v>
      </c>
      <c r="S57" s="37" t="n">
        <v>0.00168624698738867</v>
      </c>
      <c r="T57" s="37" t="n">
        <v>2.86118295192567E-006</v>
      </c>
      <c r="U57" s="37" t="n">
        <v>-0.00224802168005383</v>
      </c>
      <c r="V57" s="37" t="n">
        <v>-0.000555790225245905</v>
      </c>
      <c r="W57" s="37" t="n">
        <v>-0.00127156905908712</v>
      </c>
      <c r="X57" s="37" t="n">
        <v>-0.000363265223477784</v>
      </c>
      <c r="Y57" s="37" t="n">
        <v>0.000226204242580334</v>
      </c>
      <c r="Z57" s="37" t="n">
        <v>-0.000593626590821377</v>
      </c>
      <c r="AA57" s="37" t="n">
        <v>0.00192262047138856</v>
      </c>
      <c r="AB57" s="37" t="n">
        <v>6.68918671335589E-005</v>
      </c>
      <c r="AC57" s="37" t="n">
        <v>0.00104353911513598</v>
      </c>
      <c r="AD57" s="37" t="n">
        <v>0.00053346184410305</v>
      </c>
      <c r="AE57" s="37" t="n">
        <v>9.72023508578476E-005</v>
      </c>
      <c r="AF57" s="37" t="n">
        <v>0.0019331991550098</v>
      </c>
      <c r="AG57" s="37" t="n">
        <v>-0.00174820402131624</v>
      </c>
      <c r="AH57" s="37" t="n">
        <v>-0.000171625146522171</v>
      </c>
      <c r="AI57" s="37" t="n">
        <v>-0.0139903753134298</v>
      </c>
      <c r="AJ57" s="37" t="n">
        <v>0.000382668689654541</v>
      </c>
      <c r="AK57" s="37" t="n">
        <v>0.000800733118078243</v>
      </c>
      <c r="AL57" s="37" t="n">
        <v>9.83481984148158E-005</v>
      </c>
      <c r="AM57" s="37" t="n">
        <v>0.00332560283105449</v>
      </c>
      <c r="AN57" s="37" t="n">
        <v>-0.0074178430205446</v>
      </c>
      <c r="AO57" s="37" t="n">
        <v>0.00106120422909764</v>
      </c>
      <c r="AP57" s="37" t="n">
        <v>-0.00132627393563324</v>
      </c>
      <c r="AQ57" s="37" t="n">
        <v>-0.00353302988977318</v>
      </c>
      <c r="AR57" s="37" t="n">
        <v>0.00388738216451998</v>
      </c>
      <c r="AS57" s="37" t="n">
        <v>0.00217582642367182</v>
      </c>
      <c r="AT57" s="37" t="n">
        <v>0.000460560772901272</v>
      </c>
      <c r="AU57" s="37" t="n">
        <v>0.00743276142515543</v>
      </c>
      <c r="AV57" s="37" t="n">
        <v>0.00367222628440051</v>
      </c>
      <c r="AW57" s="37" t="n">
        <v>-0.000527400520609973</v>
      </c>
      <c r="AX57" s="37" t="n">
        <v>0.00018808273705053</v>
      </c>
      <c r="AY57" s="37" t="n">
        <v>-0.00284375395412735</v>
      </c>
      <c r="AZ57" s="37" t="n">
        <v>0.000266532497732579</v>
      </c>
      <c r="BA57" s="37" t="n">
        <v>-0.00302625884692684</v>
      </c>
      <c r="BB57" s="37" t="n">
        <v>0.000339280280030605</v>
      </c>
      <c r="BC57" s="37" t="n">
        <v>0.000378622136353612</v>
      </c>
      <c r="BD57" s="37" t="n">
        <v>0.000688749231953251</v>
      </c>
      <c r="BE57" s="37" t="n">
        <v>0.0039355035711421</v>
      </c>
      <c r="BF57" s="37" t="n">
        <v>0.00120173054048466</v>
      </c>
      <c r="BG57" s="37" t="n">
        <v>0.00132401138497963</v>
      </c>
      <c r="BH57" s="37" t="n">
        <v>-9.7969886409116E-005</v>
      </c>
      <c r="BI57" s="37" t="n">
        <v>-0.000857038888643705</v>
      </c>
      <c r="BJ57" s="37" t="n">
        <v>0.00173354148568727</v>
      </c>
      <c r="BK57" s="37" t="n">
        <v>0.0011934554482114</v>
      </c>
      <c r="BL57" s="37" t="n">
        <v>0.000588564707933846</v>
      </c>
      <c r="BM57" s="37" t="n">
        <v>0.00171839881974206</v>
      </c>
      <c r="BN57" s="37" t="n">
        <v>0.00117228638389673</v>
      </c>
      <c r="BO57" s="37" t="n">
        <v>0.00946270072240001</v>
      </c>
      <c r="BP57" s="37" t="n">
        <v>0.0122221034983447</v>
      </c>
      <c r="BQ57" s="37" t="n">
        <v>-0.000658994379622881</v>
      </c>
      <c r="BR57" s="37" t="n">
        <v>-0.00438024336865123</v>
      </c>
    </row>
    <row r="58" customFormat="false" ht="12.75" hidden="false" customHeight="false" outlineLevel="0" collapsed="false">
      <c r="A58" s="56" t="s">
        <v>336</v>
      </c>
      <c r="B58" s="3" t="n">
        <v>-0.00191604768204423</v>
      </c>
      <c r="C58" s="37" t="n">
        <v>0.0010290095521823</v>
      </c>
      <c r="D58" s="37" t="n">
        <v>0.00124500237753391</v>
      </c>
      <c r="E58" s="37" t="n">
        <v>0.00168774413965477</v>
      </c>
      <c r="F58" s="37" t="n">
        <v>-1.73934673706473E-005</v>
      </c>
      <c r="G58" s="37" t="n">
        <v>-0.00150729448099127</v>
      </c>
      <c r="H58" s="37" t="n">
        <v>0.000348092650158687</v>
      </c>
      <c r="I58" s="37" t="n">
        <v>-3.22211153181581E-005</v>
      </c>
      <c r="J58" s="37" t="n">
        <v>-6.74547431239915E-005</v>
      </c>
      <c r="K58" s="37" t="n">
        <v>0.00109441022529948</v>
      </c>
      <c r="L58" s="37" t="n">
        <v>0.000920060211108594</v>
      </c>
      <c r="M58" s="37" t="n">
        <v>0.00029885678310474</v>
      </c>
      <c r="N58" s="37" t="n">
        <v>-0.000905084997616797</v>
      </c>
      <c r="O58" s="37" t="n">
        <v>0.000102375990107653</v>
      </c>
      <c r="P58" s="37" t="n">
        <v>-0.000989877878619518</v>
      </c>
      <c r="Q58" s="37" t="n">
        <v>-0.00108151400875442</v>
      </c>
      <c r="R58" s="37" t="n">
        <v>-9.57571219195051E-005</v>
      </c>
      <c r="S58" s="37" t="n">
        <v>0.000282851453835204</v>
      </c>
      <c r="T58" s="37" t="n">
        <v>-0.000129983984184206</v>
      </c>
      <c r="U58" s="37" t="n">
        <v>0.000565873481596042</v>
      </c>
      <c r="V58" s="37" t="n">
        <v>0.00118000856241983</v>
      </c>
      <c r="W58" s="37" t="n">
        <v>-0.00137218394297584</v>
      </c>
      <c r="X58" s="37" t="n">
        <v>0.000266819869627559</v>
      </c>
      <c r="Y58" s="37" t="n">
        <v>0.000657268352907229</v>
      </c>
      <c r="Z58" s="37" t="n">
        <v>0.000681424958686607</v>
      </c>
      <c r="AA58" s="37" t="n">
        <v>0.0021319426722511</v>
      </c>
      <c r="AB58" s="37" t="n">
        <v>-0.00132002855421157</v>
      </c>
      <c r="AC58" s="37" t="n">
        <v>0.0016880591985472</v>
      </c>
      <c r="AD58" s="37" t="n">
        <v>0.00059977203196685</v>
      </c>
      <c r="AE58" s="37" t="n">
        <v>-0.0010609432917344</v>
      </c>
      <c r="AF58" s="37" t="n">
        <v>-2.92336078756547E-005</v>
      </c>
      <c r="AG58" s="37" t="n">
        <v>-0.000818084342989026</v>
      </c>
      <c r="AH58" s="37" t="n">
        <v>-0.00667570981260092</v>
      </c>
      <c r="AI58" s="37" t="n">
        <v>-0.00749493976248211</v>
      </c>
      <c r="AJ58" s="37" t="n">
        <v>-0.000244782525175378</v>
      </c>
      <c r="AK58" s="37" t="n">
        <v>0.000961234291037692</v>
      </c>
      <c r="AL58" s="37" t="n">
        <v>-0.000697785266703232</v>
      </c>
      <c r="AM58" s="37" t="n">
        <v>-0.00170472745548947</v>
      </c>
      <c r="AN58" s="37" t="n">
        <v>-0.00672485093280533</v>
      </c>
      <c r="AO58" s="37" t="n">
        <v>0.00328420284483845</v>
      </c>
      <c r="AP58" s="37" t="n">
        <v>-0.000486547459269939</v>
      </c>
      <c r="AQ58" s="37" t="n">
        <v>0.000774537203426348</v>
      </c>
      <c r="AR58" s="37" t="n">
        <v>0.0021532284959574</v>
      </c>
      <c r="AS58" s="37" t="n">
        <v>0.0015130265879081</v>
      </c>
      <c r="AT58" s="37" t="n">
        <v>0.000822678659152472</v>
      </c>
      <c r="AU58" s="37" t="n">
        <v>0.00126794179687623</v>
      </c>
      <c r="AV58" s="37" t="n">
        <v>0.00197446730045652</v>
      </c>
      <c r="AW58" s="37" t="n">
        <v>0.00300941970733459</v>
      </c>
      <c r="AX58" s="37" t="n">
        <v>0.000188771125980413</v>
      </c>
      <c r="AY58" s="37" t="n">
        <v>-0.00133348648131517</v>
      </c>
      <c r="AZ58" s="37" t="n">
        <v>-0.00132229975827345</v>
      </c>
      <c r="BA58" s="37" t="n">
        <v>-0.000983572656093359</v>
      </c>
      <c r="BB58" s="37" t="n">
        <v>0.00149154953191414</v>
      </c>
      <c r="BC58" s="37" t="n">
        <v>0.000537833313178337</v>
      </c>
      <c r="BD58" s="37" t="n">
        <v>0.000198127445445122</v>
      </c>
      <c r="BE58" s="37" t="n">
        <v>0.00242965633496993</v>
      </c>
      <c r="BF58" s="37" t="n">
        <v>0.00317479940391899</v>
      </c>
      <c r="BG58" s="37" t="n">
        <v>0.00291875930636266</v>
      </c>
      <c r="BH58" s="37" t="n">
        <v>-0.000588550913120374</v>
      </c>
      <c r="BI58" s="37" t="n">
        <v>-0.000793273478121125</v>
      </c>
      <c r="BJ58" s="37" t="n">
        <v>-1.71868090428518E-005</v>
      </c>
      <c r="BK58" s="37" t="n">
        <v>-0.00111930295382635</v>
      </c>
      <c r="BL58" s="37" t="n">
        <v>0.00314090667580524</v>
      </c>
      <c r="BM58" s="37" t="n">
        <v>-2.29541035506075E-005</v>
      </c>
      <c r="BN58" s="37" t="n">
        <v>-0.00113642445395223</v>
      </c>
      <c r="BO58" s="37" t="n">
        <v>0.00214778218564335</v>
      </c>
      <c r="BP58" s="37" t="n">
        <v>-0.00250846616429293</v>
      </c>
      <c r="BQ58" s="37" t="n">
        <v>-0.00253726699884249</v>
      </c>
      <c r="BR58" s="37" t="n">
        <v>0.00240713252582599</v>
      </c>
    </row>
    <row r="59" customFormat="false" ht="12.75" hidden="false" customHeight="false" outlineLevel="0" collapsed="false">
      <c r="A59" s="56" t="s">
        <v>257</v>
      </c>
      <c r="B59" s="3" t="n">
        <v>-0.00191604768204423</v>
      </c>
      <c r="C59" s="37" t="n">
        <v>0.0010290095521823</v>
      </c>
      <c r="D59" s="37" t="n">
        <v>0.00124500237753391</v>
      </c>
      <c r="E59" s="37" t="n">
        <v>0.00168774413965477</v>
      </c>
      <c r="F59" s="37" t="n">
        <v>-1.73934673706473E-005</v>
      </c>
      <c r="G59" s="37" t="n">
        <v>-0.00150729448099127</v>
      </c>
      <c r="H59" s="37" t="n">
        <v>0.000348092650158687</v>
      </c>
      <c r="I59" s="37" t="n">
        <v>-3.22211153181581E-005</v>
      </c>
      <c r="J59" s="37" t="n">
        <v>-6.74547431239915E-005</v>
      </c>
      <c r="K59" s="37" t="n">
        <v>0.00109441022529948</v>
      </c>
      <c r="L59" s="37" t="n">
        <v>0.000920060211108594</v>
      </c>
      <c r="M59" s="37" t="n">
        <v>0.00029885678310474</v>
      </c>
      <c r="N59" s="37" t="n">
        <v>-0.000905084997616797</v>
      </c>
      <c r="O59" s="37" t="n">
        <v>0.000102375990107653</v>
      </c>
      <c r="P59" s="37" t="n">
        <v>-0.000989877878619518</v>
      </c>
      <c r="Q59" s="37" t="n">
        <v>-0.00108151400875442</v>
      </c>
      <c r="R59" s="37" t="n">
        <v>-9.57571219195051E-005</v>
      </c>
      <c r="S59" s="37" t="n">
        <v>0.000282851453835204</v>
      </c>
      <c r="T59" s="37" t="n">
        <v>-0.000129983984184206</v>
      </c>
      <c r="U59" s="37" t="n">
        <v>0.000565873481596042</v>
      </c>
      <c r="V59" s="37" t="n">
        <v>0.00118000856241983</v>
      </c>
      <c r="W59" s="37" t="n">
        <v>-0.00137218394297584</v>
      </c>
      <c r="X59" s="37" t="n">
        <v>0.000266819869627559</v>
      </c>
      <c r="Y59" s="37" t="n">
        <v>0.000657268352907229</v>
      </c>
      <c r="Z59" s="37" t="n">
        <v>0.000681424958686607</v>
      </c>
      <c r="AA59" s="37" t="n">
        <v>0.0021319426722511</v>
      </c>
      <c r="AB59" s="37" t="n">
        <v>-0.00132002855421157</v>
      </c>
      <c r="AC59" s="37" t="n">
        <v>0.0016880591985472</v>
      </c>
      <c r="AD59" s="37" t="n">
        <v>0.00059977203196685</v>
      </c>
      <c r="AE59" s="37" t="n">
        <v>-0.0010609432917344</v>
      </c>
      <c r="AF59" s="37" t="n">
        <v>-2.92336078756547E-005</v>
      </c>
      <c r="AG59" s="37" t="n">
        <v>-0.000818084342989026</v>
      </c>
      <c r="AH59" s="37" t="n">
        <v>-0.00667570981260092</v>
      </c>
      <c r="AI59" s="37" t="n">
        <v>-0.00749493976248211</v>
      </c>
      <c r="AJ59" s="37" t="n">
        <v>-0.000244782525175378</v>
      </c>
      <c r="AK59" s="37" t="n">
        <v>0.000961234291037692</v>
      </c>
      <c r="AL59" s="37" t="n">
        <v>-0.000697785266703232</v>
      </c>
      <c r="AM59" s="37" t="n">
        <v>-0.00170472745548947</v>
      </c>
      <c r="AN59" s="37" t="n">
        <v>-0.00672485093280533</v>
      </c>
      <c r="AO59" s="37" t="n">
        <v>0.00328420284483845</v>
      </c>
      <c r="AP59" s="37" t="n">
        <v>-0.000486547459269939</v>
      </c>
      <c r="AQ59" s="37" t="n">
        <v>0.000774537203426348</v>
      </c>
      <c r="AR59" s="37" t="n">
        <v>0.0021532284959574</v>
      </c>
      <c r="AS59" s="37" t="n">
        <v>0.0015130265879081</v>
      </c>
      <c r="AT59" s="37" t="n">
        <v>0.000822678659152472</v>
      </c>
      <c r="AU59" s="37" t="n">
        <v>0.00126794179687623</v>
      </c>
      <c r="AV59" s="37" t="n">
        <v>0.00197446730045652</v>
      </c>
      <c r="AW59" s="37" t="n">
        <v>0.00300941970733459</v>
      </c>
      <c r="AX59" s="37" t="n">
        <v>0.000188771125980413</v>
      </c>
      <c r="AY59" s="37" t="n">
        <v>-0.00133348648131517</v>
      </c>
      <c r="AZ59" s="37" t="n">
        <v>-0.00132229975827345</v>
      </c>
      <c r="BA59" s="37" t="n">
        <v>-0.000983572656093359</v>
      </c>
      <c r="BB59" s="37" t="n">
        <v>0.00149154953191414</v>
      </c>
      <c r="BC59" s="37" t="n">
        <v>0.000537833313178337</v>
      </c>
      <c r="BD59" s="37" t="n">
        <v>0.000198127445445122</v>
      </c>
      <c r="BE59" s="37" t="n">
        <v>0.00242965633496993</v>
      </c>
      <c r="BF59" s="37" t="n">
        <v>0.00317479940391899</v>
      </c>
      <c r="BG59" s="37" t="n">
        <v>0.00291875930636266</v>
      </c>
      <c r="BH59" s="37" t="n">
        <v>-0.000588550913120374</v>
      </c>
      <c r="BI59" s="37" t="n">
        <v>-0.000793273478121125</v>
      </c>
      <c r="BJ59" s="37" t="n">
        <v>-1.71868090428518E-005</v>
      </c>
      <c r="BK59" s="37" t="n">
        <v>-0.00111930295382635</v>
      </c>
      <c r="BL59" s="37" t="n">
        <v>0.00314090667580524</v>
      </c>
      <c r="BM59" s="37" t="n">
        <v>-2.29541035506075E-005</v>
      </c>
      <c r="BN59" s="37" t="n">
        <v>-0.00113642445395223</v>
      </c>
      <c r="BO59" s="37" t="n">
        <v>0.00269113535183467</v>
      </c>
      <c r="BP59" s="37" t="n">
        <v>0.00478429592161309</v>
      </c>
      <c r="BQ59" s="37" t="n">
        <v>0.0084502826205998</v>
      </c>
      <c r="BR59" s="37" t="n">
        <v>-0.000476199950398297</v>
      </c>
    </row>
    <row r="60" customFormat="false" ht="12.75" hidden="false" customHeight="false" outlineLevel="0" collapsed="false">
      <c r="A60" s="56" t="s">
        <v>337</v>
      </c>
      <c r="B60" s="3" t="n">
        <v>-0.00191604768204423</v>
      </c>
      <c r="C60" s="37" t="n">
        <v>0.0010290095521823</v>
      </c>
      <c r="D60" s="37" t="n">
        <v>0.00124500237753391</v>
      </c>
      <c r="E60" s="37" t="n">
        <v>0.00168774413965477</v>
      </c>
      <c r="F60" s="37" t="n">
        <v>-1.73934673706473E-005</v>
      </c>
      <c r="G60" s="37" t="n">
        <v>-0.00150729448099127</v>
      </c>
      <c r="H60" s="37" t="n">
        <v>0.000348092650158687</v>
      </c>
      <c r="I60" s="37" t="n">
        <v>-3.22211153181581E-005</v>
      </c>
      <c r="J60" s="37" t="n">
        <v>-6.74547431239915E-005</v>
      </c>
      <c r="K60" s="37" t="n">
        <v>0.00109441022529948</v>
      </c>
      <c r="L60" s="37" t="n">
        <v>0.000920060211108594</v>
      </c>
      <c r="M60" s="37" t="n">
        <v>0.00029885678310474</v>
      </c>
      <c r="N60" s="37" t="n">
        <v>-0.000905084997616797</v>
      </c>
      <c r="O60" s="37" t="n">
        <v>0.000102375990107653</v>
      </c>
      <c r="P60" s="37" t="n">
        <v>-0.000989877878619518</v>
      </c>
      <c r="Q60" s="37" t="n">
        <v>-0.00108151400875442</v>
      </c>
      <c r="R60" s="37" t="n">
        <v>-9.57571219195051E-005</v>
      </c>
      <c r="S60" s="37" t="n">
        <v>0.000282851453835204</v>
      </c>
      <c r="T60" s="37" t="n">
        <v>-0.000129983984184206</v>
      </c>
      <c r="U60" s="37" t="n">
        <v>0.000565873481596042</v>
      </c>
      <c r="V60" s="37" t="n">
        <v>0.00118000856241983</v>
      </c>
      <c r="W60" s="37" t="n">
        <v>-0.00137218394297584</v>
      </c>
      <c r="X60" s="37" t="n">
        <v>0.000266819869627559</v>
      </c>
      <c r="Y60" s="37" t="n">
        <v>0.000657268352907229</v>
      </c>
      <c r="Z60" s="37" t="n">
        <v>0.000681424958686607</v>
      </c>
      <c r="AA60" s="37" t="n">
        <v>0.0021319426722511</v>
      </c>
      <c r="AB60" s="37" t="n">
        <v>-0.00132002855421157</v>
      </c>
      <c r="AC60" s="37" t="n">
        <v>0.0016880591985472</v>
      </c>
      <c r="AD60" s="37" t="n">
        <v>0.00059977203196685</v>
      </c>
      <c r="AE60" s="37" t="n">
        <v>-0.0010609432917344</v>
      </c>
      <c r="AF60" s="37" t="n">
        <v>-2.92336078756547E-005</v>
      </c>
      <c r="AG60" s="37" t="n">
        <v>-0.000818084342989026</v>
      </c>
      <c r="AH60" s="37" t="n">
        <v>-0.00667570981260092</v>
      </c>
      <c r="AI60" s="37" t="n">
        <v>-0.00749493976248211</v>
      </c>
      <c r="AJ60" s="37" t="n">
        <v>-0.000244782525175378</v>
      </c>
      <c r="AK60" s="37" t="n">
        <v>0.000961234291037692</v>
      </c>
      <c r="AL60" s="37" t="n">
        <v>-0.000697785266703232</v>
      </c>
      <c r="AM60" s="37" t="n">
        <v>-0.00170472745548947</v>
      </c>
      <c r="AN60" s="37" t="n">
        <v>-0.00672485093280533</v>
      </c>
      <c r="AO60" s="37" t="n">
        <v>0.00328420284483845</v>
      </c>
      <c r="AP60" s="37" t="n">
        <v>-0.000486547459269939</v>
      </c>
      <c r="AQ60" s="37" t="n">
        <v>0.000774537203426348</v>
      </c>
      <c r="AR60" s="37" t="n">
        <v>0.0021532284959574</v>
      </c>
      <c r="AS60" s="37" t="n">
        <v>0.0015130265879081</v>
      </c>
      <c r="AT60" s="37" t="n">
        <v>0.000822678659152472</v>
      </c>
      <c r="AU60" s="37" t="n">
        <v>0.00126794179687623</v>
      </c>
      <c r="AV60" s="37" t="n">
        <v>0.00197446730045652</v>
      </c>
      <c r="AW60" s="37" t="n">
        <v>0.00300941970733459</v>
      </c>
      <c r="AX60" s="37" t="n">
        <v>0.000188771125980413</v>
      </c>
      <c r="AY60" s="37" t="n">
        <v>-0.00133348648131517</v>
      </c>
      <c r="AZ60" s="37" t="n">
        <v>-0.00132229975827345</v>
      </c>
      <c r="BA60" s="37" t="n">
        <v>-0.000983572656093359</v>
      </c>
      <c r="BB60" s="37" t="n">
        <v>0.00149154953191414</v>
      </c>
      <c r="BC60" s="37" t="n">
        <v>0.000537833313178337</v>
      </c>
      <c r="BD60" s="37" t="n">
        <v>0.000198127445445122</v>
      </c>
      <c r="BE60" s="37" t="n">
        <v>0.00242965633496993</v>
      </c>
      <c r="BF60" s="37" t="n">
        <v>0.00317479940391899</v>
      </c>
      <c r="BG60" s="37" t="n">
        <v>0.00291875930636266</v>
      </c>
      <c r="BH60" s="37" t="n">
        <v>-0.000588550913120374</v>
      </c>
      <c r="BI60" s="37" t="n">
        <v>-0.000793273478121125</v>
      </c>
      <c r="BJ60" s="37" t="n">
        <v>-1.71868090428518E-005</v>
      </c>
      <c r="BK60" s="37" t="n">
        <v>-0.00111930295382635</v>
      </c>
      <c r="BL60" s="37" t="n">
        <v>0.00314090667580524</v>
      </c>
      <c r="BM60" s="37" t="n">
        <v>-2.29541035506075E-005</v>
      </c>
      <c r="BN60" s="37" t="n">
        <v>-0.00113642445395223</v>
      </c>
      <c r="BO60" s="37" t="n">
        <v>-0.00799403695815692</v>
      </c>
      <c r="BP60" s="37" t="n">
        <v>0.00557541853484123</v>
      </c>
      <c r="BQ60" s="37" t="n">
        <v>-0.0170082090154715</v>
      </c>
      <c r="BR60" s="37" t="n">
        <v>-0.00237269533549476</v>
      </c>
    </row>
    <row r="61" customFormat="false" ht="12.75" hidden="false" customHeight="false" outlineLevel="0" collapsed="false">
      <c r="A61" s="56" t="s">
        <v>337</v>
      </c>
      <c r="B61" s="3" t="n">
        <v>-0.00191604768204423</v>
      </c>
      <c r="C61" s="37" t="n">
        <v>0.0010290095521823</v>
      </c>
      <c r="D61" s="37" t="n">
        <v>0.00124500237753391</v>
      </c>
      <c r="E61" s="37" t="n">
        <v>0.00168774413965477</v>
      </c>
      <c r="F61" s="37" t="n">
        <v>-1.73934673706473E-005</v>
      </c>
      <c r="G61" s="37" t="n">
        <v>-0.00150729448099127</v>
      </c>
      <c r="H61" s="37" t="n">
        <v>0.000348092650158687</v>
      </c>
      <c r="I61" s="37" t="n">
        <v>-3.22211153181581E-005</v>
      </c>
      <c r="J61" s="37" t="n">
        <v>-6.74547431239915E-005</v>
      </c>
      <c r="K61" s="37" t="n">
        <v>0.00109441022529948</v>
      </c>
      <c r="L61" s="37" t="n">
        <v>0.000920060211108594</v>
      </c>
      <c r="M61" s="37" t="n">
        <v>0.00029885678310474</v>
      </c>
      <c r="N61" s="37" t="n">
        <v>-0.000905084997616797</v>
      </c>
      <c r="O61" s="37" t="n">
        <v>0.000102375990107653</v>
      </c>
      <c r="P61" s="37" t="n">
        <v>-0.000989877878619518</v>
      </c>
      <c r="Q61" s="37" t="n">
        <v>-0.00108151400875442</v>
      </c>
      <c r="R61" s="37" t="n">
        <v>-9.57571219195051E-005</v>
      </c>
      <c r="S61" s="37" t="n">
        <v>0.000282851453835204</v>
      </c>
      <c r="T61" s="37" t="n">
        <v>-0.000129983984184206</v>
      </c>
      <c r="U61" s="37" t="n">
        <v>0.000565873481596042</v>
      </c>
      <c r="V61" s="37" t="n">
        <v>0.00118000856241983</v>
      </c>
      <c r="W61" s="37" t="n">
        <v>-0.00137218394297584</v>
      </c>
      <c r="X61" s="37" t="n">
        <v>0.000266819869627559</v>
      </c>
      <c r="Y61" s="37" t="n">
        <v>0.000657268352907229</v>
      </c>
      <c r="Z61" s="37" t="n">
        <v>0.000681424958686607</v>
      </c>
      <c r="AA61" s="37" t="n">
        <v>0.0021319426722511</v>
      </c>
      <c r="AB61" s="37" t="n">
        <v>-0.00132002855421157</v>
      </c>
      <c r="AC61" s="37" t="n">
        <v>0.0016880591985472</v>
      </c>
      <c r="AD61" s="37" t="n">
        <v>0.00059977203196685</v>
      </c>
      <c r="AE61" s="37" t="n">
        <v>-0.0010609432917344</v>
      </c>
      <c r="AF61" s="37" t="n">
        <v>-2.92336078756547E-005</v>
      </c>
      <c r="AG61" s="37" t="n">
        <v>-0.000818084342989026</v>
      </c>
      <c r="AH61" s="37" t="n">
        <v>-0.00667570981260092</v>
      </c>
      <c r="AI61" s="37" t="n">
        <v>-0.00749493976248211</v>
      </c>
      <c r="AJ61" s="37" t="n">
        <v>-0.000244782525175378</v>
      </c>
      <c r="AK61" s="37" t="n">
        <v>0.000961234291037692</v>
      </c>
      <c r="AL61" s="37" t="n">
        <v>-0.000697785266703232</v>
      </c>
      <c r="AM61" s="37" t="n">
        <v>-0.00170472745548947</v>
      </c>
      <c r="AN61" s="37" t="n">
        <v>-0.00672485093280533</v>
      </c>
      <c r="AO61" s="37" t="n">
        <v>0.00328420284483845</v>
      </c>
      <c r="AP61" s="37" t="n">
        <v>-0.000486547459269939</v>
      </c>
      <c r="AQ61" s="37" t="n">
        <v>0.000774537203426348</v>
      </c>
      <c r="AR61" s="37" t="n">
        <v>0.0021532284959574</v>
      </c>
      <c r="AS61" s="37" t="n">
        <v>0.0015130265879081</v>
      </c>
      <c r="AT61" s="37" t="n">
        <v>0.000822678659152472</v>
      </c>
      <c r="AU61" s="37" t="n">
        <v>0.00126794179687623</v>
      </c>
      <c r="AV61" s="37" t="n">
        <v>0.00197446730045652</v>
      </c>
      <c r="AW61" s="37" t="n">
        <v>0.00300941970733459</v>
      </c>
      <c r="AX61" s="37" t="n">
        <v>0.000188771125980413</v>
      </c>
      <c r="AY61" s="37" t="n">
        <v>-0.00133348648131517</v>
      </c>
      <c r="AZ61" s="37" t="n">
        <v>-0.00132229975827345</v>
      </c>
      <c r="BA61" s="37" t="n">
        <v>-0.000983572656093359</v>
      </c>
      <c r="BB61" s="37" t="n">
        <v>0.00149154953191414</v>
      </c>
      <c r="BC61" s="37" t="n">
        <v>0.000537833313178337</v>
      </c>
      <c r="BD61" s="37" t="n">
        <v>0.000198127445445122</v>
      </c>
      <c r="BE61" s="37" t="n">
        <v>0.00242965633496993</v>
      </c>
      <c r="BF61" s="37" t="n">
        <v>0.00317479940391899</v>
      </c>
      <c r="BG61" s="37" t="n">
        <v>0.00291875930636266</v>
      </c>
      <c r="BH61" s="37" t="n">
        <v>-0.000588550913120374</v>
      </c>
      <c r="BI61" s="37" t="n">
        <v>-0.000793273478121125</v>
      </c>
      <c r="BJ61" s="37" t="n">
        <v>-1.71868090428518E-005</v>
      </c>
      <c r="BK61" s="37" t="n">
        <v>-0.00111930295382635</v>
      </c>
      <c r="BL61" s="37" t="n">
        <v>0.00314090667580524</v>
      </c>
      <c r="BM61" s="37" t="n">
        <v>-2.29541035506075E-005</v>
      </c>
      <c r="BN61" s="37" t="n">
        <v>-0.00113642445395223</v>
      </c>
      <c r="BO61" s="37" t="n">
        <v>0.00155242878088791</v>
      </c>
      <c r="BP61" s="37" t="n">
        <v>0.000669374410141381</v>
      </c>
      <c r="BQ61" s="37" t="n">
        <v>0.00717744179719539</v>
      </c>
      <c r="BR61" s="37" t="n">
        <v>0.00444302318292528</v>
      </c>
    </row>
    <row r="62" customFormat="false" ht="12.75" hidden="false" customHeight="false" outlineLevel="0" collapsed="false">
      <c r="A62" s="56" t="s">
        <v>337</v>
      </c>
      <c r="B62" s="3" t="n">
        <v>0.00937633603209997</v>
      </c>
      <c r="C62" s="37" t="n">
        <v>0.004734787582495</v>
      </c>
      <c r="D62" s="37" t="n">
        <v>-0.00751806127948885</v>
      </c>
      <c r="E62" s="37" t="n">
        <v>-0.00203395041409339</v>
      </c>
      <c r="F62" s="37" t="n">
        <v>-0.00196446143339781</v>
      </c>
      <c r="G62" s="37" t="n">
        <v>-0.0117732480683217</v>
      </c>
      <c r="H62" s="37" t="n">
        <v>-0.0183844805187476</v>
      </c>
      <c r="I62" s="37" t="n">
        <v>0.0131312257889832</v>
      </c>
      <c r="J62" s="37" t="n">
        <v>0.000788920032622825</v>
      </c>
      <c r="K62" s="37" t="n">
        <v>-0.0123154377023344</v>
      </c>
      <c r="L62" s="37" t="n">
        <v>0.00235717604643668</v>
      </c>
      <c r="M62" s="37" t="n">
        <v>0.00735694409632439</v>
      </c>
      <c r="N62" s="37" t="n">
        <v>0.00906360481154966</v>
      </c>
      <c r="O62" s="37" t="n">
        <v>-0.00512746359796432</v>
      </c>
      <c r="P62" s="37" t="n">
        <v>-0.00984725733871767</v>
      </c>
      <c r="Q62" s="37" t="n">
        <v>0.00319282450854004</v>
      </c>
      <c r="R62" s="37" t="n">
        <v>-0.00419010197748571</v>
      </c>
      <c r="S62" s="37" t="n">
        <v>0.0121835963117546</v>
      </c>
      <c r="T62" s="37" t="n">
        <v>-0.00311712464472842</v>
      </c>
      <c r="U62" s="37" t="n">
        <v>-0.00635317073558111</v>
      </c>
      <c r="V62" s="37" t="n">
        <v>-0.0187849597761581</v>
      </c>
      <c r="W62" s="37" t="n">
        <v>0.00114350564603535</v>
      </c>
      <c r="X62" s="37" t="n">
        <v>-0.0107548697345774</v>
      </c>
      <c r="Y62" s="37" t="n">
        <v>-0.00188984870884239</v>
      </c>
      <c r="Z62" s="37" t="n">
        <v>-0.0077961068341797</v>
      </c>
      <c r="AA62" s="37" t="n">
        <v>-0.021192563903176</v>
      </c>
      <c r="AB62" s="37" t="n">
        <v>0.00708552876571959</v>
      </c>
      <c r="AC62" s="37" t="n">
        <v>0.0209814241052317</v>
      </c>
      <c r="AD62" s="37" t="n">
        <v>0.00770311664689395</v>
      </c>
      <c r="AE62" s="37" t="n">
        <v>0.0122849640964029</v>
      </c>
      <c r="AF62" s="37" t="n">
        <v>-0.00234529562874958</v>
      </c>
      <c r="AG62" s="37" t="n">
        <v>-0.00375651245737075</v>
      </c>
      <c r="AH62" s="37" t="n">
        <v>0.0304071015484243</v>
      </c>
      <c r="AI62" s="37" t="n">
        <v>-0.0822028679906256</v>
      </c>
      <c r="AJ62" s="37" t="n">
        <v>-0.00561816973146259</v>
      </c>
      <c r="AK62" s="37" t="n">
        <v>-0.00125409217470554</v>
      </c>
      <c r="AL62" s="37" t="n">
        <v>-0.00110299968678509</v>
      </c>
      <c r="AM62" s="37" t="n">
        <v>0.0183518729136941</v>
      </c>
      <c r="AN62" s="37" t="n">
        <v>0.0234753464683249</v>
      </c>
      <c r="AO62" s="37" t="n">
        <v>0.00893270424489973</v>
      </c>
      <c r="AP62" s="37" t="n">
        <v>0.00601319545991264</v>
      </c>
      <c r="AQ62" s="37" t="n">
        <v>0.0122275386764765</v>
      </c>
      <c r="AR62" s="37" t="n">
        <v>-0.00214559484643282</v>
      </c>
      <c r="AS62" s="37" t="n">
        <v>0.00269122303253966</v>
      </c>
      <c r="AT62" s="37" t="n">
        <v>0.00649290280335017</v>
      </c>
      <c r="AU62" s="37" t="n">
        <v>0.0394114430082648</v>
      </c>
      <c r="AV62" s="37" t="n">
        <v>0.0267938404445269</v>
      </c>
      <c r="AW62" s="37" t="n">
        <v>-0.0123272939605176</v>
      </c>
      <c r="AX62" s="37" t="n">
        <v>0.00689483095108315</v>
      </c>
      <c r="AY62" s="37" t="n">
        <v>-0.0108363515901583</v>
      </c>
      <c r="AZ62" s="37" t="n">
        <v>0.00661246774961485</v>
      </c>
      <c r="BA62" s="37" t="n">
        <v>0.0135773252972486</v>
      </c>
      <c r="BB62" s="37" t="n">
        <v>-0.00884642402284275</v>
      </c>
      <c r="BC62" s="37" t="n">
        <v>-0.00474539095691862</v>
      </c>
      <c r="BD62" s="37" t="n">
        <v>-0.00359449056004622</v>
      </c>
      <c r="BE62" s="37" t="n">
        <v>-0.0131460183308023</v>
      </c>
      <c r="BF62" s="37" t="n">
        <v>-0.00660416231430643</v>
      </c>
      <c r="BG62" s="37" t="n">
        <v>-0.00932975724025042</v>
      </c>
      <c r="BH62" s="37" t="n">
        <v>0.00605553125313448</v>
      </c>
      <c r="BI62" s="37" t="n">
        <v>-0.000591897938704665</v>
      </c>
      <c r="BJ62" s="37" t="n">
        <v>-0.00175551368482104</v>
      </c>
      <c r="BK62" s="37" t="n">
        <v>0.0249314332634413</v>
      </c>
      <c r="BL62" s="37" t="n">
        <v>-0.000353406939990715</v>
      </c>
      <c r="BM62" s="37" t="n">
        <v>-0.00163895745829451</v>
      </c>
      <c r="BN62" s="37" t="n">
        <v>0.025322909715108</v>
      </c>
      <c r="BO62" s="37" t="n">
        <v>-0.0019448201292542</v>
      </c>
      <c r="BP62" s="37" t="n">
        <v>0.00568464032486863</v>
      </c>
      <c r="BQ62" s="37" t="n">
        <v>-0.0266894050988081</v>
      </c>
      <c r="BR62" s="37" t="n">
        <v>0.02785226438854</v>
      </c>
    </row>
    <row r="63" customFormat="false" ht="12.75" hidden="false" customHeight="false" outlineLevel="0" collapsed="false">
      <c r="A63" s="56" t="s">
        <v>338</v>
      </c>
      <c r="B63" s="3" t="n">
        <v>0.00121630517957115</v>
      </c>
      <c r="C63" s="37" t="n">
        <v>0.00569177543273575</v>
      </c>
      <c r="D63" s="37" t="n">
        <v>-0.00279555141961382</v>
      </c>
      <c r="E63" s="37" t="n">
        <v>-0.00243867869323471</v>
      </c>
      <c r="F63" s="37" t="n">
        <v>-0.000119110885267858</v>
      </c>
      <c r="G63" s="37" t="n">
        <v>0.00116400802620977</v>
      </c>
      <c r="H63" s="37" t="n">
        <v>0.000749368279889765</v>
      </c>
      <c r="I63" s="37" t="n">
        <v>0.000828870536270743</v>
      </c>
      <c r="J63" s="37" t="n">
        <v>-0.000405505657783166</v>
      </c>
      <c r="K63" s="37" t="n">
        <v>-0.00240711785953686</v>
      </c>
      <c r="L63" s="37" t="n">
        <v>-0.00666220252179069</v>
      </c>
      <c r="M63" s="37" t="n">
        <v>-0.00310823125071179</v>
      </c>
      <c r="N63" s="37" t="n">
        <v>0.00109474017283105</v>
      </c>
      <c r="O63" s="37" t="n">
        <v>-0.000817580727102999</v>
      </c>
      <c r="P63" s="37" t="n">
        <v>-0.00193824723837225</v>
      </c>
      <c r="Q63" s="37" t="n">
        <v>0.0032364954579581</v>
      </c>
      <c r="R63" s="37" t="n">
        <v>0.00283274398421741</v>
      </c>
      <c r="S63" s="37" t="n">
        <v>0.000251807600315573</v>
      </c>
      <c r="T63" s="37" t="n">
        <v>0.000928299166054959</v>
      </c>
      <c r="U63" s="37" t="n">
        <v>-0.00119482025162654</v>
      </c>
      <c r="V63" s="37" t="n">
        <v>0.00232297997505046</v>
      </c>
      <c r="W63" s="37" t="n">
        <v>-0.00201325582704336</v>
      </c>
      <c r="X63" s="37" t="n">
        <v>8.18436444935419E-005</v>
      </c>
      <c r="Y63" s="37" t="n">
        <v>0.00168901760226981</v>
      </c>
      <c r="Z63" s="37" t="n">
        <v>0.00274656268014598</v>
      </c>
      <c r="AA63" s="37" t="n">
        <v>-0.000492172651643698</v>
      </c>
      <c r="AB63" s="37" t="n">
        <v>-0.00305445397911806</v>
      </c>
      <c r="AC63" s="37" t="n">
        <v>0.00365458143612881</v>
      </c>
      <c r="AD63" s="37" t="n">
        <v>0.000987577112569762</v>
      </c>
      <c r="AE63" s="37" t="n">
        <v>0.00104885550074683</v>
      </c>
      <c r="AF63" s="37" t="n">
        <v>0.00108779011820206</v>
      </c>
      <c r="AG63" s="37" t="n">
        <v>-0.00106067763174245</v>
      </c>
      <c r="AH63" s="37" t="n">
        <v>0.00131791944514366</v>
      </c>
      <c r="AI63" s="37" t="n">
        <v>-0.0117116784222793</v>
      </c>
      <c r="AJ63" s="37" t="n">
        <v>0.00125153620453321</v>
      </c>
      <c r="AK63" s="37" t="n">
        <v>0.0011881531076369</v>
      </c>
      <c r="AL63" s="37" t="n">
        <v>-0.000831726688312311</v>
      </c>
      <c r="AM63" s="37" t="n">
        <v>0.00336981102580307</v>
      </c>
      <c r="AN63" s="37" t="n">
        <v>0.00033009457314786</v>
      </c>
      <c r="AO63" s="37" t="n">
        <v>0.00226326488637681</v>
      </c>
      <c r="AP63" s="37" t="n">
        <v>0.000164781386586494</v>
      </c>
      <c r="AQ63" s="37" t="n">
        <v>-0.00234665304479801</v>
      </c>
      <c r="AR63" s="37" t="n">
        <v>-0.00418889297488513</v>
      </c>
      <c r="AS63" s="37" t="n">
        <v>-0.00144379836118381</v>
      </c>
      <c r="AT63" s="37" t="n">
        <v>0.00107811611384011</v>
      </c>
      <c r="AU63" s="37" t="n">
        <v>0.00407842149568215</v>
      </c>
      <c r="AV63" s="37" t="n">
        <v>-0.0046881905363142</v>
      </c>
      <c r="AW63" s="37" t="n">
        <v>0.00366487572456977</v>
      </c>
      <c r="AX63" s="37" t="n">
        <v>0.000395081942935762</v>
      </c>
      <c r="AY63" s="37" t="n">
        <v>-0.000898069223878997</v>
      </c>
      <c r="AZ63" s="37" t="n">
        <v>0.0002610414957257</v>
      </c>
      <c r="BA63" s="37" t="n">
        <v>0.00267714542459402</v>
      </c>
      <c r="BB63" s="37" t="n">
        <v>0.00249658646547927</v>
      </c>
      <c r="BC63" s="37" t="n">
        <v>0.00184759137872663</v>
      </c>
      <c r="BD63" s="37" t="n">
        <v>0.00183998966244291</v>
      </c>
      <c r="BE63" s="37" t="n">
        <v>0.00575708502838986</v>
      </c>
      <c r="BF63" s="37" t="n">
        <v>-0.00672625839747008</v>
      </c>
      <c r="BG63" s="37" t="n">
        <v>0.00168652385889392</v>
      </c>
      <c r="BH63" s="37" t="n">
        <v>0.00208372280886515</v>
      </c>
      <c r="BI63" s="37" t="n">
        <v>0.0025024049812322</v>
      </c>
      <c r="BJ63" s="37" t="n">
        <v>-0.0021070865337582</v>
      </c>
      <c r="BK63" s="37" t="n">
        <v>-0.00783875186641383</v>
      </c>
      <c r="BL63" s="37" t="n">
        <v>0.000607539248641861</v>
      </c>
      <c r="BM63" s="37" t="n">
        <v>-0.00222163453975227</v>
      </c>
      <c r="BN63" s="37" t="n">
        <v>-0.00801332955794552</v>
      </c>
      <c r="BO63" s="37" t="n">
        <v>0.00766748130854265</v>
      </c>
      <c r="BP63" s="37" t="n">
        <v>-0.00210678242154636</v>
      </c>
      <c r="BQ63" s="37" t="n">
        <v>-0.00961096403322982</v>
      </c>
      <c r="BR63" s="37" t="n">
        <v>0.0022448026704847</v>
      </c>
    </row>
    <row r="64" customFormat="false" ht="12.75" hidden="false" customHeight="false" outlineLevel="0" collapsed="false">
      <c r="A64" s="56" t="s">
        <v>339</v>
      </c>
      <c r="B64" s="3" t="n">
        <v>0.00425479645988469</v>
      </c>
      <c r="C64" s="37" t="n">
        <v>0.000721946940813594</v>
      </c>
      <c r="D64" s="37" t="n">
        <v>-0.00220611357411044</v>
      </c>
      <c r="E64" s="37" t="n">
        <v>-0.000437402116562257</v>
      </c>
      <c r="F64" s="37" t="n">
        <v>-0.000735511684878596</v>
      </c>
      <c r="G64" s="37" t="n">
        <v>0.00285732575300688</v>
      </c>
      <c r="H64" s="37" t="n">
        <v>-0.00217049345643724</v>
      </c>
      <c r="I64" s="37" t="n">
        <v>0.00251259263461222</v>
      </c>
      <c r="J64" s="37" t="n">
        <v>0.000388815381080691</v>
      </c>
      <c r="K64" s="37" t="n">
        <v>-0.00273859384347965</v>
      </c>
      <c r="L64" s="37" t="n">
        <v>0.000551911464636184</v>
      </c>
      <c r="M64" s="37" t="n">
        <v>0.000726217438459434</v>
      </c>
      <c r="N64" s="37" t="n">
        <v>-0.00364461791489807</v>
      </c>
      <c r="O64" s="37" t="n">
        <v>0.00123131464649795</v>
      </c>
      <c r="P64" s="37" t="n">
        <v>0.00412138834847427</v>
      </c>
      <c r="Q64" s="37" t="n">
        <v>-0.00142130106293302</v>
      </c>
      <c r="R64" s="37" t="n">
        <v>0.000168830424949502</v>
      </c>
      <c r="S64" s="37" t="n">
        <v>0.000482133241265348</v>
      </c>
      <c r="T64" s="37" t="n">
        <v>0.0017731375788499</v>
      </c>
      <c r="U64" s="37" t="n">
        <v>-0.00037943235756585</v>
      </c>
      <c r="V64" s="37" t="n">
        <v>-0.00263100618011331</v>
      </c>
      <c r="W64" s="37" t="n">
        <v>0.00294350034798901</v>
      </c>
      <c r="X64" s="37" t="n">
        <v>-0.00139630266397498</v>
      </c>
      <c r="Y64" s="37" t="n">
        <v>-0.000623143630526851</v>
      </c>
      <c r="Z64" s="37" t="n">
        <v>-0.000772706813856571</v>
      </c>
      <c r="AA64" s="37" t="n">
        <v>-0.00343403213061052</v>
      </c>
      <c r="AB64" s="37" t="n">
        <v>-0.000392896946416351</v>
      </c>
      <c r="AC64" s="37" t="n">
        <v>-0.000144327760211935</v>
      </c>
      <c r="AD64" s="37" t="n">
        <v>0.000434317127392885</v>
      </c>
      <c r="AE64" s="37" t="n">
        <v>-0.00330554707790786</v>
      </c>
      <c r="AF64" s="37" t="n">
        <v>-0.00110181950846817</v>
      </c>
      <c r="AG64" s="37" t="n">
        <v>0.000577235216113278</v>
      </c>
      <c r="AH64" s="37" t="n">
        <v>0.0136750193262149</v>
      </c>
      <c r="AI64" s="37" t="n">
        <v>0.000882849909901961</v>
      </c>
      <c r="AJ64" s="37" t="n">
        <v>0.000692886280876176</v>
      </c>
      <c r="AK64" s="37" t="n">
        <v>0.00128924265684806</v>
      </c>
      <c r="AL64" s="37" t="n">
        <v>-0.0012806511602093</v>
      </c>
      <c r="AM64" s="37" t="n">
        <v>0.00520343136080533</v>
      </c>
      <c r="AN64" s="37" t="n">
        <v>0.0055789414899615</v>
      </c>
      <c r="AO64" s="37" t="n">
        <v>0.00351723350304199</v>
      </c>
      <c r="AP64" s="37" t="n">
        <v>-1.72296365168207E-005</v>
      </c>
      <c r="AQ64" s="37" t="n">
        <v>0.00673378291981581</v>
      </c>
      <c r="AR64" s="37" t="n">
        <v>0.00527948407324649</v>
      </c>
      <c r="AS64" s="37" t="n">
        <v>0.000627920207332334</v>
      </c>
      <c r="AT64" s="37" t="n">
        <v>-0.00278016885420176</v>
      </c>
      <c r="AU64" s="37" t="n">
        <v>0.00661000442379952</v>
      </c>
      <c r="AV64" s="37" t="n">
        <v>-0.00880654471253413</v>
      </c>
      <c r="AW64" s="37" t="n">
        <v>-0.00740205702835317</v>
      </c>
      <c r="AX64" s="37" t="n">
        <v>0.00317646457162804</v>
      </c>
      <c r="AY64" s="37" t="n">
        <v>0.000848900481228013</v>
      </c>
      <c r="AZ64" s="37" t="n">
        <v>0.000468241363843791</v>
      </c>
      <c r="BA64" s="37" t="n">
        <v>-5.79048558282455E-006</v>
      </c>
      <c r="BB64" s="37" t="n">
        <v>-0.00590695740171803</v>
      </c>
      <c r="BC64" s="37" t="n">
        <v>0.00139000953851703</v>
      </c>
      <c r="BD64" s="37" t="n">
        <v>0.00281030430351589</v>
      </c>
      <c r="BE64" s="37" t="n">
        <v>-0.0033547598598595</v>
      </c>
      <c r="BF64" s="37" t="n">
        <v>-0.000579442101580643</v>
      </c>
      <c r="BG64" s="37" t="n">
        <v>-0.00837676463770214</v>
      </c>
      <c r="BH64" s="37" t="n">
        <v>0.00296151446528808</v>
      </c>
      <c r="BI64" s="37" t="n">
        <v>-0.0137092044310619</v>
      </c>
      <c r="BJ64" s="37" t="n">
        <v>-0.00475577473361807</v>
      </c>
      <c r="BK64" s="37" t="n">
        <v>-0.00788302972043456</v>
      </c>
      <c r="BL64" s="37" t="n">
        <v>-0.00905318420076912</v>
      </c>
      <c r="BM64" s="37" t="n">
        <v>-0.00481475340947288</v>
      </c>
      <c r="BN64" s="37" t="n">
        <v>-0.00797414137094336</v>
      </c>
      <c r="BO64" s="37" t="n">
        <v>0.00408977829693073</v>
      </c>
      <c r="BP64" s="37" t="n">
        <v>0.00117853928469852</v>
      </c>
      <c r="BQ64" s="37" t="n">
        <v>-0.022514565221326</v>
      </c>
      <c r="BR64" s="37" t="n">
        <v>-0.0128087503631691</v>
      </c>
    </row>
    <row r="65" customFormat="false" ht="12.75" hidden="false" customHeight="false" outlineLevel="0" collapsed="false">
      <c r="A65" s="56" t="s">
        <v>340</v>
      </c>
      <c r="B65" s="3" t="n">
        <v>-0.000347441194621867</v>
      </c>
      <c r="C65" s="37" t="n">
        <v>0.000329081295895081</v>
      </c>
      <c r="D65" s="37" t="n">
        <v>0.000140613807241565</v>
      </c>
      <c r="E65" s="37" t="n">
        <v>0.00201193423972006</v>
      </c>
      <c r="F65" s="37" t="n">
        <v>-0.000207788689660051</v>
      </c>
      <c r="G65" s="37" t="n">
        <v>-0.000133126173062703</v>
      </c>
      <c r="H65" s="37" t="n">
        <v>0.000574151665548143</v>
      </c>
      <c r="I65" s="37" t="n">
        <v>-0.000137243477384229</v>
      </c>
      <c r="J65" s="37" t="n">
        <v>-0.000478482064438963</v>
      </c>
      <c r="K65" s="37" t="n">
        <v>0.000397265575233731</v>
      </c>
      <c r="L65" s="37" t="n">
        <v>0.00294525785561003</v>
      </c>
      <c r="M65" s="37" t="n">
        <v>0.00111788527648284</v>
      </c>
      <c r="N65" s="37" t="n">
        <v>-0.000394987907707366</v>
      </c>
      <c r="O65" s="37" t="n">
        <v>0.000796614753393646</v>
      </c>
      <c r="P65" s="37" t="n">
        <v>-0.000441153138703514</v>
      </c>
      <c r="Q65" s="37" t="n">
        <v>0.000137870979943292</v>
      </c>
      <c r="R65" s="37" t="n">
        <v>-0.000157405139720586</v>
      </c>
      <c r="S65" s="37" t="n">
        <v>0.00429851909928595</v>
      </c>
      <c r="T65" s="37" t="n">
        <v>-0.00194934874097431</v>
      </c>
      <c r="U65" s="37" t="n">
        <v>-0.00074874730458318</v>
      </c>
      <c r="V65" s="37" t="n">
        <v>0.000425653498345894</v>
      </c>
      <c r="W65" s="37" t="n">
        <v>-0.00133086762886133</v>
      </c>
      <c r="X65" s="37" t="n">
        <v>-0.0016533912671071</v>
      </c>
      <c r="Y65" s="37" t="n">
        <v>0.000229661791936298</v>
      </c>
      <c r="Z65" s="37" t="n">
        <v>-0.00017780008822232</v>
      </c>
      <c r="AA65" s="37" t="n">
        <v>0.00228002465792659</v>
      </c>
      <c r="AB65" s="37" t="n">
        <v>-0.000529613403683497</v>
      </c>
      <c r="AC65" s="37" t="n">
        <v>-0.000186111997666961</v>
      </c>
      <c r="AD65" s="37" t="n">
        <v>0.000505116355120882</v>
      </c>
      <c r="AE65" s="37" t="n">
        <v>-0.000493964813028131</v>
      </c>
      <c r="AF65" s="37" t="n">
        <v>0.00011192032373968</v>
      </c>
      <c r="AG65" s="37" t="n">
        <v>-0.000932693568254672</v>
      </c>
      <c r="AH65" s="37" t="n">
        <v>-0.00188590863217933</v>
      </c>
      <c r="AI65" s="37" t="n">
        <v>-0.00736027986510167</v>
      </c>
      <c r="AJ65" s="37" t="n">
        <v>-0.00213866558131543</v>
      </c>
      <c r="AK65" s="37" t="n">
        <v>5.66046225451215E-005</v>
      </c>
      <c r="AL65" s="37" t="n">
        <v>-0.000587929623708327</v>
      </c>
      <c r="AM65" s="37" t="n">
        <v>0.00016349541398162</v>
      </c>
      <c r="AN65" s="37" t="n">
        <v>-0.0047304804122524</v>
      </c>
      <c r="AO65" s="37" t="n">
        <v>0.00271520471524804</v>
      </c>
      <c r="AP65" s="37" t="n">
        <v>-0.000972793284960624</v>
      </c>
      <c r="AQ65" s="37" t="n">
        <v>-0.00106839815290997</v>
      </c>
      <c r="AR65" s="37" t="n">
        <v>0.00195372450532525</v>
      </c>
      <c r="AS65" s="37" t="n">
        <v>0.000188406359433036</v>
      </c>
      <c r="AT65" s="37" t="n">
        <v>-9.7405218859638E-005</v>
      </c>
      <c r="AU65" s="37" t="n">
        <v>0.000264193002990007</v>
      </c>
      <c r="AV65" s="37" t="n">
        <v>0.00201858948536735</v>
      </c>
      <c r="AW65" s="37" t="n">
        <v>-0.00210601411626985</v>
      </c>
      <c r="AX65" s="37" t="n">
        <v>-0.000237320422313922</v>
      </c>
      <c r="AY65" s="37" t="n">
        <v>-0.000414020796961535</v>
      </c>
      <c r="AZ65" s="37" t="n">
        <v>0.000592950013510804</v>
      </c>
      <c r="BA65" s="37" t="n">
        <v>-0.00193384831724094</v>
      </c>
      <c r="BB65" s="37" t="n">
        <v>-0.000515392132711686</v>
      </c>
      <c r="BC65" s="37" t="n">
        <v>-0.000166879243055733</v>
      </c>
      <c r="BD65" s="37" t="n">
        <v>0.000965801492081718</v>
      </c>
      <c r="BE65" s="37" t="n">
        <v>0.00329147811016174</v>
      </c>
      <c r="BF65" s="37" t="n">
        <v>-0.00012240989734209</v>
      </c>
      <c r="BG65" s="37" t="n">
        <v>0.00347913831313769</v>
      </c>
      <c r="BH65" s="37" t="n">
        <v>-0.000410804928633665</v>
      </c>
      <c r="BI65" s="37" t="n">
        <v>-0.000302988833062377</v>
      </c>
      <c r="BJ65" s="37" t="n">
        <v>0.000473546641197344</v>
      </c>
      <c r="BK65" s="37" t="n">
        <v>-0.00216841340517086</v>
      </c>
      <c r="BL65" s="37" t="n">
        <v>0.00405101152320959</v>
      </c>
      <c r="BM65" s="37" t="n">
        <v>0.000434248373935053</v>
      </c>
      <c r="BN65" s="37" t="n">
        <v>-0.00223540131644913</v>
      </c>
      <c r="BO65" s="37" t="n">
        <v>0.00516672765583363</v>
      </c>
      <c r="BP65" s="37" t="n">
        <v>0.00649376729992015</v>
      </c>
      <c r="BQ65" s="37" t="n">
        <v>0.00549734068524919</v>
      </c>
      <c r="BR65" s="37" t="n">
        <v>0.0022300347658515</v>
      </c>
    </row>
    <row r="66" customFormat="false" ht="12.75" hidden="false" customHeight="false" outlineLevel="0" collapsed="false">
      <c r="A66" s="56" t="s">
        <v>341</v>
      </c>
      <c r="B66" s="3" t="n">
        <v>0.000133374497907439</v>
      </c>
      <c r="C66" s="37" t="n">
        <v>3.36568008308449E-006</v>
      </c>
      <c r="D66" s="37" t="n">
        <v>-0.000247302932997923</v>
      </c>
      <c r="E66" s="37" t="n">
        <v>0.00164895058488561</v>
      </c>
      <c r="F66" s="37" t="n">
        <v>2.64953274376967E-005</v>
      </c>
      <c r="G66" s="37" t="n">
        <v>-0.000383972305182714</v>
      </c>
      <c r="H66" s="37" t="n">
        <v>0.00203992491803786</v>
      </c>
      <c r="I66" s="37" t="n">
        <v>0.00299789716315242</v>
      </c>
      <c r="J66" s="37" t="n">
        <v>-0.00016548281064611</v>
      </c>
      <c r="K66" s="37" t="n">
        <v>-0.00135261138594558</v>
      </c>
      <c r="L66" s="37" t="n">
        <v>-0.000162365494442115</v>
      </c>
      <c r="M66" s="37" t="n">
        <v>0.00065441072945715</v>
      </c>
      <c r="N66" s="37" t="n">
        <v>0.00183186461867725</v>
      </c>
      <c r="O66" s="37" t="n">
        <v>0.000183254414042779</v>
      </c>
      <c r="P66" s="37" t="n">
        <v>-0.000585271538644644</v>
      </c>
      <c r="Q66" s="37" t="n">
        <v>0.00112728038763228</v>
      </c>
      <c r="R66" s="37" t="n">
        <v>2.60216650571671E-005</v>
      </c>
      <c r="S66" s="37" t="n">
        <v>-0.000440504513960024</v>
      </c>
      <c r="T66" s="37" t="n">
        <v>-0.000523677618666327</v>
      </c>
      <c r="U66" s="37" t="n">
        <v>-0.000378390424409255</v>
      </c>
      <c r="V66" s="37" t="n">
        <v>-0.00105416314085153</v>
      </c>
      <c r="W66" s="37" t="n">
        <v>0.000751604448289674</v>
      </c>
      <c r="X66" s="37" t="n">
        <v>-0.00027177965247571</v>
      </c>
      <c r="Y66" s="37" t="n">
        <v>-0.00051076535966702</v>
      </c>
      <c r="Z66" s="37" t="n">
        <v>0.000446269250891521</v>
      </c>
      <c r="AA66" s="37" t="n">
        <v>0.00177663885161515</v>
      </c>
      <c r="AB66" s="37" t="n">
        <v>0.000322796763573242</v>
      </c>
      <c r="AC66" s="37" t="n">
        <v>0.000416742067573437</v>
      </c>
      <c r="AD66" s="37" t="n">
        <v>2.20014634119354E-005</v>
      </c>
      <c r="AE66" s="37" t="n">
        <v>-0.00103242356409057</v>
      </c>
      <c r="AF66" s="37" t="n">
        <v>0.00123546194501734</v>
      </c>
      <c r="AG66" s="37" t="n">
        <v>-0.000136113382738109</v>
      </c>
      <c r="AH66" s="37" t="n">
        <v>-0.000877510393373416</v>
      </c>
      <c r="AI66" s="37" t="n">
        <v>0.00212966142149317</v>
      </c>
      <c r="AJ66" s="37" t="n">
        <v>0.00124551040425714</v>
      </c>
      <c r="AK66" s="37" t="n">
        <v>-0.000293239272158241</v>
      </c>
      <c r="AL66" s="37" t="n">
        <v>-0.00157398424283223</v>
      </c>
      <c r="AM66" s="37" t="n">
        <v>-0.00338220630101768</v>
      </c>
      <c r="AN66" s="37" t="n">
        <v>0.00072462360161951</v>
      </c>
      <c r="AO66" s="37" t="n">
        <v>-0.000310729282107548</v>
      </c>
      <c r="AP66" s="37" t="n">
        <v>-0.00017522853861995</v>
      </c>
      <c r="AQ66" s="37" t="n">
        <v>-0.000315043739770142</v>
      </c>
      <c r="AR66" s="37" t="n">
        <v>0.000764748499597849</v>
      </c>
      <c r="AS66" s="37" t="n">
        <v>-0.00101587920534484</v>
      </c>
      <c r="AT66" s="37" t="n">
        <v>4.48521643045443E-005</v>
      </c>
      <c r="AU66" s="37" t="n">
        <v>-0.000848279967302274</v>
      </c>
      <c r="AV66" s="37" t="n">
        <v>-0.00251842901627291</v>
      </c>
      <c r="AW66" s="37" t="n">
        <v>0.00107389051322932</v>
      </c>
      <c r="AX66" s="37" t="n">
        <v>-0.000273808037030744</v>
      </c>
      <c r="AY66" s="37" t="n">
        <v>0.00122230763100838</v>
      </c>
      <c r="AZ66" s="37" t="n">
        <v>0.000317962266494012</v>
      </c>
      <c r="BA66" s="37" t="n">
        <v>0.000492747118586744</v>
      </c>
      <c r="BB66" s="37" t="n">
        <v>-0.000359335309080003</v>
      </c>
      <c r="BC66" s="37" t="n">
        <v>-0.000492853915766146</v>
      </c>
      <c r="BD66" s="37" t="n">
        <v>-0.00117297040545407</v>
      </c>
      <c r="BE66" s="37" t="n">
        <v>-0.00127787541001934</v>
      </c>
      <c r="BF66" s="37" t="n">
        <v>-0.00361996341173669</v>
      </c>
      <c r="BG66" s="37" t="n">
        <v>-0.000314145415562531</v>
      </c>
      <c r="BH66" s="37" t="n">
        <v>-0.00235569332515064</v>
      </c>
      <c r="BI66" s="37" t="n">
        <v>-0.00314393615817175</v>
      </c>
      <c r="BJ66" s="37" t="n">
        <v>-0.000240722546630596</v>
      </c>
      <c r="BK66" s="37" t="n">
        <v>-0.00370921477433541</v>
      </c>
      <c r="BL66" s="37" t="n">
        <v>0.00450468536563083</v>
      </c>
      <c r="BM66" s="37" t="n">
        <v>-0.000111147610360061</v>
      </c>
      <c r="BN66" s="37" t="n">
        <v>-0.00361307658990501</v>
      </c>
      <c r="BO66" s="37" t="n">
        <v>-0.000645624721268973</v>
      </c>
      <c r="BP66" s="37" t="n">
        <v>0.00967532420981593</v>
      </c>
      <c r="BQ66" s="37" t="n">
        <v>-0.011864172298314</v>
      </c>
      <c r="BR66" s="37" t="n">
        <v>-3.64982776770463E-005</v>
      </c>
    </row>
    <row r="67" customFormat="false" ht="12.75" hidden="false" customHeight="false" outlineLevel="0" collapsed="false">
      <c r="A67" s="56" t="s">
        <v>342</v>
      </c>
      <c r="B67" s="3" t="n">
        <v>0.00110789475240059</v>
      </c>
      <c r="C67" s="37" t="n">
        <v>0.00297618948816924</v>
      </c>
      <c r="D67" s="37" t="n">
        <v>0.0010285944088716</v>
      </c>
      <c r="E67" s="37" t="n">
        <v>0.000135011207504111</v>
      </c>
      <c r="F67" s="37" t="n">
        <v>-0.000148652109882772</v>
      </c>
      <c r="G67" s="37" t="n">
        <v>0.00148197578785878</v>
      </c>
      <c r="H67" s="37" t="n">
        <v>-0.000809677477643855</v>
      </c>
      <c r="I67" s="37" t="n">
        <v>0.000463487267102988</v>
      </c>
      <c r="J67" s="37" t="n">
        <v>1.30443432310983E-005</v>
      </c>
      <c r="K67" s="37" t="n">
        <v>-0.000746424354372665</v>
      </c>
      <c r="L67" s="37" t="n">
        <v>-0.0043873783125211</v>
      </c>
      <c r="M67" s="37" t="n">
        <v>-0.00422441370496897</v>
      </c>
      <c r="N67" s="37" t="n">
        <v>0.00298314019651531</v>
      </c>
      <c r="O67" s="37" t="n">
        <v>0.000641019699007406</v>
      </c>
      <c r="P67" s="37" t="n">
        <v>-9.30704318316787E-005</v>
      </c>
      <c r="Q67" s="37" t="n">
        <v>0.00112191727719897</v>
      </c>
      <c r="R67" s="37" t="n">
        <v>0.000622707453904231</v>
      </c>
      <c r="S67" s="37" t="n">
        <v>0.001124652500271</v>
      </c>
      <c r="T67" s="37" t="n">
        <v>0.000816041127721664</v>
      </c>
      <c r="U67" s="37" t="n">
        <v>-6.06564812988071E-005</v>
      </c>
      <c r="V67" s="37" t="n">
        <v>-0.000270628167701078</v>
      </c>
      <c r="W67" s="37" t="n">
        <v>-0.00302116773089545</v>
      </c>
      <c r="X67" s="37" t="n">
        <v>0.00243433679578659</v>
      </c>
      <c r="Y67" s="37" t="n">
        <v>0.00110186310122573</v>
      </c>
      <c r="Z67" s="37" t="n">
        <v>-0.000294648671685109</v>
      </c>
      <c r="AA67" s="37" t="n">
        <v>-0.00218162053866398</v>
      </c>
      <c r="AB67" s="37" t="n">
        <v>5.55449660075335E-005</v>
      </c>
      <c r="AC67" s="37" t="n">
        <v>0.00208304610566171</v>
      </c>
      <c r="AD67" s="37" t="n">
        <v>0.00194257172403513</v>
      </c>
      <c r="AE67" s="37" t="n">
        <v>0.00284952042310667</v>
      </c>
      <c r="AF67" s="37" t="n">
        <v>-0.0032604348416168</v>
      </c>
      <c r="AG67" s="37" t="n">
        <v>-0.00107569383656499</v>
      </c>
      <c r="AH67" s="37" t="n">
        <v>-0.0053535648087236</v>
      </c>
      <c r="AI67" s="37" t="n">
        <v>-0.00514035682609224</v>
      </c>
      <c r="AJ67" s="37" t="n">
        <v>0.00308564497359213</v>
      </c>
      <c r="AK67" s="37" t="n">
        <v>0.000691792778507842</v>
      </c>
      <c r="AL67" s="37" t="n">
        <v>-0.00250475954719057</v>
      </c>
      <c r="AM67" s="37" t="n">
        <v>0.00101311956159795</v>
      </c>
      <c r="AN67" s="37" t="n">
        <v>-0.000607438894123252</v>
      </c>
      <c r="AO67" s="37" t="n">
        <v>-0.000844334584911723</v>
      </c>
      <c r="AP67" s="37" t="n">
        <v>0.000306799997985111</v>
      </c>
      <c r="AQ67" s="37" t="n">
        <v>-0.00368072142569591</v>
      </c>
      <c r="AR67" s="37" t="n">
        <v>-0.00479521621404051</v>
      </c>
      <c r="AS67" s="37" t="n">
        <v>0.000769358395498767</v>
      </c>
      <c r="AT67" s="37" t="n">
        <v>0.000618527270411123</v>
      </c>
      <c r="AU67" s="37" t="n">
        <v>0.00394628704916893</v>
      </c>
      <c r="AV67" s="37" t="n">
        <v>-4.23571616913038E-005</v>
      </c>
      <c r="AW67" s="37" t="n">
        <v>0.00434788241962501</v>
      </c>
      <c r="AX67" s="37" t="n">
        <v>-0.0014081011769473</v>
      </c>
      <c r="AY67" s="37" t="n">
        <v>-0.00225000108268413</v>
      </c>
      <c r="AZ67" s="37" t="n">
        <v>-0.000456056857227676</v>
      </c>
      <c r="BA67" s="37" t="n">
        <v>-0.00228847759575679</v>
      </c>
      <c r="BB67" s="37" t="n">
        <v>0.00428213038628391</v>
      </c>
      <c r="BC67" s="37" t="n">
        <v>0.000946371065867193</v>
      </c>
      <c r="BD67" s="37" t="n">
        <v>0.00253175705629252</v>
      </c>
      <c r="BE67" s="37" t="n">
        <v>0.00250230342978457</v>
      </c>
      <c r="BF67" s="37" t="n">
        <v>-0.00117616301316511</v>
      </c>
      <c r="BG67" s="37" t="n">
        <v>0.0028995916140275</v>
      </c>
      <c r="BH67" s="37" t="n">
        <v>-4.38346694779506E-005</v>
      </c>
      <c r="BI67" s="37" t="n">
        <v>0.00239793846386412</v>
      </c>
      <c r="BJ67" s="37" t="n">
        <v>-0.00107110232364771</v>
      </c>
      <c r="BK67" s="37" t="n">
        <v>-0.00392839370872575</v>
      </c>
      <c r="BL67" s="37" t="n">
        <v>0.000123851938241935</v>
      </c>
      <c r="BM67" s="37" t="n">
        <v>-0.00103295023333955</v>
      </c>
      <c r="BN67" s="37" t="n">
        <v>-0.00391870195265333</v>
      </c>
      <c r="BO67" s="37" t="n">
        <v>0.00387730083501376</v>
      </c>
      <c r="BP67" s="37" t="n">
        <v>0.00132461534918768</v>
      </c>
      <c r="BQ67" s="37" t="n">
        <v>-0.00937833353118668</v>
      </c>
      <c r="BR67" s="37" t="n">
        <v>0.00412911500234713</v>
      </c>
    </row>
    <row r="68" customFormat="false" ht="12.75" hidden="false" customHeight="false" outlineLevel="0" collapsed="false">
      <c r="A68" s="56" t="s">
        <v>343</v>
      </c>
      <c r="B68" s="3" t="n">
        <v>0.00110789475240059</v>
      </c>
      <c r="C68" s="37" t="n">
        <v>0.00297618948816924</v>
      </c>
      <c r="D68" s="37" t="n">
        <v>0.0010285944088716</v>
      </c>
      <c r="E68" s="37" t="n">
        <v>0.000135011207504111</v>
      </c>
      <c r="F68" s="37" t="n">
        <v>-0.000148652109882772</v>
      </c>
      <c r="G68" s="37" t="n">
        <v>0.00148197578785878</v>
      </c>
      <c r="H68" s="37" t="n">
        <v>-0.000809677477643855</v>
      </c>
      <c r="I68" s="37" t="n">
        <v>0.000463487267102988</v>
      </c>
      <c r="J68" s="37" t="n">
        <v>1.30443432310983E-005</v>
      </c>
      <c r="K68" s="37" t="n">
        <v>-0.000746424354372665</v>
      </c>
      <c r="L68" s="37" t="n">
        <v>-0.0043873783125211</v>
      </c>
      <c r="M68" s="37" t="n">
        <v>-0.00422441370496897</v>
      </c>
      <c r="N68" s="37" t="n">
        <v>0.00298314019651531</v>
      </c>
      <c r="O68" s="37" t="n">
        <v>0.000641019699007406</v>
      </c>
      <c r="P68" s="37" t="n">
        <v>-9.30704318316787E-005</v>
      </c>
      <c r="Q68" s="37" t="n">
        <v>0.00112191727719897</v>
      </c>
      <c r="R68" s="37" t="n">
        <v>0.000622707453904231</v>
      </c>
      <c r="S68" s="37" t="n">
        <v>0.001124652500271</v>
      </c>
      <c r="T68" s="37" t="n">
        <v>0.000816041127721664</v>
      </c>
      <c r="U68" s="37" t="n">
        <v>-6.06564812988071E-005</v>
      </c>
      <c r="V68" s="37" t="n">
        <v>-0.000270628167701078</v>
      </c>
      <c r="W68" s="37" t="n">
        <v>-0.00302116773089545</v>
      </c>
      <c r="X68" s="37" t="n">
        <v>0.00243433679578659</v>
      </c>
      <c r="Y68" s="37" t="n">
        <v>0.00110186310122573</v>
      </c>
      <c r="Z68" s="37" t="n">
        <v>-0.000294648671685109</v>
      </c>
      <c r="AA68" s="37" t="n">
        <v>-0.00218162053866398</v>
      </c>
      <c r="AB68" s="37" t="n">
        <v>5.55449660075335E-005</v>
      </c>
      <c r="AC68" s="37" t="n">
        <v>0.00208304610566171</v>
      </c>
      <c r="AD68" s="37" t="n">
        <v>0.00194257172403513</v>
      </c>
      <c r="AE68" s="37" t="n">
        <v>0.00284952042310667</v>
      </c>
      <c r="AF68" s="37" t="n">
        <v>-0.0032604348416168</v>
      </c>
      <c r="AG68" s="37" t="n">
        <v>-0.00107569383656499</v>
      </c>
      <c r="AH68" s="37" t="n">
        <v>-0.0053535648087236</v>
      </c>
      <c r="AI68" s="37" t="n">
        <v>-0.00514035682609224</v>
      </c>
      <c r="AJ68" s="37" t="n">
        <v>0.00308564497359213</v>
      </c>
      <c r="AK68" s="37" t="n">
        <v>0.000691792778507842</v>
      </c>
      <c r="AL68" s="37" t="n">
        <v>-0.00250475954719057</v>
      </c>
      <c r="AM68" s="37" t="n">
        <v>0.00101311956159795</v>
      </c>
      <c r="AN68" s="37" t="n">
        <v>-0.000607438894123252</v>
      </c>
      <c r="AO68" s="37" t="n">
        <v>-0.000844334584911723</v>
      </c>
      <c r="AP68" s="37" t="n">
        <v>0.000306799997985111</v>
      </c>
      <c r="AQ68" s="37" t="n">
        <v>-0.00368072142569591</v>
      </c>
      <c r="AR68" s="37" t="n">
        <v>-0.00479521621404051</v>
      </c>
      <c r="AS68" s="37" t="n">
        <v>0.000769358395498767</v>
      </c>
      <c r="AT68" s="37" t="n">
        <v>0.000618527270411123</v>
      </c>
      <c r="AU68" s="37" t="n">
        <v>0.00394628704916893</v>
      </c>
      <c r="AV68" s="37" t="n">
        <v>-4.23571616913038E-005</v>
      </c>
      <c r="AW68" s="37" t="n">
        <v>0.00434788241962501</v>
      </c>
      <c r="AX68" s="37" t="n">
        <v>-0.0014081011769473</v>
      </c>
      <c r="AY68" s="37" t="n">
        <v>-0.00225000108268413</v>
      </c>
      <c r="AZ68" s="37" t="n">
        <v>-0.000456056857227676</v>
      </c>
      <c r="BA68" s="37" t="n">
        <v>-0.00228847759575679</v>
      </c>
      <c r="BB68" s="37" t="n">
        <v>0.00428213038628391</v>
      </c>
      <c r="BC68" s="37" t="n">
        <v>0.000946371065867193</v>
      </c>
      <c r="BD68" s="37" t="n">
        <v>0.00253175705629252</v>
      </c>
      <c r="BE68" s="37" t="n">
        <v>0.00250230342978457</v>
      </c>
      <c r="BF68" s="37" t="n">
        <v>-0.00117616301316511</v>
      </c>
      <c r="BG68" s="37" t="n">
        <v>0.0028995916140275</v>
      </c>
      <c r="BH68" s="37" t="n">
        <v>-4.38346694779506E-005</v>
      </c>
      <c r="BI68" s="37" t="n">
        <v>0.00239793846386412</v>
      </c>
      <c r="BJ68" s="37" t="n">
        <v>-0.00107110232364771</v>
      </c>
      <c r="BK68" s="37" t="n">
        <v>-0.00392839370872575</v>
      </c>
      <c r="BL68" s="37" t="n">
        <v>0.000123851938241935</v>
      </c>
      <c r="BM68" s="37" t="n">
        <v>-0.00103295023333955</v>
      </c>
      <c r="BN68" s="37" t="n">
        <v>-0.00391870195265333</v>
      </c>
      <c r="BO68" s="37" t="n">
        <v>0.00387730083501376</v>
      </c>
      <c r="BP68" s="37" t="n">
        <v>0.0111715181890203</v>
      </c>
      <c r="BQ68" s="37" t="n">
        <v>-0.0125436183268749</v>
      </c>
      <c r="BR68" s="37" t="n">
        <v>-0.00641306825909849</v>
      </c>
    </row>
    <row r="69" customFormat="false" ht="12.75" hidden="false" customHeight="false" outlineLevel="0" collapsed="false">
      <c r="A69" s="56" t="s">
        <v>344</v>
      </c>
      <c r="B69" s="3" t="n">
        <v>0.00107203562989235</v>
      </c>
      <c r="C69" s="37" t="n">
        <v>0.000744658193857154</v>
      </c>
      <c r="D69" s="37" t="n">
        <v>1.27740089427048E-005</v>
      </c>
      <c r="E69" s="37" t="n">
        <v>-0.000355916788818358</v>
      </c>
      <c r="F69" s="37" t="n">
        <v>-8.53749342142307E-005</v>
      </c>
      <c r="G69" s="37" t="n">
        <v>0.00141136785310857</v>
      </c>
      <c r="H69" s="37" t="n">
        <v>-0.000245614735405703</v>
      </c>
      <c r="I69" s="37" t="n">
        <v>8.59537821593207E-005</v>
      </c>
      <c r="J69" s="37" t="n">
        <v>0.000222044589415793</v>
      </c>
      <c r="K69" s="37" t="n">
        <v>-0.000155211258956106</v>
      </c>
      <c r="L69" s="37" t="n">
        <v>-0.00267566685834524</v>
      </c>
      <c r="M69" s="37" t="n">
        <v>-0.00160485925000445</v>
      </c>
      <c r="N69" s="37" t="n">
        <v>0.00106319479555174</v>
      </c>
      <c r="O69" s="37" t="n">
        <v>0.000335058601981767</v>
      </c>
      <c r="P69" s="37" t="n">
        <v>-0.00186922174934174</v>
      </c>
      <c r="Q69" s="37" t="n">
        <v>-0.00138373027776149</v>
      </c>
      <c r="R69" s="37" t="n">
        <v>0.000636877739586501</v>
      </c>
      <c r="S69" s="37" t="n">
        <v>0.000255539311990939</v>
      </c>
      <c r="T69" s="37" t="n">
        <v>-0.000242182963325182</v>
      </c>
      <c r="U69" s="37" t="n">
        <v>0.00117639803472402</v>
      </c>
      <c r="V69" s="37" t="n">
        <v>0.000988662830269142</v>
      </c>
      <c r="W69" s="37" t="n">
        <v>-0.00338250758720377</v>
      </c>
      <c r="X69" s="37" t="n">
        <v>8.4956109643491E-005</v>
      </c>
      <c r="Y69" s="37" t="n">
        <v>0.00116149825690566</v>
      </c>
      <c r="Z69" s="37" t="n">
        <v>0.00101057519263896</v>
      </c>
      <c r="AA69" s="37" t="n">
        <v>-0.00245296703151959</v>
      </c>
      <c r="AB69" s="37" t="n">
        <v>0.00135911202622141</v>
      </c>
      <c r="AC69" s="37" t="n">
        <v>0.00220102277145573</v>
      </c>
      <c r="AD69" s="37" t="n">
        <v>0.00109349207459864</v>
      </c>
      <c r="AE69" s="37" t="n">
        <v>0.00141135140336362</v>
      </c>
      <c r="AF69" s="37" t="n">
        <v>-0.00192762369733692</v>
      </c>
      <c r="AG69" s="37" t="n">
        <v>0.000445607473608983</v>
      </c>
      <c r="AH69" s="37" t="n">
        <v>-0.00397879583357063</v>
      </c>
      <c r="AI69" s="37" t="n">
        <v>-0.00167774934528025</v>
      </c>
      <c r="AJ69" s="37" t="n">
        <v>0.00204291202872716</v>
      </c>
      <c r="AK69" s="37" t="n">
        <v>-5.48404850915524E-005</v>
      </c>
      <c r="AL69" s="37" t="n">
        <v>-0.00233640930207195</v>
      </c>
      <c r="AM69" s="37" t="n">
        <v>-0.000238957247023467</v>
      </c>
      <c r="AN69" s="37" t="n">
        <v>0.0020290954204711</v>
      </c>
      <c r="AO69" s="37" t="n">
        <v>8.51778149465165E-005</v>
      </c>
      <c r="AP69" s="37" t="n">
        <v>0.000164897078849042</v>
      </c>
      <c r="AQ69" s="37" t="n">
        <v>-0.00231605698386538</v>
      </c>
      <c r="AR69" s="37" t="n">
        <v>-0.000908311176755152</v>
      </c>
      <c r="AS69" s="37" t="n">
        <v>-0.000583016193282471</v>
      </c>
      <c r="AT69" s="37" t="n">
        <v>0.000517413531651816</v>
      </c>
      <c r="AU69" s="37" t="n">
        <v>0.00112186191025133</v>
      </c>
      <c r="AV69" s="37" t="n">
        <v>-0.000370446035149474</v>
      </c>
      <c r="AW69" s="37" t="n">
        <v>0.00418802808228604</v>
      </c>
      <c r="AX69" s="37" t="n">
        <v>-0.000531928021009436</v>
      </c>
      <c r="AY69" s="37" t="n">
        <v>0.000622149139821975</v>
      </c>
      <c r="AZ69" s="37" t="n">
        <v>0.00199657892676519</v>
      </c>
      <c r="BA69" s="37" t="n">
        <v>-0.000777340582763051</v>
      </c>
      <c r="BB69" s="37" t="n">
        <v>0.000834926601876088</v>
      </c>
      <c r="BC69" s="37" t="n">
        <v>0.000768425864322169</v>
      </c>
      <c r="BD69" s="37" t="n">
        <v>0.000776660426024972</v>
      </c>
      <c r="BE69" s="37" t="n">
        <v>-0.000581312919110367</v>
      </c>
      <c r="BF69" s="37" t="n">
        <v>0.000439685090619344</v>
      </c>
      <c r="BG69" s="37" t="n">
        <v>0.00363365162050711</v>
      </c>
      <c r="BH69" s="37" t="n">
        <v>0.000181991398262424</v>
      </c>
      <c r="BI69" s="37" t="n">
        <v>-0.00182439407124889</v>
      </c>
      <c r="BJ69" s="37" t="n">
        <v>-0.000516192960760799</v>
      </c>
      <c r="BK69" s="37" t="n">
        <v>-0.00214831709006394</v>
      </c>
      <c r="BL69" s="37" t="n">
        <v>0.000682851726000018</v>
      </c>
      <c r="BM69" s="37" t="n">
        <v>-0.000510373928864832</v>
      </c>
      <c r="BN69" s="37" t="n">
        <v>-0.0021590151371679</v>
      </c>
      <c r="BO69" s="37" t="n">
        <v>0.00387730083501376</v>
      </c>
      <c r="BP69" s="37" t="n">
        <v>-0.00140549906896188</v>
      </c>
      <c r="BQ69" s="37" t="n">
        <v>0.00990845913922875</v>
      </c>
      <c r="BR69" s="37" t="n">
        <v>-0.00111443817575708</v>
      </c>
    </row>
    <row r="70" customFormat="false" ht="12.75" hidden="false" customHeight="false" outlineLevel="0" collapsed="false">
      <c r="A70" s="56" t="s">
        <v>344</v>
      </c>
      <c r="B70" s="3" t="n">
        <v>0.00107203562989235</v>
      </c>
      <c r="C70" s="37" t="n">
        <v>0.000744658193857154</v>
      </c>
      <c r="D70" s="37" t="n">
        <v>1.27740089427048E-005</v>
      </c>
      <c r="E70" s="37" t="n">
        <v>-0.000355916788818358</v>
      </c>
      <c r="F70" s="37" t="n">
        <v>-8.53749342142307E-005</v>
      </c>
      <c r="G70" s="37" t="n">
        <v>0.00141136785310857</v>
      </c>
      <c r="H70" s="37" t="n">
        <v>-0.000245614735405703</v>
      </c>
      <c r="I70" s="37" t="n">
        <v>8.59537821593207E-005</v>
      </c>
      <c r="J70" s="37" t="n">
        <v>0.000222044589415793</v>
      </c>
      <c r="K70" s="37" t="n">
        <v>-0.000155211258956106</v>
      </c>
      <c r="L70" s="37" t="n">
        <v>-0.00267566685834524</v>
      </c>
      <c r="M70" s="37" t="n">
        <v>-0.00160485925000445</v>
      </c>
      <c r="N70" s="37" t="n">
        <v>0.00106319479555174</v>
      </c>
      <c r="O70" s="37" t="n">
        <v>0.000335058601981767</v>
      </c>
      <c r="P70" s="37" t="n">
        <v>-0.00186922174934174</v>
      </c>
      <c r="Q70" s="37" t="n">
        <v>-0.00138373027776149</v>
      </c>
      <c r="R70" s="37" t="n">
        <v>0.000636877739586501</v>
      </c>
      <c r="S70" s="37" t="n">
        <v>0.000255539311990939</v>
      </c>
      <c r="T70" s="37" t="n">
        <v>-0.000242182963325182</v>
      </c>
      <c r="U70" s="37" t="n">
        <v>0.00117639803472402</v>
      </c>
      <c r="V70" s="37" t="n">
        <v>0.000988662830269142</v>
      </c>
      <c r="W70" s="37" t="n">
        <v>-0.00338250758720377</v>
      </c>
      <c r="X70" s="37" t="n">
        <v>8.4956109643491E-005</v>
      </c>
      <c r="Y70" s="37" t="n">
        <v>0.00116149825690566</v>
      </c>
      <c r="Z70" s="37" t="n">
        <v>0.00101057519263896</v>
      </c>
      <c r="AA70" s="37" t="n">
        <v>-0.00245296703151959</v>
      </c>
      <c r="AB70" s="37" t="n">
        <v>0.00135911202622141</v>
      </c>
      <c r="AC70" s="37" t="n">
        <v>0.00220102277145573</v>
      </c>
      <c r="AD70" s="37" t="n">
        <v>0.00109349207459864</v>
      </c>
      <c r="AE70" s="37" t="n">
        <v>0.00141135140336362</v>
      </c>
      <c r="AF70" s="37" t="n">
        <v>-0.00192762369733692</v>
      </c>
      <c r="AG70" s="37" t="n">
        <v>0.000445607473608983</v>
      </c>
      <c r="AH70" s="37" t="n">
        <v>-0.00397879583357063</v>
      </c>
      <c r="AI70" s="37" t="n">
        <v>-0.00167774934528025</v>
      </c>
      <c r="AJ70" s="37" t="n">
        <v>0.00204291202872716</v>
      </c>
      <c r="AK70" s="37" t="n">
        <v>-5.48404850915524E-005</v>
      </c>
      <c r="AL70" s="37" t="n">
        <v>-0.00233640930207195</v>
      </c>
      <c r="AM70" s="37" t="n">
        <v>-0.000238957247023467</v>
      </c>
      <c r="AN70" s="37" t="n">
        <v>0.0020290954204711</v>
      </c>
      <c r="AO70" s="37" t="n">
        <v>8.51778149465165E-005</v>
      </c>
      <c r="AP70" s="37" t="n">
        <v>0.000164897078849042</v>
      </c>
      <c r="AQ70" s="37" t="n">
        <v>-0.00231605698386538</v>
      </c>
      <c r="AR70" s="37" t="n">
        <v>-0.000908311176755152</v>
      </c>
      <c r="AS70" s="37" t="n">
        <v>-0.000583016193282471</v>
      </c>
      <c r="AT70" s="37" t="n">
        <v>0.000517413531651816</v>
      </c>
      <c r="AU70" s="37" t="n">
        <v>0.00112186191025133</v>
      </c>
      <c r="AV70" s="37" t="n">
        <v>-0.000370446035149474</v>
      </c>
      <c r="AW70" s="37" t="n">
        <v>0.00418802808228604</v>
      </c>
      <c r="AX70" s="37" t="n">
        <v>-0.000531928021009436</v>
      </c>
      <c r="AY70" s="37" t="n">
        <v>0.000622149139821975</v>
      </c>
      <c r="AZ70" s="37" t="n">
        <v>0.00199657892676519</v>
      </c>
      <c r="BA70" s="37" t="n">
        <v>-0.000777340582763051</v>
      </c>
      <c r="BB70" s="37" t="n">
        <v>0.000834926601876088</v>
      </c>
      <c r="BC70" s="37" t="n">
        <v>0.000768425864322169</v>
      </c>
      <c r="BD70" s="37" t="n">
        <v>0.000776660426024972</v>
      </c>
      <c r="BE70" s="37" t="n">
        <v>-0.000581312919110367</v>
      </c>
      <c r="BF70" s="37" t="n">
        <v>0.000439685090619344</v>
      </c>
      <c r="BG70" s="37" t="n">
        <v>0.00363365162050711</v>
      </c>
      <c r="BH70" s="37" t="n">
        <v>0.000181991398262424</v>
      </c>
      <c r="BI70" s="37" t="n">
        <v>-0.00182439407124889</v>
      </c>
      <c r="BJ70" s="37" t="n">
        <v>-0.000516192960760799</v>
      </c>
      <c r="BK70" s="37" t="n">
        <v>-0.00214831709006394</v>
      </c>
      <c r="BL70" s="37" t="n">
        <v>0.000682851726000018</v>
      </c>
      <c r="BM70" s="37" t="n">
        <v>-0.000510373928864832</v>
      </c>
      <c r="BN70" s="37" t="n">
        <v>-0.0021590151371679</v>
      </c>
      <c r="BO70" s="37" t="n">
        <v>0.00387730083501376</v>
      </c>
      <c r="BP70" s="37" t="n">
        <v>0.0144821525633689</v>
      </c>
      <c r="BQ70" s="37" t="n">
        <v>-0.00179402203235822</v>
      </c>
      <c r="BR70" s="37" t="n">
        <v>0.00194680638174888</v>
      </c>
    </row>
    <row r="71" customFormat="false" ht="12.75" hidden="false" customHeight="false" outlineLevel="0" collapsed="false">
      <c r="A71" s="56" t="s">
        <v>344</v>
      </c>
      <c r="B71" s="3" t="n">
        <v>0.00477869663991613</v>
      </c>
      <c r="C71" s="37" t="n">
        <v>-0.00342134593198877</v>
      </c>
      <c r="D71" s="37" t="n">
        <v>-0.00240799482308802</v>
      </c>
      <c r="E71" s="37" t="n">
        <v>-0.0030464511597979</v>
      </c>
      <c r="F71" s="37" t="n">
        <v>0.000593880342619107</v>
      </c>
      <c r="G71" s="37" t="n">
        <v>0.00459285398816605</v>
      </c>
      <c r="H71" s="37" t="n">
        <v>0.00413220889811465</v>
      </c>
      <c r="I71" s="37" t="n">
        <v>0.000840240052633793</v>
      </c>
      <c r="J71" s="37" t="n">
        <v>-0.00465417393653121</v>
      </c>
      <c r="K71" s="37" t="n">
        <v>-0.000504364521115811</v>
      </c>
      <c r="L71" s="37" t="n">
        <v>0.00921231999867059</v>
      </c>
      <c r="M71" s="37" t="n">
        <v>0.00447202083138243</v>
      </c>
      <c r="N71" s="37" t="n">
        <v>0.000125217058169201</v>
      </c>
      <c r="O71" s="37" t="n">
        <v>0.000579943486632753</v>
      </c>
      <c r="P71" s="37" t="n">
        <v>-0.00518785830582675</v>
      </c>
      <c r="Q71" s="37" t="n">
        <v>-0.00879052173396078</v>
      </c>
      <c r="R71" s="37" t="n">
        <v>-0.0034239347622603</v>
      </c>
      <c r="S71" s="37" t="n">
        <v>0.00546597169157728</v>
      </c>
      <c r="T71" s="37" t="n">
        <v>0.0030252810319341</v>
      </c>
      <c r="U71" s="37" t="n">
        <v>-0.0018466746239436</v>
      </c>
      <c r="V71" s="37" t="n">
        <v>0.00420967831794185</v>
      </c>
      <c r="W71" s="37" t="n">
        <v>-0.0016507188057516</v>
      </c>
      <c r="X71" s="37" t="n">
        <v>-0.00060668059280033</v>
      </c>
      <c r="Y71" s="37" t="n">
        <v>0.00110371561764968</v>
      </c>
      <c r="Z71" s="37" t="n">
        <v>0.000431049953608845</v>
      </c>
      <c r="AA71" s="37" t="n">
        <v>-0.00357356663682446</v>
      </c>
      <c r="AB71" s="37" t="n">
        <v>-0.00434671644301196</v>
      </c>
      <c r="AC71" s="37" t="n">
        <v>0.00387160249461282</v>
      </c>
      <c r="AD71" s="37" t="n">
        <v>0.00236825361785019</v>
      </c>
      <c r="AE71" s="37" t="n">
        <v>0.00491277942815783</v>
      </c>
      <c r="AF71" s="37" t="n">
        <v>-0.00549020318285529</v>
      </c>
      <c r="AG71" s="37" t="n">
        <v>-0.00124398436208331</v>
      </c>
      <c r="AH71" s="37" t="n">
        <v>0.00520623895220913</v>
      </c>
      <c r="AI71" s="37" t="n">
        <v>0.000471839357001034</v>
      </c>
      <c r="AJ71" s="37" t="n">
        <v>0.00553915572705976</v>
      </c>
      <c r="AK71" s="37" t="n">
        <v>-0.002015602363167</v>
      </c>
      <c r="AL71" s="37" t="n">
        <v>-0.00111173103781948</v>
      </c>
      <c r="AM71" s="37" t="n">
        <v>-0.00689547497722899</v>
      </c>
      <c r="AN71" s="37" t="n">
        <v>-0.0100944979252067</v>
      </c>
      <c r="AO71" s="37" t="n">
        <v>0.0035528271848428</v>
      </c>
      <c r="AP71" s="37" t="n">
        <v>0.00105751834750048</v>
      </c>
      <c r="AQ71" s="37" t="n">
        <v>-0.00831715729881205</v>
      </c>
      <c r="AR71" s="37" t="n">
        <v>0.00340687339726238</v>
      </c>
      <c r="AS71" s="37" t="n">
        <v>-0.00156401904112149</v>
      </c>
      <c r="AT71" s="37" t="n">
        <v>-0.00758583359614486</v>
      </c>
      <c r="AU71" s="37" t="n">
        <v>-0.000839357858159111</v>
      </c>
      <c r="AV71" s="37" t="n">
        <v>-0.00673164071806787</v>
      </c>
      <c r="AW71" s="37" t="n">
        <v>-0.0112373719193978</v>
      </c>
      <c r="AX71" s="37" t="n">
        <v>0.00398327320770203</v>
      </c>
      <c r="AY71" s="37" t="n">
        <v>-0.000307309093360641</v>
      </c>
      <c r="AZ71" s="37" t="n">
        <v>0.00356068206738326</v>
      </c>
      <c r="BA71" s="37" t="n">
        <v>-0.00394330392911694</v>
      </c>
      <c r="BB71" s="37" t="n">
        <v>0.0074156442252359</v>
      </c>
      <c r="BC71" s="37" t="n">
        <v>0.000996943914260678</v>
      </c>
      <c r="BD71" s="37" t="n">
        <v>-0.0107336953757395</v>
      </c>
      <c r="BE71" s="37" t="n">
        <v>0.00340098389366249</v>
      </c>
      <c r="BF71" s="37" t="n">
        <v>-0.00339980078698775</v>
      </c>
      <c r="BG71" s="37" t="n">
        <v>0.0149756082168322</v>
      </c>
      <c r="BH71" s="37" t="n">
        <v>-0.000412796197143366</v>
      </c>
      <c r="BI71" s="37" t="n">
        <v>0.00428752255041476</v>
      </c>
      <c r="BJ71" s="37" t="n">
        <v>0.00951017878486634</v>
      </c>
      <c r="BK71" s="37" t="n">
        <v>-0.00280933488862456</v>
      </c>
      <c r="BL71" s="37" t="n">
        <v>0.00722723536685105</v>
      </c>
      <c r="BM71" s="37" t="n">
        <v>-0.000122344602275917</v>
      </c>
      <c r="BN71" s="37" t="n">
        <v>-0.000124283467325384</v>
      </c>
      <c r="BO71" s="37" t="n">
        <v>-0.0101732005955193</v>
      </c>
      <c r="BP71" s="37" t="n">
        <v>0.00101521493374773</v>
      </c>
      <c r="BQ71" s="37" t="n">
        <v>-0.0125335791159904</v>
      </c>
      <c r="BR71" s="37" t="n">
        <v>-0.00106201564482409</v>
      </c>
    </row>
    <row r="72" customFormat="false" ht="12.75" hidden="false" customHeight="false" outlineLevel="0" collapsed="false">
      <c r="A72" s="56" t="s">
        <v>344</v>
      </c>
      <c r="B72" s="3" t="n">
        <v>0.00402292744110787</v>
      </c>
      <c r="C72" s="37" t="n">
        <v>-0.00402701158306503</v>
      </c>
      <c r="D72" s="37" t="n">
        <v>0.00274218073998151</v>
      </c>
      <c r="E72" s="37" t="n">
        <v>-0.000631890814611159</v>
      </c>
      <c r="F72" s="37" t="n">
        <v>0.00507005669534633</v>
      </c>
      <c r="G72" s="37" t="n">
        <v>-0.00364518365185676</v>
      </c>
      <c r="H72" s="37" t="n">
        <v>-0.00256831885424478</v>
      </c>
      <c r="I72" s="37" t="n">
        <v>-0.0032470172680108</v>
      </c>
      <c r="J72" s="37" t="n">
        <v>0.000621830102862295</v>
      </c>
      <c r="K72" s="37" t="n">
        <v>0.00487184454985258</v>
      </c>
      <c r="L72" s="37" t="n">
        <v>0.00438211958974927</v>
      </c>
      <c r="M72" s="37" t="n">
        <v>0.000883226960636534</v>
      </c>
      <c r="N72" s="37" t="n">
        <v>-0.0049564535102439</v>
      </c>
      <c r="O72" s="37" t="n">
        <v>-0.000546137982446303</v>
      </c>
      <c r="P72" s="37" t="n">
        <v>0.00978071798711389</v>
      </c>
      <c r="Q72" s="37" t="n">
        <v>0.00474251292617733</v>
      </c>
      <c r="R72" s="37" t="n">
        <v>0.000122517157655581</v>
      </c>
      <c r="S72" s="37" t="n">
        <v>0.000605643820833518</v>
      </c>
      <c r="T72" s="37" t="n">
        <v>-0.00552461091889759</v>
      </c>
      <c r="U72" s="37" t="n">
        <v>-0.00935373271429357</v>
      </c>
      <c r="V72" s="37" t="n">
        <v>-0.00365022831524158</v>
      </c>
      <c r="W72" s="37" t="n">
        <v>0.00579790041330457</v>
      </c>
      <c r="X72" s="37" t="n">
        <v>0.00320372963966895</v>
      </c>
      <c r="Y72" s="37" t="n">
        <v>-0.00197442192102133</v>
      </c>
      <c r="Z72" s="37" t="n">
        <v>0.00446216350701074</v>
      </c>
      <c r="AA72" s="37" t="n">
        <v>-0.00176652119995269</v>
      </c>
      <c r="AB72" s="37" t="n">
        <v>-0.000657090600041603</v>
      </c>
      <c r="AC72" s="37" t="n">
        <v>0.00116055055626309</v>
      </c>
      <c r="AD72" s="37" t="n">
        <v>0.000445441578990247</v>
      </c>
      <c r="AE72" s="37" t="n">
        <v>-0.00381090843816072</v>
      </c>
      <c r="AF72" s="37" t="n">
        <v>-0.00463281911665901</v>
      </c>
      <c r="AG72" s="37" t="n">
        <v>0.00410150985855116</v>
      </c>
      <c r="AH72" s="37" t="n">
        <v>0.00250352858631973</v>
      </c>
      <c r="AI72" s="37" t="n">
        <v>0.00520767479328419</v>
      </c>
      <c r="AJ72" s="37" t="n">
        <v>-0.00584895209823407</v>
      </c>
      <c r="AK72" s="37" t="n">
        <v>-0.00133623219529617</v>
      </c>
      <c r="AL72" s="37" t="n">
        <v>0.0055189273017496</v>
      </c>
      <c r="AM72" s="37" t="n">
        <v>0.000486929782978294</v>
      </c>
      <c r="AN72" s="37" t="n">
        <v>0.00587231220958111</v>
      </c>
      <c r="AO72" s="37" t="n">
        <v>-0.0021572035290501</v>
      </c>
      <c r="AP72" s="37" t="n">
        <v>-0.00119678819878509</v>
      </c>
      <c r="AQ72" s="37" t="n">
        <v>-0.00734405549986509</v>
      </c>
      <c r="AR72" s="37" t="n">
        <v>-0.0107442533808581</v>
      </c>
      <c r="AS72" s="37" t="n">
        <v>0.00376004935689283</v>
      </c>
      <c r="AT72" s="37" t="n">
        <v>0.00110776008080964</v>
      </c>
      <c r="AU72" s="37" t="n">
        <v>-0.00885600792922551</v>
      </c>
      <c r="AV72" s="37" t="n">
        <v>0.00360418277726833</v>
      </c>
      <c r="AW72" s="37" t="n">
        <v>-0.00167919838943857</v>
      </c>
      <c r="AX72" s="37" t="n">
        <v>-0.00807951633322243</v>
      </c>
      <c r="AY72" s="37" t="n">
        <v>-0.00090954355603332</v>
      </c>
      <c r="AZ72" s="37" t="n">
        <v>-0.00717220167388535</v>
      </c>
      <c r="BA72" s="37" t="n">
        <v>-0.011961219884371</v>
      </c>
      <c r="BB72" s="37" t="n">
        <v>0.00421519117425421</v>
      </c>
      <c r="BC72" s="37" t="n">
        <v>-0.000345172575902505</v>
      </c>
      <c r="BD72" s="37" t="n">
        <v>0.00376549078751701</v>
      </c>
      <c r="BE72" s="37" t="n">
        <v>-0.00421012629337063</v>
      </c>
      <c r="BF72" s="37" t="n">
        <v>0.00786200875129463</v>
      </c>
      <c r="BG72" s="37" t="n">
        <v>0.00103983759409708</v>
      </c>
      <c r="BH72" s="37" t="n">
        <v>-0.0114279316969058</v>
      </c>
      <c r="BI72" s="37" t="n">
        <v>0.00359427051625049</v>
      </c>
      <c r="BJ72" s="37" t="n">
        <v>-0.00363399850905776</v>
      </c>
      <c r="BK72" s="37" t="n">
        <v>0.0158952935009635</v>
      </c>
      <c r="BL72" s="37" t="n">
        <v>-0.000460012207454108</v>
      </c>
      <c r="BM72" s="37" t="n">
        <v>0.00453521722690016</v>
      </c>
      <c r="BN72" s="37" t="n">
        <v>0.0100855883021303</v>
      </c>
      <c r="BO72" s="37" t="n">
        <v>-0.0176976434843632</v>
      </c>
      <c r="BP72" s="37" t="n">
        <v>-0.00056021341456645</v>
      </c>
      <c r="BQ72" s="37" t="n">
        <v>-0.0007698762348207</v>
      </c>
      <c r="BR72" s="37" t="n">
        <v>-0.00738376382570246</v>
      </c>
    </row>
    <row r="73" customFormat="false" ht="12.75" hidden="false" customHeight="false" outlineLevel="0" collapsed="false">
      <c r="A73" s="56" t="s">
        <v>345</v>
      </c>
      <c r="B73" s="3" t="n">
        <v>-0.000961330866856981</v>
      </c>
      <c r="C73" s="37" t="n">
        <v>-0.000289492990605954</v>
      </c>
      <c r="D73" s="37" t="n">
        <v>1.93053787778367E-005</v>
      </c>
      <c r="E73" s="37" t="n">
        <v>-0.000298446382067994</v>
      </c>
      <c r="F73" s="37" t="n">
        <v>-0.00153101098810274</v>
      </c>
      <c r="G73" s="37" t="n">
        <v>-0.00158497236955546</v>
      </c>
      <c r="H73" s="37" t="n">
        <v>0.00199246602567483</v>
      </c>
      <c r="I73" s="37" t="n">
        <v>0.000192378391684021</v>
      </c>
      <c r="J73" s="37" t="n">
        <v>-0.000323767673100591</v>
      </c>
      <c r="K73" s="37" t="n">
        <v>0.00227136295901445</v>
      </c>
      <c r="L73" s="37" t="n">
        <v>-0.0013762711755928</v>
      </c>
      <c r="M73" s="37" t="n">
        <v>-0.000876008015877605</v>
      </c>
      <c r="N73" s="37" t="n">
        <v>-0.000160509048549819</v>
      </c>
      <c r="O73" s="37" t="n">
        <v>-0.00091423091677979</v>
      </c>
      <c r="P73" s="37" t="n">
        <v>0.000501732876360955</v>
      </c>
      <c r="Q73" s="37" t="n">
        <v>0.00107925114076006</v>
      </c>
      <c r="R73" s="37" t="n">
        <v>0.0025015985698106</v>
      </c>
      <c r="S73" s="37" t="n">
        <v>-7.41480641236014E-005</v>
      </c>
      <c r="T73" s="37" t="n">
        <v>-0.00036640767360026</v>
      </c>
      <c r="U73" s="37" t="n">
        <v>0.00051379447261495</v>
      </c>
      <c r="V73" s="37" t="n">
        <v>0.000220602510155988</v>
      </c>
      <c r="W73" s="37" t="n">
        <v>0.00260386313664765</v>
      </c>
      <c r="X73" s="37" t="n">
        <v>-0.000179643789368263</v>
      </c>
      <c r="Y73" s="37" t="n">
        <v>-8.12427497292036E-005</v>
      </c>
      <c r="Z73" s="37" t="n">
        <v>0.000839060064888722</v>
      </c>
      <c r="AA73" s="37" t="n">
        <v>-8.37554120919624E-005</v>
      </c>
      <c r="AB73" s="37" t="n">
        <v>-0.00050793964732625</v>
      </c>
      <c r="AC73" s="37" t="n">
        <v>0.0005597253190709</v>
      </c>
      <c r="AD73" s="37" t="n">
        <v>0.00376516722901428</v>
      </c>
      <c r="AE73" s="37" t="n">
        <v>0.00149989245348366</v>
      </c>
      <c r="AF73" s="37" t="n">
        <v>-0.000411140003306036</v>
      </c>
      <c r="AG73" s="37" t="n">
        <v>0.00108520786320497</v>
      </c>
      <c r="AH73" s="37" t="n">
        <v>-0.000414421195150828</v>
      </c>
      <c r="AI73" s="37" t="n">
        <v>0.000231565807300991</v>
      </c>
      <c r="AJ73" s="37" t="n">
        <v>-9.60594455485977E-005</v>
      </c>
      <c r="AK73" s="37" t="n">
        <v>0.0054768326007513</v>
      </c>
      <c r="AL73" s="37" t="n">
        <v>-0.00232806776985426</v>
      </c>
      <c r="AM73" s="37" t="n">
        <v>-0.000800866834236734</v>
      </c>
      <c r="AN73" s="37" t="n">
        <v>0.000608970767408129</v>
      </c>
      <c r="AO73" s="37" t="n">
        <v>-0.0015517973256809</v>
      </c>
      <c r="AP73" s="37" t="n">
        <v>-0.00196743316177688</v>
      </c>
      <c r="AQ73" s="37" t="n">
        <v>0.000398072831424486</v>
      </c>
      <c r="AR73" s="37" t="n">
        <v>-0.000108505846273164</v>
      </c>
      <c r="AS73" s="37" t="n">
        <v>0.00295925617092934</v>
      </c>
      <c r="AT73" s="37" t="n">
        <v>-0.000497521156411676</v>
      </c>
      <c r="AU73" s="37" t="n">
        <v>-0.000113578345266016</v>
      </c>
      <c r="AV73" s="37" t="n">
        <v>0.000747136178601018</v>
      </c>
      <c r="AW73" s="37" t="n">
        <v>-0.00050958155437257</v>
      </c>
      <c r="AX73" s="37" t="n">
        <v>0.000279625723842502</v>
      </c>
      <c r="AY73" s="37" t="n">
        <v>-0.00104139186238334</v>
      </c>
      <c r="AZ73" s="37" t="n">
        <v>-0.00224144679134908</v>
      </c>
      <c r="BA73" s="37" t="n">
        <v>-0.00905170735346662</v>
      </c>
      <c r="BB73" s="37" t="n">
        <v>-0.00247906708710447</v>
      </c>
      <c r="BC73" s="37" t="n">
        <v>0.000191688048125002</v>
      </c>
      <c r="BD73" s="37" t="n">
        <v>-0.000616848932142068</v>
      </c>
      <c r="BE73" s="37" t="n">
        <v>0.000361790113426</v>
      </c>
      <c r="BF73" s="37" t="n">
        <v>-0.00573944863540259</v>
      </c>
      <c r="BG73" s="37" t="n">
        <v>0.00350797498882069</v>
      </c>
      <c r="BH73" s="37" t="n">
        <v>-0.00106350928054306</v>
      </c>
      <c r="BI73" s="37" t="n">
        <v>-0.00122945168889636</v>
      </c>
      <c r="BJ73" s="37" t="n">
        <v>0.00260807565358393</v>
      </c>
      <c r="BK73" s="37" t="n">
        <v>0.000408379612832524</v>
      </c>
      <c r="BL73" s="37" t="n">
        <v>3.95312802307666E-005</v>
      </c>
      <c r="BM73" s="37" t="n">
        <v>0.000417428053808799</v>
      </c>
      <c r="BN73" s="37" t="n">
        <v>0.00269914298745667</v>
      </c>
      <c r="BO73" s="37" t="n">
        <v>-0.00246607564437818</v>
      </c>
      <c r="BP73" s="37" t="n">
        <v>2.55003120986308E-005</v>
      </c>
      <c r="BQ73" s="37" t="n">
        <v>-0.0233341656647046</v>
      </c>
      <c r="BR73" s="37" t="n">
        <v>-0.00159489961698211</v>
      </c>
    </row>
    <row r="74" customFormat="false" ht="12.75" hidden="false" customHeight="false" outlineLevel="0" collapsed="false">
      <c r="A74" s="56" t="s">
        <v>346</v>
      </c>
      <c r="B74" s="3" t="n">
        <v>0.00112102031608508</v>
      </c>
      <c r="C74" s="37" t="n">
        <v>0.00393070165798045</v>
      </c>
      <c r="D74" s="37" t="n">
        <v>-0.000807562583731204</v>
      </c>
      <c r="E74" s="37" t="n">
        <v>-0.00388570922450201</v>
      </c>
      <c r="F74" s="37" t="n">
        <v>-0.00142955814367826</v>
      </c>
      <c r="G74" s="37" t="n">
        <v>0.00161493155038709</v>
      </c>
      <c r="H74" s="37" t="n">
        <v>-0.00357738480221639</v>
      </c>
      <c r="I74" s="37" t="n">
        <v>0.00067024851381018</v>
      </c>
      <c r="J74" s="37" t="n">
        <v>-0.000312948521309637</v>
      </c>
      <c r="K74" s="37" t="n">
        <v>0.00392062714595705</v>
      </c>
      <c r="L74" s="37" t="n">
        <v>-0.00311873212658529</v>
      </c>
      <c r="M74" s="37" t="n">
        <v>-0.000187670958111959</v>
      </c>
      <c r="N74" s="37" t="n">
        <v>-0.000566474576428708</v>
      </c>
      <c r="O74" s="37" t="n">
        <v>0.00180031824590827</v>
      </c>
      <c r="P74" s="37" t="n">
        <v>0.000515104339520116</v>
      </c>
      <c r="Q74" s="37" t="n">
        <v>-0.00135830847209848</v>
      </c>
      <c r="R74" s="37" t="n">
        <v>-0.000647833877493452</v>
      </c>
      <c r="S74" s="37" t="n">
        <v>-0.0018092531080101</v>
      </c>
      <c r="T74" s="37" t="n">
        <v>0.00202974154405142</v>
      </c>
      <c r="U74" s="37" t="n">
        <v>0.00432537844612421</v>
      </c>
      <c r="V74" s="37" t="n">
        <v>0.000248680182199639</v>
      </c>
      <c r="W74" s="37" t="n">
        <v>-0.0047082578094471</v>
      </c>
      <c r="X74" s="37" t="n">
        <v>-0.000389036795186745</v>
      </c>
      <c r="Y74" s="37" t="n">
        <v>0.00162867520814974</v>
      </c>
      <c r="Z74" s="37" t="n">
        <v>-0.00367824769574488</v>
      </c>
      <c r="AA74" s="37" t="n">
        <v>0.00169077458192296</v>
      </c>
      <c r="AB74" s="37" t="n">
        <v>-6.21019625793902E-005</v>
      </c>
      <c r="AC74" s="37" t="n">
        <v>-0.000415556167849381</v>
      </c>
      <c r="AD74" s="37" t="n">
        <v>-0.00500122715651361</v>
      </c>
      <c r="AE74" s="37" t="n">
        <v>-0.00670870550799037</v>
      </c>
      <c r="AF74" s="37" t="n">
        <v>0.00377256515373977</v>
      </c>
      <c r="AG74" s="37" t="n">
        <v>1.19178501483321E-005</v>
      </c>
      <c r="AH74" s="37" t="n">
        <v>0.00154637877460202</v>
      </c>
      <c r="AI74" s="37" t="n">
        <v>0.00253102180394492</v>
      </c>
      <c r="AJ74" s="37" t="n">
        <v>0.00424778046531988</v>
      </c>
      <c r="AK74" s="37" t="n">
        <v>0.00224343453323545</v>
      </c>
      <c r="AL74" s="37" t="n">
        <v>0.00199099004120057</v>
      </c>
      <c r="AM74" s="37" t="n">
        <v>0.0017539782316691</v>
      </c>
      <c r="AN74" s="37" t="n">
        <v>-9.71881776484552E-005</v>
      </c>
      <c r="AO74" s="37" t="n">
        <v>-0.00470331033276947</v>
      </c>
      <c r="AP74" s="37" t="n">
        <v>0.00400003689186419</v>
      </c>
      <c r="AQ74" s="37" t="n">
        <v>0.00402414950634</v>
      </c>
      <c r="AR74" s="37" t="n">
        <v>-0.00137860008096084</v>
      </c>
      <c r="AS74" s="37" t="n">
        <v>-0.00610693053321734</v>
      </c>
      <c r="AT74" s="37" t="n">
        <v>0.00219128813395268</v>
      </c>
      <c r="AU74" s="37" t="n">
        <v>0.00179805009312161</v>
      </c>
      <c r="AV74" s="37" t="n">
        <v>0.00100312225182854</v>
      </c>
      <c r="AW74" s="37" t="n">
        <v>0.00518868349546325</v>
      </c>
      <c r="AX74" s="37" t="n">
        <v>-0.00573755380087096</v>
      </c>
      <c r="AY74" s="37" t="n">
        <v>-0.000820349464249453</v>
      </c>
      <c r="AZ74" s="37" t="n">
        <v>-0.00745692383296164</v>
      </c>
      <c r="BA74" s="37" t="n">
        <v>-0.000768720313050023</v>
      </c>
      <c r="BB74" s="37" t="n">
        <v>-0.00208305789125958</v>
      </c>
      <c r="BC74" s="37" t="n">
        <v>0.00081045763937419</v>
      </c>
      <c r="BD74" s="37" t="n">
        <v>0.00332737684122772</v>
      </c>
      <c r="BE74" s="37" t="n">
        <v>0.0043532430215708</v>
      </c>
      <c r="BF74" s="37" t="n">
        <v>0.000697317654102633</v>
      </c>
      <c r="BG74" s="37" t="n">
        <v>-0.0027771964928319</v>
      </c>
      <c r="BH74" s="37" t="n">
        <v>-5.06743813483954E-005</v>
      </c>
      <c r="BI74" s="37" t="n">
        <v>-0.00586981907399521</v>
      </c>
      <c r="BJ74" s="37" t="n">
        <v>-0.00348635989054948</v>
      </c>
      <c r="BK74" s="37" t="n">
        <v>8.45537552757149E-005</v>
      </c>
      <c r="BL74" s="37" t="n">
        <v>8.3125066686381E-005</v>
      </c>
      <c r="BM74" s="37" t="n">
        <v>0.00472667489247482</v>
      </c>
      <c r="BN74" s="37" t="n">
        <v>0.00321885663527319</v>
      </c>
      <c r="BO74" s="37" t="n">
        <v>0.00604510922930726</v>
      </c>
      <c r="BP74" s="37" t="n">
        <v>-0.00108399455327102</v>
      </c>
      <c r="BQ74" s="37" t="n">
        <v>-0.018567573479943</v>
      </c>
      <c r="BR74" s="37" t="n">
        <v>0.00356328850636984</v>
      </c>
    </row>
    <row r="75" customFormat="false" ht="12.75" hidden="false" customHeight="false" outlineLevel="0" collapsed="false">
      <c r="A75" s="56" t="s">
        <v>347</v>
      </c>
      <c r="B75" s="3" t="n">
        <v>-0.00091710854200251</v>
      </c>
      <c r="C75" s="37" t="n">
        <v>0.0015110026193745</v>
      </c>
      <c r="D75" s="37" t="n">
        <v>0.000226624425577928</v>
      </c>
      <c r="E75" s="37" t="n">
        <v>-0.00087041378150168</v>
      </c>
      <c r="F75" s="37" t="n">
        <v>-0.000419860350589323</v>
      </c>
      <c r="G75" s="37" t="n">
        <v>-0.000446307882341537</v>
      </c>
      <c r="H75" s="37" t="n">
        <v>0.000242802999954837</v>
      </c>
      <c r="I75" s="37" t="n">
        <v>-0.000130108145928501</v>
      </c>
      <c r="J75" s="37" t="n">
        <v>0.000640528093732607</v>
      </c>
      <c r="K75" s="37" t="n">
        <v>0.000381723468669905</v>
      </c>
      <c r="L75" s="37" t="n">
        <v>-0.00150794376985455</v>
      </c>
      <c r="M75" s="37" t="n">
        <v>0.000293432101987828</v>
      </c>
      <c r="N75" s="37" t="n">
        <v>-0.000279505748038596</v>
      </c>
      <c r="O75" s="37" t="n">
        <v>-0.000127232072225239</v>
      </c>
      <c r="P75" s="37" t="n">
        <v>-0.000362913607080506</v>
      </c>
      <c r="Q75" s="37" t="n">
        <v>-0.000405139299624962</v>
      </c>
      <c r="R75" s="37" t="n">
        <v>-0.00147488519199796</v>
      </c>
      <c r="S75" s="37" t="n">
        <v>-0.000197294985111838</v>
      </c>
      <c r="T75" s="37" t="n">
        <v>0.000139297438096244</v>
      </c>
      <c r="U75" s="37" t="n">
        <v>-2.32791861540469E-005</v>
      </c>
      <c r="V75" s="37" t="n">
        <v>-0.000336362379519611</v>
      </c>
      <c r="W75" s="37" t="n">
        <v>0.00202842587395859</v>
      </c>
      <c r="X75" s="37" t="n">
        <v>4.28613655684816E-006</v>
      </c>
      <c r="Y75" s="37" t="n">
        <v>-0.000508135719702101</v>
      </c>
      <c r="Z75" s="37" t="n">
        <v>0.00251476790553252</v>
      </c>
      <c r="AA75" s="37" t="n">
        <v>0.00370920144472684</v>
      </c>
      <c r="AB75" s="37" t="n">
        <v>-0.000236976746515284</v>
      </c>
      <c r="AC75" s="37" t="n">
        <v>-0.00171816345912546</v>
      </c>
      <c r="AD75" s="37" t="n">
        <v>-0.000234033898895331</v>
      </c>
      <c r="AE75" s="37" t="n">
        <v>0.000784255818191754</v>
      </c>
      <c r="AF75" s="37" t="n">
        <v>0.00225241505211616</v>
      </c>
      <c r="AG75" s="37" t="n">
        <v>0.000195588120749882</v>
      </c>
      <c r="AH75" s="37" t="n">
        <v>-0.000763508378907412</v>
      </c>
      <c r="AI75" s="37" t="n">
        <v>0.00137206115062704</v>
      </c>
      <c r="AJ75" s="37" t="n">
        <v>-2.0719902096932E-006</v>
      </c>
      <c r="AK75" s="37" t="n">
        <v>-0.000584504750658157</v>
      </c>
      <c r="AL75" s="37" t="n">
        <v>-0.00068878543499081</v>
      </c>
      <c r="AM75" s="37" t="n">
        <v>-0.000508113509864951</v>
      </c>
      <c r="AN75" s="37" t="n">
        <v>-0.0013515663867532</v>
      </c>
      <c r="AO75" s="37" t="n">
        <v>0.000900222811679107</v>
      </c>
      <c r="AP75" s="37" t="n">
        <v>-0.000376826452296319</v>
      </c>
      <c r="AQ75" s="37" t="n">
        <v>-0.00067549635771732</v>
      </c>
      <c r="AR75" s="37" t="n">
        <v>0.000517633194005351</v>
      </c>
      <c r="AS75" s="37" t="n">
        <v>0.00217641824829224</v>
      </c>
      <c r="AT75" s="37" t="n">
        <v>0.000362418420074201</v>
      </c>
      <c r="AU75" s="37" t="n">
        <v>0.000478980299689561</v>
      </c>
      <c r="AV75" s="37" t="n">
        <v>-1.40102183324135E-005</v>
      </c>
      <c r="AW75" s="37" t="n">
        <v>-0.00132984147508845</v>
      </c>
      <c r="AX75" s="37" t="n">
        <v>0.00149826939579805</v>
      </c>
      <c r="AY75" s="37" t="n">
        <v>-0.000213166346601603</v>
      </c>
      <c r="AZ75" s="37" t="n">
        <v>-0.00113858429721718</v>
      </c>
      <c r="BA75" s="37" t="n">
        <v>0.00261161574399748</v>
      </c>
      <c r="BB75" s="37" t="n">
        <v>0.00150811866757674</v>
      </c>
      <c r="BC75" s="37" t="n">
        <v>-0.000411876541926812</v>
      </c>
      <c r="BD75" s="37" t="n">
        <v>-0.00201007054130311</v>
      </c>
      <c r="BE75" s="37" t="n">
        <v>-0.0042662029639158</v>
      </c>
      <c r="BF75" s="37" t="n">
        <v>0.000855558355304984</v>
      </c>
      <c r="BG75" s="37" t="n">
        <v>-0.000436588670165016</v>
      </c>
      <c r="BH75" s="37" t="n">
        <v>-0.000268329367298301</v>
      </c>
      <c r="BI75" s="37" t="n">
        <v>-0.000443485998974013</v>
      </c>
      <c r="BJ75" s="37" t="n">
        <v>0.000902574475741202</v>
      </c>
      <c r="BK75" s="37" t="n">
        <v>-0.00131920798248417</v>
      </c>
      <c r="BL75" s="37" t="n">
        <v>3.05369248063296E-006</v>
      </c>
      <c r="BM75" s="37" t="n">
        <v>-0.00111177081610048</v>
      </c>
      <c r="BN75" s="37" t="n">
        <v>-0.00319578892373224</v>
      </c>
      <c r="BO75" s="37" t="n">
        <v>0.00128411116759134</v>
      </c>
      <c r="BP75" s="37" t="n">
        <v>0.0142425075176728</v>
      </c>
      <c r="BQ75" s="37" t="n">
        <v>0.00141595574154921</v>
      </c>
      <c r="BR75" s="37" t="n">
        <v>0.00414050837210558</v>
      </c>
    </row>
    <row r="76" customFormat="false" ht="12.75" hidden="false" customHeight="false" outlineLevel="0" collapsed="false">
      <c r="A76" s="56" t="s">
        <v>347</v>
      </c>
      <c r="B76" s="3" t="n">
        <v>-0.000170332147428696</v>
      </c>
      <c r="C76" s="37" t="n">
        <v>0.00142980044778217</v>
      </c>
      <c r="D76" s="37" t="n">
        <v>-0.000121307572059774</v>
      </c>
      <c r="E76" s="37" t="n">
        <v>-0.00252015942523697</v>
      </c>
      <c r="F76" s="37" t="n">
        <v>-0.00333317503165787</v>
      </c>
      <c r="G76" s="37" t="n">
        <v>0.00101668718448558</v>
      </c>
      <c r="H76" s="37" t="n">
        <v>-0.000543605545219632</v>
      </c>
      <c r="I76" s="37" t="n">
        <v>0.0002789864414772</v>
      </c>
      <c r="J76" s="37" t="n">
        <v>0.000762389387571931</v>
      </c>
      <c r="K76" s="37" t="n">
        <v>0.0023910861676801</v>
      </c>
      <c r="L76" s="37" t="n">
        <v>-0.00168603925891077</v>
      </c>
      <c r="M76" s="37" t="n">
        <v>-0.00153169516487281</v>
      </c>
      <c r="N76" s="37" t="n">
        <v>0.000144402689194719</v>
      </c>
      <c r="O76" s="37" t="n">
        <v>0.000738137512189107</v>
      </c>
      <c r="P76" s="37" t="n">
        <v>0.000596182208036861</v>
      </c>
      <c r="Q76" s="37" t="n">
        <v>-0.000725559165580018</v>
      </c>
      <c r="R76" s="37" t="n">
        <v>6.64809038460886E-005</v>
      </c>
      <c r="S76" s="37" t="n">
        <v>-0.000444829406270461</v>
      </c>
      <c r="T76" s="37" t="n">
        <v>0.00150775225409552</v>
      </c>
      <c r="U76" s="37" t="n">
        <v>0.00384002690079599</v>
      </c>
      <c r="V76" s="37" t="n">
        <v>0.00141273282009095</v>
      </c>
      <c r="W76" s="37" t="n">
        <v>0.000300148624303996</v>
      </c>
      <c r="X76" s="37" t="n">
        <v>-5.16457078635026E-005</v>
      </c>
      <c r="Y76" s="37" t="n">
        <v>0.00198430598599484</v>
      </c>
      <c r="Z76" s="37" t="n">
        <v>-0.000872012201721877</v>
      </c>
      <c r="AA76" s="37" t="n">
        <v>0.000718135537950635</v>
      </c>
      <c r="AB76" s="37" t="n">
        <v>0.000158442293093288</v>
      </c>
      <c r="AC76" s="37" t="n">
        <v>-0.000786668981806416</v>
      </c>
      <c r="AD76" s="37" t="n">
        <v>-0.00532585279196575</v>
      </c>
      <c r="AE76" s="37" t="n">
        <v>-0.00512033609888693</v>
      </c>
      <c r="AF76" s="37" t="n">
        <v>0.00387200334168985</v>
      </c>
      <c r="AG76" s="37" t="n">
        <v>0.000952971343620955</v>
      </c>
      <c r="AH76" s="37" t="n">
        <v>3.96876430052151E-005</v>
      </c>
      <c r="AI76" s="37" t="n">
        <v>0.00155754478514471</v>
      </c>
      <c r="AJ76" s="37" t="n">
        <v>0.000937302510064486</v>
      </c>
      <c r="AK76" s="37" t="n">
        <v>0.00156584818564551</v>
      </c>
      <c r="AL76" s="37" t="n">
        <v>0.00118341637558442</v>
      </c>
      <c r="AM76" s="37" t="n">
        <v>9.24431971563505E-005</v>
      </c>
      <c r="AN76" s="37" t="n">
        <v>-0.000166876933158853</v>
      </c>
      <c r="AO76" s="37" t="n">
        <v>-0.0035950337550956</v>
      </c>
      <c r="AP76" s="37" t="n">
        <v>0.00321233228712813</v>
      </c>
      <c r="AQ76" s="37" t="n">
        <v>0.00155302452626628</v>
      </c>
      <c r="AR76" s="37" t="n">
        <v>-0.000186117145046645</v>
      </c>
      <c r="AS76" s="37" t="n">
        <v>-0.00253697262958595</v>
      </c>
      <c r="AT76" s="37" t="n">
        <v>0.000256293303605738</v>
      </c>
      <c r="AU76" s="37" t="n">
        <v>0.00278808610775118</v>
      </c>
      <c r="AV76" s="37" t="n">
        <v>0.0026157849272056</v>
      </c>
      <c r="AW76" s="37" t="n">
        <v>0.00374998997901397</v>
      </c>
      <c r="AX76" s="37" t="n">
        <v>-0.00386801559948545</v>
      </c>
      <c r="AY76" s="37" t="n">
        <v>-0.00113991563874107</v>
      </c>
      <c r="AZ76" s="37" t="n">
        <v>-0.00647265084370767</v>
      </c>
      <c r="BA76" s="37" t="n">
        <v>-0.0062035698377704</v>
      </c>
      <c r="BB76" s="37" t="n">
        <v>0.00405999905193507</v>
      </c>
      <c r="BC76" s="37" t="n">
        <v>0.00107736450406376</v>
      </c>
      <c r="BD76" s="37" t="n">
        <v>-0.00290643637257475</v>
      </c>
      <c r="BE76" s="37" t="n">
        <v>0.00148479221999453</v>
      </c>
      <c r="BF76" s="37" t="n">
        <v>-0.000533153594901614</v>
      </c>
      <c r="BG76" s="37" t="n">
        <v>-0.000825190626229751</v>
      </c>
      <c r="BH76" s="37" t="n">
        <v>0.000614129563458893</v>
      </c>
      <c r="BI76" s="37" t="n">
        <v>-0.00435599472173403</v>
      </c>
      <c r="BJ76" s="37" t="n">
        <v>-0.00574250901046109</v>
      </c>
      <c r="BK76" s="37" t="n">
        <v>0.00120190357345679</v>
      </c>
      <c r="BL76" s="37" t="n">
        <v>0.00101748836137233</v>
      </c>
      <c r="BM76" s="37" t="n">
        <v>0.00517201219560683</v>
      </c>
      <c r="BN76" s="37" t="n">
        <v>0.00020076848439665</v>
      </c>
      <c r="BO76" s="37" t="n">
        <v>0.00568065099016464</v>
      </c>
      <c r="BP76" s="37" t="n">
        <v>0.00569859824452202</v>
      </c>
      <c r="BQ76" s="37" t="n">
        <v>-0.00640041425182572</v>
      </c>
      <c r="BR76" s="37" t="n">
        <v>-0.000809157663196266</v>
      </c>
    </row>
    <row r="77" customFormat="false" ht="12.75" hidden="false" customHeight="false" outlineLevel="0" collapsed="false">
      <c r="A77" s="56" t="s">
        <v>348</v>
      </c>
      <c r="B77" s="3" t="n">
        <v>-0.000170332147428696</v>
      </c>
      <c r="C77" s="37" t="n">
        <v>0.00142980044778217</v>
      </c>
      <c r="D77" s="37" t="n">
        <v>-0.000121307572059774</v>
      </c>
      <c r="E77" s="37" t="n">
        <v>-0.00252015942523697</v>
      </c>
      <c r="F77" s="37" t="n">
        <v>-0.00333317503165787</v>
      </c>
      <c r="G77" s="37" t="n">
        <v>0.00101668718448558</v>
      </c>
      <c r="H77" s="37" t="n">
        <v>-0.000543605545219632</v>
      </c>
      <c r="I77" s="37" t="n">
        <v>0.0002789864414772</v>
      </c>
      <c r="J77" s="37" t="n">
        <v>0.000762389387571931</v>
      </c>
      <c r="K77" s="37" t="n">
        <v>0.0023910861676801</v>
      </c>
      <c r="L77" s="37" t="n">
        <v>-0.00168603925891077</v>
      </c>
      <c r="M77" s="37" t="n">
        <v>-0.00153169516487281</v>
      </c>
      <c r="N77" s="37" t="n">
        <v>0.000144402689194719</v>
      </c>
      <c r="O77" s="37" t="n">
        <v>0.000738137512189107</v>
      </c>
      <c r="P77" s="37" t="n">
        <v>0.000596182208036861</v>
      </c>
      <c r="Q77" s="37" t="n">
        <v>-0.000725559165580018</v>
      </c>
      <c r="R77" s="37" t="n">
        <v>6.64809038460886E-005</v>
      </c>
      <c r="S77" s="37" t="n">
        <v>-0.000444829406270461</v>
      </c>
      <c r="T77" s="37" t="n">
        <v>0.00150775225409552</v>
      </c>
      <c r="U77" s="37" t="n">
        <v>0.00384002690079599</v>
      </c>
      <c r="V77" s="37" t="n">
        <v>0.00141273282009095</v>
      </c>
      <c r="W77" s="37" t="n">
        <v>0.000300148624303996</v>
      </c>
      <c r="X77" s="37" t="n">
        <v>-5.16457078635026E-005</v>
      </c>
      <c r="Y77" s="37" t="n">
        <v>0.00198430598599484</v>
      </c>
      <c r="Z77" s="37" t="n">
        <v>-0.000872012201721877</v>
      </c>
      <c r="AA77" s="37" t="n">
        <v>0.000718135537950635</v>
      </c>
      <c r="AB77" s="37" t="n">
        <v>0.000158442293093288</v>
      </c>
      <c r="AC77" s="37" t="n">
        <v>-0.000786668981806416</v>
      </c>
      <c r="AD77" s="37" t="n">
        <v>-0.00532585279196575</v>
      </c>
      <c r="AE77" s="37" t="n">
        <v>-0.00512033609888693</v>
      </c>
      <c r="AF77" s="37" t="n">
        <v>0.00387200334168985</v>
      </c>
      <c r="AG77" s="37" t="n">
        <v>0.000952971343620955</v>
      </c>
      <c r="AH77" s="37" t="n">
        <v>3.96876430052151E-005</v>
      </c>
      <c r="AI77" s="37" t="n">
        <v>0.00155754478514471</v>
      </c>
      <c r="AJ77" s="37" t="n">
        <v>0.000937302510064486</v>
      </c>
      <c r="AK77" s="37" t="n">
        <v>0.00156584818564551</v>
      </c>
      <c r="AL77" s="37" t="n">
        <v>0.00118341637558442</v>
      </c>
      <c r="AM77" s="37" t="n">
        <v>9.24431971563505E-005</v>
      </c>
      <c r="AN77" s="37" t="n">
        <v>-0.000166876933158853</v>
      </c>
      <c r="AO77" s="37" t="n">
        <v>-0.0035950337550956</v>
      </c>
      <c r="AP77" s="37" t="n">
        <v>0.00321233228712813</v>
      </c>
      <c r="AQ77" s="37" t="n">
        <v>0.00155302452626628</v>
      </c>
      <c r="AR77" s="37" t="n">
        <v>-0.000186117145046645</v>
      </c>
      <c r="AS77" s="37" t="n">
        <v>-0.00253697262958595</v>
      </c>
      <c r="AT77" s="37" t="n">
        <v>0.000256293303605738</v>
      </c>
      <c r="AU77" s="37" t="n">
        <v>0.00278808610775118</v>
      </c>
      <c r="AV77" s="37" t="n">
        <v>0.0026157849272056</v>
      </c>
      <c r="AW77" s="37" t="n">
        <v>0.00374998997901397</v>
      </c>
      <c r="AX77" s="37" t="n">
        <v>-0.00386801559948545</v>
      </c>
      <c r="AY77" s="37" t="n">
        <v>-0.00113991563874107</v>
      </c>
      <c r="AZ77" s="37" t="n">
        <v>-0.00647265084370767</v>
      </c>
      <c r="BA77" s="37" t="n">
        <v>-0.0062035698377704</v>
      </c>
      <c r="BB77" s="37" t="n">
        <v>0.00405999905193507</v>
      </c>
      <c r="BC77" s="37" t="n">
        <v>0.00107736450406376</v>
      </c>
      <c r="BD77" s="37" t="n">
        <v>-0.00290643637257475</v>
      </c>
      <c r="BE77" s="37" t="n">
        <v>0.00148479221999453</v>
      </c>
      <c r="BF77" s="37" t="n">
        <v>-0.000533153594901614</v>
      </c>
      <c r="BG77" s="37" t="n">
        <v>-0.000825190626229751</v>
      </c>
      <c r="BH77" s="37" t="n">
        <v>0.000614129563458893</v>
      </c>
      <c r="BI77" s="37" t="n">
        <v>-0.00435599472173403</v>
      </c>
      <c r="BJ77" s="37" t="n">
        <v>-0.00574250901046109</v>
      </c>
      <c r="BK77" s="37" t="n">
        <v>0.00120190357345679</v>
      </c>
      <c r="BL77" s="37" t="n">
        <v>0.00101748836137233</v>
      </c>
      <c r="BM77" s="37" t="n">
        <v>0.00517201219560683</v>
      </c>
      <c r="BN77" s="37" t="n">
        <v>0.00020076848439665</v>
      </c>
      <c r="BO77" s="37" t="n">
        <v>0.00568065099016464</v>
      </c>
      <c r="BP77" s="37" t="n">
        <v>0.00375187857046818</v>
      </c>
      <c r="BQ77" s="37" t="n">
        <v>0.00521814069422026</v>
      </c>
      <c r="BR77" s="37" t="n">
        <v>0.00540165863902444</v>
      </c>
    </row>
    <row r="78" customFormat="false" ht="12.75" hidden="false" customHeight="false" outlineLevel="0" collapsed="false">
      <c r="A78" s="56" t="s">
        <v>349</v>
      </c>
      <c r="B78" s="3" t="n">
        <v>0.00019188500320599</v>
      </c>
      <c r="C78" s="37" t="n">
        <v>0.00124608592800959</v>
      </c>
      <c r="D78" s="37" t="n">
        <v>-7.60699585503617E-005</v>
      </c>
      <c r="E78" s="37" t="n">
        <v>-0.00128917704316425</v>
      </c>
      <c r="F78" s="37" t="n">
        <v>-0.00097698518048506</v>
      </c>
      <c r="G78" s="37" t="n">
        <v>0.000308385090670073</v>
      </c>
      <c r="H78" s="37" t="n">
        <v>-0.000982542035397807</v>
      </c>
      <c r="I78" s="37" t="n">
        <v>0.000513311607061192</v>
      </c>
      <c r="J78" s="37" t="n">
        <v>0.000496376793531165</v>
      </c>
      <c r="K78" s="37" t="n">
        <v>0.00180359478580953</v>
      </c>
      <c r="L78" s="37" t="n">
        <v>-0.00244531811573793</v>
      </c>
      <c r="M78" s="37" t="n">
        <v>-7.11773359529601E-005</v>
      </c>
      <c r="N78" s="37" t="n">
        <v>0.000173064064084017</v>
      </c>
      <c r="O78" s="37" t="n">
        <v>0.00025797259959202</v>
      </c>
      <c r="P78" s="37" t="n">
        <v>0.000438875903623014</v>
      </c>
      <c r="Q78" s="37" t="n">
        <v>-5.25774729362482E-005</v>
      </c>
      <c r="R78" s="37" t="n">
        <v>0.000173750177761549</v>
      </c>
      <c r="S78" s="37" t="n">
        <v>5.15426244261563E-006</v>
      </c>
      <c r="T78" s="37" t="n">
        <v>0.00138887522277165</v>
      </c>
      <c r="U78" s="37" t="n">
        <v>0.000981327615671195</v>
      </c>
      <c r="V78" s="37" t="n">
        <v>6.92467851358481E-005</v>
      </c>
      <c r="W78" s="37" t="n">
        <v>-0.000389806855518813</v>
      </c>
      <c r="X78" s="37" t="n">
        <v>-5.15265196000872E-005</v>
      </c>
      <c r="Y78" s="37" t="n">
        <v>0.00181621952112056</v>
      </c>
      <c r="Z78" s="37" t="n">
        <v>-0.000249695390057657</v>
      </c>
      <c r="AA78" s="37" t="n">
        <v>0.000164742961135377</v>
      </c>
      <c r="AB78" s="37" t="n">
        <v>0.000335373310524349</v>
      </c>
      <c r="AC78" s="37" t="n">
        <v>-0.000134285321576045</v>
      </c>
      <c r="AD78" s="37" t="n">
        <v>-0.00327716515201434</v>
      </c>
      <c r="AE78" s="37" t="n">
        <v>-0.0019406117086936</v>
      </c>
      <c r="AF78" s="37" t="n">
        <v>0.00138821772382977</v>
      </c>
      <c r="AG78" s="37" t="n">
        <v>0.000480958758371962</v>
      </c>
      <c r="AH78" s="37" t="n">
        <v>-0.00226749528179659</v>
      </c>
      <c r="AI78" s="37" t="n">
        <v>-0.00166095458936952</v>
      </c>
      <c r="AJ78" s="37" t="n">
        <v>0.000860367734452053</v>
      </c>
      <c r="AK78" s="37" t="n">
        <v>0.000385733011545698</v>
      </c>
      <c r="AL78" s="37" t="n">
        <v>-0.00023405293473551</v>
      </c>
      <c r="AM78" s="37" t="n">
        <v>0.00153640155651377</v>
      </c>
      <c r="AN78" s="37" t="n">
        <v>0.0013032974501169</v>
      </c>
      <c r="AO78" s="37" t="n">
        <v>-0.0041478318908918</v>
      </c>
      <c r="AP78" s="37" t="n">
        <v>0.000178263733901249</v>
      </c>
      <c r="AQ78" s="37" t="n">
        <v>0.00152215524101792</v>
      </c>
      <c r="AR78" s="37" t="n">
        <v>0.00133503387006193</v>
      </c>
      <c r="AS78" s="37" t="n">
        <v>-0.00298393395004388</v>
      </c>
      <c r="AT78" s="37" t="n">
        <v>0.00177207257253835</v>
      </c>
      <c r="AU78" s="37" t="n">
        <v>0.00282337562280774</v>
      </c>
      <c r="AV78" s="37" t="n">
        <v>0.00144313853269094</v>
      </c>
      <c r="AW78" s="37" t="n">
        <v>0.0018408233640668</v>
      </c>
      <c r="AX78" s="37" t="n">
        <v>-0.00232268010987116</v>
      </c>
      <c r="AY78" s="37" t="n">
        <v>0.000638728625590704</v>
      </c>
      <c r="AZ78" s="37" t="n">
        <v>-0.00487860237042241</v>
      </c>
      <c r="BA78" s="37" t="n">
        <v>-0.0020071915674778</v>
      </c>
      <c r="BB78" s="37" t="n">
        <v>0.00263493921967917</v>
      </c>
      <c r="BC78" s="37" t="n">
        <v>1.97230254445863E-005</v>
      </c>
      <c r="BD78" s="37" t="n">
        <v>-0.00282474868208767</v>
      </c>
      <c r="BE78" s="37" t="n">
        <v>-0.000207202143392636</v>
      </c>
      <c r="BF78" s="37" t="n">
        <v>0.00262315735555258</v>
      </c>
      <c r="BG78" s="37" t="n">
        <v>0.000199904677983984</v>
      </c>
      <c r="BH78" s="37" t="n">
        <v>0.000300776675802405</v>
      </c>
      <c r="BI78" s="37" t="n">
        <v>-0.00279228328183778</v>
      </c>
      <c r="BJ78" s="37" t="n">
        <v>-0.00103490574880748</v>
      </c>
      <c r="BK78" s="37" t="n">
        <v>-0.00062765745200754</v>
      </c>
      <c r="BL78" s="37" t="n">
        <v>0.000746447419453835</v>
      </c>
      <c r="BM78" s="37" t="n">
        <v>0.00150193313138628</v>
      </c>
      <c r="BN78" s="37" t="n">
        <v>-0.000357862947774192</v>
      </c>
      <c r="BO78" s="37" t="n">
        <v>0.00532956745398507</v>
      </c>
      <c r="BP78" s="37" t="n">
        <v>-0.00157903186395619</v>
      </c>
      <c r="BQ78" s="37" t="n">
        <v>0.00364628926551512</v>
      </c>
      <c r="BR78" s="37" t="n">
        <v>-0.00224234511827899</v>
      </c>
    </row>
    <row r="79" customFormat="false" ht="12.75" hidden="false" customHeight="false" outlineLevel="0" collapsed="false">
      <c r="A79" s="56" t="s">
        <v>258</v>
      </c>
      <c r="B79" s="3" t="n">
        <v>0.00019188500320599</v>
      </c>
      <c r="C79" s="37" t="n">
        <v>0.00124608592800959</v>
      </c>
      <c r="D79" s="37" t="n">
        <v>-7.60699585503617E-005</v>
      </c>
      <c r="E79" s="37" t="n">
        <v>-0.00128917704316425</v>
      </c>
      <c r="F79" s="37" t="n">
        <v>-0.00097698518048506</v>
      </c>
      <c r="G79" s="37" t="n">
        <v>0.000308385090670073</v>
      </c>
      <c r="H79" s="37" t="n">
        <v>-0.000982542035397807</v>
      </c>
      <c r="I79" s="37" t="n">
        <v>0.000513311607061192</v>
      </c>
      <c r="J79" s="37" t="n">
        <v>0.000496376793531165</v>
      </c>
      <c r="K79" s="37" t="n">
        <v>0.00180359478580953</v>
      </c>
      <c r="L79" s="37" t="n">
        <v>-0.00244531811573793</v>
      </c>
      <c r="M79" s="37" t="n">
        <v>-7.11773359529601E-005</v>
      </c>
      <c r="N79" s="37" t="n">
        <v>0.000173064064084017</v>
      </c>
      <c r="O79" s="37" t="n">
        <v>0.00025797259959202</v>
      </c>
      <c r="P79" s="37" t="n">
        <v>0.000438875903623014</v>
      </c>
      <c r="Q79" s="37" t="n">
        <v>-5.25774729362482E-005</v>
      </c>
      <c r="R79" s="37" t="n">
        <v>0.000173750177761549</v>
      </c>
      <c r="S79" s="37" t="n">
        <v>5.15426244261563E-006</v>
      </c>
      <c r="T79" s="37" t="n">
        <v>0.00138887522277165</v>
      </c>
      <c r="U79" s="37" t="n">
        <v>0.000981327615671195</v>
      </c>
      <c r="V79" s="37" t="n">
        <v>6.92467851358481E-005</v>
      </c>
      <c r="W79" s="37" t="n">
        <v>-0.000389806855518813</v>
      </c>
      <c r="X79" s="37" t="n">
        <v>-5.15265196000872E-005</v>
      </c>
      <c r="Y79" s="37" t="n">
        <v>0.00181621952112056</v>
      </c>
      <c r="Z79" s="37" t="n">
        <v>-0.000249695390057657</v>
      </c>
      <c r="AA79" s="37" t="n">
        <v>0.000164742961135377</v>
      </c>
      <c r="AB79" s="37" t="n">
        <v>0.000335373310524349</v>
      </c>
      <c r="AC79" s="37" t="n">
        <v>-0.000134285321576045</v>
      </c>
      <c r="AD79" s="37" t="n">
        <v>-0.00327716515201434</v>
      </c>
      <c r="AE79" s="37" t="n">
        <v>-0.0019406117086936</v>
      </c>
      <c r="AF79" s="37" t="n">
        <v>0.00138821772382977</v>
      </c>
      <c r="AG79" s="37" t="n">
        <v>0.000480958758371962</v>
      </c>
      <c r="AH79" s="37" t="n">
        <v>-0.00226749528179659</v>
      </c>
      <c r="AI79" s="37" t="n">
        <v>-0.00166095458936952</v>
      </c>
      <c r="AJ79" s="37" t="n">
        <v>0.000860367734452053</v>
      </c>
      <c r="AK79" s="37" t="n">
        <v>0.000385733011545698</v>
      </c>
      <c r="AL79" s="37" t="n">
        <v>-0.00023405293473551</v>
      </c>
      <c r="AM79" s="37" t="n">
        <v>0.00153640155651377</v>
      </c>
      <c r="AN79" s="37" t="n">
        <v>0.0013032974501169</v>
      </c>
      <c r="AO79" s="37" t="n">
        <v>-0.0041478318908918</v>
      </c>
      <c r="AP79" s="37" t="n">
        <v>0.000178263733901249</v>
      </c>
      <c r="AQ79" s="37" t="n">
        <v>0.00152215524101792</v>
      </c>
      <c r="AR79" s="37" t="n">
        <v>0.00133503387006193</v>
      </c>
      <c r="AS79" s="37" t="n">
        <v>-0.00298393395004388</v>
      </c>
      <c r="AT79" s="37" t="n">
        <v>0.00177207257253835</v>
      </c>
      <c r="AU79" s="37" t="n">
        <v>0.00282337562280774</v>
      </c>
      <c r="AV79" s="37" t="n">
        <v>0.00144313853269094</v>
      </c>
      <c r="AW79" s="37" t="n">
        <v>0.0018408233640668</v>
      </c>
      <c r="AX79" s="37" t="n">
        <v>-0.00232268010987116</v>
      </c>
      <c r="AY79" s="37" t="n">
        <v>0.000638728625590704</v>
      </c>
      <c r="AZ79" s="37" t="n">
        <v>-0.00487860237042241</v>
      </c>
      <c r="BA79" s="37" t="n">
        <v>-0.0020071915674778</v>
      </c>
      <c r="BB79" s="37" t="n">
        <v>0.00263493921967917</v>
      </c>
      <c r="BC79" s="37" t="n">
        <v>1.97230254445863E-005</v>
      </c>
      <c r="BD79" s="37" t="n">
        <v>-0.00282474868208767</v>
      </c>
      <c r="BE79" s="37" t="n">
        <v>-0.000207202143392636</v>
      </c>
      <c r="BF79" s="37" t="n">
        <v>0.00262315735555258</v>
      </c>
      <c r="BG79" s="37" t="n">
        <v>0.000199904677983984</v>
      </c>
      <c r="BH79" s="37" t="n">
        <v>0.000300776675802405</v>
      </c>
      <c r="BI79" s="37" t="n">
        <v>-0.00279228328183778</v>
      </c>
      <c r="BJ79" s="37" t="n">
        <v>-0.00103490574880748</v>
      </c>
      <c r="BK79" s="37" t="n">
        <v>-0.00062765745200754</v>
      </c>
      <c r="BL79" s="37" t="n">
        <v>0.000746447419453835</v>
      </c>
      <c r="BM79" s="37" t="n">
        <v>0.00150193313138628</v>
      </c>
      <c r="BN79" s="37" t="n">
        <v>-0.000357862947774192</v>
      </c>
      <c r="BO79" s="37" t="n">
        <v>0.00532956745398507</v>
      </c>
      <c r="BP79" s="37" t="n">
        <v>-0.0019495244148811</v>
      </c>
      <c r="BQ79" s="37" t="n">
        <v>0.00364628926551512</v>
      </c>
      <c r="BR79" s="37" t="n">
        <v>-0.00224234511827899</v>
      </c>
    </row>
    <row r="80" customFormat="false" ht="12.75" hidden="false" customHeight="false" outlineLevel="0" collapsed="false">
      <c r="A80" s="56" t="s">
        <v>350</v>
      </c>
      <c r="B80" s="3" t="n">
        <v>-0.000711782359608989</v>
      </c>
      <c r="C80" s="37" t="n">
        <v>-0.000212225564532248</v>
      </c>
      <c r="D80" s="37" t="n">
        <v>-0.000966447096109962</v>
      </c>
      <c r="E80" s="37" t="n">
        <v>0.00158121180508943</v>
      </c>
      <c r="F80" s="37" t="n">
        <v>0.000233498810918764</v>
      </c>
      <c r="G80" s="37" t="n">
        <v>-0.000917646604957498</v>
      </c>
      <c r="H80" s="37" t="n">
        <v>-0.000444965221964591</v>
      </c>
      <c r="I80" s="37" t="n">
        <v>-0.000472783451678231</v>
      </c>
      <c r="J80" s="37" t="n">
        <v>0.000250204934200361</v>
      </c>
      <c r="K80" s="37" t="n">
        <v>-0.00014114621062088</v>
      </c>
      <c r="L80" s="37" t="n">
        <v>0.000667381435891803</v>
      </c>
      <c r="M80" s="37" t="n">
        <v>0.000395755668611033</v>
      </c>
      <c r="N80" s="37" t="n">
        <v>-0.00158707201549116</v>
      </c>
      <c r="O80" s="37" t="n">
        <v>0.00030296738022596</v>
      </c>
      <c r="P80" s="37" t="n">
        <v>-0.00029826955316877</v>
      </c>
      <c r="Q80" s="37" t="n">
        <v>-0.000138571352778728</v>
      </c>
      <c r="R80" s="37" t="n">
        <v>-0.000385940666062678</v>
      </c>
      <c r="S80" s="37" t="n">
        <v>-0.000430325470770028</v>
      </c>
      <c r="T80" s="37" t="n">
        <v>-0.00155284853281359</v>
      </c>
      <c r="U80" s="37" t="n">
        <v>-0.000212404209950901</v>
      </c>
      <c r="V80" s="37" t="n">
        <v>0.000140686429461728</v>
      </c>
      <c r="W80" s="37" t="n">
        <v>-2.9982898118307E-005</v>
      </c>
      <c r="X80" s="37" t="n">
        <v>-0.000358574213048263</v>
      </c>
      <c r="Y80" s="37" t="n">
        <v>0.00212261968432333</v>
      </c>
      <c r="Z80" s="37" t="n">
        <v>-1.31945528771723E-006</v>
      </c>
      <c r="AA80" s="37" t="n">
        <v>-0.000539073075017105</v>
      </c>
      <c r="AB80" s="37" t="n">
        <v>0.00263265167793319</v>
      </c>
      <c r="AC80" s="37" t="n">
        <v>0.00388583238259798</v>
      </c>
      <c r="AD80" s="37" t="n">
        <v>-0.000254832591413842</v>
      </c>
      <c r="AE80" s="37" t="n">
        <v>-0.00180907916234693</v>
      </c>
      <c r="AF80" s="37" t="n">
        <v>-0.000251935974457426</v>
      </c>
      <c r="AG80" s="37" t="n">
        <v>0.000816418077447228</v>
      </c>
      <c r="AH80" s="37" t="n">
        <v>0.00235680124291412</v>
      </c>
      <c r="AI80" s="37" t="n">
        <v>0.000198551784849754</v>
      </c>
      <c r="AJ80" s="37" t="n">
        <v>-0.00080789330609443</v>
      </c>
      <c r="AK80" s="37" t="n">
        <v>0.00143277292296656</v>
      </c>
      <c r="AL80" s="37" t="n">
        <v>-9.15716502320219E-006</v>
      </c>
      <c r="AM80" s="37" t="n">
        <v>-0.000620388407198411</v>
      </c>
      <c r="AN80" s="37" t="n">
        <v>-0.000729914888254252</v>
      </c>
      <c r="AO80" s="37" t="n">
        <v>-0.000540453331392323</v>
      </c>
      <c r="AP80" s="37" t="n">
        <v>-0.00142556785547434</v>
      </c>
      <c r="AQ80" s="37" t="n">
        <v>0.000937033212954708</v>
      </c>
      <c r="AR80" s="37" t="n">
        <v>-0.000403040631796921</v>
      </c>
      <c r="AS80" s="37" t="n">
        <v>-0.00071654078311465</v>
      </c>
      <c r="AT80" s="37" t="n">
        <v>0.000535244503880646</v>
      </c>
      <c r="AU80" s="37" t="n">
        <v>0.00227562219763177</v>
      </c>
      <c r="AV80" s="37" t="n">
        <v>0.000372139713112523</v>
      </c>
      <c r="AW80" s="37" t="n">
        <v>0.000494318774125736</v>
      </c>
      <c r="AX80" s="37" t="n">
        <v>-2.30837404099299E-005</v>
      </c>
      <c r="AY80" s="37" t="n">
        <v>-0.0014038630336978</v>
      </c>
      <c r="AZ80" s="37" t="n">
        <v>0.00156343325399759</v>
      </c>
      <c r="BA80" s="37" t="n">
        <v>-0.00023244244274554</v>
      </c>
      <c r="BB80" s="37" t="n">
        <v>-0.00120358222891262</v>
      </c>
      <c r="BC80" s="37" t="n">
        <v>0.00273122031164753</v>
      </c>
      <c r="BD80" s="37" t="n">
        <v>0.00157322484906121</v>
      </c>
      <c r="BE80" s="37" t="n">
        <v>-0.000441492528519296</v>
      </c>
      <c r="BF80" s="37" t="n">
        <v>-0.00211855855585787</v>
      </c>
      <c r="BG80" s="37" t="n">
        <v>-0.00448597601779614</v>
      </c>
      <c r="BH80" s="37" t="n">
        <v>0.000887941692095072</v>
      </c>
      <c r="BI80" s="37" t="n">
        <v>-0.00046800782098346</v>
      </c>
      <c r="BJ80" s="37" t="n">
        <v>-0.000291611983932772</v>
      </c>
      <c r="BK80" s="37" t="n">
        <v>-0.000475551485721645</v>
      </c>
      <c r="BL80" s="37" t="n">
        <v>0.000936660679495934</v>
      </c>
      <c r="BM80" s="37" t="n">
        <v>-0.0013947286034947</v>
      </c>
      <c r="BN80" s="37" t="n">
        <v>-7.49244479802301E-006</v>
      </c>
      <c r="BO80" s="37" t="n">
        <v>0.00091487195848096</v>
      </c>
      <c r="BP80" s="37" t="n">
        <v>-0.0019495244148811</v>
      </c>
      <c r="BQ80" s="37" t="n">
        <v>0.00364628926551512</v>
      </c>
      <c r="BR80" s="37" t="n">
        <v>-0.00224234511827899</v>
      </c>
    </row>
    <row r="81" customFormat="false" ht="12.75" hidden="false" customHeight="false" outlineLevel="0" collapsed="false">
      <c r="A81" s="56" t="s">
        <v>351</v>
      </c>
      <c r="B81" s="3" t="n">
        <v>4.23344245314347E-005</v>
      </c>
      <c r="C81" s="37" t="n">
        <v>-0.000634115578687761</v>
      </c>
      <c r="D81" s="37" t="n">
        <v>-9.97765021453986E-005</v>
      </c>
      <c r="E81" s="37" t="n">
        <v>0.00158039201759507</v>
      </c>
      <c r="F81" s="37" t="n">
        <v>-4.58952775380565E-005</v>
      </c>
      <c r="G81" s="37" t="n">
        <v>-0.00256166837948373</v>
      </c>
      <c r="H81" s="37" t="n">
        <v>-0.00341346592226551</v>
      </c>
      <c r="I81" s="37" t="n">
        <v>0.00115196320863664</v>
      </c>
      <c r="J81" s="37" t="n">
        <v>-0.000483883979545639</v>
      </c>
      <c r="K81" s="37" t="n">
        <v>0.000380557295371687</v>
      </c>
      <c r="L81" s="37" t="n">
        <v>0.000889121052723888</v>
      </c>
      <c r="M81" s="37" t="n">
        <v>0.00259941783942804</v>
      </c>
      <c r="N81" s="37" t="n">
        <v>-0.00167716204331987</v>
      </c>
      <c r="O81" s="37" t="n">
        <v>-0.00151380395266166</v>
      </c>
      <c r="P81" s="37" t="n">
        <v>0.000246292915814468</v>
      </c>
      <c r="Q81" s="37" t="n">
        <v>0.00087073026957308</v>
      </c>
      <c r="R81" s="37" t="n">
        <v>0.000723258861917617</v>
      </c>
      <c r="S81" s="37" t="n">
        <v>-0.000662093591581337</v>
      </c>
      <c r="T81" s="37" t="n">
        <v>0.000170485750598869</v>
      </c>
      <c r="U81" s="37" t="n">
        <v>-0.000364466484415236</v>
      </c>
      <c r="V81" s="37" t="n">
        <v>0.00168587116873043</v>
      </c>
      <c r="W81" s="37" t="n">
        <v>0.00413463001447144</v>
      </c>
      <c r="X81" s="37" t="n">
        <v>0.00158938267609591</v>
      </c>
      <c r="Y81" s="37" t="n">
        <v>0.000423634197987606</v>
      </c>
      <c r="Z81" s="37" t="n">
        <v>5.61781929095439E-005</v>
      </c>
      <c r="AA81" s="37" t="n">
        <v>0.00219411697037178</v>
      </c>
      <c r="AB81" s="37" t="n">
        <v>-0.000801187068109012</v>
      </c>
      <c r="AC81" s="37" t="n">
        <v>0.000869039315142906</v>
      </c>
      <c r="AD81" s="37" t="n">
        <v>0.000283547832900042</v>
      </c>
      <c r="AE81" s="37" t="n">
        <v>-0.000706320614259754</v>
      </c>
      <c r="AF81" s="37" t="n">
        <v>-0.00546728218136891</v>
      </c>
      <c r="AG81" s="37" t="n">
        <v>-0.00524978570979049</v>
      </c>
      <c r="AH81" s="37" t="n">
        <v>0.00418741113649887</v>
      </c>
      <c r="AI81" s="37" t="n">
        <v>0.00112649739564015</v>
      </c>
      <c r="AJ81" s="37" t="n">
        <v>0.00017016681527524</v>
      </c>
      <c r="AK81" s="37" t="n">
        <v>0.00176476772473836</v>
      </c>
      <c r="AL81" s="37" t="n">
        <v>0.00111597421129417</v>
      </c>
      <c r="AM81" s="37" t="n">
        <v>0.00177751613358387</v>
      </c>
      <c r="AN81" s="37" t="n">
        <v>0.00137830984304277</v>
      </c>
      <c r="AO81" s="37" t="n">
        <v>0.000235690292070858</v>
      </c>
      <c r="AP81" s="37" t="n">
        <v>-3.42758413565693E-005</v>
      </c>
      <c r="AQ81" s="37" t="n">
        <v>-0.00362914659883908</v>
      </c>
      <c r="AR81" s="37" t="n">
        <v>0.00351575247926571</v>
      </c>
      <c r="AS81" s="37" t="n">
        <v>0.00177693319019457</v>
      </c>
      <c r="AT81" s="37" t="n">
        <v>-4.56185311033159E-005</v>
      </c>
      <c r="AU81" s="37" t="n">
        <v>-0.00250998308775208</v>
      </c>
      <c r="AV81" s="37" t="n">
        <v>0.000423214447914639</v>
      </c>
      <c r="AW81" s="37" t="n">
        <v>0.00308209417109924</v>
      </c>
      <c r="AX81" s="37" t="n">
        <v>0.00290370942002231</v>
      </c>
      <c r="AY81" s="37" t="n">
        <v>0.00409622781882568</v>
      </c>
      <c r="AZ81" s="37" t="n">
        <v>-0.00389457106613871</v>
      </c>
      <c r="BA81" s="37" t="n">
        <v>-0.00102956513678123</v>
      </c>
      <c r="BB81" s="37" t="n">
        <v>-0.00662244190536543</v>
      </c>
      <c r="BC81" s="37" t="n">
        <v>-0.0063375112433252</v>
      </c>
      <c r="BD81" s="37" t="n">
        <v>0.00443428725944158</v>
      </c>
      <c r="BE81" s="37" t="n">
        <v>0.00130739930233197</v>
      </c>
      <c r="BF81" s="37" t="n">
        <v>-0.00286993256022132</v>
      </c>
      <c r="BG81" s="37" t="n">
        <v>0.00174037045227754</v>
      </c>
      <c r="BH81" s="37" t="n">
        <v>-0.000374182042244275</v>
      </c>
      <c r="BI81" s="37" t="n">
        <v>-0.000677762506888748</v>
      </c>
      <c r="BJ81" s="37" t="n">
        <v>0.000835346551522977</v>
      </c>
      <c r="BK81" s="37" t="n">
        <v>-0.00437668129016613</v>
      </c>
      <c r="BL81" s="37" t="n">
        <v>-0.00582852134975646</v>
      </c>
      <c r="BM81" s="37" t="n">
        <v>0.00146100231136829</v>
      </c>
      <c r="BN81" s="37" t="n">
        <v>0.00127057015957219</v>
      </c>
      <c r="BO81" s="37" t="n">
        <v>-0.00596100562378129</v>
      </c>
      <c r="BP81" s="37" t="n">
        <v>-0.0019495244148811</v>
      </c>
      <c r="BQ81" s="37" t="n">
        <v>0.00364628926551512</v>
      </c>
      <c r="BR81" s="37" t="n">
        <v>-0.00224234511827899</v>
      </c>
    </row>
    <row r="82" customFormat="false" ht="12.75" hidden="false" customHeight="false" outlineLevel="0" collapsed="false">
      <c r="A82" s="56" t="s">
        <v>352</v>
      </c>
      <c r="B82" s="3" t="n">
        <v>4.23344245314347E-005</v>
      </c>
      <c r="C82" s="37" t="n">
        <v>-0.000634115578687761</v>
      </c>
      <c r="D82" s="37" t="n">
        <v>-9.97765021453986E-005</v>
      </c>
      <c r="E82" s="37" t="n">
        <v>0.00158039201759507</v>
      </c>
      <c r="F82" s="37" t="n">
        <v>-4.58952775380565E-005</v>
      </c>
      <c r="G82" s="37" t="n">
        <v>-0.00256166837948373</v>
      </c>
      <c r="H82" s="37" t="n">
        <v>-0.00341346592226551</v>
      </c>
      <c r="I82" s="37" t="n">
        <v>0.00115196320863664</v>
      </c>
      <c r="J82" s="37" t="n">
        <v>-0.000483883979545639</v>
      </c>
      <c r="K82" s="37" t="n">
        <v>0.000380557295371687</v>
      </c>
      <c r="L82" s="37" t="n">
        <v>0.000889121052723888</v>
      </c>
      <c r="M82" s="37" t="n">
        <v>0.00259941783942804</v>
      </c>
      <c r="N82" s="37" t="n">
        <v>-0.00167716204331987</v>
      </c>
      <c r="O82" s="37" t="n">
        <v>-0.00151380395266166</v>
      </c>
      <c r="P82" s="37" t="n">
        <v>0.000246292915814468</v>
      </c>
      <c r="Q82" s="37" t="n">
        <v>0.00087073026957308</v>
      </c>
      <c r="R82" s="37" t="n">
        <v>0.000723258861917617</v>
      </c>
      <c r="S82" s="37" t="n">
        <v>-0.000662093591581337</v>
      </c>
      <c r="T82" s="37" t="n">
        <v>0.000170485750598869</v>
      </c>
      <c r="U82" s="37" t="n">
        <v>-0.000364466484415236</v>
      </c>
      <c r="V82" s="37" t="n">
        <v>0.00168587116873043</v>
      </c>
      <c r="W82" s="37" t="n">
        <v>0.00413463001447144</v>
      </c>
      <c r="X82" s="37" t="n">
        <v>0.00158938267609591</v>
      </c>
      <c r="Y82" s="37" t="n">
        <v>0.000423634197987606</v>
      </c>
      <c r="Z82" s="37" t="n">
        <v>5.61781929095439E-005</v>
      </c>
      <c r="AA82" s="37" t="n">
        <v>0.00219411697037178</v>
      </c>
      <c r="AB82" s="37" t="n">
        <v>-0.000801187068109012</v>
      </c>
      <c r="AC82" s="37" t="n">
        <v>0.000869039315142906</v>
      </c>
      <c r="AD82" s="37" t="n">
        <v>0.000283547832900042</v>
      </c>
      <c r="AE82" s="37" t="n">
        <v>-0.000706320614259754</v>
      </c>
      <c r="AF82" s="37" t="n">
        <v>-0.00546728218136891</v>
      </c>
      <c r="AG82" s="37" t="n">
        <v>-0.00524978570979049</v>
      </c>
      <c r="AH82" s="37" t="n">
        <v>0.00418741113649887</v>
      </c>
      <c r="AI82" s="37" t="n">
        <v>0.00112649739564015</v>
      </c>
      <c r="AJ82" s="37" t="n">
        <v>0.00017016681527524</v>
      </c>
      <c r="AK82" s="37" t="n">
        <v>0.00176476772473836</v>
      </c>
      <c r="AL82" s="37" t="n">
        <v>0.00111597421129417</v>
      </c>
      <c r="AM82" s="37" t="n">
        <v>0.00177751613358387</v>
      </c>
      <c r="AN82" s="37" t="n">
        <v>0.00137830984304277</v>
      </c>
      <c r="AO82" s="37" t="n">
        <v>0.000235690292070858</v>
      </c>
      <c r="AP82" s="37" t="n">
        <v>-3.42758413565693E-005</v>
      </c>
      <c r="AQ82" s="37" t="n">
        <v>-0.00362914659883908</v>
      </c>
      <c r="AR82" s="37" t="n">
        <v>0.00351575247926571</v>
      </c>
      <c r="AS82" s="37" t="n">
        <v>0.00177693319019457</v>
      </c>
      <c r="AT82" s="37" t="n">
        <v>-4.56185311033159E-005</v>
      </c>
      <c r="AU82" s="37" t="n">
        <v>-0.00250998308775208</v>
      </c>
      <c r="AV82" s="37" t="n">
        <v>0.000423214447914639</v>
      </c>
      <c r="AW82" s="37" t="n">
        <v>0.00308209417109924</v>
      </c>
      <c r="AX82" s="37" t="n">
        <v>0.00290370942002231</v>
      </c>
      <c r="AY82" s="37" t="n">
        <v>0.00409622781882568</v>
      </c>
      <c r="AZ82" s="37" t="n">
        <v>-0.00389457106613871</v>
      </c>
      <c r="BA82" s="37" t="n">
        <v>-0.00102956513678123</v>
      </c>
      <c r="BB82" s="37" t="n">
        <v>-0.00662244190536543</v>
      </c>
      <c r="BC82" s="37" t="n">
        <v>-0.0063375112433252</v>
      </c>
      <c r="BD82" s="37" t="n">
        <v>0.00443428725944158</v>
      </c>
      <c r="BE82" s="37" t="n">
        <v>0.00130739930233197</v>
      </c>
      <c r="BF82" s="37" t="n">
        <v>-0.00286993256022132</v>
      </c>
      <c r="BG82" s="37" t="n">
        <v>0.00174037045227754</v>
      </c>
      <c r="BH82" s="37" t="n">
        <v>-0.000374182042244275</v>
      </c>
      <c r="BI82" s="37" t="n">
        <v>-0.000677762506888748</v>
      </c>
      <c r="BJ82" s="37" t="n">
        <v>0.000835346551522977</v>
      </c>
      <c r="BK82" s="37" t="n">
        <v>-0.00437668129016613</v>
      </c>
      <c r="BL82" s="37" t="n">
        <v>-0.00582852134975646</v>
      </c>
      <c r="BM82" s="37" t="n">
        <v>0.00146100231136829</v>
      </c>
      <c r="BN82" s="37" t="n">
        <v>0.00127057015957219</v>
      </c>
      <c r="BO82" s="37" t="n">
        <v>-0.00596100562378129</v>
      </c>
      <c r="BP82" s="37" t="n">
        <v>-0.0019495244148811</v>
      </c>
      <c r="BQ82" s="37" t="n">
        <v>-0.0312136973113675</v>
      </c>
      <c r="BR82" s="37" t="n">
        <v>0.0152996343977624</v>
      </c>
    </row>
    <row r="83" customFormat="false" ht="12.75" hidden="false" customHeight="false" outlineLevel="0" collapsed="false">
      <c r="A83" s="56" t="s">
        <v>353</v>
      </c>
      <c r="B83" s="3" t="n">
        <v>0.000107093635497018</v>
      </c>
      <c r="C83" s="37" t="n">
        <v>-0.000780780570880936</v>
      </c>
      <c r="D83" s="37" t="n">
        <v>0.000252487750048661</v>
      </c>
      <c r="E83" s="37" t="n">
        <v>0.00135940480374238</v>
      </c>
      <c r="F83" s="37" t="n">
        <v>-2.70850189499267E-005</v>
      </c>
      <c r="G83" s="37" t="n">
        <v>-0.00129914193739258</v>
      </c>
      <c r="H83" s="37" t="n">
        <v>-0.000970749482770252</v>
      </c>
      <c r="I83" s="37" t="n">
        <v>0.00037877389428272</v>
      </c>
      <c r="J83" s="37" t="n">
        <v>-0.000974898740975182</v>
      </c>
      <c r="K83" s="37" t="n">
        <v>0.000595502466039067</v>
      </c>
      <c r="L83" s="37" t="n">
        <v>0.000578606690133791</v>
      </c>
      <c r="M83" s="37" t="n">
        <v>0.0019511064346171</v>
      </c>
      <c r="N83" s="37" t="n">
        <v>-0.00250621260293043</v>
      </c>
      <c r="O83" s="37" t="n">
        <v>-1.4204785982615E-005</v>
      </c>
      <c r="P83" s="37" t="n">
        <v>0.000242996348687233</v>
      </c>
      <c r="Q83" s="37" t="n">
        <v>0.000333029938938306</v>
      </c>
      <c r="R83" s="37" t="n">
        <v>0.000523801573722777</v>
      </c>
      <c r="S83" s="37" t="n">
        <v>9.11013634967882E-006</v>
      </c>
      <c r="T83" s="37" t="n">
        <v>0.000247573366612048</v>
      </c>
      <c r="U83" s="37" t="n">
        <v>7.1673772575109E-005</v>
      </c>
      <c r="V83" s="37" t="n">
        <v>0.00152457536595785</v>
      </c>
      <c r="W83" s="37" t="n">
        <v>0.00109798401666651</v>
      </c>
      <c r="X83" s="37" t="n">
        <v>0.000142021393619581</v>
      </c>
      <c r="Y83" s="37" t="n">
        <v>-0.000338581302697156</v>
      </c>
      <c r="Z83" s="37" t="n">
        <v>1.74439156302289E-005</v>
      </c>
      <c r="AA83" s="37" t="n">
        <v>0.00197829469128377</v>
      </c>
      <c r="AB83" s="37" t="n">
        <v>-0.000188275375744353</v>
      </c>
      <c r="AC83" s="37" t="n">
        <v>0.00024771001643482</v>
      </c>
      <c r="AD83" s="37" t="n">
        <v>0.000427894501455069</v>
      </c>
      <c r="AE83" s="37" t="n">
        <v>-6.37337499260772E-005</v>
      </c>
      <c r="AF83" s="37" t="n">
        <v>-0.00336025129868406</v>
      </c>
      <c r="AG83" s="37" t="n">
        <v>-0.00195665528733514</v>
      </c>
      <c r="AH83" s="37" t="n">
        <v>0.00153737700661683</v>
      </c>
      <c r="AI83" s="37" t="n">
        <v>0.000586664977222247</v>
      </c>
      <c r="AJ83" s="37" t="n">
        <v>-0.00229592252336061</v>
      </c>
      <c r="AK83" s="37" t="n">
        <v>-0.00165822501893594</v>
      </c>
      <c r="AL83" s="37" t="n">
        <v>0.00098859810674634</v>
      </c>
      <c r="AM83" s="37" t="n">
        <v>0.000491899755468771</v>
      </c>
      <c r="AN83" s="37" t="n">
        <v>-0.000157079920392216</v>
      </c>
      <c r="AO83" s="37" t="n">
        <v>0.00170194740386259</v>
      </c>
      <c r="AP83" s="37" t="n">
        <v>0.00145873933741945</v>
      </c>
      <c r="AQ83" s="37" t="n">
        <v>-0.00425951881656899</v>
      </c>
      <c r="AR83" s="37" t="n">
        <v>0.000281107000360469</v>
      </c>
      <c r="AS83" s="37" t="n">
        <v>0.00169264365995439</v>
      </c>
      <c r="AT83" s="37" t="n">
        <v>0.00149777011149634</v>
      </c>
      <c r="AU83" s="37" t="n">
        <v>-0.00303246697457972</v>
      </c>
      <c r="AV83" s="37" t="n">
        <v>0.00195933695118148</v>
      </c>
      <c r="AW83" s="37" t="n">
        <v>0.00306396257355885</v>
      </c>
      <c r="AX83" s="37" t="n">
        <v>0.00161729109259203</v>
      </c>
      <c r="AY83" s="37" t="n">
        <v>0.00203614794758505</v>
      </c>
      <c r="AZ83" s="37" t="n">
        <v>-0.00233084869272232</v>
      </c>
      <c r="BA83" s="37" t="n">
        <v>0.000778073014871426</v>
      </c>
      <c r="BB83" s="37" t="n">
        <v>-0.00500939260570402</v>
      </c>
      <c r="BC83" s="37" t="n">
        <v>-0.00199485180540826</v>
      </c>
      <c r="BD83" s="37" t="n">
        <v>0.00287766250912375</v>
      </c>
      <c r="BE83" s="37" t="n">
        <v>0.000135350648288641</v>
      </c>
      <c r="BF83" s="37" t="n">
        <v>-0.00284748352617533</v>
      </c>
      <c r="BG83" s="37" t="n">
        <v>-9.92070561191124E-005</v>
      </c>
      <c r="BH83" s="37" t="n">
        <v>0.0028723932055137</v>
      </c>
      <c r="BI83" s="37" t="n">
        <v>0.000331610057876695</v>
      </c>
      <c r="BJ83" s="37" t="n">
        <v>0.000439321178652389</v>
      </c>
      <c r="BK83" s="37" t="n">
        <v>-0.00280420777527744</v>
      </c>
      <c r="BL83" s="37" t="n">
        <v>-0.000958331885878725</v>
      </c>
      <c r="BM83" s="37" t="n">
        <v>-0.000529064589619061</v>
      </c>
      <c r="BN83" s="37" t="n">
        <v>0.000914717804770555</v>
      </c>
      <c r="BO83" s="37" t="n">
        <v>-0.000934542343759587</v>
      </c>
      <c r="BP83" s="37" t="n">
        <v>0.00886616615485402</v>
      </c>
      <c r="BQ83" s="37" t="n">
        <v>-0.0350146903453865</v>
      </c>
      <c r="BR83" s="37" t="n">
        <v>0.0132428684484044</v>
      </c>
    </row>
    <row r="84" customFormat="false" ht="12.75" hidden="false" customHeight="false" outlineLevel="0" collapsed="false">
      <c r="A84" s="56" t="s">
        <v>354</v>
      </c>
      <c r="B84" s="3" t="n">
        <v>0.000107093635497018</v>
      </c>
      <c r="C84" s="37" t="n">
        <v>-0.000780780570880936</v>
      </c>
      <c r="D84" s="37" t="n">
        <v>0.000252487750048661</v>
      </c>
      <c r="E84" s="37" t="n">
        <v>0.00135940480374238</v>
      </c>
      <c r="F84" s="37" t="n">
        <v>-2.70850189499267E-005</v>
      </c>
      <c r="G84" s="37" t="n">
        <v>-0.00129914193739258</v>
      </c>
      <c r="H84" s="37" t="n">
        <v>-0.000970749482770252</v>
      </c>
      <c r="I84" s="37" t="n">
        <v>0.00037877389428272</v>
      </c>
      <c r="J84" s="37" t="n">
        <v>-0.000974898740975182</v>
      </c>
      <c r="K84" s="37" t="n">
        <v>0.000595502466039067</v>
      </c>
      <c r="L84" s="37" t="n">
        <v>0.000578606690133791</v>
      </c>
      <c r="M84" s="37" t="n">
        <v>0.0019511064346171</v>
      </c>
      <c r="N84" s="37" t="n">
        <v>-0.00250621260293043</v>
      </c>
      <c r="O84" s="37" t="n">
        <v>-1.4204785982615E-005</v>
      </c>
      <c r="P84" s="37" t="n">
        <v>0.000242996348687233</v>
      </c>
      <c r="Q84" s="37" t="n">
        <v>0.000333029938938306</v>
      </c>
      <c r="R84" s="37" t="n">
        <v>0.000523801573722777</v>
      </c>
      <c r="S84" s="37" t="n">
        <v>9.11013634967882E-006</v>
      </c>
      <c r="T84" s="37" t="n">
        <v>0.000247573366612048</v>
      </c>
      <c r="U84" s="37" t="n">
        <v>7.1673772575109E-005</v>
      </c>
      <c r="V84" s="37" t="n">
        <v>0.00152457536595785</v>
      </c>
      <c r="W84" s="37" t="n">
        <v>0.00109798401666651</v>
      </c>
      <c r="X84" s="37" t="n">
        <v>0.000142021393619581</v>
      </c>
      <c r="Y84" s="37" t="n">
        <v>-0.000338581302697156</v>
      </c>
      <c r="Z84" s="37" t="n">
        <v>1.74439156302289E-005</v>
      </c>
      <c r="AA84" s="37" t="n">
        <v>0.00197829469128377</v>
      </c>
      <c r="AB84" s="37" t="n">
        <v>-0.000188275375744353</v>
      </c>
      <c r="AC84" s="37" t="n">
        <v>0.00024771001643482</v>
      </c>
      <c r="AD84" s="37" t="n">
        <v>0.000427894501455069</v>
      </c>
      <c r="AE84" s="37" t="n">
        <v>-6.37337499260772E-005</v>
      </c>
      <c r="AF84" s="37" t="n">
        <v>-0.00336025129868406</v>
      </c>
      <c r="AG84" s="37" t="n">
        <v>-0.00195665528733514</v>
      </c>
      <c r="AH84" s="37" t="n">
        <v>0.00153737700661683</v>
      </c>
      <c r="AI84" s="37" t="n">
        <v>0.000586664977222247</v>
      </c>
      <c r="AJ84" s="37" t="n">
        <v>-0.00229592252336061</v>
      </c>
      <c r="AK84" s="37" t="n">
        <v>-0.00165822501893594</v>
      </c>
      <c r="AL84" s="37" t="n">
        <v>0.00098859810674634</v>
      </c>
      <c r="AM84" s="37" t="n">
        <v>0.000491899755468771</v>
      </c>
      <c r="AN84" s="37" t="n">
        <v>-0.000157079920392216</v>
      </c>
      <c r="AO84" s="37" t="n">
        <v>0.00170194740386259</v>
      </c>
      <c r="AP84" s="37" t="n">
        <v>0.00145873933741945</v>
      </c>
      <c r="AQ84" s="37" t="n">
        <v>-0.00425951881656899</v>
      </c>
      <c r="AR84" s="37" t="n">
        <v>0.000281107000360469</v>
      </c>
      <c r="AS84" s="37" t="n">
        <v>0.00169264365995439</v>
      </c>
      <c r="AT84" s="37" t="n">
        <v>0.00149777011149634</v>
      </c>
      <c r="AU84" s="37" t="n">
        <v>-0.00303246697457972</v>
      </c>
      <c r="AV84" s="37" t="n">
        <v>0.00195933695118148</v>
      </c>
      <c r="AW84" s="37" t="n">
        <v>0.00306396257355885</v>
      </c>
      <c r="AX84" s="37" t="n">
        <v>0.00161729109259203</v>
      </c>
      <c r="AY84" s="37" t="n">
        <v>0.00203614794758505</v>
      </c>
      <c r="AZ84" s="37" t="n">
        <v>-0.00233084869272232</v>
      </c>
      <c r="BA84" s="37" t="n">
        <v>0.000778073014871426</v>
      </c>
      <c r="BB84" s="37" t="n">
        <v>-0.00500939260570402</v>
      </c>
      <c r="BC84" s="37" t="n">
        <v>-0.00199485180540826</v>
      </c>
      <c r="BD84" s="37" t="n">
        <v>0.00287766250912375</v>
      </c>
      <c r="BE84" s="37" t="n">
        <v>0.000135350648288641</v>
      </c>
      <c r="BF84" s="37" t="n">
        <v>-0.00284748352617533</v>
      </c>
      <c r="BG84" s="37" t="n">
        <v>-9.92070561191124E-005</v>
      </c>
      <c r="BH84" s="37" t="n">
        <v>0.0028723932055137</v>
      </c>
      <c r="BI84" s="37" t="n">
        <v>0.000331610057876695</v>
      </c>
      <c r="BJ84" s="37" t="n">
        <v>0.000439321178652389</v>
      </c>
      <c r="BK84" s="37" t="n">
        <v>-0.00280420777527744</v>
      </c>
      <c r="BL84" s="37" t="n">
        <v>-0.000958331885878725</v>
      </c>
      <c r="BM84" s="37" t="n">
        <v>-0.000529064589619061</v>
      </c>
      <c r="BN84" s="37" t="n">
        <v>0.000914717804770555</v>
      </c>
      <c r="BO84" s="37" t="n">
        <v>-0.000934542343759587</v>
      </c>
      <c r="BP84" s="37" t="n">
        <v>0.0168890515896305</v>
      </c>
      <c r="BQ84" s="37" t="n">
        <v>-0.00121923189035758</v>
      </c>
      <c r="BR84" s="37" t="n">
        <v>-0.00560922552007478</v>
      </c>
    </row>
    <row r="85" customFormat="false" ht="12.75" hidden="false" customHeight="false" outlineLevel="0" collapsed="false">
      <c r="A85" s="56" t="s">
        <v>354</v>
      </c>
      <c r="B85" s="3" t="n">
        <v>-0.00446808189984115</v>
      </c>
      <c r="C85" s="37" t="n">
        <v>0.00751997640822416</v>
      </c>
      <c r="D85" s="37" t="n">
        <v>0.0180756363979725</v>
      </c>
      <c r="E85" s="37" t="n">
        <v>-0.000680481484920244</v>
      </c>
      <c r="F85" s="37" t="n">
        <v>-0.00257171811173985</v>
      </c>
      <c r="G85" s="37" t="n">
        <v>-0.000648610611808569</v>
      </c>
      <c r="H85" s="37" t="n">
        <v>-0.00469849036412313</v>
      </c>
      <c r="I85" s="37" t="n">
        <v>0.00499738682435937</v>
      </c>
      <c r="J85" s="37" t="n">
        <v>-8.29296213229271E-005</v>
      </c>
      <c r="K85" s="37" t="n">
        <v>-0.000500751381752664</v>
      </c>
      <c r="L85" s="37" t="n">
        <v>0.0114096821263414</v>
      </c>
      <c r="M85" s="37" t="n">
        <v>0.00357377345641289</v>
      </c>
      <c r="N85" s="37" t="n">
        <v>0.00470906589366986</v>
      </c>
      <c r="O85" s="37" t="n">
        <v>0.000252966660985477</v>
      </c>
      <c r="P85" s="37" t="n">
        <v>-0.000228708353888265</v>
      </c>
      <c r="Q85" s="37" t="n">
        <v>0.00360162822801605</v>
      </c>
      <c r="R85" s="37" t="n">
        <v>-0.00622876776358394</v>
      </c>
      <c r="S85" s="37" t="n">
        <v>-0.00419495682613468</v>
      </c>
      <c r="T85" s="37" t="n">
        <v>-0.0151331982680367</v>
      </c>
      <c r="U85" s="37" t="n">
        <v>-0.000899867739402737</v>
      </c>
      <c r="V85" s="37" t="n">
        <v>0.011644755646615</v>
      </c>
      <c r="W85" s="37" t="n">
        <v>-0.00617392823578686</v>
      </c>
      <c r="X85" s="37" t="n">
        <v>-0.00481683191519706</v>
      </c>
      <c r="Y85" s="37" t="n">
        <v>-0.00120604170463399</v>
      </c>
      <c r="Z85" s="37" t="n">
        <v>-0.00250054773431326</v>
      </c>
      <c r="AA85" s="37" t="n">
        <v>-0.00173553751589557</v>
      </c>
      <c r="AB85" s="37" t="n">
        <v>-0.00261607241610818</v>
      </c>
      <c r="AC85" s="37" t="n">
        <v>0.00562284165937304</v>
      </c>
      <c r="AD85" s="37" t="n">
        <v>-0.00044899015818188</v>
      </c>
      <c r="AE85" s="37" t="n">
        <v>-0.0110429639104746</v>
      </c>
      <c r="AF85" s="37" t="n">
        <v>-0.00868035953877716</v>
      </c>
      <c r="AG85" s="37" t="n">
        <v>-0.026443322120307</v>
      </c>
      <c r="AH85" s="37" t="n">
        <v>0.00736764889419449</v>
      </c>
      <c r="AI85" s="37" t="n">
        <v>-0.00365059018510204</v>
      </c>
      <c r="AJ85" s="37" t="n">
        <v>0.028625123505798</v>
      </c>
      <c r="AK85" s="37" t="n">
        <v>-0.0121259994189315</v>
      </c>
      <c r="AL85" s="37" t="n">
        <v>-0.0050805113003546</v>
      </c>
      <c r="AM85" s="37" t="n">
        <v>0.0138161816828604</v>
      </c>
      <c r="AN85" s="37" t="n">
        <v>-0.000148145181618637</v>
      </c>
      <c r="AO85" s="37" t="n">
        <v>-0.00313117080871247</v>
      </c>
      <c r="AP85" s="37" t="n">
        <v>-0.00397410694138297</v>
      </c>
      <c r="AQ85" s="37" t="n">
        <v>-0.00492800748215866</v>
      </c>
      <c r="AR85" s="37" t="n">
        <v>-0.0172176588780405</v>
      </c>
      <c r="AS85" s="37" t="n">
        <v>-0.00265171000278773</v>
      </c>
      <c r="AT85" s="37" t="n">
        <v>-0.00836720556937988</v>
      </c>
      <c r="AU85" s="37" t="n">
        <v>-0.0209613452860008</v>
      </c>
      <c r="AV85" s="37" t="n">
        <v>-0.00784783561985261</v>
      </c>
      <c r="AW85" s="37" t="n">
        <v>-0.00921930109293022</v>
      </c>
      <c r="AX85" s="37" t="n">
        <v>0.00984401867714971</v>
      </c>
      <c r="AY85" s="37" t="n">
        <v>-0.0198595132554295</v>
      </c>
      <c r="AZ85" s="37" t="n">
        <v>0.0190919263760673</v>
      </c>
      <c r="BA85" s="37" t="n">
        <v>-0.00291889919147287</v>
      </c>
      <c r="BB85" s="37" t="n">
        <v>0.0376868634260559</v>
      </c>
      <c r="BC85" s="37" t="n">
        <v>-0.0103313685649139</v>
      </c>
      <c r="BD85" s="37" t="n">
        <v>-0.0154395224270588</v>
      </c>
      <c r="BE85" s="37" t="n">
        <v>-0.0013858589327195</v>
      </c>
      <c r="BF85" s="37" t="n">
        <v>-0.00298196444554334</v>
      </c>
      <c r="BG85" s="37" t="n">
        <v>0.00988511888508727</v>
      </c>
      <c r="BH85" s="37" t="n">
        <v>0.0394039921352288</v>
      </c>
      <c r="BI85" s="37" t="n">
        <v>0.0128429379840218</v>
      </c>
      <c r="BJ85" s="37" t="n">
        <v>-0.00315614522431533</v>
      </c>
      <c r="BK85" s="37" t="n">
        <v>0.00202684327648323</v>
      </c>
      <c r="BL85" s="37" t="n">
        <v>0.00313819760424487</v>
      </c>
      <c r="BM85" s="37" t="n">
        <v>0.0116583953607685</v>
      </c>
      <c r="BN85" s="37" t="n">
        <v>0.00063511699622451</v>
      </c>
      <c r="BO85" s="37" t="n">
        <v>0.00339054138244049</v>
      </c>
      <c r="BP85" s="37" t="n">
        <v>0.0014472635070758</v>
      </c>
      <c r="BQ85" s="37" t="n">
        <v>-0.00645300791084991</v>
      </c>
      <c r="BR85" s="37" t="n">
        <v>-0.0012742105168534</v>
      </c>
    </row>
    <row r="86" customFormat="false" ht="12.75" hidden="false" customHeight="false" outlineLevel="0" collapsed="false">
      <c r="A86" s="56" t="s">
        <v>354</v>
      </c>
      <c r="B86" s="3" t="n">
        <v>-0.000724547662248944</v>
      </c>
      <c r="C86" s="37" t="n">
        <v>-0.000216063921852555</v>
      </c>
      <c r="D86" s="37" t="n">
        <v>-0.000983764931238689</v>
      </c>
      <c r="E86" s="37" t="n">
        <v>0.00160942275548022</v>
      </c>
      <c r="F86" s="37" t="n">
        <v>0.000237623909605283</v>
      </c>
      <c r="G86" s="37" t="n">
        <v>-0.000934094487907721</v>
      </c>
      <c r="H86" s="37" t="n">
        <v>-0.000452966507679062</v>
      </c>
      <c r="I86" s="37" t="n">
        <v>-0.000481282636074417</v>
      </c>
      <c r="J86" s="37" t="n">
        <v>0.000254625588423402</v>
      </c>
      <c r="K86" s="37" t="n">
        <v>-0.000143720215798145</v>
      </c>
      <c r="L86" s="37" t="n">
        <v>0.00067925592727648</v>
      </c>
      <c r="M86" s="37" t="n">
        <v>0.000402775102088085</v>
      </c>
      <c r="N86" s="37" t="n">
        <v>-0.00161548873287193</v>
      </c>
      <c r="O86" s="37" t="n">
        <v>0.000308326939702959</v>
      </c>
      <c r="P86" s="37" t="n">
        <v>-0.000303655607132455</v>
      </c>
      <c r="Q86" s="37" t="n">
        <v>-0.000141104276307185</v>
      </c>
      <c r="R86" s="37" t="n">
        <v>-0.000392895221272493</v>
      </c>
      <c r="S86" s="37" t="n">
        <v>-0.000438074112138194</v>
      </c>
      <c r="T86" s="37" t="n">
        <v>-0.00158065880308967</v>
      </c>
      <c r="U86" s="37" t="n">
        <v>-0.000216260157569851</v>
      </c>
      <c r="V86" s="37" t="n">
        <v>0.000143139682594292</v>
      </c>
      <c r="W86" s="37" t="n">
        <v>-3.05806312570787E-005</v>
      </c>
      <c r="X86" s="37" t="n">
        <v>-0.000365045188294995</v>
      </c>
      <c r="Y86" s="37" t="n">
        <v>0.00216048943780967</v>
      </c>
      <c r="Z86" s="37" t="n">
        <v>-1.40783483062297E-006</v>
      </c>
      <c r="AA86" s="37" t="n">
        <v>-0.000548772703994995</v>
      </c>
      <c r="AB86" s="37" t="n">
        <v>0.00267963328665682</v>
      </c>
      <c r="AC86" s="37" t="n">
        <v>0.00395520869851412</v>
      </c>
      <c r="AD86" s="37" t="n">
        <v>-0.000259455602726879</v>
      </c>
      <c r="AE86" s="37" t="n">
        <v>-0.00184147934464379</v>
      </c>
      <c r="AF86" s="37" t="n">
        <v>-0.000256509349992984</v>
      </c>
      <c r="AG86" s="37" t="n">
        <v>0.000830936286951402</v>
      </c>
      <c r="AH86" s="37" t="n">
        <v>0.00239884670575779</v>
      </c>
      <c r="AI86" s="37" t="n">
        <v>0.000202025807253159</v>
      </c>
      <c r="AJ86" s="37" t="n">
        <v>-0.000822406716852237</v>
      </c>
      <c r="AK86" s="37" t="n">
        <v>0.00145830155069119</v>
      </c>
      <c r="AL86" s="37" t="n">
        <v>-9.39860676497505E-006</v>
      </c>
      <c r="AM86" s="37" t="n">
        <v>-0.000631554424576466</v>
      </c>
      <c r="AN86" s="37" t="n">
        <v>-0.000743039477756047</v>
      </c>
      <c r="AO86" s="37" t="n">
        <v>-0.000550193262993001</v>
      </c>
      <c r="AP86" s="37" t="n">
        <v>-0.00145112701724838</v>
      </c>
      <c r="AQ86" s="37" t="n">
        <v>0.000953695089997737</v>
      </c>
      <c r="AR86" s="37" t="n">
        <v>-0.000410328652420531</v>
      </c>
      <c r="AS86" s="37" t="n">
        <v>-0.000729432708017574</v>
      </c>
      <c r="AT86" s="37" t="n">
        <v>0.000544722045556459</v>
      </c>
      <c r="AU86" s="37" t="n">
        <v>0.00231620087498818</v>
      </c>
      <c r="AV86" s="37" t="n">
        <v>0.000378699673140772</v>
      </c>
      <c r="AW86" s="37" t="n">
        <v>0.000503060819587815</v>
      </c>
      <c r="AX86" s="37" t="n">
        <v>-2.35896646350301E-005</v>
      </c>
      <c r="AY86" s="37" t="n">
        <v>-0.00142904645213589</v>
      </c>
      <c r="AZ86" s="37" t="n">
        <v>0.00159127726379882</v>
      </c>
      <c r="BA86" s="37" t="n">
        <v>-0.000236694205681436</v>
      </c>
      <c r="BB86" s="37" t="n">
        <v>-0.00122519083966812</v>
      </c>
      <c r="BC86" s="37" t="n">
        <v>0.00277992947343101</v>
      </c>
      <c r="BD86" s="37" t="n">
        <v>0.00160123779795919</v>
      </c>
      <c r="BE86" s="37" t="n">
        <v>-0.000449486389291617</v>
      </c>
      <c r="BF86" s="37" t="n">
        <v>-0.00215652504539887</v>
      </c>
      <c r="BG86" s="37" t="n">
        <v>-0.00456625250818372</v>
      </c>
      <c r="BH86" s="37" t="n">
        <v>0.000903701441684432</v>
      </c>
      <c r="BI86" s="37" t="n">
        <v>-0.000476482065601396</v>
      </c>
      <c r="BJ86" s="37" t="n">
        <v>-0.000296935533434604</v>
      </c>
      <c r="BK86" s="37" t="n">
        <v>-0.00048416395920762</v>
      </c>
      <c r="BL86" s="37" t="n">
        <v>0.000953284260374021</v>
      </c>
      <c r="BM86" s="37" t="n">
        <v>-0.0014197713147542</v>
      </c>
      <c r="BN86" s="37" t="n">
        <v>-0.000137741078137637</v>
      </c>
      <c r="BO86" s="37" t="n">
        <v>0.00310994359359197</v>
      </c>
      <c r="BP86" s="37" t="n">
        <v>0.00945977340068947</v>
      </c>
      <c r="BQ86" s="37" t="n">
        <v>0.00381904910620732</v>
      </c>
      <c r="BR86" s="37" t="n">
        <v>-0.000912208666372895</v>
      </c>
    </row>
    <row r="87" customFormat="false" ht="12.75" hidden="false" customHeight="false" outlineLevel="0" collapsed="false">
      <c r="A87" s="56" t="s">
        <v>355</v>
      </c>
      <c r="B87" s="3" t="n">
        <v>5.07154104083759E-005</v>
      </c>
      <c r="C87" s="37" t="n">
        <v>-0.000637706500737979</v>
      </c>
      <c r="D87" s="37" t="n">
        <v>-9.36993896288278E-005</v>
      </c>
      <c r="E87" s="37" t="n">
        <v>0.00161661623380587</v>
      </c>
      <c r="F87" s="37" t="n">
        <v>-3.86121477548087E-005</v>
      </c>
      <c r="G87" s="37" t="n">
        <v>-0.0025992205568199</v>
      </c>
      <c r="H87" s="37" t="n">
        <v>-0.00346611440524185</v>
      </c>
      <c r="I87" s="37" t="n">
        <v>0.00118103222074206</v>
      </c>
      <c r="J87" s="37" t="n">
        <v>-0.00048391920682855</v>
      </c>
      <c r="K87" s="37" t="n">
        <v>0.00039610276072718</v>
      </c>
      <c r="L87" s="37" t="n">
        <v>0.00091388931208699</v>
      </c>
      <c r="M87" s="37" t="n">
        <v>0.00265488725738381</v>
      </c>
      <c r="N87" s="37" t="n">
        <v>-0.00169798151757522</v>
      </c>
      <c r="O87" s="37" t="n">
        <v>-0.00153156356854481</v>
      </c>
      <c r="P87" s="37" t="n">
        <v>0.000260130811019507</v>
      </c>
      <c r="Q87" s="37" t="n">
        <v>0.000895872366531363</v>
      </c>
      <c r="R87" s="37" t="n">
        <v>0.000745912515230836</v>
      </c>
      <c r="S87" s="37" t="n">
        <v>-0.000664048435958004</v>
      </c>
      <c r="T87" s="37" t="n">
        <v>0.000183561606466676</v>
      </c>
      <c r="U87" s="37" t="n">
        <v>-0.000360796911691281</v>
      </c>
      <c r="V87" s="37" t="n">
        <v>0.00172633882461142</v>
      </c>
      <c r="W87" s="37" t="n">
        <v>0.00421901838129517</v>
      </c>
      <c r="X87" s="37" t="n">
        <v>0.00162844574639409</v>
      </c>
      <c r="Y87" s="37" t="n">
        <v>0.000442027622313972</v>
      </c>
      <c r="Z87" s="37" t="n">
        <v>6.81708554834037E-005</v>
      </c>
      <c r="AA87" s="37" t="n">
        <v>0.00224448561001489</v>
      </c>
      <c r="AB87" s="37" t="n">
        <v>-0.00080417661932259</v>
      </c>
      <c r="AC87" s="37" t="n">
        <v>0.000896072416046911</v>
      </c>
      <c r="AD87" s="37" t="n">
        <v>0.000300294067881464</v>
      </c>
      <c r="AE87" s="37" t="n">
        <v>-0.00070708520224457</v>
      </c>
      <c r="AF87" s="37" t="n">
        <v>-0.00555294846830716</v>
      </c>
      <c r="AG87" s="37" t="n">
        <v>-0.00533138032326142</v>
      </c>
      <c r="AH87" s="37" t="n">
        <v>0.00427465732736369</v>
      </c>
      <c r="AI87" s="37" t="n">
        <v>0.00115923213935068</v>
      </c>
      <c r="AJ87" s="37" t="n">
        <v>0.000186004275805893</v>
      </c>
      <c r="AK87" s="37" t="n">
        <v>0.00180929885178017</v>
      </c>
      <c r="AL87" s="37" t="n">
        <v>0.00114911006610902</v>
      </c>
      <c r="AM87" s="37" t="n">
        <v>0.00182267692698448</v>
      </c>
      <c r="AN87" s="37" t="n">
        <v>0.00141654193203332</v>
      </c>
      <c r="AO87" s="37" t="n">
        <v>0.00025371120971822</v>
      </c>
      <c r="AP87" s="37" t="n">
        <v>-2.08676054375714E-005</v>
      </c>
      <c r="AQ87" s="37" t="n">
        <v>-0.00367976753456678</v>
      </c>
      <c r="AR87" s="37" t="n">
        <v>0.0035930373003622</v>
      </c>
      <c r="AS87" s="37" t="n">
        <v>0.00182336519737794</v>
      </c>
      <c r="AT87" s="37" t="n">
        <v>-3.15323253993556E-005</v>
      </c>
      <c r="AU87" s="37" t="n">
        <v>-0.00253970913608356</v>
      </c>
      <c r="AV87" s="37" t="n">
        <v>0.000446140090045208</v>
      </c>
      <c r="AW87" s="37" t="n">
        <v>0.00315277270264029</v>
      </c>
      <c r="AX87" s="37" t="n">
        <v>0.00297143938849558</v>
      </c>
      <c r="AY87" s="37" t="n">
        <v>0.00418551246099412</v>
      </c>
      <c r="AZ87" s="37" t="n">
        <v>-0.0039478441095581</v>
      </c>
      <c r="BA87" s="37" t="n">
        <v>-0.00103138677817745</v>
      </c>
      <c r="BB87" s="37" t="n">
        <v>-0.00672396006614282</v>
      </c>
      <c r="BC87" s="37" t="n">
        <v>-0.00643367906610169</v>
      </c>
      <c r="BD87" s="37" t="n">
        <v>0.00453088572544526</v>
      </c>
      <c r="BE87" s="37" t="n">
        <v>0.00134838310362608</v>
      </c>
      <c r="BF87" s="37" t="n">
        <v>-0.00290333193734693</v>
      </c>
      <c r="BG87" s="37" t="n">
        <v>0.00178963685066955</v>
      </c>
      <c r="BH87" s="37" t="n">
        <v>-0.00036242629929315</v>
      </c>
      <c r="BI87" s="37" t="n">
        <v>-0.000671149058203322</v>
      </c>
      <c r="BJ87" s="37" t="n">
        <v>0.000869288310723792</v>
      </c>
      <c r="BK87" s="37" t="n">
        <v>-0.00443559248326062</v>
      </c>
      <c r="BL87" s="37" t="n">
        <v>-0.00591308228153186</v>
      </c>
      <c r="BM87" s="37" t="n">
        <v>0.00150701407490556</v>
      </c>
      <c r="BN87" s="37" t="n">
        <v>-0.000137741078137637</v>
      </c>
      <c r="BO87" s="37" t="n">
        <v>0.00310994359359197</v>
      </c>
      <c r="BP87" s="37" t="n">
        <v>-0.00610547100451133</v>
      </c>
      <c r="BQ87" s="37" t="n">
        <v>-0.0177043936983526</v>
      </c>
      <c r="BR87" s="37" t="n">
        <v>-0.0250849505635077</v>
      </c>
    </row>
    <row r="88" customFormat="false" ht="12.75" hidden="false" customHeight="false" outlineLevel="0" collapsed="false">
      <c r="A88" s="56" t="s">
        <v>356</v>
      </c>
      <c r="B88" s="3" t="n">
        <v>5.07154104083759E-005</v>
      </c>
      <c r="C88" s="37" t="n">
        <v>-0.000637706500737979</v>
      </c>
      <c r="D88" s="37" t="n">
        <v>-9.36993896288278E-005</v>
      </c>
      <c r="E88" s="37" t="n">
        <v>0.00161661623380587</v>
      </c>
      <c r="F88" s="37" t="n">
        <v>-3.86121477548087E-005</v>
      </c>
      <c r="G88" s="37" t="n">
        <v>-0.0025992205568199</v>
      </c>
      <c r="H88" s="37" t="n">
        <v>-0.00346611440524185</v>
      </c>
      <c r="I88" s="37" t="n">
        <v>0.00118103222074206</v>
      </c>
      <c r="J88" s="37" t="n">
        <v>-0.00048391920682855</v>
      </c>
      <c r="K88" s="37" t="n">
        <v>0.00039610276072718</v>
      </c>
      <c r="L88" s="37" t="n">
        <v>0.00091388931208699</v>
      </c>
      <c r="M88" s="37" t="n">
        <v>0.00265488725738381</v>
      </c>
      <c r="N88" s="37" t="n">
        <v>-0.00169798151757522</v>
      </c>
      <c r="O88" s="37" t="n">
        <v>-0.00153156356854481</v>
      </c>
      <c r="P88" s="37" t="n">
        <v>0.000260130811019507</v>
      </c>
      <c r="Q88" s="37" t="n">
        <v>0.000895872366531363</v>
      </c>
      <c r="R88" s="37" t="n">
        <v>0.000745912515230836</v>
      </c>
      <c r="S88" s="37" t="n">
        <v>-0.000664048435958004</v>
      </c>
      <c r="T88" s="37" t="n">
        <v>0.000183561606466676</v>
      </c>
      <c r="U88" s="37" t="n">
        <v>-0.000360796911691281</v>
      </c>
      <c r="V88" s="37" t="n">
        <v>0.00172633882461142</v>
      </c>
      <c r="W88" s="37" t="n">
        <v>0.00421901838129517</v>
      </c>
      <c r="X88" s="37" t="n">
        <v>0.00162844574639409</v>
      </c>
      <c r="Y88" s="37" t="n">
        <v>0.000442027622313972</v>
      </c>
      <c r="Z88" s="37" t="n">
        <v>6.81708554834037E-005</v>
      </c>
      <c r="AA88" s="37" t="n">
        <v>0.00224448561001489</v>
      </c>
      <c r="AB88" s="37" t="n">
        <v>-0.00080417661932259</v>
      </c>
      <c r="AC88" s="37" t="n">
        <v>0.000896072416046911</v>
      </c>
      <c r="AD88" s="37" t="n">
        <v>0.000300294067881464</v>
      </c>
      <c r="AE88" s="37" t="n">
        <v>-0.00070708520224457</v>
      </c>
      <c r="AF88" s="37" t="n">
        <v>-0.00555294846830716</v>
      </c>
      <c r="AG88" s="37" t="n">
        <v>-0.00533138032326142</v>
      </c>
      <c r="AH88" s="37" t="n">
        <v>0.00427465732736369</v>
      </c>
      <c r="AI88" s="37" t="n">
        <v>0.00115923213935068</v>
      </c>
      <c r="AJ88" s="37" t="n">
        <v>0.000186004275805893</v>
      </c>
      <c r="AK88" s="37" t="n">
        <v>0.00180929885178017</v>
      </c>
      <c r="AL88" s="37" t="n">
        <v>0.00114911006610902</v>
      </c>
      <c r="AM88" s="37" t="n">
        <v>0.00182267692698448</v>
      </c>
      <c r="AN88" s="37" t="n">
        <v>0.00141654193203332</v>
      </c>
      <c r="AO88" s="37" t="n">
        <v>0.00025371120971822</v>
      </c>
      <c r="AP88" s="37" t="n">
        <v>-2.08676054375714E-005</v>
      </c>
      <c r="AQ88" s="37" t="n">
        <v>-0.00367976753456678</v>
      </c>
      <c r="AR88" s="37" t="n">
        <v>0.0035930373003622</v>
      </c>
      <c r="AS88" s="37" t="n">
        <v>0.00182336519737794</v>
      </c>
      <c r="AT88" s="37" t="n">
        <v>-3.15323253993556E-005</v>
      </c>
      <c r="AU88" s="37" t="n">
        <v>-0.00253970913608356</v>
      </c>
      <c r="AV88" s="37" t="n">
        <v>0.000446140090045208</v>
      </c>
      <c r="AW88" s="37" t="n">
        <v>0.00315277270264029</v>
      </c>
      <c r="AX88" s="37" t="n">
        <v>0.00297143938849558</v>
      </c>
      <c r="AY88" s="37" t="n">
        <v>0.00418551246099412</v>
      </c>
      <c r="AZ88" s="37" t="n">
        <v>-0.0039478441095581</v>
      </c>
      <c r="BA88" s="37" t="n">
        <v>-0.00103138677817745</v>
      </c>
      <c r="BB88" s="37" t="n">
        <v>-0.00672396006614282</v>
      </c>
      <c r="BC88" s="37" t="n">
        <v>-0.00643367906610169</v>
      </c>
      <c r="BD88" s="37" t="n">
        <v>0.00453088572544526</v>
      </c>
      <c r="BE88" s="37" t="n">
        <v>0.00134838310362608</v>
      </c>
      <c r="BF88" s="37" t="n">
        <v>-0.00290333193734693</v>
      </c>
      <c r="BG88" s="37" t="n">
        <v>0.00178963685066955</v>
      </c>
      <c r="BH88" s="37" t="n">
        <v>-0.00036242629929315</v>
      </c>
      <c r="BI88" s="37" t="n">
        <v>-0.000671149058203322</v>
      </c>
      <c r="BJ88" s="37" t="n">
        <v>0.000869288310723792</v>
      </c>
      <c r="BK88" s="37" t="n">
        <v>-0.00443559248326062</v>
      </c>
      <c r="BL88" s="37" t="n">
        <v>-0.00591308228153186</v>
      </c>
      <c r="BM88" s="37" t="n">
        <v>0.00150701407490556</v>
      </c>
      <c r="BN88" s="37" t="n">
        <v>-0.00332749448448538</v>
      </c>
      <c r="BO88" s="37" t="n">
        <v>0.00178698855572775</v>
      </c>
      <c r="BP88" s="37" t="n">
        <v>0.000532759626021078</v>
      </c>
      <c r="BQ88" s="37" t="n">
        <v>0.00311853287149845</v>
      </c>
      <c r="BR88" s="37" t="n">
        <v>0.000639744556438366</v>
      </c>
    </row>
    <row r="89" customFormat="false" ht="12.75" hidden="false" customHeight="false" outlineLevel="0" collapsed="false">
      <c r="A89" s="56" t="s">
        <v>259</v>
      </c>
      <c r="B89" s="3" t="n">
        <v>0.000114496545792678</v>
      </c>
      <c r="C89" s="37" t="n">
        <v>-0.000789160724185335</v>
      </c>
      <c r="D89" s="37" t="n">
        <v>0.000262658778559671</v>
      </c>
      <c r="E89" s="37" t="n">
        <v>0.00138944451132981</v>
      </c>
      <c r="F89" s="37" t="n">
        <v>-2.17352524487321E-005</v>
      </c>
      <c r="G89" s="37" t="n">
        <v>-0.00131643571563813</v>
      </c>
      <c r="H89" s="37" t="n">
        <v>-0.000982083622335458</v>
      </c>
      <c r="I89" s="37" t="n">
        <v>0.000391649533159881</v>
      </c>
      <c r="J89" s="37" t="n">
        <v>-0.000986121025194599</v>
      </c>
      <c r="K89" s="37" t="n">
        <v>0.000612440147133546</v>
      </c>
      <c r="L89" s="37" t="n">
        <v>0.000595339035024073</v>
      </c>
      <c r="M89" s="37" t="n">
        <v>0.00199246496845679</v>
      </c>
      <c r="N89" s="37" t="n">
        <v>-0.00254441171751802</v>
      </c>
      <c r="O89" s="37" t="n">
        <v>-7.76782399909196E-006</v>
      </c>
      <c r="P89" s="37" t="n">
        <v>0.000254132459268461</v>
      </c>
      <c r="Q89" s="37" t="n">
        <v>0.000345879303975542</v>
      </c>
      <c r="R89" s="37" t="n">
        <v>0.000540166093964415</v>
      </c>
      <c r="S89" s="37" t="n">
        <v>1.63840268765018E-005</v>
      </c>
      <c r="T89" s="37" t="n">
        <v>0.000259217988009136</v>
      </c>
      <c r="U89" s="37" t="n">
        <v>8.02856752133703E-005</v>
      </c>
      <c r="V89" s="37" t="n">
        <v>0.00155926473821081</v>
      </c>
      <c r="W89" s="37" t="n">
        <v>0.00112516395667941</v>
      </c>
      <c r="X89" s="37" t="n">
        <v>0.000152233201204726</v>
      </c>
      <c r="Y89" s="37" t="n">
        <v>-0.00033684063729993</v>
      </c>
      <c r="Z89" s="37" t="n">
        <v>2.56667169643107E-005</v>
      </c>
      <c r="AA89" s="37" t="n">
        <v>0.00202168148030351</v>
      </c>
      <c r="AB89" s="37" t="n">
        <v>-0.000183484334914988</v>
      </c>
      <c r="AC89" s="37" t="n">
        <v>0.000260417760109564</v>
      </c>
      <c r="AD89" s="37" t="n">
        <v>0.000443949422100628</v>
      </c>
      <c r="AE89" s="37" t="n">
        <v>-5.63357425832183E-005</v>
      </c>
      <c r="AF89" s="37" t="n">
        <v>-0.00341163471450419</v>
      </c>
      <c r="AG89" s="37" t="n">
        <v>-0.0019828218613149</v>
      </c>
      <c r="AH89" s="37" t="n">
        <v>0.00157378773617178</v>
      </c>
      <c r="AI89" s="37" t="n">
        <v>0.000606222560656291</v>
      </c>
      <c r="AJ89" s="37" t="n">
        <v>-0.00232774074391697</v>
      </c>
      <c r="AK89" s="37" t="n">
        <v>-0.00167850550010614</v>
      </c>
      <c r="AL89" s="37" t="n">
        <v>0.00101576284296644</v>
      </c>
      <c r="AM89" s="37" t="n">
        <v>0.000510333688465427</v>
      </c>
      <c r="AN89" s="37" t="n">
        <v>-0.000150095990501971</v>
      </c>
      <c r="AO89" s="37" t="n">
        <v>0.00174230447492882</v>
      </c>
      <c r="AP89" s="37" t="n">
        <v>0.00149490257200261</v>
      </c>
      <c r="AQ89" s="37" t="n">
        <v>-0.00432539230897828</v>
      </c>
      <c r="AR89" s="37" t="n">
        <v>0.000296536819630482</v>
      </c>
      <c r="AS89" s="37" t="n">
        <v>0.00173345890266322</v>
      </c>
      <c r="AT89" s="37" t="n">
        <v>0.00153526489205029</v>
      </c>
      <c r="AU89" s="37" t="n">
        <v>-0.00307576793397929</v>
      </c>
      <c r="AV89" s="37" t="n">
        <v>0.00200541223697844</v>
      </c>
      <c r="AW89" s="37" t="n">
        <v>0.00312994847210082</v>
      </c>
      <c r="AX89" s="37" t="n">
        <v>0.00165759569295625</v>
      </c>
      <c r="AY89" s="37" t="n">
        <v>0.00208411295966473</v>
      </c>
      <c r="AZ89" s="37" t="n">
        <v>-0.0023607491062053</v>
      </c>
      <c r="BA89" s="37" t="n">
        <v>0.000803912874170472</v>
      </c>
      <c r="BB89" s="37" t="n">
        <v>-0.00508679803718368</v>
      </c>
      <c r="BC89" s="37" t="n">
        <v>-0.0020181980769066</v>
      </c>
      <c r="BD89" s="37" t="n">
        <v>0.00294158230368348</v>
      </c>
      <c r="BE89" s="37" t="n">
        <v>0.000150453997285983</v>
      </c>
      <c r="BF89" s="37" t="n">
        <v>-0.00288549208177058</v>
      </c>
      <c r="BG89" s="37" t="n">
        <v>-8.79032104798509E-005</v>
      </c>
      <c r="BH89" s="37" t="n">
        <v>0.00293700352991425</v>
      </c>
      <c r="BI89" s="37" t="n">
        <v>0.000351017520969365</v>
      </c>
      <c r="BJ89" s="37" t="n">
        <v>0.000460860444287035</v>
      </c>
      <c r="BK89" s="37" t="n">
        <v>-0.00284042391796228</v>
      </c>
      <c r="BL89" s="37" t="n">
        <v>-0.000961346890757701</v>
      </c>
      <c r="BM89" s="37" t="n">
        <v>-0.000524191554029505</v>
      </c>
      <c r="BN89" s="37" t="n">
        <v>-0.00332749448448538</v>
      </c>
      <c r="BO89" s="37" t="n">
        <v>0.00178698855572775</v>
      </c>
      <c r="BP89" s="37" t="n">
        <v>-0.000924374168233103</v>
      </c>
      <c r="BQ89" s="37" t="n">
        <v>-0.00347606289710037</v>
      </c>
      <c r="BR89" s="37" t="n">
        <v>0.000344125976673997</v>
      </c>
    </row>
    <row r="90" customFormat="false" ht="12.75" hidden="false" customHeight="false" outlineLevel="0" collapsed="false">
      <c r="A90" s="56" t="s">
        <v>357</v>
      </c>
      <c r="B90" s="3" t="n">
        <v>0.000114496545792678</v>
      </c>
      <c r="C90" s="37" t="n">
        <v>-0.000789160724185335</v>
      </c>
      <c r="D90" s="37" t="n">
        <v>0.000262658778559671</v>
      </c>
      <c r="E90" s="37" t="n">
        <v>0.00138944451132981</v>
      </c>
      <c r="F90" s="37" t="n">
        <v>-2.17352524487321E-005</v>
      </c>
      <c r="G90" s="37" t="n">
        <v>-0.00131643571563813</v>
      </c>
      <c r="H90" s="37" t="n">
        <v>-0.000982083622335458</v>
      </c>
      <c r="I90" s="37" t="n">
        <v>0.000391649533159881</v>
      </c>
      <c r="J90" s="37" t="n">
        <v>-0.000986121025194599</v>
      </c>
      <c r="K90" s="37" t="n">
        <v>0.000612440147133546</v>
      </c>
      <c r="L90" s="37" t="n">
        <v>0.000595339035024073</v>
      </c>
      <c r="M90" s="37" t="n">
        <v>0.00199246496845679</v>
      </c>
      <c r="N90" s="37" t="n">
        <v>-0.00254441171751802</v>
      </c>
      <c r="O90" s="37" t="n">
        <v>-7.76782399909196E-006</v>
      </c>
      <c r="P90" s="37" t="n">
        <v>0.000254132459268461</v>
      </c>
      <c r="Q90" s="37" t="n">
        <v>0.000345879303975542</v>
      </c>
      <c r="R90" s="37" t="n">
        <v>0.000540166093964415</v>
      </c>
      <c r="S90" s="37" t="n">
        <v>1.63840268765018E-005</v>
      </c>
      <c r="T90" s="37" t="n">
        <v>0.000259217988009136</v>
      </c>
      <c r="U90" s="37" t="n">
        <v>8.02856752133703E-005</v>
      </c>
      <c r="V90" s="37" t="n">
        <v>0.00155926473821081</v>
      </c>
      <c r="W90" s="37" t="n">
        <v>0.00112516395667941</v>
      </c>
      <c r="X90" s="37" t="n">
        <v>0.000152233201204726</v>
      </c>
      <c r="Y90" s="37" t="n">
        <v>-0.00033684063729993</v>
      </c>
      <c r="Z90" s="37" t="n">
        <v>2.56667169643107E-005</v>
      </c>
      <c r="AA90" s="37" t="n">
        <v>0.00202168148030351</v>
      </c>
      <c r="AB90" s="37" t="n">
        <v>-0.000183484334914988</v>
      </c>
      <c r="AC90" s="37" t="n">
        <v>0.000260417760109564</v>
      </c>
      <c r="AD90" s="37" t="n">
        <v>0.000443949422100628</v>
      </c>
      <c r="AE90" s="37" t="n">
        <v>-5.63357425832183E-005</v>
      </c>
      <c r="AF90" s="37" t="n">
        <v>-0.00341163471450419</v>
      </c>
      <c r="AG90" s="37" t="n">
        <v>-0.0019828218613149</v>
      </c>
      <c r="AH90" s="37" t="n">
        <v>0.00157378773617178</v>
      </c>
      <c r="AI90" s="37" t="n">
        <v>0.000606222560656291</v>
      </c>
      <c r="AJ90" s="37" t="n">
        <v>-0.00232774074391697</v>
      </c>
      <c r="AK90" s="37" t="n">
        <v>-0.00167850550010614</v>
      </c>
      <c r="AL90" s="37" t="n">
        <v>0.00101576284296644</v>
      </c>
      <c r="AM90" s="37" t="n">
        <v>0.000510333688465427</v>
      </c>
      <c r="AN90" s="37" t="n">
        <v>-0.000150095990501971</v>
      </c>
      <c r="AO90" s="37" t="n">
        <v>0.00174230447492882</v>
      </c>
      <c r="AP90" s="37" t="n">
        <v>0.00149490257200261</v>
      </c>
      <c r="AQ90" s="37" t="n">
        <v>-0.00432539230897828</v>
      </c>
      <c r="AR90" s="37" t="n">
        <v>0.000296536819630482</v>
      </c>
      <c r="AS90" s="37" t="n">
        <v>0.00173345890266322</v>
      </c>
      <c r="AT90" s="37" t="n">
        <v>0.00153526489205029</v>
      </c>
      <c r="AU90" s="37" t="n">
        <v>-0.00307576793397929</v>
      </c>
      <c r="AV90" s="37" t="n">
        <v>0.00200541223697844</v>
      </c>
      <c r="AW90" s="37" t="n">
        <v>0.00312994847210082</v>
      </c>
      <c r="AX90" s="37" t="n">
        <v>0.00165759569295625</v>
      </c>
      <c r="AY90" s="37" t="n">
        <v>0.00208411295966473</v>
      </c>
      <c r="AZ90" s="37" t="n">
        <v>-0.0023607491062053</v>
      </c>
      <c r="BA90" s="37" t="n">
        <v>0.000803912874170472</v>
      </c>
      <c r="BB90" s="37" t="n">
        <v>-0.00508679803718368</v>
      </c>
      <c r="BC90" s="37" t="n">
        <v>-0.0020181980769066</v>
      </c>
      <c r="BD90" s="37" t="n">
        <v>0.00294158230368348</v>
      </c>
      <c r="BE90" s="37" t="n">
        <v>0.000150453997285983</v>
      </c>
      <c r="BF90" s="37" t="n">
        <v>-0.00288549208177058</v>
      </c>
      <c r="BG90" s="37" t="n">
        <v>-8.79032104798509E-005</v>
      </c>
      <c r="BH90" s="37" t="n">
        <v>0.00293700352991425</v>
      </c>
      <c r="BI90" s="37" t="n">
        <v>0.000351017520969365</v>
      </c>
      <c r="BJ90" s="37" t="n">
        <v>0.000460860444287035</v>
      </c>
      <c r="BK90" s="37" t="n">
        <v>-0.00284042391796228</v>
      </c>
      <c r="BL90" s="37" t="n">
        <v>-0.000961346890757701</v>
      </c>
      <c r="BM90" s="37" t="n">
        <v>-0.000524191554029505</v>
      </c>
      <c r="BN90" s="37" t="n">
        <v>-0.00332749448448538</v>
      </c>
      <c r="BO90" s="37" t="n">
        <v>0.00178698855572775</v>
      </c>
      <c r="BP90" s="37" t="n">
        <v>0.00272004349695112</v>
      </c>
      <c r="BQ90" s="37" t="n">
        <v>-0.00347606289710037</v>
      </c>
      <c r="BR90" s="37" t="n">
        <v>0.000344125976673997</v>
      </c>
    </row>
    <row r="91" customFormat="false" ht="12.75" hidden="false" customHeight="false" outlineLevel="0" collapsed="false">
      <c r="A91" s="56" t="s">
        <v>357</v>
      </c>
      <c r="B91" s="3" t="n">
        <v>-0.00454412028792887</v>
      </c>
      <c r="C91" s="37" t="n">
        <v>0.00765823643673397</v>
      </c>
      <c r="D91" s="37" t="n">
        <v>0.0184025971902714</v>
      </c>
      <c r="E91" s="37" t="n">
        <v>-0.000688653074385771</v>
      </c>
      <c r="F91" s="37" t="n">
        <v>-0.00261362698069122</v>
      </c>
      <c r="G91" s="37" t="n">
        <v>-0.00065608925072679</v>
      </c>
      <c r="H91" s="37" t="n">
        <v>-0.00477828174152259</v>
      </c>
      <c r="I91" s="37" t="n">
        <v>0.00509093563492782</v>
      </c>
      <c r="J91" s="37" t="n">
        <v>-8.01066464863299E-005</v>
      </c>
      <c r="K91" s="37" t="n">
        <v>-0.000505329280734992</v>
      </c>
      <c r="L91" s="37" t="n">
        <v>0.0116180239945294</v>
      </c>
      <c r="M91" s="37" t="n">
        <v>0.00364214703418579</v>
      </c>
      <c r="N91" s="37" t="n">
        <v>0.00479779756342755</v>
      </c>
      <c r="O91" s="37" t="n">
        <v>0.000262133098809223</v>
      </c>
      <c r="P91" s="37" t="n">
        <v>-0.00022807869127005</v>
      </c>
      <c r="Q91" s="37" t="n">
        <v>0.00367078265045578</v>
      </c>
      <c r="R91" s="37" t="n">
        <v>-0.0063352199483716</v>
      </c>
      <c r="S91" s="37" t="n">
        <v>-0.00426498792282005</v>
      </c>
      <c r="T91" s="37" t="n">
        <v>-0.0153986321286276</v>
      </c>
      <c r="U91" s="37" t="n">
        <v>-0.000910859226416567</v>
      </c>
      <c r="V91" s="37" t="n">
        <v>0.0118580286398175</v>
      </c>
      <c r="W91" s="37" t="n">
        <v>-0.00627901561979945</v>
      </c>
      <c r="X91" s="37" t="n">
        <v>-0.0048975859490721</v>
      </c>
      <c r="Y91" s="37" t="n">
        <v>-0.00122218513726615</v>
      </c>
      <c r="Z91" s="37" t="n">
        <v>-0.00253974240800507</v>
      </c>
      <c r="AA91" s="37" t="n">
        <v>-0.00176097631165039</v>
      </c>
      <c r="AB91" s="37" t="n">
        <v>-0.00265716176096783</v>
      </c>
      <c r="AC91" s="37" t="n">
        <v>0.00572907777027368</v>
      </c>
      <c r="AD91" s="37" t="n">
        <v>-0.000451176196468063</v>
      </c>
      <c r="AE91" s="37" t="n">
        <v>-0.0112343864475707</v>
      </c>
      <c r="AF91" s="37" t="n">
        <v>-0.00882946874474743</v>
      </c>
      <c r="AG91" s="37" t="n">
        <v>-0.0269097828545149</v>
      </c>
      <c r="AH91" s="37" t="n">
        <v>0.00750552157792783</v>
      </c>
      <c r="AI91" s="37" t="n">
        <v>-0.00370953046591325</v>
      </c>
      <c r="AJ91" s="37" t="n">
        <v>0.0291430827881332</v>
      </c>
      <c r="AK91" s="37" t="n">
        <v>-0.0123362098450544</v>
      </c>
      <c r="AL91" s="37" t="n">
        <v>-0.00516471135304584</v>
      </c>
      <c r="AM91" s="37" t="n">
        <v>0.0140697877392011</v>
      </c>
      <c r="AN91" s="37" t="n">
        <v>-0.000143994419967697</v>
      </c>
      <c r="AO91" s="37" t="n">
        <v>-0.00318022570374875</v>
      </c>
      <c r="AP91" s="37" t="n">
        <v>-0.00403812011364705</v>
      </c>
      <c r="AQ91" s="37" t="n">
        <v>-0.00500896036338674</v>
      </c>
      <c r="AR91" s="37" t="n">
        <v>-0.0175181322875769</v>
      </c>
      <c r="AS91" s="37" t="n">
        <v>-0.00269176283217976</v>
      </c>
      <c r="AT91" s="37" t="n">
        <v>-0.0085092880763677</v>
      </c>
      <c r="AU91" s="37" t="n">
        <v>-0.0213283847609226</v>
      </c>
      <c r="AV91" s="37" t="n">
        <v>-0.00798040603447839</v>
      </c>
      <c r="AW91" s="37" t="n">
        <v>-0.00937626327500202</v>
      </c>
      <c r="AX91" s="37" t="n">
        <v>0.0100278588660267</v>
      </c>
      <c r="AY91" s="37" t="n">
        <v>-0.0202063867140734</v>
      </c>
      <c r="AZ91" s="37" t="n">
        <v>0.0194412818008178</v>
      </c>
      <c r="BA91" s="37" t="n">
        <v>-0.00296277644199369</v>
      </c>
      <c r="BB91" s="37" t="n">
        <v>0.0383687834649056</v>
      </c>
      <c r="BC91" s="37" t="n">
        <v>-0.0105074585932781</v>
      </c>
      <c r="BD91" s="37" t="n">
        <v>-0.0157067697412488</v>
      </c>
      <c r="BE91" s="37" t="n">
        <v>-0.00140181854220275</v>
      </c>
      <c r="BF91" s="37" t="n">
        <v>-0.00302631307774194</v>
      </c>
      <c r="BG91" s="37" t="n">
        <v>0.0100708565678734</v>
      </c>
      <c r="BH91" s="37" t="n">
        <v>0.0401174042368564</v>
      </c>
      <c r="BI91" s="37" t="n">
        <v>0.0130818159953087</v>
      </c>
      <c r="BJ91" s="37" t="n">
        <v>-0.00320304496962579</v>
      </c>
      <c r="BK91" s="37" t="n">
        <v>0.00207271514883975</v>
      </c>
      <c r="BL91" s="37" t="n">
        <v>0.0032040787033614</v>
      </c>
      <c r="BM91" s="37" t="n">
        <v>0.0118766922278331</v>
      </c>
      <c r="BN91" s="37" t="n">
        <v>-0.00309211702213503</v>
      </c>
      <c r="BO91" s="37" t="n">
        <v>-4.09431380795254E-005</v>
      </c>
      <c r="BP91" s="37" t="n">
        <v>-0.00170756579761197</v>
      </c>
      <c r="BQ91" s="37" t="n">
        <v>-0.00347606289710037</v>
      </c>
      <c r="BR91" s="37" t="n">
        <v>0.000344125976673997</v>
      </c>
    </row>
    <row r="92" customFormat="false" ht="12.75" hidden="false" customHeight="false" outlineLevel="0" collapsed="false">
      <c r="A92" s="56" t="s">
        <v>358</v>
      </c>
      <c r="B92" s="3" t="n">
        <v>-0.0012334751360957</v>
      </c>
      <c r="C92" s="37" t="n">
        <v>-1.72133265544884E-005</v>
      </c>
      <c r="D92" s="37" t="n">
        <v>-0.000458376556640254</v>
      </c>
      <c r="E92" s="37" t="n">
        <v>0.000978721691118593</v>
      </c>
      <c r="F92" s="37" t="n">
        <v>0.000491820878155971</v>
      </c>
      <c r="G92" s="37" t="n">
        <v>0.00142812031472517</v>
      </c>
      <c r="H92" s="37" t="n">
        <v>-0.0025448041513417</v>
      </c>
      <c r="I92" s="37" t="n">
        <v>-4.02070120133237E-005</v>
      </c>
      <c r="J92" s="37" t="n">
        <v>0.000147886298566393</v>
      </c>
      <c r="K92" s="37" t="n">
        <v>-0.000837060507050702</v>
      </c>
      <c r="L92" s="37" t="n">
        <v>0.000310147361880084</v>
      </c>
      <c r="M92" s="37" t="n">
        <v>0.00153909998427518</v>
      </c>
      <c r="N92" s="37" t="n">
        <v>7.93819748761463E-007</v>
      </c>
      <c r="O92" s="37" t="n">
        <v>-0.00141050374739501</v>
      </c>
      <c r="P92" s="37" t="n">
        <v>-0.00104556213334666</v>
      </c>
      <c r="Q92" s="37" t="n">
        <v>0.000452671899676765</v>
      </c>
      <c r="R92" s="37" t="n">
        <v>-0.00104918336818963</v>
      </c>
      <c r="S92" s="37" t="n">
        <v>0.000694203319545255</v>
      </c>
      <c r="T92" s="37" t="n">
        <v>0.000675962774652995</v>
      </c>
      <c r="U92" s="37" t="n">
        <v>0.00219972740449739</v>
      </c>
      <c r="V92" s="37" t="n">
        <v>-0.00274662667839702</v>
      </c>
      <c r="W92" s="37" t="n">
        <v>1.96212690535064E-005</v>
      </c>
      <c r="X92" s="37" t="n">
        <v>0.000305614680635311</v>
      </c>
      <c r="Y92" s="37" t="n">
        <v>0.000406088328202233</v>
      </c>
      <c r="Z92" s="37" t="n">
        <v>0.000618372867752249</v>
      </c>
      <c r="AA92" s="37" t="n">
        <v>4.77196307817018E-005</v>
      </c>
      <c r="AB92" s="37" t="n">
        <v>0.000312951202887607</v>
      </c>
      <c r="AC92" s="37" t="n">
        <v>0.000118317995765145</v>
      </c>
      <c r="AD92" s="37" t="n">
        <v>0.00173139148266239</v>
      </c>
      <c r="AE92" s="37" t="n">
        <v>0.00125855035627993</v>
      </c>
      <c r="AF92" s="37" t="n">
        <v>0.000198204664505573</v>
      </c>
      <c r="AG92" s="37" t="n">
        <v>-0.000334561365665299</v>
      </c>
      <c r="AH92" s="37" t="n">
        <v>6.11996321770753E-005</v>
      </c>
      <c r="AI92" s="37" t="n">
        <v>0.00223805908433046</v>
      </c>
      <c r="AJ92" s="37" t="n">
        <v>-0.000165820461465369</v>
      </c>
      <c r="AK92" s="37" t="n">
        <v>0.00031871255798679</v>
      </c>
      <c r="AL92" s="37" t="n">
        <v>0.00051935938577619</v>
      </c>
      <c r="AM92" s="37" t="n">
        <v>-2.55835790121379E-005</v>
      </c>
      <c r="AN92" s="37" t="n">
        <v>-0.00368347545138341</v>
      </c>
      <c r="AO92" s="37" t="n">
        <v>-0.0021250144244698</v>
      </c>
      <c r="AP92" s="37" t="n">
        <v>0.00175349307365992</v>
      </c>
      <c r="AQ92" s="37" t="n">
        <v>0.000699086535289404</v>
      </c>
      <c r="AR92" s="37" t="n">
        <v>-0.00249936848858308</v>
      </c>
      <c r="AS92" s="37" t="n">
        <v>-0.00179088289458877</v>
      </c>
      <c r="AT92" s="37" t="n">
        <v>0.00114740857393866</v>
      </c>
      <c r="AU92" s="37" t="n">
        <v>0.000596927063573695</v>
      </c>
      <c r="AV92" s="37" t="n">
        <v>-0.000122549493524888</v>
      </c>
      <c r="AW92" s="37" t="n">
        <v>0.00194145549797009</v>
      </c>
      <c r="AX92" s="37" t="n">
        <v>0.00167234196729758</v>
      </c>
      <c r="AY92" s="37" t="n">
        <v>-0.0046731517651921</v>
      </c>
      <c r="AZ92" s="37" t="n">
        <v>0.000367017522657182</v>
      </c>
      <c r="BA92" s="37" t="n">
        <v>0.00193443241443156</v>
      </c>
      <c r="BB92" s="37" t="n">
        <v>0.00171901281954214</v>
      </c>
      <c r="BC92" s="37" t="n">
        <v>-0.00330792418180484</v>
      </c>
      <c r="BD92" s="37" t="n">
        <v>0.00223302981738761</v>
      </c>
      <c r="BE92" s="37" t="n">
        <v>0.00345987768828004</v>
      </c>
      <c r="BF92" s="37" t="n">
        <v>0.0018552250011055</v>
      </c>
      <c r="BG92" s="37" t="n">
        <v>0.00232101166015559</v>
      </c>
      <c r="BH92" s="37" t="n">
        <v>-0.00252468677583781</v>
      </c>
      <c r="BI92" s="37" t="n">
        <v>0.000926651898035909</v>
      </c>
      <c r="BJ92" s="37" t="n">
        <v>-0.00549550117050513</v>
      </c>
      <c r="BK92" s="37" t="n">
        <v>-0.00214888005914895</v>
      </c>
      <c r="BL92" s="37" t="n">
        <v>0.00325979691280947</v>
      </c>
      <c r="BM92" s="37" t="n">
        <v>0.000217301994723156</v>
      </c>
      <c r="BN92" s="37" t="n">
        <v>-0.00309211702213503</v>
      </c>
      <c r="BO92" s="37" t="n">
        <v>-4.09431380795254E-005</v>
      </c>
      <c r="BP92" s="37" t="n">
        <v>0.00470857670427127</v>
      </c>
      <c r="BQ92" s="37" t="n">
        <v>-0.00347606289710037</v>
      </c>
      <c r="BR92" s="37" t="n">
        <v>0.000344125976673997</v>
      </c>
    </row>
    <row r="93" customFormat="false" ht="12.75" hidden="false" customHeight="false" outlineLevel="0" collapsed="false">
      <c r="A93" s="56" t="s">
        <v>359</v>
      </c>
      <c r="B93" s="3" t="n">
        <v>-0.00537316643624553</v>
      </c>
      <c r="C93" s="37" t="n">
        <v>-0.00315349026223457</v>
      </c>
      <c r="D93" s="37" t="n">
        <v>0.00155818991332077</v>
      </c>
      <c r="E93" s="37" t="n">
        <v>-0.00303685378145642</v>
      </c>
      <c r="F93" s="37" t="n">
        <v>-0.000519444575694285</v>
      </c>
      <c r="G93" s="37" t="n">
        <v>-0.00071127649659148</v>
      </c>
      <c r="H93" s="37" t="n">
        <v>-0.00347279735257935</v>
      </c>
      <c r="I93" s="37" t="n">
        <v>0.0059920951801547</v>
      </c>
      <c r="J93" s="37" t="n">
        <v>0.00194063517321251</v>
      </c>
      <c r="K93" s="37" t="n">
        <v>-0.00306636131707442</v>
      </c>
      <c r="L93" s="37" t="n">
        <v>-0.000742840141499471</v>
      </c>
      <c r="M93" s="37" t="n">
        <v>0.00534824823928265</v>
      </c>
      <c r="N93" s="37" t="n">
        <v>0.00233303859919083</v>
      </c>
      <c r="O93" s="37" t="n">
        <v>-0.000494257905231141</v>
      </c>
      <c r="P93" s="37" t="n">
        <v>-0.00306716290588242</v>
      </c>
      <c r="Q93" s="37" t="n">
        <v>-0.0026811388025032</v>
      </c>
      <c r="R93" s="37" t="n">
        <v>0.00352001164567239</v>
      </c>
      <c r="S93" s="37" t="n">
        <v>0.000766922881142564</v>
      </c>
      <c r="T93" s="37" t="n">
        <v>-0.000661281808979693</v>
      </c>
      <c r="U93" s="37" t="n">
        <v>0.00777914798291243</v>
      </c>
      <c r="V93" s="37" t="n">
        <v>-0.00111200835194448</v>
      </c>
      <c r="W93" s="37" t="n">
        <v>0.00562127805033024</v>
      </c>
      <c r="X93" s="37" t="n">
        <v>0.00265927104784893</v>
      </c>
      <c r="Y93" s="37" t="n">
        <v>0.000808993549325321</v>
      </c>
      <c r="Z93" s="37" t="n">
        <v>0.00697029790770247</v>
      </c>
      <c r="AA93" s="37" t="n">
        <v>0.000676899065114452</v>
      </c>
      <c r="AB93" s="37" t="n">
        <v>-0.00807173416899468</v>
      </c>
      <c r="AC93" s="37" t="n">
        <v>-0.00477171310682191</v>
      </c>
      <c r="AD93" s="37" t="n">
        <v>-0.00106059301121596</v>
      </c>
      <c r="AE93" s="37" t="n">
        <v>0.00799837304426076</v>
      </c>
      <c r="AF93" s="37" t="n">
        <v>0.00717471953495652</v>
      </c>
      <c r="AG93" s="37" t="n">
        <v>-0.00344336416419602</v>
      </c>
      <c r="AH93" s="37" t="n">
        <v>0.00307516200417328</v>
      </c>
      <c r="AI93" s="37" t="n">
        <v>-0.000969549530540628</v>
      </c>
      <c r="AJ93" s="37" t="n">
        <v>-0.000792172464815211</v>
      </c>
      <c r="AK93" s="37" t="n">
        <v>-0.00546805279092555</v>
      </c>
      <c r="AL93" s="37" t="n">
        <v>0.0051781468418325</v>
      </c>
      <c r="AM93" s="37" t="n">
        <v>0.00253756897412864</v>
      </c>
      <c r="AN93" s="37" t="n">
        <v>-0.00658172555652799</v>
      </c>
      <c r="AO93" s="37" t="n">
        <v>-0.0118435664361435</v>
      </c>
      <c r="AP93" s="37" t="n">
        <v>0.00668027391451451</v>
      </c>
      <c r="AQ93" s="37" t="n">
        <v>-0.00476287724947157</v>
      </c>
      <c r="AR93" s="37" t="n">
        <v>0.00198396122494672</v>
      </c>
      <c r="AS93" s="37" t="n">
        <v>0.00780949305286727</v>
      </c>
      <c r="AT93" s="37" t="n">
        <v>-0.0043290322482376</v>
      </c>
      <c r="AU93" s="37" t="n">
        <v>0.00224614047115249</v>
      </c>
      <c r="AV93" s="37" t="n">
        <v>0.0158607757994863</v>
      </c>
      <c r="AW93" s="37" t="n">
        <v>0.000753916327891618</v>
      </c>
      <c r="AX93" s="37" t="n">
        <v>-0.00417759615182852</v>
      </c>
      <c r="AY93" s="37" t="n">
        <v>-0.0026655371298333</v>
      </c>
      <c r="AZ93" s="37" t="n">
        <v>-0.0118856255816983</v>
      </c>
      <c r="BA93" s="37" t="n">
        <v>-0.00619101258676793</v>
      </c>
      <c r="BB93" s="37" t="n">
        <v>0.00276535482788887</v>
      </c>
      <c r="BC93" s="37" t="n">
        <v>-0.0112971903868611</v>
      </c>
      <c r="BD93" s="37" t="n">
        <v>-0.0158557096597935</v>
      </c>
      <c r="BE93" s="37" t="n">
        <v>-0.0223540345286227</v>
      </c>
      <c r="BF93" s="37" t="n">
        <v>0.0396176819174058</v>
      </c>
      <c r="BG93" s="37" t="n">
        <v>0.00128803829620394</v>
      </c>
      <c r="BH93" s="37" t="n">
        <v>0.00265591154754553</v>
      </c>
      <c r="BI93" s="37" t="n">
        <v>-0.0101339136434198</v>
      </c>
      <c r="BJ93" s="37" t="n">
        <v>-0.00303120696943389</v>
      </c>
      <c r="BK93" s="37" t="n">
        <v>0.024016946170186</v>
      </c>
      <c r="BL93" s="37" t="n">
        <v>-0.00161955914297661</v>
      </c>
      <c r="BM93" s="37" t="n">
        <v>-0.0105470313137006</v>
      </c>
      <c r="BN93" s="37" t="n">
        <v>-0.000216964413161122</v>
      </c>
      <c r="BO93" s="37" t="n">
        <v>-0.00757463828217004</v>
      </c>
      <c r="BP93" s="37" t="n">
        <v>0.00470857670427127</v>
      </c>
      <c r="BQ93" s="37" t="n">
        <v>-0.00396902795180913</v>
      </c>
      <c r="BR93" s="37" t="n">
        <v>0.00253737207945067</v>
      </c>
    </row>
    <row r="94" customFormat="false" ht="12.75" hidden="false" customHeight="false" outlineLevel="0" collapsed="false">
      <c r="A94" s="56" t="s">
        <v>360</v>
      </c>
      <c r="B94" s="3" t="n">
        <v>-0.000443131923936427</v>
      </c>
      <c r="C94" s="37" t="n">
        <v>-0.000632300276280551</v>
      </c>
      <c r="D94" s="37" t="n">
        <v>-0.000303513183967199</v>
      </c>
      <c r="E94" s="37" t="n">
        <v>0.000317247598084877</v>
      </c>
      <c r="F94" s="37" t="n">
        <v>-0.000433799791038425</v>
      </c>
      <c r="G94" s="37" t="n">
        <v>-0.000518715839375352</v>
      </c>
      <c r="H94" s="37" t="n">
        <v>0.00108728776977114</v>
      </c>
      <c r="I94" s="37" t="n">
        <v>-9.81155214973271E-005</v>
      </c>
      <c r="J94" s="37" t="n">
        <v>-0.000366186474419325</v>
      </c>
      <c r="K94" s="37" t="n">
        <v>-0.00085159041014313</v>
      </c>
      <c r="L94" s="37" t="n">
        <v>-0.00027918741655103</v>
      </c>
      <c r="M94" s="37" t="n">
        <v>-0.00114475652618885</v>
      </c>
      <c r="N94" s="37" t="n">
        <v>0.00177660693206738</v>
      </c>
      <c r="O94" s="37" t="n">
        <v>0.000230342904376831</v>
      </c>
      <c r="P94" s="37" t="n">
        <v>-0.00109048560303121</v>
      </c>
      <c r="Q94" s="37" t="n">
        <v>-0.000548948930436786</v>
      </c>
      <c r="R94" s="37" t="n">
        <v>-0.000581446392246631</v>
      </c>
      <c r="S94" s="37" t="n">
        <v>0.000247150416822491</v>
      </c>
      <c r="T94" s="37" t="n">
        <v>-0.000202302850968766</v>
      </c>
      <c r="U94" s="37" t="n">
        <v>0.000724380697762883</v>
      </c>
      <c r="V94" s="37" t="n">
        <v>0.000412222089865168</v>
      </c>
      <c r="W94" s="37" t="n">
        <v>-0.00186253108703398</v>
      </c>
      <c r="X94" s="37" t="n">
        <v>0.000304513980631385</v>
      </c>
      <c r="Y94" s="37" t="n">
        <v>-0.00038570654789099</v>
      </c>
      <c r="Z94" s="37" t="n">
        <v>-0.000203217387159351</v>
      </c>
      <c r="AA94" s="37" t="n">
        <v>-0.00048760599684942</v>
      </c>
      <c r="AB94" s="37" t="n">
        <v>-0.000539201223232021</v>
      </c>
      <c r="AC94" s="37" t="n">
        <v>-0.00182732848547555</v>
      </c>
      <c r="AD94" s="37" t="n">
        <v>-0.000290678519920412</v>
      </c>
      <c r="AE94" s="37" t="n">
        <v>0.000113560303945758</v>
      </c>
      <c r="AF94" s="37" t="n">
        <v>-8.29145364565626E-005</v>
      </c>
      <c r="AG94" s="37" t="n">
        <v>-0.000460522044999528</v>
      </c>
      <c r="AH94" s="37" t="n">
        <v>0.00238441386994632</v>
      </c>
      <c r="AI94" s="37" t="n">
        <v>-5.230888092976E-005</v>
      </c>
      <c r="AJ94" s="37" t="n">
        <v>-0.000669840358288156</v>
      </c>
      <c r="AK94" s="37" t="n">
        <v>0.00296703304304922</v>
      </c>
      <c r="AL94" s="37" t="n">
        <v>0.00440350780453217</v>
      </c>
      <c r="AM94" s="37" t="n">
        <v>-0.000346254779698049</v>
      </c>
      <c r="AN94" s="37" t="n">
        <v>-0.00212965539663535</v>
      </c>
      <c r="AO94" s="37" t="n">
        <v>-0.000344602312653561</v>
      </c>
      <c r="AP94" s="37" t="n">
        <v>0.000879843481264855</v>
      </c>
      <c r="AQ94" s="37" t="n">
        <v>0.0026456484064746</v>
      </c>
      <c r="AR94" s="37" t="n">
        <v>0.000169462218777836</v>
      </c>
      <c r="AS94" s="37" t="n">
        <v>-0.000985728055109683</v>
      </c>
      <c r="AT94" s="37" t="n">
        <v>0.00158319401338608</v>
      </c>
      <c r="AU94" s="37" t="n">
        <v>-7.14835436872989E-005</v>
      </c>
      <c r="AV94" s="37" t="n">
        <v>-0.000773443134330469</v>
      </c>
      <c r="AW94" s="37" t="n">
        <v>-0.000900009718868282</v>
      </c>
      <c r="AX94" s="37" t="n">
        <v>-0.000683680207133739</v>
      </c>
      <c r="AY94" s="37" t="n">
        <v>-0.00169980147080964</v>
      </c>
      <c r="AZ94" s="37" t="n">
        <v>0.00100888133789384</v>
      </c>
      <c r="BA94" s="37" t="n">
        <v>-0.000529065040904392</v>
      </c>
      <c r="BB94" s="37" t="n">
        <v>-0.000889645093987547</v>
      </c>
      <c r="BC94" s="37" t="n">
        <v>0.000544991778522886</v>
      </c>
      <c r="BD94" s="37" t="n">
        <v>0.00253998142541163</v>
      </c>
      <c r="BE94" s="37" t="n">
        <v>0.000355795800739291</v>
      </c>
      <c r="BF94" s="37" t="n">
        <v>0.000494833721020876</v>
      </c>
      <c r="BG94" s="37" t="n">
        <v>-9.96839667478619E-005</v>
      </c>
      <c r="BH94" s="37" t="n">
        <v>-0.00168442920883036</v>
      </c>
      <c r="BI94" s="37" t="n">
        <v>0.001717635058408</v>
      </c>
      <c r="BJ94" s="37" t="n">
        <v>-0.000343220796711344</v>
      </c>
      <c r="BK94" s="37" t="n">
        <v>-0.00145820123173584</v>
      </c>
      <c r="BL94" s="37" t="n">
        <v>0.00305344682787772</v>
      </c>
      <c r="BM94" s="37" t="n">
        <v>0.00172412443564146</v>
      </c>
      <c r="BN94" s="37" t="n">
        <v>-0.00058779464352965</v>
      </c>
      <c r="BO94" s="37" t="n">
        <v>-0.0023132442468481</v>
      </c>
      <c r="BP94" s="37" t="n">
        <v>0.00470857670427127</v>
      </c>
      <c r="BQ94" s="37" t="n">
        <v>-0.00396902795180913</v>
      </c>
      <c r="BR94" s="37" t="n">
        <v>0.00253737207945067</v>
      </c>
    </row>
    <row r="95" customFormat="false" ht="12.75" hidden="false" customHeight="false" outlineLevel="0" collapsed="false">
      <c r="A95" s="56" t="s">
        <v>361</v>
      </c>
      <c r="B95" s="3" t="n">
        <v>-0.000185629003665476</v>
      </c>
      <c r="C95" s="37" t="n">
        <v>-0.00153529693048293</v>
      </c>
      <c r="D95" s="37" t="n">
        <v>-0.00103546119781518</v>
      </c>
      <c r="E95" s="37" t="n">
        <v>0.000102053331311742</v>
      </c>
      <c r="F95" s="37" t="n">
        <v>0.00113862397231938</v>
      </c>
      <c r="G95" s="37" t="n">
        <v>0.00150188502739001</v>
      </c>
      <c r="H95" s="37" t="n">
        <v>0.00128569557377157</v>
      </c>
      <c r="I95" s="37" t="n">
        <v>-0.00108883668169011</v>
      </c>
      <c r="J95" s="37" t="n">
        <v>-0.000194957467631845</v>
      </c>
      <c r="K95" s="37" t="n">
        <v>-2.16016091953425E-005</v>
      </c>
      <c r="L95" s="37" t="n">
        <v>-0.000798501665479838</v>
      </c>
      <c r="M95" s="37" t="n">
        <v>-0.000186758994363277</v>
      </c>
      <c r="N95" s="37" t="n">
        <v>0.00173912366156813</v>
      </c>
      <c r="O95" s="37" t="n">
        <v>-0.000127199236369436</v>
      </c>
      <c r="P95" s="37" t="n">
        <v>-0.00301369455992556</v>
      </c>
      <c r="Q95" s="37" t="n">
        <v>-0.00399178665422285</v>
      </c>
      <c r="R95" s="37" t="n">
        <v>0.00124314420011568</v>
      </c>
      <c r="S95" s="37" t="n">
        <v>-0.000634213766384931</v>
      </c>
      <c r="T95" s="37" t="n">
        <v>0.000356001573825343</v>
      </c>
      <c r="U95" s="37" t="n">
        <v>0.000938040782356463</v>
      </c>
      <c r="V95" s="37" t="n">
        <v>0.00289833386764434</v>
      </c>
      <c r="W95" s="37" t="n">
        <v>-0.00200776711652143</v>
      </c>
      <c r="X95" s="37" t="n">
        <v>-0.001821703508859</v>
      </c>
      <c r="Y95" s="37" t="n">
        <v>0.000195646896592138</v>
      </c>
      <c r="Z95" s="37" t="n">
        <v>0.000910484337675606</v>
      </c>
      <c r="AA95" s="37" t="n">
        <v>0.000739995822633892</v>
      </c>
      <c r="AB95" s="37" t="n">
        <v>-0.000850244597232883</v>
      </c>
      <c r="AC95" s="37" t="n">
        <v>0.000103249502401701</v>
      </c>
      <c r="AD95" s="37" t="n">
        <v>-0.000511705701884105</v>
      </c>
      <c r="AE95" s="37" t="n">
        <v>0.00183839755160781</v>
      </c>
      <c r="AF95" s="37" t="n">
        <v>0.00464542973345173</v>
      </c>
      <c r="AG95" s="37" t="n">
        <v>0.00172479214856258</v>
      </c>
      <c r="AH95" s="37" t="n">
        <v>0.000386285043579682</v>
      </c>
      <c r="AI95" s="37" t="n">
        <v>-3.66800580172783E-005</v>
      </c>
      <c r="AJ95" s="37" t="n">
        <v>0.0024137795353174</v>
      </c>
      <c r="AK95" s="37" t="n">
        <v>-0.00102312314257735</v>
      </c>
      <c r="AL95" s="37" t="n">
        <v>0.000890867086695123</v>
      </c>
      <c r="AM95" s="37" t="n">
        <v>0.000217740159722192</v>
      </c>
      <c r="AN95" s="37" t="n">
        <v>-0.000919193388258467</v>
      </c>
      <c r="AO95" s="37" t="n">
        <v>-0.00638123530636793</v>
      </c>
      <c r="AP95" s="37" t="n">
        <v>-0.00613348779425694</v>
      </c>
      <c r="AQ95" s="37" t="n">
        <v>0.00468834799195508</v>
      </c>
      <c r="AR95" s="37" t="n">
        <v>0.00117602002469013</v>
      </c>
      <c r="AS95" s="37" t="n">
        <v>7.74207186476337E-005</v>
      </c>
      <c r="AT95" s="37" t="n">
        <v>0.00190446849670312</v>
      </c>
      <c r="AU95" s="37" t="n">
        <v>0.00115852974753258</v>
      </c>
      <c r="AV95" s="37" t="n">
        <v>0.00191539224034348</v>
      </c>
      <c r="AW95" s="37" t="n">
        <v>0.00145564941823705</v>
      </c>
      <c r="AX95" s="37" t="n">
        <v>0.000143253676358107</v>
      </c>
      <c r="AY95" s="37" t="n">
        <v>-0.000168321545534898</v>
      </c>
      <c r="AZ95" s="37" t="n">
        <v>-0.00429327423110548</v>
      </c>
      <c r="BA95" s="37" t="n">
        <v>0.00389923132576298</v>
      </c>
      <c r="BB95" s="37" t="n">
        <v>0.00190293089143963</v>
      </c>
      <c r="BC95" s="37" t="n">
        <v>-0.00018943395496696</v>
      </c>
      <c r="BD95" s="37" t="n">
        <v>-0.00301792853002429</v>
      </c>
      <c r="BE95" s="37" t="n">
        <v>0.000344031988006458</v>
      </c>
      <c r="BF95" s="37" t="n">
        <v>0.00339134343010469</v>
      </c>
      <c r="BG95" s="37" t="n">
        <v>0.00318455064593163</v>
      </c>
      <c r="BH95" s="37" t="n">
        <v>0.00455001883226726</v>
      </c>
      <c r="BI95" s="37" t="n">
        <v>-0.00461693374041513</v>
      </c>
      <c r="BJ95" s="37" t="n">
        <v>-0.00133335151339632</v>
      </c>
      <c r="BK95" s="37" t="n">
        <v>-0.00775018703262221</v>
      </c>
      <c r="BL95" s="37" t="n">
        <v>-0.00742577562908101</v>
      </c>
      <c r="BM95" s="37" t="n">
        <v>0.0049260335293046</v>
      </c>
      <c r="BN95" s="37" t="n">
        <v>0.00133734184487468</v>
      </c>
      <c r="BO95" s="37" t="n">
        <v>-0.0023132442468481</v>
      </c>
      <c r="BP95" s="37" t="n">
        <v>0.00470857670427127</v>
      </c>
      <c r="BQ95" s="37" t="n">
        <v>-0.000218417751430715</v>
      </c>
      <c r="BR95" s="37" t="n">
        <v>-0.00348235551081704</v>
      </c>
    </row>
    <row r="96" customFormat="false" ht="12.75" hidden="false" customHeight="false" outlineLevel="0" collapsed="false">
      <c r="A96" s="56" t="s">
        <v>362</v>
      </c>
      <c r="B96" s="3" t="n">
        <v>-0.000185629003665476</v>
      </c>
      <c r="C96" s="37" t="n">
        <v>-0.00153529693048293</v>
      </c>
      <c r="D96" s="37" t="n">
        <v>-0.00103546119781518</v>
      </c>
      <c r="E96" s="37" t="n">
        <v>0.000102053331311742</v>
      </c>
      <c r="F96" s="37" t="n">
        <v>0.00113862397231938</v>
      </c>
      <c r="G96" s="37" t="n">
        <v>0.00150188502739001</v>
      </c>
      <c r="H96" s="37" t="n">
        <v>0.00128569557377157</v>
      </c>
      <c r="I96" s="37" t="n">
        <v>-0.00108883668169011</v>
      </c>
      <c r="J96" s="37" t="n">
        <v>-0.000194957467631845</v>
      </c>
      <c r="K96" s="37" t="n">
        <v>-2.16016091953425E-005</v>
      </c>
      <c r="L96" s="37" t="n">
        <v>-0.000798501665479838</v>
      </c>
      <c r="M96" s="37" t="n">
        <v>-0.000186758994363277</v>
      </c>
      <c r="N96" s="37" t="n">
        <v>0.00173912366156813</v>
      </c>
      <c r="O96" s="37" t="n">
        <v>-0.000127199236369436</v>
      </c>
      <c r="P96" s="37" t="n">
        <v>-0.00301369455992556</v>
      </c>
      <c r="Q96" s="37" t="n">
        <v>-0.00399178665422285</v>
      </c>
      <c r="R96" s="37" t="n">
        <v>0.00124314420011568</v>
      </c>
      <c r="S96" s="37" t="n">
        <v>-0.000634213766384931</v>
      </c>
      <c r="T96" s="37" t="n">
        <v>0.000356001573825343</v>
      </c>
      <c r="U96" s="37" t="n">
        <v>0.000938040782356463</v>
      </c>
      <c r="V96" s="37" t="n">
        <v>0.00289833386764434</v>
      </c>
      <c r="W96" s="37" t="n">
        <v>-0.00200776711652143</v>
      </c>
      <c r="X96" s="37" t="n">
        <v>-0.001821703508859</v>
      </c>
      <c r="Y96" s="37" t="n">
        <v>0.000195646896592138</v>
      </c>
      <c r="Z96" s="37" t="n">
        <v>0.000910484337675606</v>
      </c>
      <c r="AA96" s="37" t="n">
        <v>0.000739995822633892</v>
      </c>
      <c r="AB96" s="37" t="n">
        <v>-0.000850244597232883</v>
      </c>
      <c r="AC96" s="37" t="n">
        <v>0.000103249502401701</v>
      </c>
      <c r="AD96" s="37" t="n">
        <v>-0.000511705701884105</v>
      </c>
      <c r="AE96" s="37" t="n">
        <v>0.00183839755160781</v>
      </c>
      <c r="AF96" s="37" t="n">
        <v>0.00464542973345173</v>
      </c>
      <c r="AG96" s="37" t="n">
        <v>0.00172479214856258</v>
      </c>
      <c r="AH96" s="37" t="n">
        <v>0.000386285043579682</v>
      </c>
      <c r="AI96" s="37" t="n">
        <v>-3.66800580172783E-005</v>
      </c>
      <c r="AJ96" s="37" t="n">
        <v>0.0024137795353174</v>
      </c>
      <c r="AK96" s="37" t="n">
        <v>-0.00102312314257735</v>
      </c>
      <c r="AL96" s="37" t="n">
        <v>0.000890867086695123</v>
      </c>
      <c r="AM96" s="37" t="n">
        <v>0.000217740159722192</v>
      </c>
      <c r="AN96" s="37" t="n">
        <v>-0.000919193388258467</v>
      </c>
      <c r="AO96" s="37" t="n">
        <v>-0.00638123530636793</v>
      </c>
      <c r="AP96" s="37" t="n">
        <v>-0.00613348779425694</v>
      </c>
      <c r="AQ96" s="37" t="n">
        <v>0.00468834799195508</v>
      </c>
      <c r="AR96" s="37" t="n">
        <v>0.00117602002469013</v>
      </c>
      <c r="AS96" s="37" t="n">
        <v>7.74207186476337E-005</v>
      </c>
      <c r="AT96" s="37" t="n">
        <v>0.00190446849670312</v>
      </c>
      <c r="AU96" s="37" t="n">
        <v>0.00115852974753258</v>
      </c>
      <c r="AV96" s="37" t="n">
        <v>0.00191539224034348</v>
      </c>
      <c r="AW96" s="37" t="n">
        <v>0.00145564941823705</v>
      </c>
      <c r="AX96" s="37" t="n">
        <v>0.000143253676358107</v>
      </c>
      <c r="AY96" s="37" t="n">
        <v>-0.000168321545534898</v>
      </c>
      <c r="AZ96" s="37" t="n">
        <v>-0.00429327423110548</v>
      </c>
      <c r="BA96" s="37" t="n">
        <v>0.00389923132576298</v>
      </c>
      <c r="BB96" s="37" t="n">
        <v>0.00190293089143963</v>
      </c>
      <c r="BC96" s="37" t="n">
        <v>-0.00018943395496696</v>
      </c>
      <c r="BD96" s="37" t="n">
        <v>-0.00301792853002429</v>
      </c>
      <c r="BE96" s="37" t="n">
        <v>0.000344031988006458</v>
      </c>
      <c r="BF96" s="37" t="n">
        <v>0.00339134343010469</v>
      </c>
      <c r="BG96" s="37" t="n">
        <v>0.00318455064593163</v>
      </c>
      <c r="BH96" s="37" t="n">
        <v>0.00455001883226726</v>
      </c>
      <c r="BI96" s="37" t="n">
        <v>-0.00461693374041513</v>
      </c>
      <c r="BJ96" s="37" t="n">
        <v>-0.00133335151339632</v>
      </c>
      <c r="BK96" s="37" t="n">
        <v>-0.00775018703262221</v>
      </c>
      <c r="BL96" s="37" t="n">
        <v>-0.00742577562908101</v>
      </c>
      <c r="BM96" s="37" t="n">
        <v>0.0049260335293046</v>
      </c>
      <c r="BN96" s="37" t="n">
        <v>0.00133734184487468</v>
      </c>
      <c r="BO96" s="37" t="n">
        <v>0.00186338175900085</v>
      </c>
      <c r="BP96" s="37" t="n">
        <v>0.00238481449624558</v>
      </c>
      <c r="BQ96" s="37" t="n">
        <v>-0.000218417751430715</v>
      </c>
      <c r="BR96" s="37" t="n">
        <v>-0.00348235551081704</v>
      </c>
    </row>
    <row r="97" customFormat="false" ht="12.75" hidden="false" customHeight="false" outlineLevel="0" collapsed="false">
      <c r="A97" s="56" t="s">
        <v>363</v>
      </c>
      <c r="B97" s="3" t="n">
        <v>-0.000185629003665476</v>
      </c>
      <c r="C97" s="37" t="n">
        <v>-0.00153529693048293</v>
      </c>
      <c r="D97" s="37" t="n">
        <v>-0.00103546119781518</v>
      </c>
      <c r="E97" s="37" t="n">
        <v>0.000102053331311742</v>
      </c>
      <c r="F97" s="37" t="n">
        <v>0.00113862397231938</v>
      </c>
      <c r="G97" s="37" t="n">
        <v>0.00150188502739001</v>
      </c>
      <c r="H97" s="37" t="n">
        <v>0.00128569557377157</v>
      </c>
      <c r="I97" s="37" t="n">
        <v>-0.00108883668169011</v>
      </c>
      <c r="J97" s="37" t="n">
        <v>-0.000194957467631845</v>
      </c>
      <c r="K97" s="37" t="n">
        <v>-2.16016091953425E-005</v>
      </c>
      <c r="L97" s="37" t="n">
        <v>-0.000798501665479838</v>
      </c>
      <c r="M97" s="37" t="n">
        <v>-0.000186758994363277</v>
      </c>
      <c r="N97" s="37" t="n">
        <v>0.00173912366156813</v>
      </c>
      <c r="O97" s="37" t="n">
        <v>-0.000127199236369436</v>
      </c>
      <c r="P97" s="37" t="n">
        <v>-0.00301369455992556</v>
      </c>
      <c r="Q97" s="37" t="n">
        <v>-0.00399178665422285</v>
      </c>
      <c r="R97" s="37" t="n">
        <v>0.00124314420011568</v>
      </c>
      <c r="S97" s="37" t="n">
        <v>-0.000634213766384931</v>
      </c>
      <c r="T97" s="37" t="n">
        <v>0.000356001573825343</v>
      </c>
      <c r="U97" s="37" t="n">
        <v>0.000938040782356463</v>
      </c>
      <c r="V97" s="37" t="n">
        <v>0.00289833386764434</v>
      </c>
      <c r="W97" s="37" t="n">
        <v>-0.00200776711652143</v>
      </c>
      <c r="X97" s="37" t="n">
        <v>-0.001821703508859</v>
      </c>
      <c r="Y97" s="37" t="n">
        <v>0.000195646896592138</v>
      </c>
      <c r="Z97" s="37" t="n">
        <v>0.000910484337675606</v>
      </c>
      <c r="AA97" s="37" t="n">
        <v>0.000739995822633892</v>
      </c>
      <c r="AB97" s="37" t="n">
        <v>-0.000850244597232883</v>
      </c>
      <c r="AC97" s="37" t="n">
        <v>0.000103249502401701</v>
      </c>
      <c r="AD97" s="37" t="n">
        <v>-0.000511705701884105</v>
      </c>
      <c r="AE97" s="37" t="n">
        <v>0.00183839755160781</v>
      </c>
      <c r="AF97" s="37" t="n">
        <v>0.00464542973345173</v>
      </c>
      <c r="AG97" s="37" t="n">
        <v>0.00172479214856258</v>
      </c>
      <c r="AH97" s="37" t="n">
        <v>0.000386285043579682</v>
      </c>
      <c r="AI97" s="37" t="n">
        <v>-3.66800580172783E-005</v>
      </c>
      <c r="AJ97" s="37" t="n">
        <v>0.0024137795353174</v>
      </c>
      <c r="AK97" s="37" t="n">
        <v>-0.00102312314257735</v>
      </c>
      <c r="AL97" s="37" t="n">
        <v>0.000890867086695123</v>
      </c>
      <c r="AM97" s="37" t="n">
        <v>0.000217740159722192</v>
      </c>
      <c r="AN97" s="37" t="n">
        <v>-0.000919193388258467</v>
      </c>
      <c r="AO97" s="37" t="n">
        <v>-0.00638123530636793</v>
      </c>
      <c r="AP97" s="37" t="n">
        <v>-0.00613348779425694</v>
      </c>
      <c r="AQ97" s="37" t="n">
        <v>0.00468834799195508</v>
      </c>
      <c r="AR97" s="37" t="n">
        <v>0.00117602002469013</v>
      </c>
      <c r="AS97" s="37" t="n">
        <v>7.74207186476337E-005</v>
      </c>
      <c r="AT97" s="37" t="n">
        <v>0.00190446849670312</v>
      </c>
      <c r="AU97" s="37" t="n">
        <v>0.00115852974753258</v>
      </c>
      <c r="AV97" s="37" t="n">
        <v>0.00191539224034348</v>
      </c>
      <c r="AW97" s="37" t="n">
        <v>0.00145564941823705</v>
      </c>
      <c r="AX97" s="37" t="n">
        <v>0.000143253676358107</v>
      </c>
      <c r="AY97" s="37" t="n">
        <v>-0.000168321545534898</v>
      </c>
      <c r="AZ97" s="37" t="n">
        <v>-0.00429327423110548</v>
      </c>
      <c r="BA97" s="37" t="n">
        <v>0.00389923132576298</v>
      </c>
      <c r="BB97" s="37" t="n">
        <v>0.00190293089143963</v>
      </c>
      <c r="BC97" s="37" t="n">
        <v>-0.00018943395496696</v>
      </c>
      <c r="BD97" s="37" t="n">
        <v>-0.00301792853002429</v>
      </c>
      <c r="BE97" s="37" t="n">
        <v>0.000344031988006458</v>
      </c>
      <c r="BF97" s="37" t="n">
        <v>0.00339134343010469</v>
      </c>
      <c r="BG97" s="37" t="n">
        <v>0.00318455064593163</v>
      </c>
      <c r="BH97" s="37" t="n">
        <v>0.00455001883226726</v>
      </c>
      <c r="BI97" s="37" t="n">
        <v>-0.00461693374041513</v>
      </c>
      <c r="BJ97" s="37" t="n">
        <v>-0.00133335151339632</v>
      </c>
      <c r="BK97" s="37" t="n">
        <v>-0.00775018703262221</v>
      </c>
      <c r="BL97" s="37" t="n">
        <v>-0.00742577562908101</v>
      </c>
      <c r="BM97" s="37" t="n">
        <v>0.0049260335293046</v>
      </c>
      <c r="BN97" s="37" t="n">
        <v>0.00133734184487468</v>
      </c>
      <c r="BO97" s="37" t="n">
        <v>0.00186338175900085</v>
      </c>
      <c r="BP97" s="37" t="n">
        <v>0.00238481449624558</v>
      </c>
      <c r="BQ97" s="37" t="n">
        <v>0.00203130228389261</v>
      </c>
      <c r="BR97" s="37" t="n">
        <v>-0.00396357760128303</v>
      </c>
    </row>
    <row r="98" customFormat="false" ht="12.75" hidden="false" customHeight="false" outlineLevel="0" collapsed="false">
      <c r="A98" s="56" t="s">
        <v>262</v>
      </c>
      <c r="B98" s="3" t="n">
        <v>-0.000185629003665476</v>
      </c>
      <c r="C98" s="37" t="n">
        <v>-0.00153529693048293</v>
      </c>
      <c r="D98" s="37" t="n">
        <v>-0.00103546119781518</v>
      </c>
      <c r="E98" s="37" t="n">
        <v>0.000102053331311742</v>
      </c>
      <c r="F98" s="37" t="n">
        <v>0.00113862397231938</v>
      </c>
      <c r="G98" s="37" t="n">
        <v>0.00150188502739001</v>
      </c>
      <c r="H98" s="37" t="n">
        <v>0.00128569557377157</v>
      </c>
      <c r="I98" s="37" t="n">
        <v>-0.00108883668169011</v>
      </c>
      <c r="J98" s="37" t="n">
        <v>-0.000194957467631845</v>
      </c>
      <c r="K98" s="37" t="n">
        <v>-2.16016091953425E-005</v>
      </c>
      <c r="L98" s="37" t="n">
        <v>-0.000798501665479838</v>
      </c>
      <c r="M98" s="37" t="n">
        <v>-0.000186758994363277</v>
      </c>
      <c r="N98" s="37" t="n">
        <v>0.00173912366156813</v>
      </c>
      <c r="O98" s="37" t="n">
        <v>-0.000127199236369436</v>
      </c>
      <c r="P98" s="37" t="n">
        <v>-0.00301369455992556</v>
      </c>
      <c r="Q98" s="37" t="n">
        <v>-0.00399178665422285</v>
      </c>
      <c r="R98" s="37" t="n">
        <v>0.00124314420011568</v>
      </c>
      <c r="S98" s="37" t="n">
        <v>-0.000634213766384931</v>
      </c>
      <c r="T98" s="37" t="n">
        <v>0.000356001573825343</v>
      </c>
      <c r="U98" s="37" t="n">
        <v>0.000938040782356463</v>
      </c>
      <c r="V98" s="37" t="n">
        <v>0.00289833386764434</v>
      </c>
      <c r="W98" s="37" t="n">
        <v>-0.00200776711652143</v>
      </c>
      <c r="X98" s="37" t="n">
        <v>-0.001821703508859</v>
      </c>
      <c r="Y98" s="37" t="n">
        <v>0.000195646896592138</v>
      </c>
      <c r="Z98" s="37" t="n">
        <v>0.000910484337675606</v>
      </c>
      <c r="AA98" s="37" t="n">
        <v>0.000739995822633892</v>
      </c>
      <c r="AB98" s="37" t="n">
        <v>-0.000850244597232883</v>
      </c>
      <c r="AC98" s="37" t="n">
        <v>0.000103249502401701</v>
      </c>
      <c r="AD98" s="37" t="n">
        <v>-0.000511705701884105</v>
      </c>
      <c r="AE98" s="37" t="n">
        <v>0.00183839755160781</v>
      </c>
      <c r="AF98" s="37" t="n">
        <v>0.00464542973345173</v>
      </c>
      <c r="AG98" s="37" t="n">
        <v>0.00172479214856258</v>
      </c>
      <c r="AH98" s="37" t="n">
        <v>0.000386285043579682</v>
      </c>
      <c r="AI98" s="37" t="n">
        <v>-3.66800580172783E-005</v>
      </c>
      <c r="AJ98" s="37" t="n">
        <v>0.0024137795353174</v>
      </c>
      <c r="AK98" s="37" t="n">
        <v>-0.00102312314257735</v>
      </c>
      <c r="AL98" s="37" t="n">
        <v>0.000890867086695123</v>
      </c>
      <c r="AM98" s="37" t="n">
        <v>0.000217740159722192</v>
      </c>
      <c r="AN98" s="37" t="n">
        <v>-0.000919193388258467</v>
      </c>
      <c r="AO98" s="37" t="n">
        <v>-0.00638123530636793</v>
      </c>
      <c r="AP98" s="37" t="n">
        <v>-0.00613348779425694</v>
      </c>
      <c r="AQ98" s="37" t="n">
        <v>0.00468834799195508</v>
      </c>
      <c r="AR98" s="37" t="n">
        <v>0.00117602002469013</v>
      </c>
      <c r="AS98" s="37" t="n">
        <v>7.74207186476337E-005</v>
      </c>
      <c r="AT98" s="37" t="n">
        <v>0.00190446849670312</v>
      </c>
      <c r="AU98" s="37" t="n">
        <v>0.00115852974753258</v>
      </c>
      <c r="AV98" s="37" t="n">
        <v>0.00191539224034348</v>
      </c>
      <c r="AW98" s="37" t="n">
        <v>0.00145564941823705</v>
      </c>
      <c r="AX98" s="37" t="n">
        <v>0.000143253676358107</v>
      </c>
      <c r="AY98" s="37" t="n">
        <v>-0.000168321545534898</v>
      </c>
      <c r="AZ98" s="37" t="n">
        <v>-0.00429327423110548</v>
      </c>
      <c r="BA98" s="37" t="n">
        <v>0.00389923132576298</v>
      </c>
      <c r="BB98" s="37" t="n">
        <v>0.00190293089143963</v>
      </c>
      <c r="BC98" s="37" t="n">
        <v>-0.00018943395496696</v>
      </c>
      <c r="BD98" s="37" t="n">
        <v>-0.00301792853002429</v>
      </c>
      <c r="BE98" s="37" t="n">
        <v>0.000344031988006458</v>
      </c>
      <c r="BF98" s="37" t="n">
        <v>0.00339134343010469</v>
      </c>
      <c r="BG98" s="37" t="n">
        <v>0.00318455064593163</v>
      </c>
      <c r="BH98" s="37" t="n">
        <v>0.00455001883226726</v>
      </c>
      <c r="BI98" s="37" t="n">
        <v>-0.00461693374041513</v>
      </c>
      <c r="BJ98" s="37" t="n">
        <v>-0.00133335151339632</v>
      </c>
      <c r="BK98" s="37" t="n">
        <v>-0.00775018703262221</v>
      </c>
      <c r="BL98" s="37" t="n">
        <v>-0.00742577562908101</v>
      </c>
      <c r="BM98" s="37" t="n">
        <v>0.0049260335293046</v>
      </c>
      <c r="BN98" s="37" t="n">
        <v>0.00133734184487468</v>
      </c>
      <c r="BO98" s="37" t="n">
        <v>0.00379807062362104</v>
      </c>
      <c r="BP98" s="37" t="n">
        <v>0.00195947305783119</v>
      </c>
      <c r="BQ98" s="37" t="n">
        <v>0.00203130228389261</v>
      </c>
      <c r="BR98" s="37" t="n">
        <v>-0.00396357760128303</v>
      </c>
    </row>
    <row r="99" customFormat="false" ht="12.75" hidden="false" customHeight="false" outlineLevel="0" collapsed="false">
      <c r="A99" s="56" t="s">
        <v>364</v>
      </c>
      <c r="B99" s="3" t="n">
        <v>0.000278536942028157</v>
      </c>
      <c r="C99" s="37" t="n">
        <v>-0.00129817903420695</v>
      </c>
      <c r="D99" s="37" t="n">
        <v>-4.16518355734836E-005</v>
      </c>
      <c r="E99" s="37" t="n">
        <v>-0.000497917191815449</v>
      </c>
      <c r="F99" s="37" t="n">
        <v>0.000986811757872791</v>
      </c>
      <c r="G99" s="37" t="n">
        <v>0.000483269747346241</v>
      </c>
      <c r="H99" s="37" t="n">
        <v>0.00145046050178472</v>
      </c>
      <c r="I99" s="37" t="n">
        <v>-0.00265555840757605</v>
      </c>
      <c r="J99" s="37" t="n">
        <v>-6.76968931364225E-005</v>
      </c>
      <c r="K99" s="37" t="n">
        <v>0.000126277931940217</v>
      </c>
      <c r="L99" s="37" t="n">
        <v>-0.000891975876364852</v>
      </c>
      <c r="M99" s="37" t="n">
        <v>0.00029313782877475</v>
      </c>
      <c r="N99" s="37" t="n">
        <v>0.00156272041047327</v>
      </c>
      <c r="O99" s="37" t="n">
        <v>-2.73953353628064E-005</v>
      </c>
      <c r="P99" s="37" t="n">
        <v>-0.00148626663587059</v>
      </c>
      <c r="Q99" s="37" t="n">
        <v>-0.00110957474198287</v>
      </c>
      <c r="R99" s="37" t="n">
        <v>0.000438257514825054</v>
      </c>
      <c r="S99" s="37" t="n">
        <v>-0.00111421657354304</v>
      </c>
      <c r="T99" s="37" t="n">
        <v>0.000686943219902473</v>
      </c>
      <c r="U99" s="37" t="n">
        <v>0.000667626134488469</v>
      </c>
      <c r="V99" s="37" t="n">
        <v>0.002241813732418</v>
      </c>
      <c r="W99" s="37" t="n">
        <v>-0.00287024218009902</v>
      </c>
      <c r="X99" s="37" t="n">
        <v>-1.20840084371845E-005</v>
      </c>
      <c r="Y99" s="37" t="n">
        <v>0.000282965658259688</v>
      </c>
      <c r="Z99" s="37" t="n">
        <v>0.000386291133803148</v>
      </c>
      <c r="AA99" s="37" t="n">
        <v>0.000605154515829068</v>
      </c>
      <c r="AB99" s="37" t="n">
        <v>1.49202608838452E-005</v>
      </c>
      <c r="AC99" s="37" t="n">
        <v>0.000288483399452573</v>
      </c>
      <c r="AD99" s="37" t="n">
        <v>8.68130700161609E-005</v>
      </c>
      <c r="AE99" s="37" t="n">
        <v>0.00175322295920173</v>
      </c>
      <c r="AF99" s="37" t="n">
        <v>0.0012640353228918</v>
      </c>
      <c r="AG99" s="37" t="n">
        <v>0.000167710578098439</v>
      </c>
      <c r="AH99" s="37" t="n">
        <v>-0.000383420684828381</v>
      </c>
      <c r="AI99" s="37" t="n">
        <v>2.49813741924291E-005</v>
      </c>
      <c r="AJ99" s="37" t="n">
        <v>0.00227396598225404</v>
      </c>
      <c r="AK99" s="37" t="n">
        <v>-0.000210805111704539</v>
      </c>
      <c r="AL99" s="37" t="n">
        <v>0.000289307132749405</v>
      </c>
      <c r="AM99" s="37" t="n">
        <v>0.000496041414686878</v>
      </c>
      <c r="AN99" s="37" t="n">
        <v>-6.77280194176817E-005</v>
      </c>
      <c r="AO99" s="37" t="n">
        <v>-0.00384843591408847</v>
      </c>
      <c r="AP99" s="37" t="n">
        <v>-0.0022385619082598</v>
      </c>
      <c r="AQ99" s="37" t="n">
        <v>0.0017688438243374</v>
      </c>
      <c r="AR99" s="37" t="n">
        <v>0.000678554309854519</v>
      </c>
      <c r="AS99" s="37" t="n">
        <v>-0.00262741024166006</v>
      </c>
      <c r="AT99" s="37" t="n">
        <v>-0.0018959433024597</v>
      </c>
      <c r="AU99" s="37" t="n">
        <v>0.0011397998938323</v>
      </c>
      <c r="AV99" s="37" t="n">
        <v>0.000570226053527888</v>
      </c>
      <c r="AW99" s="37" t="n">
        <v>-0.00017399849216292</v>
      </c>
      <c r="AX99" s="37" t="n">
        <v>0.00195822250111103</v>
      </c>
      <c r="AY99" s="37" t="n">
        <v>0.00167938205309208</v>
      </c>
      <c r="AZ99" s="37" t="n">
        <v>-0.00487881562464967</v>
      </c>
      <c r="BA99" s="37" t="n">
        <v>0.000328946732721783</v>
      </c>
      <c r="BB99" s="37" t="n">
        <v>0.0019479446760439</v>
      </c>
      <c r="BC99" s="37" t="n">
        <v>0.00172454532254846</v>
      </c>
      <c r="BD99" s="37" t="n">
        <v>-0.0034710997189043</v>
      </c>
      <c r="BE99" s="37" t="n">
        <v>0.00225412698167275</v>
      </c>
      <c r="BF99" s="37" t="n">
        <v>0.00352113363253624</v>
      </c>
      <c r="BG99" s="37" t="n">
        <v>0.00186204820324521</v>
      </c>
      <c r="BH99" s="37" t="n">
        <v>0.00234254698017378</v>
      </c>
      <c r="BI99" s="37" t="n">
        <v>-0.0026658686942188</v>
      </c>
      <c r="BJ99" s="37" t="n">
        <v>0.000899880537595239</v>
      </c>
      <c r="BK99" s="37" t="n">
        <v>-0.00573767371848588</v>
      </c>
      <c r="BL99" s="37" t="n">
        <v>-0.00228016685046078</v>
      </c>
      <c r="BM99" s="37" t="n">
        <v>0.00330825969755299</v>
      </c>
      <c r="BN99" s="37" t="n">
        <v>0.00016321088597975</v>
      </c>
      <c r="BO99" s="37" t="n">
        <v>0.0025327489021622</v>
      </c>
      <c r="BP99" s="37" t="n">
        <v>0.00395717078089316</v>
      </c>
      <c r="BQ99" s="37" t="n">
        <v>0.00219620958556082</v>
      </c>
      <c r="BR99" s="37" t="n">
        <v>-0.000255839488685308</v>
      </c>
    </row>
    <row r="100" customFormat="false" ht="12.75" hidden="false" customHeight="false" outlineLevel="0" collapsed="false">
      <c r="A100" s="56" t="s">
        <v>365</v>
      </c>
      <c r="B100" s="3" t="n">
        <v>0.000278536942028157</v>
      </c>
      <c r="C100" s="37" t="n">
        <v>-0.00129817903420695</v>
      </c>
      <c r="D100" s="37" t="n">
        <v>-4.16518355734836E-005</v>
      </c>
      <c r="E100" s="37" t="n">
        <v>-0.000497917191815449</v>
      </c>
      <c r="F100" s="37" t="n">
        <v>0.000986811757872791</v>
      </c>
      <c r="G100" s="37" t="n">
        <v>0.000483269747346241</v>
      </c>
      <c r="H100" s="37" t="n">
        <v>0.00145046050178472</v>
      </c>
      <c r="I100" s="37" t="n">
        <v>-0.00265555840757605</v>
      </c>
      <c r="J100" s="37" t="n">
        <v>-6.76968931364225E-005</v>
      </c>
      <c r="K100" s="37" t="n">
        <v>0.000126277931940217</v>
      </c>
      <c r="L100" s="37" t="n">
        <v>-0.000891975876364852</v>
      </c>
      <c r="M100" s="37" t="n">
        <v>0.00029313782877475</v>
      </c>
      <c r="N100" s="37" t="n">
        <v>0.00156272041047327</v>
      </c>
      <c r="O100" s="37" t="n">
        <v>-2.73953353628064E-005</v>
      </c>
      <c r="P100" s="37" t="n">
        <v>-0.00148626663587059</v>
      </c>
      <c r="Q100" s="37" t="n">
        <v>-0.00110957474198287</v>
      </c>
      <c r="R100" s="37" t="n">
        <v>0.000438257514825054</v>
      </c>
      <c r="S100" s="37" t="n">
        <v>-0.00111421657354304</v>
      </c>
      <c r="T100" s="37" t="n">
        <v>0.000686943219902473</v>
      </c>
      <c r="U100" s="37" t="n">
        <v>0.000667626134488469</v>
      </c>
      <c r="V100" s="37" t="n">
        <v>0.002241813732418</v>
      </c>
      <c r="W100" s="37" t="n">
        <v>-0.00287024218009902</v>
      </c>
      <c r="X100" s="37" t="n">
        <v>-1.20840084371845E-005</v>
      </c>
      <c r="Y100" s="37" t="n">
        <v>0.000282965658259688</v>
      </c>
      <c r="Z100" s="37" t="n">
        <v>0.000386291133803148</v>
      </c>
      <c r="AA100" s="37" t="n">
        <v>0.000605154515829068</v>
      </c>
      <c r="AB100" s="37" t="n">
        <v>1.49202608838452E-005</v>
      </c>
      <c r="AC100" s="37" t="n">
        <v>0.000288483399452573</v>
      </c>
      <c r="AD100" s="37" t="n">
        <v>8.68130700161609E-005</v>
      </c>
      <c r="AE100" s="37" t="n">
        <v>0.00175322295920173</v>
      </c>
      <c r="AF100" s="37" t="n">
        <v>0.0012640353228918</v>
      </c>
      <c r="AG100" s="37" t="n">
        <v>0.000167710578098439</v>
      </c>
      <c r="AH100" s="37" t="n">
        <v>-0.000383420684828381</v>
      </c>
      <c r="AI100" s="37" t="n">
        <v>2.49813741924291E-005</v>
      </c>
      <c r="AJ100" s="37" t="n">
        <v>0.00227396598225404</v>
      </c>
      <c r="AK100" s="37" t="n">
        <v>-0.000210805111704539</v>
      </c>
      <c r="AL100" s="37" t="n">
        <v>0.000289307132749405</v>
      </c>
      <c r="AM100" s="37" t="n">
        <v>0.000496041414686878</v>
      </c>
      <c r="AN100" s="37" t="n">
        <v>-6.77280194176817E-005</v>
      </c>
      <c r="AO100" s="37" t="n">
        <v>-0.00384843591408847</v>
      </c>
      <c r="AP100" s="37" t="n">
        <v>-0.0022385619082598</v>
      </c>
      <c r="AQ100" s="37" t="n">
        <v>0.0017688438243374</v>
      </c>
      <c r="AR100" s="37" t="n">
        <v>0.000678554309854519</v>
      </c>
      <c r="AS100" s="37" t="n">
        <v>-0.00262741024166006</v>
      </c>
      <c r="AT100" s="37" t="n">
        <v>-0.0018959433024597</v>
      </c>
      <c r="AU100" s="37" t="n">
        <v>0.0011397998938323</v>
      </c>
      <c r="AV100" s="37" t="n">
        <v>0.000570226053527888</v>
      </c>
      <c r="AW100" s="37" t="n">
        <v>-0.00017399849216292</v>
      </c>
      <c r="AX100" s="37" t="n">
        <v>0.00195822250111103</v>
      </c>
      <c r="AY100" s="37" t="n">
        <v>0.00167938205309208</v>
      </c>
      <c r="AZ100" s="37" t="n">
        <v>-0.00487881562464967</v>
      </c>
      <c r="BA100" s="37" t="n">
        <v>0.000328946732721783</v>
      </c>
      <c r="BB100" s="37" t="n">
        <v>0.0019479446760439</v>
      </c>
      <c r="BC100" s="37" t="n">
        <v>0.00172454532254846</v>
      </c>
      <c r="BD100" s="37" t="n">
        <v>-0.0034710997189043</v>
      </c>
      <c r="BE100" s="37" t="n">
        <v>0.00225412698167275</v>
      </c>
      <c r="BF100" s="37" t="n">
        <v>0.00352113363253624</v>
      </c>
      <c r="BG100" s="37" t="n">
        <v>0.00186204820324521</v>
      </c>
      <c r="BH100" s="37" t="n">
        <v>0.00234254698017378</v>
      </c>
      <c r="BI100" s="37" t="n">
        <v>-0.0026658686942188</v>
      </c>
      <c r="BJ100" s="37" t="n">
        <v>0.000899880537595239</v>
      </c>
      <c r="BK100" s="37" t="n">
        <v>-0.00573767371848588</v>
      </c>
      <c r="BL100" s="37" t="n">
        <v>-0.00228016685046078</v>
      </c>
      <c r="BM100" s="37" t="n">
        <v>0.00330825969755299</v>
      </c>
      <c r="BN100" s="37" t="n">
        <v>0.00016321088597975</v>
      </c>
      <c r="BO100" s="37" t="n">
        <v>0.0025327489021622</v>
      </c>
      <c r="BP100" s="37" t="n">
        <v>0.00395717078089316</v>
      </c>
      <c r="BQ100" s="37" t="n">
        <v>0.00226745773819313</v>
      </c>
      <c r="BR100" s="37" t="n">
        <v>0.00200548183724998</v>
      </c>
    </row>
    <row r="101" customFormat="false" ht="12.75" hidden="false" customHeight="false" outlineLevel="0" collapsed="false">
      <c r="A101" s="56" t="s">
        <v>366</v>
      </c>
      <c r="B101" s="3" t="n">
        <v>-0.00171804920756239</v>
      </c>
      <c r="C101" s="37" t="n">
        <v>-0.000731718343033275</v>
      </c>
      <c r="D101" s="37" t="n">
        <v>-0.000795556318755734</v>
      </c>
      <c r="E101" s="37" t="n">
        <v>-0.000736268218678755</v>
      </c>
      <c r="F101" s="37" t="n">
        <v>-0.000231541226770404</v>
      </c>
      <c r="G101" s="37" t="n">
        <v>0.00131099144253374</v>
      </c>
      <c r="H101" s="37" t="n">
        <v>0.0018214043344935</v>
      </c>
      <c r="I101" s="37" t="n">
        <v>-0.000666592572732277</v>
      </c>
      <c r="J101" s="37" t="n">
        <v>0.000714559462422284</v>
      </c>
      <c r="K101" s="37" t="n">
        <v>0.000551982335796527</v>
      </c>
      <c r="L101" s="37" t="n">
        <v>0.000312509477398695</v>
      </c>
      <c r="M101" s="37" t="n">
        <v>-0.0014601385504211</v>
      </c>
      <c r="N101" s="37" t="n">
        <v>-4.74856055507768E-005</v>
      </c>
      <c r="O101" s="37" t="n">
        <v>-0.000560456457977948</v>
      </c>
      <c r="P101" s="37" t="n">
        <v>0.00110875421153076</v>
      </c>
      <c r="Q101" s="37" t="n">
        <v>0.000542631809558251</v>
      </c>
      <c r="R101" s="37" t="n">
        <v>0.00162999482555732</v>
      </c>
      <c r="S101" s="37" t="n">
        <v>-0.00298624749753847</v>
      </c>
      <c r="T101" s="37" t="n">
        <v>-7.68299853640947E-005</v>
      </c>
      <c r="U101" s="37" t="n">
        <v>0.000141237027301158</v>
      </c>
      <c r="V101" s="37" t="n">
        <v>-0.00100355593007749</v>
      </c>
      <c r="W101" s="37" t="n">
        <v>0.000328808240725506</v>
      </c>
      <c r="X101" s="37" t="n">
        <v>0.00175613719031066</v>
      </c>
      <c r="Y101" s="37" t="n">
        <v>-3.15776229080701E-005</v>
      </c>
      <c r="Z101" s="37" t="n">
        <v>-0.00167173977582706</v>
      </c>
      <c r="AA101" s="37" t="n">
        <v>-0.00124825238494719</v>
      </c>
      <c r="AB101" s="37" t="n">
        <v>0.000491900733443827</v>
      </c>
      <c r="AC101" s="37" t="n">
        <v>-0.00125349581996992</v>
      </c>
      <c r="AD101" s="37" t="n">
        <v>0.000771462858121145</v>
      </c>
      <c r="AE101" s="37" t="n">
        <v>0.00074973255097088</v>
      </c>
      <c r="AF101" s="37" t="n">
        <v>0.00251951514399706</v>
      </c>
      <c r="AG101" s="37" t="n">
        <v>-0.00322777658984757</v>
      </c>
      <c r="AH101" s="37" t="n">
        <v>-1.44780288995819E-005</v>
      </c>
      <c r="AI101" s="37" t="n">
        <v>0.000317220725075704</v>
      </c>
      <c r="AJ101" s="37" t="n">
        <v>0.000433371487159243</v>
      </c>
      <c r="AK101" s="37" t="n">
        <v>0.000679416647968148</v>
      </c>
      <c r="AL101" s="37" t="n">
        <v>1.58257251344716E-005</v>
      </c>
      <c r="AM101" s="37" t="n">
        <v>0.000323367181162291</v>
      </c>
      <c r="AN101" s="37" t="n">
        <v>9.66225774331602E-005</v>
      </c>
      <c r="AO101" s="37" t="n">
        <v>0.00197008505386736</v>
      </c>
      <c r="AP101" s="37" t="n">
        <v>0.00142009587174313</v>
      </c>
      <c r="AQ101" s="37" t="n">
        <v>0.000187526672089003</v>
      </c>
      <c r="AR101" s="37" t="n">
        <v>-0.000432103704376511</v>
      </c>
      <c r="AS101" s="37" t="n">
        <v>2.70303231902981E-005</v>
      </c>
      <c r="AT101" s="37" t="n">
        <v>0.00255545689120877</v>
      </c>
      <c r="AU101" s="37" t="n">
        <v>-0.000238087556761208</v>
      </c>
      <c r="AV101" s="37" t="n">
        <v>0.000324151790815196</v>
      </c>
      <c r="AW101" s="37" t="n">
        <v>0.000556557861941726</v>
      </c>
      <c r="AX101" s="37" t="n">
        <v>-7.72826040408611E-005</v>
      </c>
      <c r="AY101" s="37" t="n">
        <v>-0.00432779760413258</v>
      </c>
      <c r="AZ101" s="37" t="n">
        <v>-0.00251789887978269</v>
      </c>
      <c r="BA101" s="37" t="n">
        <v>0.00198744787319324</v>
      </c>
      <c r="BB101" s="37" t="n">
        <v>0.00076166101831905</v>
      </c>
      <c r="BC101" s="37" t="n">
        <v>-0.0029551202706567</v>
      </c>
      <c r="BD101" s="37" t="n">
        <v>-0.00213278032638078</v>
      </c>
      <c r="BE101" s="37" t="n">
        <v>0.00128016426301534</v>
      </c>
      <c r="BF101" s="37" t="n">
        <v>0.00063979590704711</v>
      </c>
      <c r="BG101" s="37" t="n">
        <v>-0.000196925496982431</v>
      </c>
      <c r="BH101" s="37" t="n">
        <v>0.00220022459601526</v>
      </c>
      <c r="BI101" s="37" t="n">
        <v>0.0018867151677288</v>
      </c>
      <c r="BJ101" s="37" t="n">
        <v>-0.00548642285084888</v>
      </c>
      <c r="BK101" s="37" t="n">
        <v>0.000368433517875551</v>
      </c>
      <c r="BL101" s="37" t="n">
        <v>0.00218858635958696</v>
      </c>
      <c r="BM101" s="37" t="n">
        <v>0.00193740584140998</v>
      </c>
      <c r="BN101" s="37" t="n">
        <v>-0.00390387045629589</v>
      </c>
      <c r="BO101" s="37" t="n">
        <v>0.0025327489021622</v>
      </c>
      <c r="BP101" s="37" t="n">
        <v>0.00395717078089316</v>
      </c>
      <c r="BQ101" s="37" t="n">
        <v>0.00226745773819313</v>
      </c>
      <c r="BR101" s="37" t="n">
        <v>0.00200548183724998</v>
      </c>
    </row>
    <row r="102" customFormat="false" ht="12.75" hidden="false" customHeight="false" outlineLevel="0" collapsed="false">
      <c r="A102" s="56" t="s">
        <v>367</v>
      </c>
      <c r="B102" s="3" t="n">
        <v>-0.00171804920756239</v>
      </c>
      <c r="C102" s="37" t="n">
        <v>-0.000731718343033275</v>
      </c>
      <c r="D102" s="37" t="n">
        <v>-0.000795556318755734</v>
      </c>
      <c r="E102" s="37" t="n">
        <v>-0.000736268218678755</v>
      </c>
      <c r="F102" s="37" t="n">
        <v>-0.000231541226770404</v>
      </c>
      <c r="G102" s="37" t="n">
        <v>0.00131099144253374</v>
      </c>
      <c r="H102" s="37" t="n">
        <v>0.0018214043344935</v>
      </c>
      <c r="I102" s="37" t="n">
        <v>-0.000666592572732277</v>
      </c>
      <c r="J102" s="37" t="n">
        <v>0.000714559462422284</v>
      </c>
      <c r="K102" s="37" t="n">
        <v>0.000551982335796527</v>
      </c>
      <c r="L102" s="37" t="n">
        <v>0.000312509477398695</v>
      </c>
      <c r="M102" s="37" t="n">
        <v>-0.0014601385504211</v>
      </c>
      <c r="N102" s="37" t="n">
        <v>-4.74856055507768E-005</v>
      </c>
      <c r="O102" s="37" t="n">
        <v>-0.000560456457977948</v>
      </c>
      <c r="P102" s="37" t="n">
        <v>0.00110875421153076</v>
      </c>
      <c r="Q102" s="37" t="n">
        <v>0.000542631809558251</v>
      </c>
      <c r="R102" s="37" t="n">
        <v>0.00162999482555732</v>
      </c>
      <c r="S102" s="37" t="n">
        <v>-0.00298624749753847</v>
      </c>
      <c r="T102" s="37" t="n">
        <v>-7.68299853640947E-005</v>
      </c>
      <c r="U102" s="37" t="n">
        <v>0.000141237027301158</v>
      </c>
      <c r="V102" s="37" t="n">
        <v>-0.00100355593007749</v>
      </c>
      <c r="W102" s="37" t="n">
        <v>0.000328808240725506</v>
      </c>
      <c r="X102" s="37" t="n">
        <v>0.00175613719031066</v>
      </c>
      <c r="Y102" s="37" t="n">
        <v>-3.15776229080701E-005</v>
      </c>
      <c r="Z102" s="37" t="n">
        <v>-0.00167173977582706</v>
      </c>
      <c r="AA102" s="37" t="n">
        <v>-0.00124825238494719</v>
      </c>
      <c r="AB102" s="37" t="n">
        <v>0.000491900733443827</v>
      </c>
      <c r="AC102" s="37" t="n">
        <v>-0.00125349581996992</v>
      </c>
      <c r="AD102" s="37" t="n">
        <v>0.000771462858121145</v>
      </c>
      <c r="AE102" s="37" t="n">
        <v>0.00074973255097088</v>
      </c>
      <c r="AF102" s="37" t="n">
        <v>0.00251951514399706</v>
      </c>
      <c r="AG102" s="37" t="n">
        <v>-0.00322777658984757</v>
      </c>
      <c r="AH102" s="37" t="n">
        <v>-1.44780288995819E-005</v>
      </c>
      <c r="AI102" s="37" t="n">
        <v>0.000317220725075704</v>
      </c>
      <c r="AJ102" s="37" t="n">
        <v>0.000433371487159243</v>
      </c>
      <c r="AK102" s="37" t="n">
        <v>0.000679416647968148</v>
      </c>
      <c r="AL102" s="37" t="n">
        <v>1.58257251344716E-005</v>
      </c>
      <c r="AM102" s="37" t="n">
        <v>0.000323367181162291</v>
      </c>
      <c r="AN102" s="37" t="n">
        <v>9.66225774331602E-005</v>
      </c>
      <c r="AO102" s="37" t="n">
        <v>0.00197008505386736</v>
      </c>
      <c r="AP102" s="37" t="n">
        <v>0.00142009587174313</v>
      </c>
      <c r="AQ102" s="37" t="n">
        <v>0.000187526672089003</v>
      </c>
      <c r="AR102" s="37" t="n">
        <v>-0.000432103704376511</v>
      </c>
      <c r="AS102" s="37" t="n">
        <v>2.70303231902981E-005</v>
      </c>
      <c r="AT102" s="37" t="n">
        <v>0.00255545689120877</v>
      </c>
      <c r="AU102" s="37" t="n">
        <v>-0.000238087556761208</v>
      </c>
      <c r="AV102" s="37" t="n">
        <v>0.000324151790815196</v>
      </c>
      <c r="AW102" s="37" t="n">
        <v>0.000556557861941726</v>
      </c>
      <c r="AX102" s="37" t="n">
        <v>-7.72826040408611E-005</v>
      </c>
      <c r="AY102" s="37" t="n">
        <v>-0.00432779760413258</v>
      </c>
      <c r="AZ102" s="37" t="n">
        <v>-0.00251789887978269</v>
      </c>
      <c r="BA102" s="37" t="n">
        <v>0.00198744787319324</v>
      </c>
      <c r="BB102" s="37" t="n">
        <v>0.00076166101831905</v>
      </c>
      <c r="BC102" s="37" t="n">
        <v>-0.0029551202706567</v>
      </c>
      <c r="BD102" s="37" t="n">
        <v>-0.00213278032638078</v>
      </c>
      <c r="BE102" s="37" t="n">
        <v>0.00128016426301534</v>
      </c>
      <c r="BF102" s="37" t="n">
        <v>0.00063979590704711</v>
      </c>
      <c r="BG102" s="37" t="n">
        <v>-0.000196925496982431</v>
      </c>
      <c r="BH102" s="37" t="n">
        <v>0.00220022459601526</v>
      </c>
      <c r="BI102" s="37" t="n">
        <v>0.0018867151677288</v>
      </c>
      <c r="BJ102" s="37" t="n">
        <v>-0.00548642285084888</v>
      </c>
      <c r="BK102" s="37" t="n">
        <v>0.000368433517875551</v>
      </c>
      <c r="BL102" s="37" t="n">
        <v>0.00218858635958696</v>
      </c>
      <c r="BM102" s="37" t="n">
        <v>0.00193740584140998</v>
      </c>
      <c r="BN102" s="37" t="n">
        <v>-0.00390387045629589</v>
      </c>
      <c r="BO102" s="37" t="n">
        <v>0.0025327489021622</v>
      </c>
      <c r="BP102" s="37" t="n">
        <v>0.00395717078089316</v>
      </c>
      <c r="BQ102" s="37" t="n">
        <v>0.00283592362837275</v>
      </c>
    </row>
    <row r="103" customFormat="false" ht="12.75" hidden="false" customHeight="false" outlineLevel="0" collapsed="false">
      <c r="A103" s="56" t="s">
        <v>367</v>
      </c>
      <c r="B103" s="3" t="n">
        <v>0.000762749327775653</v>
      </c>
      <c r="C103" s="37" t="n">
        <v>0.000858762087144441</v>
      </c>
      <c r="D103" s="37" t="n">
        <v>-0.00013543582528572</v>
      </c>
      <c r="E103" s="37" t="n">
        <v>0.000303061863628275</v>
      </c>
      <c r="F103" s="37" t="n">
        <v>7.09549432517662E-005</v>
      </c>
      <c r="G103" s="37" t="n">
        <v>0.000999040857325881</v>
      </c>
      <c r="H103" s="37" t="n">
        <v>0.00162629307514556</v>
      </c>
      <c r="I103" s="37" t="n">
        <v>-0.0012225553516874</v>
      </c>
      <c r="J103" s="37" t="n">
        <v>0.000214083736601011</v>
      </c>
      <c r="K103" s="37" t="n">
        <v>-0.000119643807308371</v>
      </c>
      <c r="L103" s="37" t="n">
        <v>0.0022504923022989</v>
      </c>
      <c r="M103" s="37" t="n">
        <v>-0.00218943522447936</v>
      </c>
      <c r="N103" s="37" t="n">
        <v>0.000517621250702461</v>
      </c>
      <c r="O103" s="37" t="n">
        <v>1.4789667136763E-005</v>
      </c>
      <c r="P103" s="37" t="n">
        <v>0.00018836246983464</v>
      </c>
      <c r="Q103" s="37" t="n">
        <v>-0.000781820645251765</v>
      </c>
      <c r="R103" s="37" t="n">
        <v>-0.000476623363210761</v>
      </c>
      <c r="S103" s="37" t="n">
        <v>0.00141402553814809</v>
      </c>
      <c r="T103" s="37" t="n">
        <v>0.000118987763500049</v>
      </c>
      <c r="U103" s="37" t="n">
        <v>0.00167554151551427</v>
      </c>
      <c r="V103" s="37" t="n">
        <v>-4.94389396851612E-005</v>
      </c>
      <c r="W103" s="37" t="n">
        <v>-0.00139721186152279</v>
      </c>
      <c r="X103" s="37" t="n">
        <v>0.000715940472323148</v>
      </c>
      <c r="Y103" s="37" t="n">
        <v>-0.00020118442634937</v>
      </c>
      <c r="Z103" s="37" t="n">
        <v>-0.001216397296507</v>
      </c>
      <c r="AA103" s="37" t="n">
        <v>-0.00105407754206928</v>
      </c>
      <c r="AB103" s="37" t="n">
        <v>0.00340778451656153</v>
      </c>
      <c r="AC103" s="37" t="n">
        <v>0.00011771040701244</v>
      </c>
      <c r="AD103" s="37" t="n">
        <v>-0.00276202060920393</v>
      </c>
      <c r="AE103" s="37" t="n">
        <v>-0.00128003775093174</v>
      </c>
      <c r="AF103" s="37" t="n">
        <v>-0.00137887139852536</v>
      </c>
      <c r="AG103" s="37" t="n">
        <v>-0.00129241059625482</v>
      </c>
      <c r="AH103" s="37" t="n">
        <v>-0.000535492035812116</v>
      </c>
      <c r="AI103" s="37" t="n">
        <v>0.00178354848681343</v>
      </c>
      <c r="AJ103" s="37" t="n">
        <v>0.00254893839820085</v>
      </c>
      <c r="AK103" s="37" t="n">
        <v>-0.00119909681793585</v>
      </c>
      <c r="AL103" s="37" t="n">
        <v>0.000876890080250011</v>
      </c>
      <c r="AM103" s="37" t="n">
        <v>0.000629120175748161</v>
      </c>
      <c r="AN103" s="37" t="n">
        <v>0.000265555557402769</v>
      </c>
      <c r="AO103" s="37" t="n">
        <v>-0.00240588080733911</v>
      </c>
      <c r="AP103" s="37" t="n">
        <v>-0.000282665555203859</v>
      </c>
      <c r="AQ103" s="37" t="n">
        <v>-0.00105805996663711</v>
      </c>
      <c r="AR103" s="37" t="n">
        <v>0.0014512421405319</v>
      </c>
      <c r="AS103" s="37" t="n">
        <v>0.00059574069788042</v>
      </c>
      <c r="AT103" s="37" t="n">
        <v>0.00222911018079551</v>
      </c>
      <c r="AU103" s="37" t="n">
        <v>-0.00472297012175095</v>
      </c>
      <c r="AV103" s="37" t="n">
        <v>-0.000347043401567219</v>
      </c>
      <c r="AW103" s="37" t="n">
        <v>-2.23472975596528E-005</v>
      </c>
      <c r="AX103" s="37" t="n">
        <v>-0.00174916159888403</v>
      </c>
      <c r="AY103" s="37" t="n">
        <v>0.000252729422611482</v>
      </c>
      <c r="AZ103" s="37" t="n">
        <v>0.00239751075984118</v>
      </c>
      <c r="BA103" s="37" t="n">
        <v>-0.000297235379029235</v>
      </c>
      <c r="BB103" s="37" t="n">
        <v>-0.00276993460886267</v>
      </c>
      <c r="BC103" s="37" t="n">
        <v>-0.00213636760232018</v>
      </c>
      <c r="BD103" s="37" t="n">
        <v>0.000479061351958769</v>
      </c>
      <c r="BE103" s="37" t="n">
        <v>-0.0021522219439206</v>
      </c>
      <c r="BF103" s="37" t="n">
        <v>0.000891790685172604</v>
      </c>
      <c r="BG103" s="37" t="n">
        <v>0.000854945788608495</v>
      </c>
      <c r="BH103" s="37" t="n">
        <v>0.00351472660803424</v>
      </c>
      <c r="BI103" s="37" t="n">
        <v>-0.0051406934824606</v>
      </c>
      <c r="BJ103" s="37" t="n">
        <v>-0.000308178518631335</v>
      </c>
      <c r="BK103" s="37" t="n">
        <v>0.000186718776775471</v>
      </c>
      <c r="BL103" s="37" t="n">
        <v>0.000357093281866409</v>
      </c>
      <c r="BM103" s="37" t="n">
        <v>0.000722923893275961</v>
      </c>
      <c r="BN103" s="37" t="n">
        <v>-0.000280552043749787</v>
      </c>
      <c r="BO103" s="37" t="n">
        <v>0.000177706230587075</v>
      </c>
      <c r="BP103" s="37" t="n">
        <v>-0.000168345557224459</v>
      </c>
      <c r="BQ103" s="37" t="n">
        <v>0.00264688344113053</v>
      </c>
    </row>
    <row r="104" customFormat="false" ht="12.75" hidden="false" customHeight="false" outlineLevel="0" collapsed="false">
      <c r="A104" s="56" t="s">
        <v>367</v>
      </c>
      <c r="B104" s="3" t="n">
        <v>0.000762749327775653</v>
      </c>
      <c r="C104" s="37" t="n">
        <v>0.000858762087144441</v>
      </c>
      <c r="D104" s="37" t="n">
        <v>-0.00013543582528572</v>
      </c>
      <c r="E104" s="37" t="n">
        <v>0.000303061863628275</v>
      </c>
      <c r="F104" s="37" t="n">
        <v>7.09549432517662E-005</v>
      </c>
      <c r="G104" s="37" t="n">
        <v>0.000999040857325881</v>
      </c>
      <c r="H104" s="37" t="n">
        <v>0.00162629307514556</v>
      </c>
      <c r="I104" s="37" t="n">
        <v>-0.0012225553516874</v>
      </c>
      <c r="J104" s="37" t="n">
        <v>0.000214083736601011</v>
      </c>
      <c r="K104" s="37" t="n">
        <v>-0.000119643807308371</v>
      </c>
      <c r="L104" s="37" t="n">
        <v>0.0022504923022989</v>
      </c>
      <c r="M104" s="37" t="n">
        <v>-0.00218943522447936</v>
      </c>
      <c r="N104" s="37" t="n">
        <v>0.000517621250702461</v>
      </c>
      <c r="O104" s="37" t="n">
        <v>1.4789667136763E-005</v>
      </c>
      <c r="P104" s="37" t="n">
        <v>0.00018836246983464</v>
      </c>
      <c r="Q104" s="37" t="n">
        <v>-0.000781820645251765</v>
      </c>
      <c r="R104" s="37" t="n">
        <v>-0.000476623363210761</v>
      </c>
      <c r="S104" s="37" t="n">
        <v>0.00141402553814809</v>
      </c>
      <c r="T104" s="37" t="n">
        <v>0.000118987763500049</v>
      </c>
      <c r="U104" s="37" t="n">
        <v>0.00167554151551427</v>
      </c>
      <c r="V104" s="37" t="n">
        <v>-4.94389396851612E-005</v>
      </c>
      <c r="W104" s="37" t="n">
        <v>-0.00139721186152279</v>
      </c>
      <c r="X104" s="37" t="n">
        <v>0.000715940472323148</v>
      </c>
      <c r="Y104" s="37" t="n">
        <v>-0.00020118442634937</v>
      </c>
      <c r="Z104" s="37" t="n">
        <v>-0.001216397296507</v>
      </c>
      <c r="AA104" s="37" t="n">
        <v>-0.00105407754206928</v>
      </c>
      <c r="AB104" s="37" t="n">
        <v>0.00340778451656153</v>
      </c>
      <c r="AC104" s="37" t="n">
        <v>0.00011771040701244</v>
      </c>
      <c r="AD104" s="37" t="n">
        <v>-0.00276202060920393</v>
      </c>
      <c r="AE104" s="37" t="n">
        <v>-0.00128003775093174</v>
      </c>
      <c r="AF104" s="37" t="n">
        <v>-0.00137887139852536</v>
      </c>
      <c r="AG104" s="37" t="n">
        <v>-0.00129241059625482</v>
      </c>
      <c r="AH104" s="37" t="n">
        <v>-0.000535492035812116</v>
      </c>
      <c r="AI104" s="37" t="n">
        <v>0.00178354848681343</v>
      </c>
      <c r="AJ104" s="37" t="n">
        <v>0.00254893839820085</v>
      </c>
      <c r="AK104" s="37" t="n">
        <v>-0.00119909681793585</v>
      </c>
      <c r="AL104" s="37" t="n">
        <v>0.000876890080250011</v>
      </c>
      <c r="AM104" s="37" t="n">
        <v>0.000629120175748161</v>
      </c>
      <c r="AN104" s="37" t="n">
        <v>0.000265555557402769</v>
      </c>
      <c r="AO104" s="37" t="n">
        <v>-0.00240588080733911</v>
      </c>
      <c r="AP104" s="37" t="n">
        <v>-0.000282665555203859</v>
      </c>
      <c r="AQ104" s="37" t="n">
        <v>-0.00105805996663711</v>
      </c>
      <c r="AR104" s="37" t="n">
        <v>0.0014512421405319</v>
      </c>
      <c r="AS104" s="37" t="n">
        <v>0.00059574069788042</v>
      </c>
      <c r="AT104" s="37" t="n">
        <v>0.00222911018079551</v>
      </c>
      <c r="AU104" s="37" t="n">
        <v>-0.00472297012175095</v>
      </c>
      <c r="AV104" s="37" t="n">
        <v>-0.000347043401567219</v>
      </c>
      <c r="AW104" s="37" t="n">
        <v>-2.23472975596528E-005</v>
      </c>
      <c r="AX104" s="37" t="n">
        <v>-0.00174916159888403</v>
      </c>
      <c r="AY104" s="37" t="n">
        <v>0.000252729422611482</v>
      </c>
      <c r="AZ104" s="37" t="n">
        <v>0.00239751075984118</v>
      </c>
      <c r="BA104" s="37" t="n">
        <v>-0.000297235379029235</v>
      </c>
      <c r="BB104" s="37" t="n">
        <v>-0.00276993460886267</v>
      </c>
      <c r="BC104" s="37" t="n">
        <v>-0.00213636760232018</v>
      </c>
      <c r="BD104" s="37" t="n">
        <v>0.000479061351958769</v>
      </c>
      <c r="BE104" s="37" t="n">
        <v>-0.0021522219439206</v>
      </c>
      <c r="BF104" s="37" t="n">
        <v>0.000891790685172604</v>
      </c>
      <c r="BG104" s="37" t="n">
        <v>0.000854945788608495</v>
      </c>
      <c r="BH104" s="37" t="n">
        <v>0.00351472660803424</v>
      </c>
      <c r="BI104" s="37" t="n">
        <v>-0.0051406934824606</v>
      </c>
      <c r="BJ104" s="37" t="n">
        <v>-0.000308178518631335</v>
      </c>
      <c r="BK104" s="37" t="n">
        <v>0.000186718776775471</v>
      </c>
      <c r="BL104" s="37" t="n">
        <v>0.000357093281866409</v>
      </c>
      <c r="BM104" s="37" t="n">
        <v>0.000722923893275961</v>
      </c>
      <c r="BN104" s="37" t="n">
        <v>-0.000280552043749787</v>
      </c>
      <c r="BO104" s="37" t="n">
        <v>0.000177706230587075</v>
      </c>
      <c r="BP104" s="37" t="n">
        <v>-0.000168345557224459</v>
      </c>
      <c r="BQ104" s="37" t="n">
        <v>0.00264688344113053</v>
      </c>
    </row>
    <row r="105" customFormat="false" ht="12.75" hidden="false" customHeight="false" outlineLevel="0" collapsed="false">
      <c r="A105" s="56" t="s">
        <v>367</v>
      </c>
      <c r="B105" s="3" t="n">
        <v>0.000966232980519364</v>
      </c>
      <c r="C105" s="37" t="n">
        <v>0.000594991212227057</v>
      </c>
      <c r="D105" s="37" t="n">
        <v>-3.08166845181013E-006</v>
      </c>
      <c r="E105" s="37" t="n">
        <v>0.000769117775319756</v>
      </c>
      <c r="F105" s="37" t="n">
        <v>-0.00050758781515125</v>
      </c>
      <c r="G105" s="37" t="n">
        <v>0.00124653721985688</v>
      </c>
      <c r="H105" s="37" t="n">
        <v>0.00213543503232719</v>
      </c>
      <c r="I105" s="37" t="n">
        <v>-0.00125566425646094</v>
      </c>
      <c r="J105" s="37" t="n">
        <v>5.94816304022533E-005</v>
      </c>
      <c r="K105" s="37" t="n">
        <v>0.000771726363078368</v>
      </c>
      <c r="L105" s="37" t="n">
        <v>0.00229480651862468</v>
      </c>
      <c r="M105" s="37" t="n">
        <v>-0.00190487258781024</v>
      </c>
      <c r="N105" s="37" t="n">
        <v>0.000623791642472895</v>
      </c>
      <c r="O105" s="37" t="n">
        <v>0.000171259759786105</v>
      </c>
      <c r="P105" s="37" t="n">
        <v>0.00121070388277841</v>
      </c>
      <c r="Q105" s="37" t="n">
        <v>-0.00113062038951588</v>
      </c>
      <c r="R105" s="37" t="n">
        <v>0.000167635479384228</v>
      </c>
      <c r="S105" s="37" t="n">
        <v>0.00160699059567925</v>
      </c>
      <c r="T105" s="37" t="n">
        <v>-0.000142490143267945</v>
      </c>
      <c r="U105" s="37" t="n">
        <v>0.00215092333384407</v>
      </c>
      <c r="V105" s="37" t="n">
        <v>0.000773612802955574</v>
      </c>
      <c r="W105" s="37" t="n">
        <v>-0.00094798121657282</v>
      </c>
      <c r="X105" s="37" t="n">
        <v>0.00108786616511874</v>
      </c>
      <c r="Y105" s="37" t="n">
        <v>-0.00071177402898907</v>
      </c>
      <c r="Z105" s="37" t="n">
        <v>-0.00163599761511117</v>
      </c>
      <c r="AA105" s="37" t="n">
        <v>-0.000117861420731042</v>
      </c>
      <c r="AB105" s="37" t="n">
        <v>0.00224355750734739</v>
      </c>
      <c r="AC105" s="37" t="n">
        <v>-0.000443633747141861</v>
      </c>
      <c r="AD105" s="37" t="n">
        <v>-0.00303541297916821</v>
      </c>
      <c r="AE105" s="37" t="n">
        <v>-0.000159965625990407</v>
      </c>
      <c r="AF105" s="37" t="n">
        <v>-0.00449545027648509</v>
      </c>
      <c r="AG105" s="37" t="n">
        <v>-0.000865078588973276</v>
      </c>
      <c r="AH105" s="37" t="n">
        <v>-0.000214724352787137</v>
      </c>
      <c r="AI105" s="37" t="n">
        <v>0.0032646877065105</v>
      </c>
      <c r="AJ105" s="37" t="n">
        <v>0.00127466338088355</v>
      </c>
      <c r="AK105" s="37" t="n">
        <v>-0.000743788623897486</v>
      </c>
      <c r="AL105" s="37" t="n">
        <v>0.00130727344926009</v>
      </c>
      <c r="AM105" s="37" t="n">
        <v>0.000401068249101771</v>
      </c>
      <c r="AN105" s="37" t="n">
        <v>-0.000472041478464684</v>
      </c>
      <c r="AO105" s="37" t="n">
        <v>-0.00279866425309185</v>
      </c>
      <c r="AP105" s="37" t="n">
        <v>-0.00194026334544111</v>
      </c>
      <c r="AQ105" s="37" t="n">
        <v>1.6257890588798E-005</v>
      </c>
      <c r="AR105" s="37" t="n">
        <v>0.00179890506409103</v>
      </c>
      <c r="AS105" s="37" t="n">
        <v>0.00242199756754107</v>
      </c>
      <c r="AT105" s="37" t="n">
        <v>0.00204717102905994</v>
      </c>
      <c r="AU105" s="37" t="n">
        <v>-0.00204461057903664</v>
      </c>
      <c r="AV105" s="37" t="n">
        <v>-0.000507848309847834</v>
      </c>
      <c r="AW105" s="37" t="n">
        <v>-0.000211950651056187</v>
      </c>
      <c r="AX105" s="37" t="n">
        <v>-0.00155254429641074</v>
      </c>
      <c r="AY105" s="37" t="n">
        <v>-0.000501775446352585</v>
      </c>
      <c r="AZ105" s="37" t="n">
        <v>0.00281205291372817</v>
      </c>
      <c r="BA105" s="37" t="n">
        <v>-0.000404778441752407</v>
      </c>
      <c r="BB105" s="37" t="n">
        <v>-0.00537850797886036</v>
      </c>
      <c r="BC105" s="37" t="n">
        <v>-0.007065789807455</v>
      </c>
      <c r="BD105" s="37" t="n">
        <v>0.00194642924531181</v>
      </c>
      <c r="BE105" s="37" t="n">
        <v>-0.00128958209758415</v>
      </c>
      <c r="BF105" s="37" t="n">
        <v>0.00041265421585562</v>
      </c>
      <c r="BG105" s="37" t="n">
        <v>0.00141191745672959</v>
      </c>
      <c r="BH105" s="37" t="n">
        <v>0.00478464634289035</v>
      </c>
      <c r="BI105" s="37" t="n">
        <v>-0.0036673987503285</v>
      </c>
      <c r="BJ105" s="37" t="n">
        <v>-0.00335019515263823</v>
      </c>
      <c r="BK105" s="37" t="n">
        <v>0.000120647057368627</v>
      </c>
      <c r="BL105" s="37" t="n">
        <v>0.00134836088244759</v>
      </c>
      <c r="BM105" s="37" t="n">
        <v>0.00105138991178715</v>
      </c>
      <c r="BN105" s="37" t="n">
        <v>-0.00169061003281744</v>
      </c>
      <c r="BO105" s="37" t="n">
        <v>-5.20569550758087E-005</v>
      </c>
      <c r="BP105" s="37" t="n">
        <v>-0.00111460859849492</v>
      </c>
      <c r="BQ105" s="37" t="n">
        <v>0.00160965742733105</v>
      </c>
    </row>
    <row r="106" customFormat="false" ht="12.75" hidden="false" customHeight="false" outlineLevel="0" collapsed="false">
      <c r="A106" s="56" t="s">
        <v>367</v>
      </c>
      <c r="B106" s="3" t="n">
        <v>0.00079067840784238</v>
      </c>
      <c r="C106" s="37" t="n">
        <v>0.000888605098308585</v>
      </c>
      <c r="D106" s="37" t="n">
        <v>-0.000122882770918491</v>
      </c>
      <c r="E106" s="37" t="n">
        <v>0.000323569616599149</v>
      </c>
      <c r="F106" s="37" t="n">
        <v>8.76062201473357E-005</v>
      </c>
      <c r="G106" s="37" t="n">
        <v>0.00103227947472154</v>
      </c>
      <c r="H106" s="37" t="n">
        <v>0.00167082258059689</v>
      </c>
      <c r="I106" s="37" t="n">
        <v>-0.0012279731176982</v>
      </c>
      <c r="J106" s="37" t="n">
        <v>0.000234224035444609</v>
      </c>
      <c r="K106" s="37" t="n">
        <v>-0.00010513191594027</v>
      </c>
      <c r="L106" s="37" t="n">
        <v>0.00230701623397066</v>
      </c>
      <c r="M106" s="37" t="n">
        <v>-0.00221087484581228</v>
      </c>
      <c r="N106" s="37" t="n">
        <v>0.000544137411223122</v>
      </c>
      <c r="O106" s="37" t="n">
        <v>3.27139281279526E-005</v>
      </c>
      <c r="P106" s="37" t="n">
        <v>0.000209615801536106</v>
      </c>
      <c r="Q106" s="37" t="n">
        <v>-0.00077738474216525</v>
      </c>
      <c r="R106" s="37" t="n">
        <v>-0.000466531049474071</v>
      </c>
      <c r="S106" s="37" t="n">
        <v>0.00145771099258655</v>
      </c>
      <c r="T106" s="37" t="n">
        <v>0.000140145375795079</v>
      </c>
      <c r="U106" s="37" t="n">
        <v>0.00172441496520841</v>
      </c>
      <c r="V106" s="37" t="n">
        <v>-3.0659139843521E-005</v>
      </c>
      <c r="W106" s="37" t="n">
        <v>-0.00140187552203137</v>
      </c>
      <c r="X106" s="37" t="n">
        <v>0.00074881246198824</v>
      </c>
      <c r="Y106" s="37" t="n">
        <v>-0.000184159425676612</v>
      </c>
      <c r="Z106" s="37" t="n">
        <v>-0.00121694262492646</v>
      </c>
      <c r="AA106" s="37" t="n">
        <v>-0.00105144261910443</v>
      </c>
      <c r="AB106" s="37" t="n">
        <v>0.00348935382341586</v>
      </c>
      <c r="AC106" s="37" t="n">
        <v>0.000141645700978288</v>
      </c>
      <c r="AD106" s="37" t="n">
        <v>-0.00278848484451906</v>
      </c>
      <c r="AE106" s="37" t="n">
        <v>-0.00128005181613121</v>
      </c>
      <c r="AF106" s="37" t="n">
        <v>-0.00138028084633096</v>
      </c>
      <c r="AG106" s="37" t="n">
        <v>-0.00129194560660854</v>
      </c>
      <c r="AH106" s="37" t="n">
        <v>-0.000521335113843942</v>
      </c>
      <c r="AI106" s="37" t="n">
        <v>0.00183892423324773</v>
      </c>
      <c r="AJ106" s="37" t="n">
        <v>0.00261816635268818</v>
      </c>
      <c r="AK106" s="37" t="n">
        <v>-0.00119552840974605</v>
      </c>
      <c r="AL106" s="37" t="n">
        <v>0.000917412125683649</v>
      </c>
      <c r="AM106" s="37" t="n">
        <v>0.000665661792775314</v>
      </c>
      <c r="AN106" s="37" t="n">
        <v>0.000296082582866632</v>
      </c>
      <c r="AO106" s="37" t="n">
        <v>-0.0024220223967562</v>
      </c>
      <c r="AP106" s="37" t="n">
        <v>-0.000260997636322911</v>
      </c>
      <c r="AQ106" s="37" t="n">
        <v>-0.00104964398116348</v>
      </c>
      <c r="AR106" s="37" t="n">
        <v>0.00150428215809758</v>
      </c>
      <c r="AS106" s="37" t="n">
        <v>0.000634130106372383</v>
      </c>
      <c r="AT106" s="37" t="n">
        <v>0.00229670430715687</v>
      </c>
      <c r="AU106" s="37" t="n">
        <v>-0.00477742291842301</v>
      </c>
      <c r="AV106" s="37" t="n">
        <v>-0.000323959946017794</v>
      </c>
      <c r="AW106" s="37" t="n">
        <v>6.90471676537213E-006</v>
      </c>
      <c r="AX106" s="37" t="n">
        <v>-0.00174987760153468</v>
      </c>
      <c r="AY106" s="37" t="n">
        <v>0.000287744608961559</v>
      </c>
      <c r="AZ106" s="37" t="n">
        <v>0.00247078166156156</v>
      </c>
      <c r="BA106" s="37" t="n">
        <v>-0.000270964221648617</v>
      </c>
      <c r="BB106" s="37" t="n">
        <v>-0.00278674387160119</v>
      </c>
      <c r="BC106" s="37" t="n">
        <v>-0.00214152375477634</v>
      </c>
      <c r="BD106" s="37" t="n">
        <v>0.000520482231299985</v>
      </c>
      <c r="BE106" s="37" t="n">
        <v>-0.0021566528101541</v>
      </c>
      <c r="BF106" s="37" t="n">
        <v>0.000941503042596212</v>
      </c>
      <c r="BG106" s="37" t="n">
        <v>0.000904530795807135</v>
      </c>
      <c r="BH106" s="37" t="n">
        <v>0.00361170134748584</v>
      </c>
      <c r="BI106" s="37" t="n">
        <v>-0.00519567176814112</v>
      </c>
      <c r="BJ106" s="37" t="n">
        <v>-0.000277471518493408</v>
      </c>
      <c r="BK106" s="37" t="n">
        <v>0.000226699419777273</v>
      </c>
      <c r="BL106" s="37" t="n">
        <v>0.000400638644761654</v>
      </c>
      <c r="BM106" s="37" t="n">
        <v>0.00077348615709819</v>
      </c>
      <c r="BN106" s="37" t="n">
        <v>-0.000247088509283392</v>
      </c>
      <c r="BO106" s="37" t="n">
        <v>0.000219832735594747</v>
      </c>
      <c r="BP106" s="37" t="n">
        <v>-0.000131717348595692</v>
      </c>
      <c r="BQ106" s="37" t="n">
        <v>0.00160965742733105</v>
      </c>
    </row>
    <row r="107" customFormat="false" ht="12.75" hidden="false" customHeight="false" outlineLevel="0" collapsed="false">
      <c r="A107" s="56" t="s">
        <v>367</v>
      </c>
      <c r="B107" s="3" t="n">
        <v>0.00079067840784238</v>
      </c>
      <c r="C107" s="37" t="n">
        <v>0.000888605098308585</v>
      </c>
      <c r="D107" s="37" t="n">
        <v>-0.000122882770918491</v>
      </c>
      <c r="E107" s="37" t="n">
        <v>0.000323569616599149</v>
      </c>
      <c r="F107" s="37" t="n">
        <v>8.76062201473357E-005</v>
      </c>
      <c r="G107" s="37" t="n">
        <v>0.00103227947472154</v>
      </c>
      <c r="H107" s="37" t="n">
        <v>0.00167082258059689</v>
      </c>
      <c r="I107" s="37" t="n">
        <v>-0.0012279731176982</v>
      </c>
      <c r="J107" s="37" t="n">
        <v>0.000234224035444609</v>
      </c>
      <c r="K107" s="37" t="n">
        <v>-0.00010513191594027</v>
      </c>
      <c r="L107" s="37" t="n">
        <v>0.00230701623397066</v>
      </c>
      <c r="M107" s="37" t="n">
        <v>-0.00221087484581228</v>
      </c>
      <c r="N107" s="37" t="n">
        <v>0.000544137411223122</v>
      </c>
      <c r="O107" s="37" t="n">
        <v>3.27139281279526E-005</v>
      </c>
      <c r="P107" s="37" t="n">
        <v>0.000209615801536106</v>
      </c>
      <c r="Q107" s="37" t="n">
        <v>-0.00077738474216525</v>
      </c>
      <c r="R107" s="37" t="n">
        <v>-0.000466531049474071</v>
      </c>
      <c r="S107" s="37" t="n">
        <v>0.00145771099258655</v>
      </c>
      <c r="T107" s="37" t="n">
        <v>0.000140145375795079</v>
      </c>
      <c r="U107" s="37" t="n">
        <v>0.00172441496520841</v>
      </c>
      <c r="V107" s="37" t="n">
        <v>-3.0659139843521E-005</v>
      </c>
      <c r="W107" s="37" t="n">
        <v>-0.00140187552203137</v>
      </c>
      <c r="X107" s="37" t="n">
        <v>0.00074881246198824</v>
      </c>
      <c r="Y107" s="37" t="n">
        <v>-0.000184159425676612</v>
      </c>
      <c r="Z107" s="37" t="n">
        <v>-0.00121694262492646</v>
      </c>
      <c r="AA107" s="37" t="n">
        <v>-0.00105144261910443</v>
      </c>
      <c r="AB107" s="37" t="n">
        <v>0.00348935382341586</v>
      </c>
      <c r="AC107" s="37" t="n">
        <v>0.000141645700978288</v>
      </c>
      <c r="AD107" s="37" t="n">
        <v>-0.00278848484451906</v>
      </c>
      <c r="AE107" s="37" t="n">
        <v>-0.00128005181613121</v>
      </c>
      <c r="AF107" s="37" t="n">
        <v>-0.00138028084633096</v>
      </c>
      <c r="AG107" s="37" t="n">
        <v>-0.00129194560660854</v>
      </c>
      <c r="AH107" s="37" t="n">
        <v>-0.000521335113843942</v>
      </c>
      <c r="AI107" s="37" t="n">
        <v>0.00183892423324773</v>
      </c>
      <c r="AJ107" s="37" t="n">
        <v>0.00261816635268818</v>
      </c>
      <c r="AK107" s="37" t="n">
        <v>-0.00119552840974605</v>
      </c>
      <c r="AL107" s="37" t="n">
        <v>0.000917412125683649</v>
      </c>
      <c r="AM107" s="37" t="n">
        <v>0.000665661792775314</v>
      </c>
      <c r="AN107" s="37" t="n">
        <v>0.000296082582866632</v>
      </c>
      <c r="AO107" s="37" t="n">
        <v>-0.0024220223967562</v>
      </c>
      <c r="AP107" s="37" t="n">
        <v>-0.000260997636322911</v>
      </c>
      <c r="AQ107" s="37" t="n">
        <v>-0.00104964398116348</v>
      </c>
      <c r="AR107" s="37" t="n">
        <v>0.00150428215809758</v>
      </c>
      <c r="AS107" s="37" t="n">
        <v>0.000634130106372383</v>
      </c>
      <c r="AT107" s="37" t="n">
        <v>0.00229670430715687</v>
      </c>
      <c r="AU107" s="37" t="n">
        <v>-0.00477742291842301</v>
      </c>
      <c r="AV107" s="37" t="n">
        <v>-0.000323959946017794</v>
      </c>
      <c r="AW107" s="37" t="n">
        <v>6.90471676537213E-006</v>
      </c>
      <c r="AX107" s="37" t="n">
        <v>-0.00174987760153468</v>
      </c>
      <c r="AY107" s="37" t="n">
        <v>0.000287744608961559</v>
      </c>
      <c r="AZ107" s="37" t="n">
        <v>0.00247078166156156</v>
      </c>
      <c r="BA107" s="37" t="n">
        <v>-0.000270964221648617</v>
      </c>
      <c r="BB107" s="37" t="n">
        <v>-0.00278674387160119</v>
      </c>
      <c r="BC107" s="37" t="n">
        <v>-0.00214152375477634</v>
      </c>
      <c r="BD107" s="37" t="n">
        <v>0.000520482231299985</v>
      </c>
      <c r="BE107" s="37" t="n">
        <v>-0.0021566528101541</v>
      </c>
      <c r="BF107" s="37" t="n">
        <v>0.000941503042596212</v>
      </c>
      <c r="BG107" s="37" t="n">
        <v>0.000904530795807135</v>
      </c>
      <c r="BH107" s="37" t="n">
        <v>0.00361170134748584</v>
      </c>
      <c r="BI107" s="37" t="n">
        <v>-0.00519567176814112</v>
      </c>
      <c r="BJ107" s="37" t="n">
        <v>-0.000277471518493408</v>
      </c>
      <c r="BK107" s="37" t="n">
        <v>0.000226699419777273</v>
      </c>
      <c r="BL107" s="37" t="n">
        <v>0.000400638644761654</v>
      </c>
      <c r="BM107" s="37" t="n">
        <v>0.00077348615709819</v>
      </c>
      <c r="BN107" s="37" t="n">
        <v>-0.000247088509283392</v>
      </c>
      <c r="BO107" s="37" t="n">
        <v>0.000219832735594747</v>
      </c>
      <c r="BP107" s="37" t="n">
        <v>-0.000131717348595692</v>
      </c>
      <c r="BQ107" s="37" t="n">
        <v>0.00160965742733105</v>
      </c>
    </row>
    <row r="108" customFormat="false" ht="12.75" hidden="false" customHeight="false" outlineLevel="0" collapsed="false">
      <c r="A108" s="56" t="s">
        <v>367</v>
      </c>
      <c r="B108" s="3" t="n">
        <v>0.000977044136244384</v>
      </c>
      <c r="C108" s="37" t="n">
        <v>0.000599135226777015</v>
      </c>
      <c r="D108" s="37" t="n">
        <v>-9.62096186182193E-006</v>
      </c>
      <c r="E108" s="37" t="n">
        <v>0.000776146129091813</v>
      </c>
      <c r="F108" s="37" t="n">
        <v>-0.000523256925612307</v>
      </c>
      <c r="G108" s="37" t="n">
        <v>0.00126181178652197</v>
      </c>
      <c r="H108" s="37" t="n">
        <v>0.00216633803916192</v>
      </c>
      <c r="I108" s="37" t="n">
        <v>-0.00128488610603116</v>
      </c>
      <c r="J108" s="37" t="n">
        <v>5.34291668879935E-005</v>
      </c>
      <c r="K108" s="37" t="n">
        <v>0.000778170885940766</v>
      </c>
      <c r="L108" s="37" t="n">
        <v>0.0023280973362476</v>
      </c>
      <c r="M108" s="37" t="n">
        <v>-0.00194602432976997</v>
      </c>
      <c r="N108" s="37" t="n">
        <v>0.00062728061063343</v>
      </c>
      <c r="O108" s="37" t="n">
        <v>0.000166623476117208</v>
      </c>
      <c r="P108" s="37" t="n">
        <v>0.00122434706239669</v>
      </c>
      <c r="Q108" s="37" t="n">
        <v>-0.0011585357952912</v>
      </c>
      <c r="R108" s="37" t="n">
        <v>0.000162576608623548</v>
      </c>
      <c r="S108" s="37" t="n">
        <v>0.00162728371491983</v>
      </c>
      <c r="T108" s="37" t="n">
        <v>-0.000153286151781455</v>
      </c>
      <c r="U108" s="37" t="n">
        <v>0.00218059149084633</v>
      </c>
      <c r="V108" s="37" t="n">
        <v>0.000778775007546666</v>
      </c>
      <c r="W108" s="37" t="n">
        <v>-0.000973420418702291</v>
      </c>
      <c r="X108" s="37" t="n">
        <v>0.00109832652849805</v>
      </c>
      <c r="Y108" s="37" t="n">
        <v>-0.000733300460635787</v>
      </c>
      <c r="Z108" s="37" t="n">
        <v>-0.00167401890822615</v>
      </c>
      <c r="AA108" s="37" t="n">
        <v>-0.000129152335602388</v>
      </c>
      <c r="AB108" s="37" t="n">
        <v>0.00227392010256558</v>
      </c>
      <c r="AC108" s="37" t="n">
        <v>-0.000460975195806299</v>
      </c>
      <c r="AD108" s="37" t="n">
        <v>-0.00309877197473837</v>
      </c>
      <c r="AE108" s="37" t="n">
        <v>-0.000172579922552531</v>
      </c>
      <c r="AF108" s="37" t="n">
        <v>-0.00458494847806504</v>
      </c>
      <c r="AG108" s="37" t="n">
        <v>-0.000890475253678697</v>
      </c>
      <c r="AH108" s="37" t="n">
        <v>-0.000228765169201793</v>
      </c>
      <c r="AI108" s="37" t="n">
        <v>0.00331207187694728</v>
      </c>
      <c r="AJ108" s="37" t="n">
        <v>0.00128666653449281</v>
      </c>
      <c r="AK108" s="37" t="n">
        <v>-0.000767672077478707</v>
      </c>
      <c r="AL108" s="37" t="n">
        <v>0.00131952725975584</v>
      </c>
      <c r="AM108" s="37" t="n">
        <v>0.000397116105555045</v>
      </c>
      <c r="AN108" s="37" t="n">
        <v>-0.000491616382205176</v>
      </c>
      <c r="AO108" s="37" t="n">
        <v>-0.00285959025687668</v>
      </c>
      <c r="AP108" s="37" t="n">
        <v>-0.00198617133573676</v>
      </c>
      <c r="AQ108" s="37" t="n">
        <v>4.80087001984974E-006</v>
      </c>
      <c r="AR108" s="37" t="n">
        <v>0.00181881889088183</v>
      </c>
      <c r="AS108" s="37" t="n">
        <v>0.00245275650970019</v>
      </c>
      <c r="AT108" s="37" t="n">
        <v>0.00207111010223771</v>
      </c>
      <c r="AU108" s="37" t="n">
        <v>-0.00209328063955313</v>
      </c>
      <c r="AV108" s="37" t="n">
        <v>-0.00052951076270214</v>
      </c>
      <c r="AW108" s="37" t="n">
        <v>-0.000228570507165817</v>
      </c>
      <c r="AX108" s="37" t="n">
        <v>-0.00159308881136673</v>
      </c>
      <c r="AY108" s="37" t="n">
        <v>-0.000523922909583075</v>
      </c>
      <c r="AZ108" s="37" t="n">
        <v>0.00284835333087026</v>
      </c>
      <c r="BA108" s="37" t="n">
        <v>-0.000425619459576959</v>
      </c>
      <c r="BB108" s="37" t="n">
        <v>-0.00548758895687298</v>
      </c>
      <c r="BC108" s="37" t="n">
        <v>-0.00720494710612937</v>
      </c>
      <c r="BD108" s="37" t="n">
        <v>0.00196656289491937</v>
      </c>
      <c r="BE108" s="37" t="n">
        <v>-0.00132694233388259</v>
      </c>
      <c r="BF108" s="37" t="n">
        <v>0.000405198801184665</v>
      </c>
      <c r="BG108" s="37" t="n">
        <v>0.00142192151518582</v>
      </c>
      <c r="BH108" s="37" t="n">
        <v>0.00485411438336403</v>
      </c>
      <c r="BI108" s="37" t="n">
        <v>-0.00374775701258792</v>
      </c>
      <c r="BJ108" s="37" t="n">
        <v>-0.00342517630833776</v>
      </c>
      <c r="BK108" s="37" t="n">
        <v>0.000106855641313407</v>
      </c>
      <c r="BL108" s="37" t="n">
        <v>0.00135605436726335</v>
      </c>
      <c r="BM108" s="37" t="n">
        <v>0.0010535791400124</v>
      </c>
      <c r="BN108" s="37" t="n">
        <v>-0.0017372034541146</v>
      </c>
      <c r="BO108" s="37" t="n">
        <v>-6.99054547995854E-005</v>
      </c>
      <c r="BP108" s="37" t="n">
        <v>-0.0113462393269741</v>
      </c>
      <c r="BQ108" s="37" t="n">
        <v>-0.0216362716636052</v>
      </c>
    </row>
    <row r="109" customFormat="false" ht="12.75" hidden="false" customHeight="false" outlineLevel="0" collapsed="false">
      <c r="A109" s="56" t="s">
        <v>367</v>
      </c>
      <c r="B109" s="3" t="n">
        <v>0.000977044136244384</v>
      </c>
      <c r="C109" s="37" t="n">
        <v>0.000599135226777015</v>
      </c>
      <c r="D109" s="37" t="n">
        <v>-9.62096186182193E-006</v>
      </c>
      <c r="E109" s="37" t="n">
        <v>0.000776146129091813</v>
      </c>
      <c r="F109" s="37" t="n">
        <v>-0.000523256925612307</v>
      </c>
      <c r="G109" s="37" t="n">
        <v>0.00126181178652197</v>
      </c>
      <c r="H109" s="37" t="n">
        <v>0.00216633803916192</v>
      </c>
      <c r="I109" s="37" t="n">
        <v>-0.00128488610603116</v>
      </c>
      <c r="J109" s="37" t="n">
        <v>5.34291668879935E-005</v>
      </c>
      <c r="K109" s="37" t="n">
        <v>0.000778170885940766</v>
      </c>
      <c r="L109" s="37" t="n">
        <v>0.0023280973362476</v>
      </c>
      <c r="M109" s="37" t="n">
        <v>-0.00194602432976997</v>
      </c>
      <c r="N109" s="37" t="n">
        <v>0.00062728061063343</v>
      </c>
      <c r="O109" s="37" t="n">
        <v>0.000166623476117208</v>
      </c>
      <c r="P109" s="37" t="n">
        <v>0.00122434706239669</v>
      </c>
      <c r="Q109" s="37" t="n">
        <v>-0.0011585357952912</v>
      </c>
      <c r="R109" s="37" t="n">
        <v>0.000162576608623548</v>
      </c>
      <c r="S109" s="37" t="n">
        <v>0.00162728371491983</v>
      </c>
      <c r="T109" s="37" t="n">
        <v>-0.000153286151781455</v>
      </c>
      <c r="U109" s="37" t="n">
        <v>0.00218059149084633</v>
      </c>
      <c r="V109" s="37" t="n">
        <v>0.000778775007546666</v>
      </c>
      <c r="W109" s="37" t="n">
        <v>-0.000973420418702291</v>
      </c>
      <c r="X109" s="37" t="n">
        <v>0.00109832652849805</v>
      </c>
      <c r="Y109" s="37" t="n">
        <v>-0.000733300460635787</v>
      </c>
      <c r="Z109" s="37" t="n">
        <v>-0.00167401890822615</v>
      </c>
      <c r="AA109" s="37" t="n">
        <v>-0.000129152335602388</v>
      </c>
      <c r="AB109" s="37" t="n">
        <v>0.00227392010256558</v>
      </c>
      <c r="AC109" s="37" t="n">
        <v>-0.000460975195806299</v>
      </c>
      <c r="AD109" s="37" t="n">
        <v>-0.00309877197473837</v>
      </c>
      <c r="AE109" s="37" t="n">
        <v>-0.000172579922552531</v>
      </c>
      <c r="AF109" s="37" t="n">
        <v>-0.00458494847806504</v>
      </c>
      <c r="AG109" s="37" t="n">
        <v>-0.000890475253678697</v>
      </c>
      <c r="AH109" s="37" t="n">
        <v>-0.000228765169201793</v>
      </c>
      <c r="AI109" s="37" t="n">
        <v>0.00331207187694728</v>
      </c>
      <c r="AJ109" s="37" t="n">
        <v>0.00128666653449281</v>
      </c>
      <c r="AK109" s="37" t="n">
        <v>-0.000767672077478707</v>
      </c>
      <c r="AL109" s="37" t="n">
        <v>0.00131952725975584</v>
      </c>
      <c r="AM109" s="37" t="n">
        <v>0.000397116105555045</v>
      </c>
      <c r="AN109" s="37" t="n">
        <v>-0.000491616382205176</v>
      </c>
      <c r="AO109" s="37" t="n">
        <v>-0.00285959025687668</v>
      </c>
      <c r="AP109" s="37" t="n">
        <v>-0.00198617133573676</v>
      </c>
      <c r="AQ109" s="37" t="n">
        <v>4.80087001984974E-006</v>
      </c>
      <c r="AR109" s="37" t="n">
        <v>0.00181881889088183</v>
      </c>
      <c r="AS109" s="37" t="n">
        <v>0.00245275650970019</v>
      </c>
      <c r="AT109" s="37" t="n">
        <v>0.00207111010223771</v>
      </c>
      <c r="AU109" s="37" t="n">
        <v>-0.00209328063955313</v>
      </c>
      <c r="AV109" s="37" t="n">
        <v>-0.00052951076270214</v>
      </c>
      <c r="AW109" s="37" t="n">
        <v>-0.000228570507165817</v>
      </c>
      <c r="AX109" s="37" t="n">
        <v>-0.00159308881136673</v>
      </c>
      <c r="AY109" s="37" t="n">
        <v>-0.000523922909583075</v>
      </c>
      <c r="AZ109" s="37" t="n">
        <v>0.00284835333087026</v>
      </c>
      <c r="BA109" s="37" t="n">
        <v>-0.000425619459576959</v>
      </c>
      <c r="BB109" s="37" t="n">
        <v>-0.00548758895687298</v>
      </c>
      <c r="BC109" s="37" t="n">
        <v>-0.00720494710612937</v>
      </c>
      <c r="BD109" s="37" t="n">
        <v>0.00196656289491937</v>
      </c>
      <c r="BE109" s="37" t="n">
        <v>-0.00132694233388259</v>
      </c>
      <c r="BF109" s="37" t="n">
        <v>0.000405198801184665</v>
      </c>
      <c r="BG109" s="37" t="n">
        <v>0.00142192151518582</v>
      </c>
      <c r="BH109" s="37" t="n">
        <v>0.00485411438336403</v>
      </c>
      <c r="BI109" s="37" t="n">
        <v>-0.00374775701258792</v>
      </c>
      <c r="BJ109" s="37" t="n">
        <v>-0.00342517630833776</v>
      </c>
      <c r="BK109" s="37" t="n">
        <v>0.000106855641313407</v>
      </c>
      <c r="BL109" s="37" t="n">
        <v>0.00135605436726335</v>
      </c>
      <c r="BM109" s="37" t="n">
        <v>0.0010535791400124</v>
      </c>
      <c r="BN109" s="37" t="n">
        <v>-0.0017372034541146</v>
      </c>
      <c r="BO109" s="37" t="n">
        <v>-6.99054547995854E-005</v>
      </c>
      <c r="BP109" s="37" t="n">
        <v>-0.0057045064403941</v>
      </c>
      <c r="BQ109" s="37" t="n">
        <v>-0.0011319485446551</v>
      </c>
    </row>
    <row r="110" customFormat="false" ht="12.75" hidden="false" customHeight="false" outlineLevel="0" collapsed="false">
      <c r="A110" s="56" t="s">
        <v>368</v>
      </c>
      <c r="B110" s="3" t="n">
        <v>0.000977044136244384</v>
      </c>
      <c r="C110" s="37" t="n">
        <v>0.000599135226777015</v>
      </c>
      <c r="D110" s="37" t="n">
        <v>-9.62096186182193E-006</v>
      </c>
      <c r="E110" s="37" t="n">
        <v>0.000776146129091813</v>
      </c>
      <c r="F110" s="37" t="n">
        <v>-0.000523256925612307</v>
      </c>
      <c r="G110" s="37" t="n">
        <v>0.00126181178652197</v>
      </c>
      <c r="H110" s="37" t="n">
        <v>0.00216633803916192</v>
      </c>
      <c r="I110" s="37" t="n">
        <v>-0.00128488610603116</v>
      </c>
      <c r="J110" s="37" t="n">
        <v>5.34291668879935E-005</v>
      </c>
      <c r="K110" s="37" t="n">
        <v>0.000778170885940766</v>
      </c>
      <c r="L110" s="37" t="n">
        <v>0.0023280973362476</v>
      </c>
      <c r="M110" s="37" t="n">
        <v>-0.00194602432976997</v>
      </c>
      <c r="N110" s="37" t="n">
        <v>0.00062728061063343</v>
      </c>
      <c r="O110" s="37" t="n">
        <v>0.000166623476117208</v>
      </c>
      <c r="P110" s="37" t="n">
        <v>0.00122434706239669</v>
      </c>
      <c r="Q110" s="37" t="n">
        <v>-0.0011585357952912</v>
      </c>
      <c r="R110" s="37" t="n">
        <v>0.000162576608623548</v>
      </c>
      <c r="S110" s="37" t="n">
        <v>0.00162728371491983</v>
      </c>
      <c r="T110" s="37" t="n">
        <v>-0.000153286151781455</v>
      </c>
      <c r="U110" s="37" t="n">
        <v>0.00218059149084633</v>
      </c>
      <c r="V110" s="37" t="n">
        <v>0.000778775007546666</v>
      </c>
      <c r="W110" s="37" t="n">
        <v>-0.000973420418702291</v>
      </c>
      <c r="X110" s="37" t="n">
        <v>0.00109832652849805</v>
      </c>
      <c r="Y110" s="37" t="n">
        <v>-0.000733300460635787</v>
      </c>
      <c r="Z110" s="37" t="n">
        <v>-0.00167401890822615</v>
      </c>
      <c r="AA110" s="37" t="n">
        <v>-0.000129152335602388</v>
      </c>
      <c r="AB110" s="37" t="n">
        <v>0.00227392010256558</v>
      </c>
      <c r="AC110" s="37" t="n">
        <v>-0.000460975195806299</v>
      </c>
      <c r="AD110" s="37" t="n">
        <v>-0.00309877197473837</v>
      </c>
      <c r="AE110" s="37" t="n">
        <v>-0.000172579922552531</v>
      </c>
      <c r="AF110" s="37" t="n">
        <v>-0.00458494847806504</v>
      </c>
      <c r="AG110" s="37" t="n">
        <v>-0.000890475253678697</v>
      </c>
      <c r="AH110" s="37" t="n">
        <v>-0.000228765169201793</v>
      </c>
      <c r="AI110" s="37" t="n">
        <v>0.00331207187694728</v>
      </c>
      <c r="AJ110" s="37" t="n">
        <v>0.00128666653449281</v>
      </c>
      <c r="AK110" s="37" t="n">
        <v>-0.000767672077478707</v>
      </c>
      <c r="AL110" s="37" t="n">
        <v>0.00131952725975584</v>
      </c>
      <c r="AM110" s="37" t="n">
        <v>0.000397116105555045</v>
      </c>
      <c r="AN110" s="37" t="n">
        <v>-0.000491616382205176</v>
      </c>
      <c r="AO110" s="37" t="n">
        <v>-0.00285959025687668</v>
      </c>
      <c r="AP110" s="37" t="n">
        <v>-0.00198617133573676</v>
      </c>
      <c r="AQ110" s="37" t="n">
        <v>4.80087001984974E-006</v>
      </c>
      <c r="AR110" s="37" t="n">
        <v>0.00181881889088183</v>
      </c>
      <c r="AS110" s="37" t="n">
        <v>0.00245275650970019</v>
      </c>
      <c r="AT110" s="37" t="n">
        <v>0.00207111010223771</v>
      </c>
      <c r="AU110" s="37" t="n">
        <v>-0.00209328063955313</v>
      </c>
      <c r="AV110" s="37" t="n">
        <v>-0.00052951076270214</v>
      </c>
      <c r="AW110" s="37" t="n">
        <v>-0.000228570507165817</v>
      </c>
      <c r="AX110" s="37" t="n">
        <v>-0.00159308881136673</v>
      </c>
      <c r="AY110" s="37" t="n">
        <v>-0.000523922909583075</v>
      </c>
      <c r="AZ110" s="37" t="n">
        <v>0.00284835333087026</v>
      </c>
      <c r="BA110" s="37" t="n">
        <v>-0.000425619459576959</v>
      </c>
      <c r="BB110" s="37" t="n">
        <v>-0.00548758895687298</v>
      </c>
      <c r="BC110" s="37" t="n">
        <v>-0.00720494710612937</v>
      </c>
      <c r="BD110" s="37" t="n">
        <v>0.00196656289491937</v>
      </c>
      <c r="BE110" s="37" t="n">
        <v>-0.00132694233388259</v>
      </c>
      <c r="BF110" s="37" t="n">
        <v>0.000405198801184665</v>
      </c>
      <c r="BG110" s="37" t="n">
        <v>0.00142192151518582</v>
      </c>
      <c r="BH110" s="37" t="n">
        <v>0.00485411438336403</v>
      </c>
      <c r="BI110" s="37" t="n">
        <v>-0.00374775701258792</v>
      </c>
      <c r="BJ110" s="37" t="n">
        <v>-0.00342517630833776</v>
      </c>
      <c r="BK110" s="37" t="n">
        <v>0.000106855641313407</v>
      </c>
      <c r="BL110" s="37" t="n">
        <v>0.00135605436726335</v>
      </c>
      <c r="BM110" s="37" t="n">
        <v>0.0010535791400124</v>
      </c>
      <c r="BN110" s="37" t="n">
        <v>-0.0017372034541146</v>
      </c>
      <c r="BO110" s="37" t="n">
        <v>-6.99054547995854E-005</v>
      </c>
      <c r="BP110" s="37" t="n">
        <v>0.00250981504325782</v>
      </c>
      <c r="BQ110" s="37" t="n">
        <v>-0.00966624318906692</v>
      </c>
    </row>
    <row r="111" customFormat="false" ht="12.75" hidden="false" customHeight="false" outlineLevel="0" collapsed="false">
      <c r="A111" s="56" t="s">
        <v>369</v>
      </c>
      <c r="B111" s="3" t="n">
        <v>0.000803929293608123</v>
      </c>
      <c r="C111" s="37" t="n">
        <v>0.000903577781870095</v>
      </c>
      <c r="D111" s="37" t="n">
        <v>-0.000125824000506264</v>
      </c>
      <c r="E111" s="37" t="n">
        <v>0.0003285183906996</v>
      </c>
      <c r="F111" s="37" t="n">
        <v>8.83667358309908E-005</v>
      </c>
      <c r="G111" s="37" t="n">
        <v>0.00104974764491292</v>
      </c>
      <c r="H111" s="37" t="n">
        <v>0.00169958001964356</v>
      </c>
      <c r="I111" s="37" t="n">
        <v>-0.00125053398241394</v>
      </c>
      <c r="J111" s="37" t="n">
        <v>0.000237529917484462</v>
      </c>
      <c r="K111" s="37" t="n">
        <v>-0.000107845182626107</v>
      </c>
      <c r="L111" s="37" t="n">
        <v>0.00234698251073957</v>
      </c>
      <c r="M111" s="37" t="n">
        <v>-0.00225088403812575</v>
      </c>
      <c r="N111" s="37" t="n">
        <v>0.000552875711909363</v>
      </c>
      <c r="O111" s="37" t="n">
        <v>3.23868463054542E-005</v>
      </c>
      <c r="P111" s="37" t="n">
        <v>0.00021240580223867</v>
      </c>
      <c r="Q111" s="37" t="n">
        <v>-0.000792077789172227</v>
      </c>
      <c r="R111" s="37" t="n">
        <v>-0.000475736629839418</v>
      </c>
      <c r="S111" s="37" t="n">
        <v>0.0014825480303144</v>
      </c>
      <c r="T111" s="37" t="n">
        <v>0.000141648032309594</v>
      </c>
      <c r="U111" s="37" t="n">
        <v>0.00175394261489567</v>
      </c>
      <c r="V111" s="37" t="n">
        <v>-3.22097941601285E-005</v>
      </c>
      <c r="W111" s="37" t="n">
        <v>-0.0014277108136925</v>
      </c>
      <c r="X111" s="37" t="n">
        <v>0.0007610265050736</v>
      </c>
      <c r="Y111" s="37" t="n">
        <v>-0.00018847400605673</v>
      </c>
      <c r="Z111" s="37" t="n">
        <v>-0.00123955263459409</v>
      </c>
      <c r="AA111" s="37" t="n">
        <v>-0.00107113988390192</v>
      </c>
      <c r="AB111" s="37" t="n">
        <v>0.00355000745276523</v>
      </c>
      <c r="AC111" s="37" t="n">
        <v>0.000143031272008305</v>
      </c>
      <c r="AD111" s="37" t="n">
        <v>-0.00283897688352338</v>
      </c>
      <c r="AE111" s="37" t="n">
        <v>-0.00130386356219391</v>
      </c>
      <c r="AF111" s="37" t="n">
        <v>-0.0014058842883899</v>
      </c>
      <c r="AG111" s="37" t="n">
        <v>-0.00131600361662682</v>
      </c>
      <c r="AH111" s="37" t="n">
        <v>-0.000531772373893351</v>
      </c>
      <c r="AI111" s="37" t="n">
        <v>0.00187024264843292</v>
      </c>
      <c r="AJ111" s="37" t="n">
        <v>0.00266325772337885</v>
      </c>
      <c r="AK111" s="37" t="n">
        <v>-0.00121795479422855</v>
      </c>
      <c r="AL111" s="37" t="n">
        <v>0.000932363250921707</v>
      </c>
      <c r="AM111" s="37" t="n">
        <v>0.000676137449551106</v>
      </c>
      <c r="AN111" s="37" t="n">
        <v>0.000299997014183197</v>
      </c>
      <c r="AO111" s="37" t="n">
        <v>-0.00246623607211684</v>
      </c>
      <c r="AP111" s="37" t="n">
        <v>-0.000266983979959402</v>
      </c>
      <c r="AQ111" s="37" t="n">
        <v>-0.00106960955921426</v>
      </c>
      <c r="AR111" s="37" t="n">
        <v>0.00152949723698572</v>
      </c>
      <c r="AS111" s="37" t="n">
        <v>0.000643922731997897</v>
      </c>
      <c r="AT111" s="37" t="n">
        <v>0.00233590088692047</v>
      </c>
      <c r="AU111" s="37" t="n">
        <v>-0.00486345365983857</v>
      </c>
      <c r="AV111" s="37" t="n">
        <v>-0.000331191452937476</v>
      </c>
      <c r="AW111" s="37" t="n">
        <v>5.50620124816964E-006</v>
      </c>
      <c r="AX111" s="37" t="n">
        <v>-0.00178239275658141</v>
      </c>
      <c r="AY111" s="37" t="n">
        <v>0.000291269647974912</v>
      </c>
      <c r="AZ111" s="37" t="n">
        <v>0.00251292022928734</v>
      </c>
      <c r="BA111" s="37" t="n">
        <v>-0.000277376261314012</v>
      </c>
      <c r="BB111" s="37" t="n">
        <v>-0.00283770751562842</v>
      </c>
      <c r="BC111" s="37" t="n">
        <v>-0.00218109282728966</v>
      </c>
      <c r="BD111" s="37" t="n">
        <v>0.000528002450730857</v>
      </c>
      <c r="BE111" s="37" t="n">
        <v>-0.00219654118477528</v>
      </c>
      <c r="BF111" s="37" t="n">
        <v>0.000956422588563151</v>
      </c>
      <c r="BG111" s="37" t="n">
        <v>0.000918769204128151</v>
      </c>
      <c r="BH111" s="37" t="n">
        <v>0.00367382680958472</v>
      </c>
      <c r="BI111" s="37" t="n">
        <v>-0.00528945565649893</v>
      </c>
      <c r="BJ111" s="37" t="n">
        <v>-0.000284236163820584</v>
      </c>
      <c r="BK111" s="37" t="n">
        <v>0.000228829652534482</v>
      </c>
      <c r="BL111" s="37" t="n">
        <v>0.000405818545700102</v>
      </c>
      <c r="BM111" s="37" t="n">
        <v>0.000785235762108509</v>
      </c>
      <c r="BN111" s="37" t="n">
        <v>-0.000253431838930831</v>
      </c>
      <c r="BO111" s="37" t="n">
        <v>0.000221723214647064</v>
      </c>
      <c r="BP111" s="37" t="n">
        <v>0.00134897328136784</v>
      </c>
      <c r="BQ111" s="37" t="n">
        <v>0.0025843702934193</v>
      </c>
    </row>
    <row r="112" customFormat="false" ht="12.75" hidden="false" customHeight="false" outlineLevel="0" collapsed="false">
      <c r="A112" s="56" t="s">
        <v>265</v>
      </c>
      <c r="B112" s="3" t="n">
        <v>0.000803929293608123</v>
      </c>
      <c r="C112" s="37" t="n">
        <v>0.000903577781870095</v>
      </c>
      <c r="D112" s="37" t="n">
        <v>-0.000125824000506264</v>
      </c>
      <c r="E112" s="37" t="n">
        <v>0.0003285183906996</v>
      </c>
      <c r="F112" s="37" t="n">
        <v>8.83667358309908E-005</v>
      </c>
      <c r="G112" s="37" t="n">
        <v>0.00104974764491292</v>
      </c>
      <c r="H112" s="37" t="n">
        <v>0.00169958001964356</v>
      </c>
      <c r="I112" s="37" t="n">
        <v>-0.00125053398241394</v>
      </c>
      <c r="J112" s="37" t="n">
        <v>0.000237529917484462</v>
      </c>
      <c r="K112" s="37" t="n">
        <v>-0.000107845182626107</v>
      </c>
      <c r="L112" s="37" t="n">
        <v>0.00234698251073957</v>
      </c>
      <c r="M112" s="37" t="n">
        <v>-0.00225088403812575</v>
      </c>
      <c r="N112" s="37" t="n">
        <v>0.000552875711909363</v>
      </c>
      <c r="O112" s="37" t="n">
        <v>3.23868463054542E-005</v>
      </c>
      <c r="P112" s="37" t="n">
        <v>0.00021240580223867</v>
      </c>
      <c r="Q112" s="37" t="n">
        <v>-0.000792077789172227</v>
      </c>
      <c r="R112" s="37" t="n">
        <v>-0.000475736629839418</v>
      </c>
      <c r="S112" s="37" t="n">
        <v>0.0014825480303144</v>
      </c>
      <c r="T112" s="37" t="n">
        <v>0.000141648032309594</v>
      </c>
      <c r="U112" s="37" t="n">
        <v>0.00175394261489567</v>
      </c>
      <c r="V112" s="37" t="n">
        <v>-3.22097941601285E-005</v>
      </c>
      <c r="W112" s="37" t="n">
        <v>-0.0014277108136925</v>
      </c>
      <c r="X112" s="37" t="n">
        <v>0.0007610265050736</v>
      </c>
      <c r="Y112" s="37" t="n">
        <v>-0.00018847400605673</v>
      </c>
      <c r="Z112" s="37" t="n">
        <v>-0.00123955263459409</v>
      </c>
      <c r="AA112" s="37" t="n">
        <v>-0.00107113988390192</v>
      </c>
      <c r="AB112" s="37" t="n">
        <v>0.00355000745276523</v>
      </c>
      <c r="AC112" s="37" t="n">
        <v>0.000143031272008305</v>
      </c>
      <c r="AD112" s="37" t="n">
        <v>-0.00283897688352338</v>
      </c>
      <c r="AE112" s="37" t="n">
        <v>-0.00130386356219391</v>
      </c>
      <c r="AF112" s="37" t="n">
        <v>-0.0014058842883899</v>
      </c>
      <c r="AG112" s="37" t="n">
        <v>-0.00131600361662682</v>
      </c>
      <c r="AH112" s="37" t="n">
        <v>-0.000531772373893351</v>
      </c>
      <c r="AI112" s="37" t="n">
        <v>0.00187024264843292</v>
      </c>
      <c r="AJ112" s="37" t="n">
        <v>0.00266325772337885</v>
      </c>
      <c r="AK112" s="37" t="n">
        <v>-0.00121795479422855</v>
      </c>
      <c r="AL112" s="37" t="n">
        <v>0.000932363250921707</v>
      </c>
      <c r="AM112" s="37" t="n">
        <v>0.000676137449551106</v>
      </c>
      <c r="AN112" s="37" t="n">
        <v>0.000299997014183197</v>
      </c>
      <c r="AO112" s="37" t="n">
        <v>-0.00246623607211684</v>
      </c>
      <c r="AP112" s="37" t="n">
        <v>-0.000266983979959402</v>
      </c>
      <c r="AQ112" s="37" t="n">
        <v>-0.00106960955921426</v>
      </c>
      <c r="AR112" s="37" t="n">
        <v>0.00152949723698572</v>
      </c>
      <c r="AS112" s="37" t="n">
        <v>0.000643922731997897</v>
      </c>
      <c r="AT112" s="37" t="n">
        <v>0.00233590088692047</v>
      </c>
      <c r="AU112" s="37" t="n">
        <v>-0.00486345365983857</v>
      </c>
      <c r="AV112" s="37" t="n">
        <v>-0.000331191452937476</v>
      </c>
      <c r="AW112" s="37" t="n">
        <v>5.50620124816964E-006</v>
      </c>
      <c r="AX112" s="37" t="n">
        <v>-0.00178239275658141</v>
      </c>
      <c r="AY112" s="37" t="n">
        <v>0.000291269647974912</v>
      </c>
      <c r="AZ112" s="37" t="n">
        <v>0.00251292022928734</v>
      </c>
      <c r="BA112" s="37" t="n">
        <v>-0.000277376261314012</v>
      </c>
      <c r="BB112" s="37" t="n">
        <v>-0.00283770751562842</v>
      </c>
      <c r="BC112" s="37" t="n">
        <v>-0.00218109282728966</v>
      </c>
      <c r="BD112" s="37" t="n">
        <v>0.000528002450730857</v>
      </c>
      <c r="BE112" s="37" t="n">
        <v>-0.00219654118477528</v>
      </c>
      <c r="BF112" s="37" t="n">
        <v>0.000956422588563151</v>
      </c>
      <c r="BG112" s="37" t="n">
        <v>0.000918769204128151</v>
      </c>
      <c r="BH112" s="37" t="n">
        <v>0.00367382680958472</v>
      </c>
      <c r="BI112" s="37" t="n">
        <v>-0.00528945565649893</v>
      </c>
      <c r="BJ112" s="37" t="n">
        <v>-0.000284236163820584</v>
      </c>
      <c r="BK112" s="37" t="n">
        <v>0.000228829652534482</v>
      </c>
      <c r="BL112" s="37" t="n">
        <v>0.000405818545700102</v>
      </c>
      <c r="BM112" s="37" t="n">
        <v>0.000785235762108509</v>
      </c>
      <c r="BN112" s="37" t="n">
        <v>-0.000253431838930831</v>
      </c>
      <c r="BO112" s="37" t="n">
        <v>0.000221723214647064</v>
      </c>
      <c r="BP112" s="37" t="n">
        <v>-0.026704110636314</v>
      </c>
      <c r="BQ112" s="37" t="n">
        <v>-0.00401521006957639</v>
      </c>
    </row>
    <row r="113" customFormat="false" ht="12.75" hidden="false" customHeight="false" outlineLevel="0" collapsed="false">
      <c r="A113" s="56" t="s">
        <v>370</v>
      </c>
      <c r="B113" s="3" t="n">
        <v>0.000958906944838083</v>
      </c>
      <c r="C113" s="37" t="n">
        <v>5.28508119739513E-005</v>
      </c>
      <c r="D113" s="37" t="n">
        <v>0.000376179243269357</v>
      </c>
      <c r="E113" s="37" t="n">
        <v>-0.00147651238682881</v>
      </c>
      <c r="F113" s="37" t="n">
        <v>0.00117376820482945</v>
      </c>
      <c r="G113" s="37" t="n">
        <v>0.00121034842988111</v>
      </c>
      <c r="H113" s="37" t="n">
        <v>0.000287031331530054</v>
      </c>
      <c r="I113" s="37" t="n">
        <v>-0.000120492014128031</v>
      </c>
      <c r="J113" s="37" t="n">
        <v>-0.0019700308227377</v>
      </c>
      <c r="K113" s="37" t="n">
        <v>0.00137000897978148</v>
      </c>
      <c r="L113" s="37" t="n">
        <v>0.00175506187280702</v>
      </c>
      <c r="M113" s="37" t="n">
        <v>7.87075129555126E-005</v>
      </c>
      <c r="N113" s="37" t="n">
        <v>0.00314348064708582</v>
      </c>
      <c r="O113" s="37" t="n">
        <v>-0.00256765985636363</v>
      </c>
      <c r="P113" s="37" t="n">
        <v>0.000212163293286333</v>
      </c>
      <c r="Q113" s="37" t="n">
        <v>-0.000690328222110763</v>
      </c>
      <c r="R113" s="37" t="n">
        <v>0.000109740747293554</v>
      </c>
      <c r="S113" s="37" t="n">
        <v>-6.54451427545963E-005</v>
      </c>
      <c r="T113" s="37" t="n">
        <v>0.00205979267137797</v>
      </c>
      <c r="U113" s="37" t="n">
        <v>0.00021312362990818</v>
      </c>
      <c r="V113" s="37" t="n">
        <v>-0.000837669557825688</v>
      </c>
      <c r="W113" s="37" t="n">
        <v>-0.0003017154774498</v>
      </c>
      <c r="X113" s="37" t="n">
        <v>-0.000417510802931216</v>
      </c>
      <c r="Y113" s="37" t="n">
        <v>0.000157868992100713</v>
      </c>
      <c r="Z113" s="37" t="n">
        <v>-0.00113290252383772</v>
      </c>
      <c r="AA113" s="37" t="n">
        <v>-0.000400052669519658</v>
      </c>
      <c r="AB113" s="37" t="n">
        <v>0.000824243609285205</v>
      </c>
      <c r="AC113" s="37" t="n">
        <v>-0.000136735823114367</v>
      </c>
      <c r="AD113" s="37" t="n">
        <v>-0.0026386545616906</v>
      </c>
      <c r="AE113" s="37" t="n">
        <v>-0.001021587382154</v>
      </c>
      <c r="AF113" s="37" t="n">
        <v>-0.000156355348110818</v>
      </c>
      <c r="AG113" s="37" t="n">
        <v>0.000947350035445662</v>
      </c>
      <c r="AH113" s="37" t="n">
        <v>-0.00105207262396474</v>
      </c>
      <c r="AI113" s="37" t="n">
        <v>0.00202912990204024</v>
      </c>
      <c r="AJ113" s="37" t="n">
        <v>-0.00153712283392518</v>
      </c>
      <c r="AK113" s="37" t="n">
        <v>3.88275101194042E-005</v>
      </c>
      <c r="AL113" s="37" t="n">
        <v>-0.000449149939192316</v>
      </c>
      <c r="AM113" s="37" t="n">
        <v>-0.000787745763916698</v>
      </c>
      <c r="AN113" s="37" t="n">
        <v>-0.000284612775519183</v>
      </c>
      <c r="AO113" s="37" t="n">
        <v>-1.20616292440379E-005</v>
      </c>
      <c r="AP113" s="37" t="n">
        <v>0.000180435261529957</v>
      </c>
      <c r="AQ113" s="37" t="n">
        <v>-0.000517520220687979</v>
      </c>
      <c r="AR113" s="37" t="n">
        <v>-0.000848511300037163</v>
      </c>
      <c r="AS113" s="37" t="n">
        <v>-0.000261926033605616</v>
      </c>
      <c r="AT113" s="37" t="n">
        <v>0.000841929373192429</v>
      </c>
      <c r="AU113" s="37" t="n">
        <v>-0.000484190046514064</v>
      </c>
      <c r="AV113" s="37" t="n">
        <v>-0.000630249366555743</v>
      </c>
      <c r="AW113" s="37" t="n">
        <v>0.00221907646773412</v>
      </c>
      <c r="AX113" s="37" t="n">
        <v>0.00012373390256316</v>
      </c>
      <c r="AY113" s="37" t="n">
        <v>-0.000346564597390467</v>
      </c>
      <c r="AZ113" s="37" t="n">
        <v>-0.00120177964470171</v>
      </c>
      <c r="BA113" s="37" t="n">
        <v>-0.000183109880314179</v>
      </c>
      <c r="BB113" s="37" t="n">
        <v>-0.00171161133190844</v>
      </c>
      <c r="BC113" s="37" t="n">
        <v>0.00346818471813443</v>
      </c>
      <c r="BD113" s="37" t="n">
        <v>0.000734038796959976</v>
      </c>
      <c r="BE113" s="37" t="n">
        <v>-0.00160069194410234</v>
      </c>
      <c r="BF113" s="37" t="n">
        <v>-0.000636326752872151</v>
      </c>
      <c r="BG113" s="37" t="n">
        <v>-0.00068873552563963</v>
      </c>
      <c r="BH113" s="37" t="n">
        <v>0.000784289022994923</v>
      </c>
      <c r="BI113" s="37" t="n">
        <v>-6.56145253531715E-006</v>
      </c>
      <c r="BJ113" s="37" t="n">
        <v>0.00164037725222097</v>
      </c>
      <c r="BK113" s="37" t="n">
        <v>0.00109289686457997</v>
      </c>
      <c r="BL113" s="37" t="n">
        <v>-0.00293106626793672</v>
      </c>
      <c r="BM113" s="37" t="n">
        <v>0.000913318185104971</v>
      </c>
      <c r="BN113" s="37" t="n">
        <v>-0.000303610001312135</v>
      </c>
      <c r="BO113" s="37" t="n">
        <v>2.54797488916823E-005</v>
      </c>
      <c r="BP113" s="37" t="n">
        <v>-0.000472374764070683</v>
      </c>
      <c r="BQ113" s="37" t="n">
        <v>-0.000557765115221819</v>
      </c>
    </row>
    <row r="114" customFormat="false" ht="12.75" hidden="false" customHeight="false" outlineLevel="0" collapsed="false">
      <c r="A114" s="56" t="s">
        <v>371</v>
      </c>
      <c r="B114" s="3" t="n">
        <v>-0.000552194607169773</v>
      </c>
      <c r="C114" s="37" t="n">
        <v>0.000680019808879285</v>
      </c>
      <c r="D114" s="37" t="n">
        <v>0.000334980395812206</v>
      </c>
      <c r="E114" s="37" t="n">
        <v>0.000980005389614243</v>
      </c>
      <c r="F114" s="37" t="n">
        <v>0.000597923221133005</v>
      </c>
      <c r="G114" s="37" t="n">
        <v>-1.74866690647798E-005</v>
      </c>
      <c r="H114" s="37" t="n">
        <v>0.000776598291274132</v>
      </c>
      <c r="I114" s="37" t="n">
        <v>-0.000536877754620314</v>
      </c>
      <c r="J114" s="37" t="n">
        <v>0.00126723491286663</v>
      </c>
      <c r="K114" s="37" t="n">
        <v>0.00218134861509877</v>
      </c>
      <c r="L114" s="37" t="n">
        <v>-0.00130705885719513</v>
      </c>
      <c r="M114" s="37" t="n">
        <v>4.54977182064684E-005</v>
      </c>
      <c r="N114" s="37" t="n">
        <v>0.000777890662797198</v>
      </c>
      <c r="O114" s="37" t="n">
        <v>0.00234432656596905</v>
      </c>
      <c r="P114" s="37" t="n">
        <v>-0.00197582205145406</v>
      </c>
      <c r="Q114" s="37" t="n">
        <v>0.000624976533132281</v>
      </c>
      <c r="R114" s="37" t="n">
        <v>0.000159234479624473</v>
      </c>
      <c r="S114" s="37" t="n">
        <v>0.0012281742801455</v>
      </c>
      <c r="T114" s="37" t="n">
        <v>-0.00118043724124447</v>
      </c>
      <c r="U114" s="37" t="n">
        <v>0.000154715097331144</v>
      </c>
      <c r="V114" s="37" t="n">
        <v>0.00163500172488487</v>
      </c>
      <c r="W114" s="37" t="n">
        <v>-0.000164836294500954</v>
      </c>
      <c r="X114" s="37" t="n">
        <v>0.00219394882735016</v>
      </c>
      <c r="Y114" s="37" t="n">
        <v>0.000776926338527625</v>
      </c>
      <c r="Z114" s="37" t="n">
        <v>-0.000994239574458297</v>
      </c>
      <c r="AA114" s="37" t="n">
        <v>0.00109959317876788</v>
      </c>
      <c r="AB114" s="37" t="n">
        <v>-0.000751862021335907</v>
      </c>
      <c r="AC114" s="37" t="n">
        <v>-0.00170284523435982</v>
      </c>
      <c r="AD114" s="37" t="n">
        <v>-0.000141557549565436</v>
      </c>
      <c r="AE114" s="37" t="n">
        <v>0.00228714823221413</v>
      </c>
      <c r="AF114" s="37" t="n">
        <v>-0.000477284058477913</v>
      </c>
      <c r="AG114" s="37" t="n">
        <v>-0.00314357789154445</v>
      </c>
      <c r="AH114" s="37" t="n">
        <v>-0.00018614352458464</v>
      </c>
      <c r="AI114" s="37" t="n">
        <v>-0.00464606857989263</v>
      </c>
      <c r="AJ114" s="37" t="n">
        <v>-0.000912109273323898</v>
      </c>
      <c r="AK114" s="37" t="n">
        <v>-0.000243479500132014</v>
      </c>
      <c r="AL114" s="37" t="n">
        <v>0.00333518835183869</v>
      </c>
      <c r="AM114" s="37" t="n">
        <v>0.00128784468726568</v>
      </c>
      <c r="AN114" s="37" t="n">
        <v>-0.000788745842241934</v>
      </c>
      <c r="AO114" s="37" t="n">
        <v>0.00132066740784471</v>
      </c>
      <c r="AP114" s="37" t="n">
        <v>0.000388152147680717</v>
      </c>
      <c r="AQ114" s="37" t="n">
        <v>-0.000510325897295446</v>
      </c>
      <c r="AR114" s="37" t="n">
        <v>-0.00290393145691061</v>
      </c>
      <c r="AS114" s="37" t="n">
        <v>-0.00202134367779528</v>
      </c>
      <c r="AT114" s="37" t="n">
        <v>-9.20635555176285E-006</v>
      </c>
      <c r="AU114" s="37" t="n">
        <v>0.00182407351626967</v>
      </c>
      <c r="AV114" s="37" t="n">
        <v>0.00246459883457481</v>
      </c>
      <c r="AW114" s="37" t="n">
        <v>0.00207863216613128</v>
      </c>
      <c r="AX114" s="37" t="n">
        <v>-0.00213069859292997</v>
      </c>
      <c r="AY114" s="37" t="n">
        <v>-0.000550367398349199</v>
      </c>
      <c r="AZ114" s="37" t="n">
        <v>-0.000246428685137253</v>
      </c>
      <c r="BA114" s="37" t="n">
        <v>-0.00162583458088434</v>
      </c>
      <c r="BB114" s="37" t="n">
        <v>-0.000545428776689244</v>
      </c>
      <c r="BC114" s="37" t="n">
        <v>0.00286281279774112</v>
      </c>
      <c r="BD114" s="37" t="n">
        <v>-0.000446560961448572</v>
      </c>
      <c r="BE114" s="37" t="n">
        <v>-0.00556313342616131</v>
      </c>
      <c r="BF114" s="37" t="n">
        <v>-0.00729918640709632</v>
      </c>
      <c r="BG114" s="37" t="n">
        <v>0.00197054155254895</v>
      </c>
      <c r="BH114" s="37" t="n">
        <v>-0.00135858991245341</v>
      </c>
      <c r="BI114" s="37" t="n">
        <v>0.000391882666852713</v>
      </c>
      <c r="BJ114" s="37" t="n">
        <v>0.00141925108740565</v>
      </c>
      <c r="BK114" s="37" t="n">
        <v>0.00488802105399618</v>
      </c>
      <c r="BL114" s="37" t="n">
        <v>-0.00380649045161872</v>
      </c>
      <c r="BM114" s="37" t="n">
        <v>-0.00348072990463015</v>
      </c>
      <c r="BN114" s="37" t="n">
        <v>8.89382735698517E-005</v>
      </c>
      <c r="BO114" s="37" t="n">
        <v>0.00135125741199281</v>
      </c>
      <c r="BP114" s="37" t="n">
        <v>0.00104523736695245</v>
      </c>
      <c r="BQ114" s="37" t="n">
        <v>-0.00177581222892267</v>
      </c>
    </row>
    <row r="115" customFormat="false" ht="12.75" hidden="false" customHeight="false" outlineLevel="0" collapsed="false">
      <c r="A115" s="56" t="s">
        <v>372</v>
      </c>
      <c r="B115" s="3" t="n">
        <v>-0.000552194607169773</v>
      </c>
      <c r="C115" s="37" t="n">
        <v>0.000680019808879285</v>
      </c>
      <c r="D115" s="37" t="n">
        <v>0.000334980395812206</v>
      </c>
      <c r="E115" s="37" t="n">
        <v>0.000980005389614243</v>
      </c>
      <c r="F115" s="37" t="n">
        <v>0.000597923221133005</v>
      </c>
      <c r="G115" s="37" t="n">
        <v>-1.74866690647798E-005</v>
      </c>
      <c r="H115" s="37" t="n">
        <v>0.000776598291274132</v>
      </c>
      <c r="I115" s="37" t="n">
        <v>-0.000536877754620314</v>
      </c>
      <c r="J115" s="37" t="n">
        <v>0.00126723491286663</v>
      </c>
      <c r="K115" s="37" t="n">
        <v>0.00218134861509877</v>
      </c>
      <c r="L115" s="37" t="n">
        <v>-0.00130705885719513</v>
      </c>
      <c r="M115" s="37" t="n">
        <v>4.54977182064684E-005</v>
      </c>
      <c r="N115" s="37" t="n">
        <v>0.000777890662797198</v>
      </c>
      <c r="O115" s="37" t="n">
        <v>0.00234432656596905</v>
      </c>
      <c r="P115" s="37" t="n">
        <v>-0.00197582205145406</v>
      </c>
      <c r="Q115" s="37" t="n">
        <v>0.000624976533132281</v>
      </c>
      <c r="R115" s="37" t="n">
        <v>0.000159234479624473</v>
      </c>
      <c r="S115" s="37" t="n">
        <v>0.0012281742801455</v>
      </c>
      <c r="T115" s="37" t="n">
        <v>-0.00118043724124447</v>
      </c>
      <c r="U115" s="37" t="n">
        <v>0.000154715097331144</v>
      </c>
      <c r="V115" s="37" t="n">
        <v>0.00163500172488487</v>
      </c>
      <c r="W115" s="37" t="n">
        <v>-0.000164836294500954</v>
      </c>
      <c r="X115" s="37" t="n">
        <v>0.00219394882735016</v>
      </c>
      <c r="Y115" s="37" t="n">
        <v>0.000776926338527625</v>
      </c>
      <c r="Z115" s="37" t="n">
        <v>-0.000994239574458297</v>
      </c>
      <c r="AA115" s="37" t="n">
        <v>0.00109959317876788</v>
      </c>
      <c r="AB115" s="37" t="n">
        <v>-0.000751862021335907</v>
      </c>
      <c r="AC115" s="37" t="n">
        <v>-0.00170284523435982</v>
      </c>
      <c r="AD115" s="37" t="n">
        <v>-0.000141557549565436</v>
      </c>
      <c r="AE115" s="37" t="n">
        <v>0.00228714823221413</v>
      </c>
      <c r="AF115" s="37" t="n">
        <v>-0.000477284058477913</v>
      </c>
      <c r="AG115" s="37" t="n">
        <v>-0.00314357789154445</v>
      </c>
      <c r="AH115" s="37" t="n">
        <v>-0.00018614352458464</v>
      </c>
      <c r="AI115" s="37" t="n">
        <v>-0.00464606857989263</v>
      </c>
      <c r="AJ115" s="37" t="n">
        <v>-0.000912109273323898</v>
      </c>
      <c r="AK115" s="37" t="n">
        <v>-0.000243479500132014</v>
      </c>
      <c r="AL115" s="37" t="n">
        <v>0.00333518835183869</v>
      </c>
      <c r="AM115" s="37" t="n">
        <v>0.00128784468726568</v>
      </c>
      <c r="AN115" s="37" t="n">
        <v>-0.000788745842241934</v>
      </c>
      <c r="AO115" s="37" t="n">
        <v>0.00132066740784471</v>
      </c>
      <c r="AP115" s="37" t="n">
        <v>0.000388152147680717</v>
      </c>
      <c r="AQ115" s="37" t="n">
        <v>-0.000510325897295446</v>
      </c>
      <c r="AR115" s="37" t="n">
        <v>-0.00290393145691061</v>
      </c>
      <c r="AS115" s="37" t="n">
        <v>-0.00202134367779528</v>
      </c>
      <c r="AT115" s="37" t="n">
        <v>-9.20635555176285E-006</v>
      </c>
      <c r="AU115" s="37" t="n">
        <v>0.00182407351626967</v>
      </c>
      <c r="AV115" s="37" t="n">
        <v>0.00246459883457481</v>
      </c>
      <c r="AW115" s="37" t="n">
        <v>0.00207863216613128</v>
      </c>
      <c r="AX115" s="37" t="n">
        <v>-0.00213069859292997</v>
      </c>
      <c r="AY115" s="37" t="n">
        <v>-0.000550367398349199</v>
      </c>
      <c r="AZ115" s="37" t="n">
        <v>-0.000246428685137253</v>
      </c>
      <c r="BA115" s="37" t="n">
        <v>-0.00162583458088434</v>
      </c>
      <c r="BB115" s="37" t="n">
        <v>-0.000545428776689244</v>
      </c>
      <c r="BC115" s="37" t="n">
        <v>0.00286281279774112</v>
      </c>
      <c r="BD115" s="37" t="n">
        <v>-0.000446560961448572</v>
      </c>
      <c r="BE115" s="37" t="n">
        <v>-0.00556313342616131</v>
      </c>
      <c r="BF115" s="37" t="n">
        <v>-0.00729918640709632</v>
      </c>
      <c r="BG115" s="37" t="n">
        <v>0.00197054155254895</v>
      </c>
      <c r="BH115" s="37" t="n">
        <v>-0.00135858991245341</v>
      </c>
      <c r="BI115" s="37" t="n">
        <v>0.000391882666852713</v>
      </c>
      <c r="BJ115" s="37" t="n">
        <v>0.00141925108740565</v>
      </c>
      <c r="BK115" s="37" t="n">
        <v>0.00488802105399618</v>
      </c>
      <c r="BL115" s="37" t="n">
        <v>-0.00380649045161872</v>
      </c>
      <c r="BM115" s="37" t="n">
        <v>-0.00348072990463015</v>
      </c>
      <c r="BN115" s="37" t="n">
        <v>8.89382735698517E-005</v>
      </c>
      <c r="BO115" s="37" t="n">
        <v>0.00135125741199281</v>
      </c>
      <c r="BP115" s="37" t="n">
        <v>0.00104523736695245</v>
      </c>
      <c r="BQ115" s="37" t="n">
        <v>-0.00177581222892267</v>
      </c>
    </row>
    <row r="116" customFormat="false" ht="12.75" hidden="false" customHeight="false" outlineLevel="0" collapsed="false">
      <c r="A116" s="56" t="s">
        <v>373</v>
      </c>
      <c r="B116" s="3" t="n">
        <v>-0.000552194607169773</v>
      </c>
      <c r="C116" s="37" t="n">
        <v>0.000680019808879285</v>
      </c>
      <c r="D116" s="37" t="n">
        <v>0.000334980395812206</v>
      </c>
      <c r="E116" s="37" t="n">
        <v>0.000980005389614243</v>
      </c>
      <c r="F116" s="37" t="n">
        <v>0.000597923221133005</v>
      </c>
      <c r="G116" s="37" t="n">
        <v>-1.74866690647798E-005</v>
      </c>
      <c r="H116" s="37" t="n">
        <v>0.000776598291274132</v>
      </c>
      <c r="I116" s="37" t="n">
        <v>-0.000536877754620314</v>
      </c>
      <c r="J116" s="37" t="n">
        <v>0.00126723491286663</v>
      </c>
      <c r="K116" s="37" t="n">
        <v>0.00218134861509877</v>
      </c>
      <c r="L116" s="37" t="n">
        <v>-0.00130705885719513</v>
      </c>
      <c r="M116" s="37" t="n">
        <v>4.54977182064684E-005</v>
      </c>
      <c r="N116" s="37" t="n">
        <v>0.000777890662797198</v>
      </c>
      <c r="O116" s="37" t="n">
        <v>0.00234432656596905</v>
      </c>
      <c r="P116" s="37" t="n">
        <v>-0.00197582205145406</v>
      </c>
      <c r="Q116" s="37" t="n">
        <v>0.000624976533132281</v>
      </c>
      <c r="R116" s="37" t="n">
        <v>0.000159234479624473</v>
      </c>
      <c r="S116" s="37" t="n">
        <v>0.0012281742801455</v>
      </c>
      <c r="T116" s="37" t="n">
        <v>-0.00118043724124447</v>
      </c>
      <c r="U116" s="37" t="n">
        <v>0.000154715097331144</v>
      </c>
      <c r="V116" s="37" t="n">
        <v>0.00163500172488487</v>
      </c>
      <c r="W116" s="37" t="n">
        <v>-0.000164836294500954</v>
      </c>
      <c r="X116" s="37" t="n">
        <v>0.00219394882735016</v>
      </c>
      <c r="Y116" s="37" t="n">
        <v>0.000776926338527625</v>
      </c>
      <c r="Z116" s="37" t="n">
        <v>-0.000994239574458297</v>
      </c>
      <c r="AA116" s="37" t="n">
        <v>0.00109959317876788</v>
      </c>
      <c r="AB116" s="37" t="n">
        <v>-0.000751862021335907</v>
      </c>
      <c r="AC116" s="37" t="n">
        <v>-0.00170284523435982</v>
      </c>
      <c r="AD116" s="37" t="n">
        <v>-0.000141557549565436</v>
      </c>
      <c r="AE116" s="37" t="n">
        <v>0.00228714823221413</v>
      </c>
      <c r="AF116" s="37" t="n">
        <v>-0.000477284058477913</v>
      </c>
      <c r="AG116" s="37" t="n">
        <v>-0.00314357789154445</v>
      </c>
      <c r="AH116" s="37" t="n">
        <v>-0.00018614352458464</v>
      </c>
      <c r="AI116" s="37" t="n">
        <v>-0.00464606857989263</v>
      </c>
      <c r="AJ116" s="37" t="n">
        <v>-0.000912109273323898</v>
      </c>
      <c r="AK116" s="37" t="n">
        <v>-0.000243479500132014</v>
      </c>
      <c r="AL116" s="37" t="n">
        <v>0.00333518835183869</v>
      </c>
      <c r="AM116" s="37" t="n">
        <v>0.00128784468726568</v>
      </c>
      <c r="AN116" s="37" t="n">
        <v>-0.000788745842241934</v>
      </c>
      <c r="AO116" s="37" t="n">
        <v>0.00132066740784471</v>
      </c>
      <c r="AP116" s="37" t="n">
        <v>0.000388152147680717</v>
      </c>
      <c r="AQ116" s="37" t="n">
        <v>-0.000510325897295446</v>
      </c>
      <c r="AR116" s="37" t="n">
        <v>-0.00290393145691061</v>
      </c>
      <c r="AS116" s="37" t="n">
        <v>-0.00202134367779528</v>
      </c>
      <c r="AT116" s="37" t="n">
        <v>-9.20635555176285E-006</v>
      </c>
      <c r="AU116" s="37" t="n">
        <v>0.00182407351626967</v>
      </c>
      <c r="AV116" s="37" t="n">
        <v>0.00246459883457481</v>
      </c>
      <c r="AW116" s="37" t="n">
        <v>0.00207863216613128</v>
      </c>
      <c r="AX116" s="37" t="n">
        <v>-0.00213069859292997</v>
      </c>
      <c r="AY116" s="37" t="n">
        <v>-0.000550367398349199</v>
      </c>
      <c r="AZ116" s="37" t="n">
        <v>-0.000246428685137253</v>
      </c>
      <c r="BA116" s="37" t="n">
        <v>-0.00162583458088434</v>
      </c>
      <c r="BB116" s="37" t="n">
        <v>-0.000545428776689244</v>
      </c>
      <c r="BC116" s="37" t="n">
        <v>0.00286281279774112</v>
      </c>
      <c r="BD116" s="37" t="n">
        <v>-0.000446560961448572</v>
      </c>
      <c r="BE116" s="37" t="n">
        <v>-0.00556313342616131</v>
      </c>
      <c r="BF116" s="37" t="n">
        <v>-0.00729918640709632</v>
      </c>
      <c r="BG116" s="37" t="n">
        <v>0.00197054155254895</v>
      </c>
      <c r="BH116" s="37" t="n">
        <v>-0.00135858991245341</v>
      </c>
      <c r="BI116" s="37" t="n">
        <v>0.000391882666852713</v>
      </c>
      <c r="BJ116" s="37" t="n">
        <v>0.00141925108740565</v>
      </c>
      <c r="BK116" s="37" t="n">
        <v>0.00488802105399618</v>
      </c>
      <c r="BL116" s="37" t="n">
        <v>-0.00380649045161872</v>
      </c>
      <c r="BM116" s="37" t="n">
        <v>-0.00348072990463015</v>
      </c>
      <c r="BN116" s="37" t="n">
        <v>8.89382735698517E-005</v>
      </c>
      <c r="BO116" s="37" t="n">
        <v>0.00135125741199281</v>
      </c>
      <c r="BP116" s="37" t="n">
        <v>0.00104523736695245</v>
      </c>
      <c r="BQ116" s="37" t="n">
        <v>-0.00177581222892267</v>
      </c>
    </row>
    <row r="117" customFormat="false" ht="12.75" hidden="false" customHeight="false" outlineLevel="0" collapsed="false">
      <c r="A117" s="56" t="s">
        <v>373</v>
      </c>
      <c r="B117" s="3" t="n">
        <v>-0.000552194607169773</v>
      </c>
      <c r="C117" s="37" t="n">
        <v>0.000680019808879285</v>
      </c>
      <c r="D117" s="37" t="n">
        <v>0.000334980395812206</v>
      </c>
      <c r="E117" s="37" t="n">
        <v>0.000980005389614243</v>
      </c>
      <c r="F117" s="37" t="n">
        <v>0.000597923221133005</v>
      </c>
      <c r="G117" s="37" t="n">
        <v>-1.74866690647798E-005</v>
      </c>
      <c r="H117" s="37" t="n">
        <v>0.000776598291274132</v>
      </c>
      <c r="I117" s="37" t="n">
        <v>-0.000536877754620314</v>
      </c>
      <c r="J117" s="37" t="n">
        <v>0.00126723491286663</v>
      </c>
      <c r="K117" s="37" t="n">
        <v>0.00218134861509877</v>
      </c>
      <c r="L117" s="37" t="n">
        <v>-0.00130705885719513</v>
      </c>
      <c r="M117" s="37" t="n">
        <v>4.54977182064684E-005</v>
      </c>
      <c r="N117" s="37" t="n">
        <v>0.000777890662797198</v>
      </c>
      <c r="O117" s="37" t="n">
        <v>0.00234432656596905</v>
      </c>
      <c r="P117" s="37" t="n">
        <v>-0.00197582205145406</v>
      </c>
      <c r="Q117" s="37" t="n">
        <v>0.000624976533132281</v>
      </c>
      <c r="R117" s="37" t="n">
        <v>0.000159234479624473</v>
      </c>
      <c r="S117" s="37" t="n">
        <v>0.0012281742801455</v>
      </c>
      <c r="T117" s="37" t="n">
        <v>-0.00118043724124447</v>
      </c>
      <c r="U117" s="37" t="n">
        <v>0.000154715097331144</v>
      </c>
      <c r="V117" s="37" t="n">
        <v>0.00163500172488487</v>
      </c>
      <c r="W117" s="37" t="n">
        <v>-0.000164836294500954</v>
      </c>
      <c r="X117" s="37" t="n">
        <v>0.00219394882735016</v>
      </c>
      <c r="Y117" s="37" t="n">
        <v>0.000776926338527625</v>
      </c>
      <c r="Z117" s="37" t="n">
        <v>-0.000994239574458297</v>
      </c>
      <c r="AA117" s="37" t="n">
        <v>0.00109959317876788</v>
      </c>
      <c r="AB117" s="37" t="n">
        <v>-0.000751862021335907</v>
      </c>
      <c r="AC117" s="37" t="n">
        <v>-0.00170284523435982</v>
      </c>
      <c r="AD117" s="37" t="n">
        <v>-0.000141557549565436</v>
      </c>
      <c r="AE117" s="37" t="n">
        <v>0.00228714823221413</v>
      </c>
      <c r="AF117" s="37" t="n">
        <v>-0.000477284058477913</v>
      </c>
      <c r="AG117" s="37" t="n">
        <v>-0.00314357789154445</v>
      </c>
      <c r="AH117" s="37" t="n">
        <v>-0.00018614352458464</v>
      </c>
      <c r="AI117" s="37" t="n">
        <v>-0.00464606857989263</v>
      </c>
      <c r="AJ117" s="37" t="n">
        <v>-0.000912109273323898</v>
      </c>
      <c r="AK117" s="37" t="n">
        <v>-0.000243479500132014</v>
      </c>
      <c r="AL117" s="37" t="n">
        <v>0.00333518835183869</v>
      </c>
      <c r="AM117" s="37" t="n">
        <v>0.00128784468726568</v>
      </c>
      <c r="AN117" s="37" t="n">
        <v>-0.000788745842241934</v>
      </c>
      <c r="AO117" s="37" t="n">
        <v>0.00132066740784471</v>
      </c>
      <c r="AP117" s="37" t="n">
        <v>0.000388152147680717</v>
      </c>
      <c r="AQ117" s="37" t="n">
        <v>-0.000510325897295446</v>
      </c>
      <c r="AR117" s="37" t="n">
        <v>-0.00290393145691061</v>
      </c>
      <c r="AS117" s="37" t="n">
        <v>-0.00202134367779528</v>
      </c>
      <c r="AT117" s="37" t="n">
        <v>-9.20635555176285E-006</v>
      </c>
      <c r="AU117" s="37" t="n">
        <v>0.00182407351626967</v>
      </c>
      <c r="AV117" s="37" t="n">
        <v>0.00246459883457481</v>
      </c>
      <c r="AW117" s="37" t="n">
        <v>0.00207863216613128</v>
      </c>
      <c r="AX117" s="37" t="n">
        <v>-0.00213069859292997</v>
      </c>
      <c r="AY117" s="37" t="n">
        <v>-0.000550367398349199</v>
      </c>
      <c r="AZ117" s="37" t="n">
        <v>-0.000246428685137253</v>
      </c>
      <c r="BA117" s="37" t="n">
        <v>-0.00162583458088434</v>
      </c>
      <c r="BB117" s="37" t="n">
        <v>-0.000545428776689244</v>
      </c>
      <c r="BC117" s="37" t="n">
        <v>0.00286281279774112</v>
      </c>
      <c r="BD117" s="37" t="n">
        <v>-0.000446560961448572</v>
      </c>
      <c r="BE117" s="37" t="n">
        <v>-0.00556313342616131</v>
      </c>
      <c r="BF117" s="37" t="n">
        <v>-0.00729918640709632</v>
      </c>
      <c r="BG117" s="37" t="n">
        <v>0.00197054155254895</v>
      </c>
      <c r="BH117" s="37" t="n">
        <v>-0.00135858991245341</v>
      </c>
      <c r="BI117" s="37" t="n">
        <v>0.000391882666852713</v>
      </c>
      <c r="BJ117" s="37" t="n">
        <v>0.00141925108740565</v>
      </c>
      <c r="BK117" s="37" t="n">
        <v>0.00488802105399618</v>
      </c>
      <c r="BL117" s="37" t="n">
        <v>-0.00380649045161872</v>
      </c>
      <c r="BM117" s="37" t="n">
        <v>-0.00348072990463015</v>
      </c>
      <c r="BN117" s="37" t="n">
        <v>8.89382735698517E-005</v>
      </c>
      <c r="BO117" s="37" t="n">
        <v>0.00135125741199281</v>
      </c>
      <c r="BP117" s="37" t="n">
        <v>0.00104523736695245</v>
      </c>
      <c r="BQ117" s="37" t="n">
        <v>-0.00177581222892267</v>
      </c>
    </row>
    <row r="118" customFormat="false" ht="12.75" hidden="false" customHeight="false" outlineLevel="0" collapsed="false">
      <c r="A118" s="56" t="s">
        <v>373</v>
      </c>
      <c r="B118" s="3" t="n">
        <v>-5.48311725909176E-005</v>
      </c>
      <c r="C118" s="37" t="n">
        <v>-0.000205406445597181</v>
      </c>
      <c r="D118" s="37" t="n">
        <v>0.000157061628681546</v>
      </c>
      <c r="E118" s="37" t="n">
        <v>0.000815529911734663</v>
      </c>
      <c r="F118" s="37" t="n">
        <v>0.000916293909435132</v>
      </c>
      <c r="G118" s="37" t="n">
        <v>-0.000124114580702973</v>
      </c>
      <c r="H118" s="37" t="n">
        <v>0.00033515317271766</v>
      </c>
      <c r="I118" s="37" t="n">
        <v>9.24706315079118E-005</v>
      </c>
      <c r="J118" s="37" t="n">
        <v>0.00106422256424872</v>
      </c>
      <c r="K118" s="37" t="n">
        <v>0.00172108152529509</v>
      </c>
      <c r="L118" s="37" t="n">
        <v>-0.00126065872817066</v>
      </c>
      <c r="M118" s="37" t="n">
        <v>0.00024343359575926</v>
      </c>
      <c r="N118" s="37" t="n">
        <v>-0.000105598430046474</v>
      </c>
      <c r="O118" s="37" t="n">
        <v>0.00237563965761401</v>
      </c>
      <c r="P118" s="37" t="n">
        <v>-0.00227154236946181</v>
      </c>
      <c r="Q118" s="37" t="n">
        <v>0.000562375968136167</v>
      </c>
      <c r="R118" s="37" t="n">
        <v>3.63531655459856E-005</v>
      </c>
      <c r="S118" s="37" t="n">
        <v>0.000218360564628886</v>
      </c>
      <c r="T118" s="37" t="n">
        <v>-0.000796852053768329</v>
      </c>
      <c r="U118" s="37" t="n">
        <v>-0.000477057005674716</v>
      </c>
      <c r="V118" s="37" t="n">
        <v>0.00150231241062416</v>
      </c>
      <c r="W118" s="37" t="n">
        <v>0.000147073828070181</v>
      </c>
      <c r="X118" s="37" t="n">
        <v>0.00177673997606161</v>
      </c>
      <c r="Y118" s="37" t="n">
        <v>-2.85299870577088E-005</v>
      </c>
      <c r="Z118" s="37" t="n">
        <v>-0.00143895309791892</v>
      </c>
      <c r="AA118" s="37" t="n">
        <v>0.000773348008308817</v>
      </c>
      <c r="AB118" s="37" t="n">
        <v>-0.000186283856105925</v>
      </c>
      <c r="AC118" s="37" t="n">
        <v>-0.0012485835321037</v>
      </c>
      <c r="AD118" s="37" t="n">
        <v>-0.00107829682966842</v>
      </c>
      <c r="AE118" s="37" t="n">
        <v>0.00359253567480539</v>
      </c>
      <c r="AF118" s="37" t="n">
        <v>0.000149045564205391</v>
      </c>
      <c r="AG118" s="37" t="n">
        <v>-0.00286491248644831</v>
      </c>
      <c r="AH118" s="37" t="n">
        <v>-0.00131324645771381</v>
      </c>
      <c r="AI118" s="37" t="n">
        <v>-0.00141629175404786</v>
      </c>
      <c r="AJ118" s="37" t="n">
        <v>-0.00132537406818197</v>
      </c>
      <c r="AK118" s="37" t="n">
        <v>-0.000532649278554635</v>
      </c>
      <c r="AL118" s="37" t="n">
        <v>0.00189523099104292</v>
      </c>
      <c r="AM118" s="37" t="n">
        <v>0.00269683618638032</v>
      </c>
      <c r="AN118" s="37" t="n">
        <v>-0.00122597349362089</v>
      </c>
      <c r="AO118" s="37" t="n">
        <v>0.000947510727848485</v>
      </c>
      <c r="AP118" s="37" t="n">
        <v>0.00068861258584471</v>
      </c>
      <c r="AQ118" s="37" t="n">
        <v>0.0003085134638337</v>
      </c>
      <c r="AR118" s="37" t="n">
        <v>-0.00248734014830486</v>
      </c>
      <c r="AS118" s="37" t="n">
        <v>-0.000264391585489413</v>
      </c>
      <c r="AT118" s="37" t="n">
        <v>-0.00107555139555062</v>
      </c>
      <c r="AU118" s="37" t="n">
        <v>0.00155154777061766</v>
      </c>
      <c r="AV118" s="37" t="n">
        <v>0.000656550980910825</v>
      </c>
      <c r="AW118" s="37" t="n">
        <v>0.00236678405244857</v>
      </c>
      <c r="AX118" s="37" t="n">
        <v>-0.0049097828617803</v>
      </c>
      <c r="AY118" s="37" t="n">
        <v>-0.000328766132601369</v>
      </c>
      <c r="AZ118" s="37" t="n">
        <v>1.16385265614349E-005</v>
      </c>
      <c r="BA118" s="37" t="n">
        <v>-0.00179536438270193</v>
      </c>
      <c r="BB118" s="37" t="n">
        <v>0.000300658123292525</v>
      </c>
      <c r="BC118" s="37" t="n">
        <v>0.00254625924710407</v>
      </c>
      <c r="BD118" s="37" t="n">
        <v>-0.000273899849764527</v>
      </c>
      <c r="BE118" s="37" t="n">
        <v>-0.00286162301464194</v>
      </c>
      <c r="BF118" s="37" t="n">
        <v>-0.00219785750323496</v>
      </c>
      <c r="BG118" s="37" t="n">
        <v>0.000540428177228964</v>
      </c>
      <c r="BH118" s="37" t="n">
        <v>-0.00221326593066673</v>
      </c>
      <c r="BI118" s="37" t="n">
        <v>0.000973657338782189</v>
      </c>
      <c r="BJ118" s="37" t="n">
        <v>0.000935706551763655</v>
      </c>
      <c r="BK118" s="37" t="n">
        <v>0.0037204544837907</v>
      </c>
      <c r="BL118" s="37" t="n">
        <v>-0.00533895895821817</v>
      </c>
      <c r="BM118" s="37" t="n">
        <v>-0.000279885189117326</v>
      </c>
      <c r="BN118" s="37" t="n">
        <v>0.000238803158901933</v>
      </c>
      <c r="BO118" s="37" t="n">
        <v>0.000417807778863828</v>
      </c>
      <c r="BP118" s="37" t="n">
        <v>0.000801416019573851</v>
      </c>
      <c r="BQ118" s="37" t="n">
        <v>-0.000248285117791069</v>
      </c>
    </row>
    <row r="119" customFormat="false" ht="12.75" hidden="false" customHeight="false" outlineLevel="0" collapsed="false">
      <c r="A119" s="56" t="s">
        <v>374</v>
      </c>
      <c r="B119" s="3" t="n">
        <v>-5.48311725909176E-005</v>
      </c>
      <c r="C119" s="37" t="n">
        <v>-0.000205406445597181</v>
      </c>
      <c r="D119" s="37" t="n">
        <v>0.000157061628681546</v>
      </c>
      <c r="E119" s="37" t="n">
        <v>0.000815529911734663</v>
      </c>
      <c r="F119" s="37" t="n">
        <v>0.000916293909435132</v>
      </c>
      <c r="G119" s="37" t="n">
        <v>-0.000124114580702973</v>
      </c>
      <c r="H119" s="37" t="n">
        <v>0.00033515317271766</v>
      </c>
      <c r="I119" s="37" t="n">
        <v>9.24706315079118E-005</v>
      </c>
      <c r="J119" s="37" t="n">
        <v>0.00106422256424872</v>
      </c>
      <c r="K119" s="37" t="n">
        <v>0.00172108152529509</v>
      </c>
      <c r="L119" s="37" t="n">
        <v>-0.00126065872817066</v>
      </c>
      <c r="M119" s="37" t="n">
        <v>0.00024343359575926</v>
      </c>
      <c r="N119" s="37" t="n">
        <v>-0.000105598430046474</v>
      </c>
      <c r="O119" s="37" t="n">
        <v>0.00237563965761401</v>
      </c>
      <c r="P119" s="37" t="n">
        <v>-0.00227154236946181</v>
      </c>
      <c r="Q119" s="37" t="n">
        <v>0.000562375968136167</v>
      </c>
      <c r="R119" s="37" t="n">
        <v>3.63531655459856E-005</v>
      </c>
      <c r="S119" s="37" t="n">
        <v>0.000218360564628886</v>
      </c>
      <c r="T119" s="37" t="n">
        <v>-0.000796852053768329</v>
      </c>
      <c r="U119" s="37" t="n">
        <v>-0.000477057005674716</v>
      </c>
      <c r="V119" s="37" t="n">
        <v>0.00150231241062416</v>
      </c>
      <c r="W119" s="37" t="n">
        <v>0.000147073828070181</v>
      </c>
      <c r="X119" s="37" t="n">
        <v>0.00177673997606161</v>
      </c>
      <c r="Y119" s="37" t="n">
        <v>-2.85299870577088E-005</v>
      </c>
      <c r="Z119" s="37" t="n">
        <v>-0.00143895309791892</v>
      </c>
      <c r="AA119" s="37" t="n">
        <v>0.000773348008308817</v>
      </c>
      <c r="AB119" s="37" t="n">
        <v>-0.000186283856105925</v>
      </c>
      <c r="AC119" s="37" t="n">
        <v>-0.0012485835321037</v>
      </c>
      <c r="AD119" s="37" t="n">
        <v>-0.00107829682966842</v>
      </c>
      <c r="AE119" s="37" t="n">
        <v>0.00359253567480539</v>
      </c>
      <c r="AF119" s="37" t="n">
        <v>0.000149045564205391</v>
      </c>
      <c r="AG119" s="37" t="n">
        <v>-0.00286491248644831</v>
      </c>
      <c r="AH119" s="37" t="n">
        <v>-0.00131324645771381</v>
      </c>
      <c r="AI119" s="37" t="n">
        <v>-0.00141629175404786</v>
      </c>
      <c r="AJ119" s="37" t="n">
        <v>-0.00132537406818197</v>
      </c>
      <c r="AK119" s="37" t="n">
        <v>-0.000532649278554635</v>
      </c>
      <c r="AL119" s="37" t="n">
        <v>0.00189523099104292</v>
      </c>
      <c r="AM119" s="37" t="n">
        <v>0.00269683618638032</v>
      </c>
      <c r="AN119" s="37" t="n">
        <v>-0.00122597349362089</v>
      </c>
      <c r="AO119" s="37" t="n">
        <v>0.000947510727848485</v>
      </c>
      <c r="AP119" s="37" t="n">
        <v>0.00068861258584471</v>
      </c>
      <c r="AQ119" s="37" t="n">
        <v>0.0003085134638337</v>
      </c>
      <c r="AR119" s="37" t="n">
        <v>-0.00248734014830486</v>
      </c>
      <c r="AS119" s="37" t="n">
        <v>-0.000264391585489413</v>
      </c>
      <c r="AT119" s="37" t="n">
        <v>-0.00107555139555062</v>
      </c>
      <c r="AU119" s="37" t="n">
        <v>0.00155154777061766</v>
      </c>
      <c r="AV119" s="37" t="n">
        <v>0.000656550980910825</v>
      </c>
      <c r="AW119" s="37" t="n">
        <v>0.00236678405244857</v>
      </c>
      <c r="AX119" s="37" t="n">
        <v>-0.0049097828617803</v>
      </c>
      <c r="AY119" s="37" t="n">
        <v>-0.000328766132601369</v>
      </c>
      <c r="AZ119" s="37" t="n">
        <v>1.16385265614349E-005</v>
      </c>
      <c r="BA119" s="37" t="n">
        <v>-0.00179536438270193</v>
      </c>
      <c r="BB119" s="37" t="n">
        <v>0.000300658123292525</v>
      </c>
      <c r="BC119" s="37" t="n">
        <v>0.00254625924710407</v>
      </c>
      <c r="BD119" s="37" t="n">
        <v>-0.000273899849764527</v>
      </c>
      <c r="BE119" s="37" t="n">
        <v>-0.00286162301464194</v>
      </c>
      <c r="BF119" s="37" t="n">
        <v>-0.00219785750323496</v>
      </c>
      <c r="BG119" s="37" t="n">
        <v>0.000540428177228964</v>
      </c>
      <c r="BH119" s="37" t="n">
        <v>-0.00221326593066673</v>
      </c>
      <c r="BI119" s="37" t="n">
        <v>0.000973657338782189</v>
      </c>
      <c r="BJ119" s="37" t="n">
        <v>0.000935706551763655</v>
      </c>
      <c r="BK119" s="37" t="n">
        <v>0.0037204544837907</v>
      </c>
      <c r="BL119" s="37" t="n">
        <v>-0.00533895895821817</v>
      </c>
      <c r="BM119" s="37" t="n">
        <v>-0.000279885189117326</v>
      </c>
      <c r="BN119" s="37" t="n">
        <v>0.000238803158901933</v>
      </c>
      <c r="BO119" s="37" t="n">
        <v>0.000417807778863828</v>
      </c>
      <c r="BP119" s="37" t="n">
        <v>0.000801416019573851</v>
      </c>
      <c r="BQ119" s="37" t="n">
        <v>-0.000248285117791069</v>
      </c>
    </row>
    <row r="120" customFormat="false" ht="12.75" hidden="false" customHeight="false" outlineLevel="0" collapsed="false">
      <c r="A120" s="56" t="s">
        <v>269</v>
      </c>
      <c r="B120" s="3" t="n">
        <v>0.00110292804087774</v>
      </c>
      <c r="C120" s="37" t="n">
        <v>-0.000587083308119719</v>
      </c>
      <c r="D120" s="37" t="n">
        <v>0.000663635510543837</v>
      </c>
      <c r="E120" s="37" t="n">
        <v>0.000312889481599954</v>
      </c>
      <c r="F120" s="37" t="n">
        <v>0.00096739523516887</v>
      </c>
      <c r="G120" s="37" t="n">
        <v>0.000579025257165128</v>
      </c>
      <c r="H120" s="37" t="n">
        <v>-4.62596398874613E-005</v>
      </c>
      <c r="I120" s="37" t="n">
        <v>0.000759574042815532</v>
      </c>
      <c r="J120" s="37" t="n">
        <v>-0.000574502972919466</v>
      </c>
      <c r="K120" s="37" t="n">
        <v>0.00125684493994898</v>
      </c>
      <c r="L120" s="37" t="n">
        <v>0.00218452889588153</v>
      </c>
      <c r="M120" s="37" t="n">
        <v>-0.00135787716645658</v>
      </c>
      <c r="N120" s="37" t="n">
        <v>1.49639179521977E-005</v>
      </c>
      <c r="O120" s="37" t="n">
        <v>0.000758116993942143</v>
      </c>
      <c r="P120" s="37" t="n">
        <v>0.002348105034195</v>
      </c>
      <c r="Q120" s="37" t="n">
        <v>-0.00203883541243779</v>
      </c>
      <c r="R120" s="37" t="n">
        <v>0.000601373758809679</v>
      </c>
      <c r="S120" s="37" t="n">
        <v>0.00012797495380307</v>
      </c>
      <c r="T120" s="37" t="n">
        <v>0.00121280166669375</v>
      </c>
      <c r="U120" s="37" t="n">
        <v>-0.00123329795642971</v>
      </c>
      <c r="V120" s="37" t="n">
        <v>0.000121810639765804</v>
      </c>
      <c r="W120" s="37" t="n">
        <v>0.001624272596966</v>
      </c>
      <c r="X120" s="37" t="n">
        <v>-0.00020373573557643</v>
      </c>
      <c r="Y120" s="37" t="n">
        <v>0.00219068955475897</v>
      </c>
      <c r="Z120" s="37" t="n">
        <v>0.000751354502044143</v>
      </c>
      <c r="AA120" s="37" t="n">
        <v>-0.00104756741501672</v>
      </c>
      <c r="AB120" s="37" t="n">
        <v>0.00107781341173175</v>
      </c>
      <c r="AC120" s="37" t="n">
        <v>-0.00080264772096623</v>
      </c>
      <c r="AD120" s="37" t="n">
        <v>-0.00176882717804629</v>
      </c>
      <c r="AE120" s="37" t="n">
        <v>-0.000184191256223993</v>
      </c>
      <c r="AF120" s="37" t="n">
        <v>0.00228116491912127</v>
      </c>
      <c r="AG120" s="37" t="n">
        <v>-0.000526321261266316</v>
      </c>
      <c r="AH120" s="37" t="n">
        <v>-0.00323417261012228</v>
      </c>
      <c r="AI120" s="37" t="n">
        <v>-0.000232002920873486</v>
      </c>
      <c r="AJ120" s="37" t="n">
        <v>-0.00476103065074157</v>
      </c>
      <c r="AK120" s="37" t="n">
        <v>-0.000970439443596579</v>
      </c>
      <c r="AL120" s="37" t="n">
        <v>-0.000292229105819635</v>
      </c>
      <c r="AM120" s="37" t="n">
        <v>0.00334066679505387</v>
      </c>
      <c r="AN120" s="37" t="n">
        <v>0.00126120287679988</v>
      </c>
      <c r="AO120" s="37" t="n">
        <v>-0.000847967497096633</v>
      </c>
      <c r="AP120" s="37" t="n">
        <v>0.00129309408518545</v>
      </c>
      <c r="AQ120" s="37" t="n">
        <v>0.000345534123593521</v>
      </c>
      <c r="AR120" s="37" t="n">
        <v>-0.000567477548752906</v>
      </c>
      <c r="AS120" s="37" t="n">
        <v>-0.00299857264904123</v>
      </c>
      <c r="AT120" s="37" t="n">
        <v>-0.00210320902173416</v>
      </c>
      <c r="AU120" s="37" t="n">
        <v>-6.09733908519246E-005</v>
      </c>
      <c r="AV120" s="37" t="n">
        <v>0.0017996480392872</v>
      </c>
      <c r="AW120" s="37" t="n">
        <v>0.00244919854945606</v>
      </c>
      <c r="AX120" s="37" t="n">
        <v>0.00205649201264705</v>
      </c>
      <c r="AY120" s="37" t="n">
        <v>-0.00221826512561617</v>
      </c>
      <c r="AZ120" s="37" t="n">
        <v>-0.00061452392831578</v>
      </c>
      <c r="BA120" s="37" t="n">
        <v>-0.000306775863968212</v>
      </c>
      <c r="BB120" s="37" t="n">
        <v>-0.00170821841301507</v>
      </c>
      <c r="BC120" s="37" t="n">
        <v>-0.000612113907007401</v>
      </c>
      <c r="BD120" s="37" t="n">
        <v>0.00284753619550403</v>
      </c>
      <c r="BE120" s="37" t="n">
        <v>-0.000513532403254113</v>
      </c>
      <c r="BF120" s="37" t="n">
        <v>-0.00570954722149074</v>
      </c>
      <c r="BG120" s="37" t="n">
        <v>-0.00747317870389525</v>
      </c>
      <c r="BH120" s="37" t="n">
        <v>0.00193785291056423</v>
      </c>
      <c r="BI120" s="37" t="n">
        <v>-0.00144333367291277</v>
      </c>
      <c r="BJ120" s="37" t="n">
        <v>0.000333021410339501</v>
      </c>
      <c r="BK120" s="37" t="n">
        <v>0.00137516041152195</v>
      </c>
      <c r="BL120" s="37" t="n">
        <v>0.00489615183161614</v>
      </c>
      <c r="BM120" s="37" t="n">
        <v>-0.00393281345940808</v>
      </c>
      <c r="BN120" s="37" t="n">
        <v>-0.00360309586429633</v>
      </c>
      <c r="BO120" s="37" t="n">
        <v>2.02949115602063E-005</v>
      </c>
      <c r="BP120" s="37" t="n">
        <v>0.00130091145017507</v>
      </c>
      <c r="BQ120" s="37" t="n">
        <v>0.000989104325960099</v>
      </c>
    </row>
    <row r="121" customFormat="false" ht="12.75" hidden="false" customHeight="false" outlineLevel="0" collapsed="false">
      <c r="A121" s="56" t="s">
        <v>269</v>
      </c>
      <c r="B121" s="3" t="n">
        <v>0.00147308095959752</v>
      </c>
      <c r="C121" s="37" t="n">
        <v>-7.93525694387716E-005</v>
      </c>
      <c r="D121" s="37" t="n">
        <v>-0.000232601991851488</v>
      </c>
      <c r="E121" s="37" t="n">
        <v>0.000135059604207733</v>
      </c>
      <c r="F121" s="37" t="n">
        <v>0.000803258214801999</v>
      </c>
      <c r="G121" s="37" t="n">
        <v>0.000905188168767144</v>
      </c>
      <c r="H121" s="37" t="n">
        <v>-0.000151572823996766</v>
      </c>
      <c r="I121" s="37" t="n">
        <v>0.000314350779050099</v>
      </c>
      <c r="J121" s="37" t="n">
        <v>6.75458243438514E-005</v>
      </c>
      <c r="K121" s="37" t="n">
        <v>0.00105380614523062</v>
      </c>
      <c r="L121" s="37" t="n">
        <v>0.00172033489077091</v>
      </c>
      <c r="M121" s="37" t="n">
        <v>-0.00130758042192019</v>
      </c>
      <c r="N121" s="37" t="n">
        <v>0.000219170774290209</v>
      </c>
      <c r="O121" s="37" t="n">
        <v>-0.000135647225661796</v>
      </c>
      <c r="P121" s="37" t="n">
        <v>0.00238323208658367</v>
      </c>
      <c r="Q121" s="37" t="n">
        <v>-0.00233570932312207</v>
      </c>
      <c r="R121" s="37" t="n">
        <v>0.000541249035688646</v>
      </c>
      <c r="S121" s="37" t="n">
        <v>6.69714068068439E-006</v>
      </c>
      <c r="T121" s="37" t="n">
        <v>0.000191033987766251</v>
      </c>
      <c r="U121" s="37" t="n">
        <v>-0.000840229034237366</v>
      </c>
      <c r="V121" s="37" t="n">
        <v>-0.000516004366361022</v>
      </c>
      <c r="W121" s="37" t="n">
        <v>0.00149325543643943</v>
      </c>
      <c r="X121" s="37" t="n">
        <v>0.000116726347220443</v>
      </c>
      <c r="Y121" s="37" t="n">
        <v>0.00177090126698895</v>
      </c>
      <c r="Z121" s="37" t="n">
        <v>-6.25806996535898E-005</v>
      </c>
      <c r="AA121" s="37" t="n">
        <v>-0.00149516422539231</v>
      </c>
      <c r="AB121" s="37" t="n">
        <v>0.000750563474031282</v>
      </c>
      <c r="AC121" s="37" t="n">
        <v>-0.000224326841823659</v>
      </c>
      <c r="AD121" s="37" t="n">
        <v>-0.00130346868727234</v>
      </c>
      <c r="AE121" s="37" t="n">
        <v>-0.0011311169662406</v>
      </c>
      <c r="AF121" s="37" t="n">
        <v>0.00361083826268241</v>
      </c>
      <c r="AG121" s="37" t="n">
        <v>0.000113938599405877</v>
      </c>
      <c r="AH121" s="37" t="n">
        <v>-0.00294684600742156</v>
      </c>
      <c r="AI121" s="37" t="n">
        <v>-0.00137195052032353</v>
      </c>
      <c r="AJ121" s="37" t="n">
        <v>-0.00147716877320641</v>
      </c>
      <c r="AK121" s="37" t="n">
        <v>-0.00138545653482446</v>
      </c>
      <c r="AL121" s="37" t="n">
        <v>-0.000581176363190661</v>
      </c>
      <c r="AM121" s="37" t="n">
        <v>0.00188334329474797</v>
      </c>
      <c r="AN121" s="37" t="n">
        <v>0.00269662128926883</v>
      </c>
      <c r="AO121" s="37" t="n">
        <v>-0.00128702689154039</v>
      </c>
      <c r="AP121" s="37" t="n">
        <v>0.000919163764803713</v>
      </c>
      <c r="AQ121" s="37" t="n">
        <v>0.000655634368674447</v>
      </c>
      <c r="AR121" s="37" t="n">
        <v>0.000269033922044904</v>
      </c>
      <c r="AS121" s="37" t="n">
        <v>-0.00257040383727941</v>
      </c>
      <c r="AT121" s="37" t="n">
        <v>-0.000314030467317936</v>
      </c>
      <c r="AU121" s="37" t="n">
        <v>-0.00113833797076837</v>
      </c>
      <c r="AV121" s="37" t="n">
        <v>0.00152836685737428</v>
      </c>
      <c r="AW121" s="37" t="n">
        <v>0.000618914164092896</v>
      </c>
      <c r="AX121" s="37" t="n">
        <v>0.0023546605530603</v>
      </c>
      <c r="AY121" s="37" t="n">
        <v>-0.00503431719683154</v>
      </c>
      <c r="AZ121" s="37" t="n">
        <v>-0.000383754275563399</v>
      </c>
      <c r="BA121" s="37" t="n">
        <v>-3.88921414139705E-005</v>
      </c>
      <c r="BB121" s="37" t="n">
        <v>-0.00187440380862357</v>
      </c>
      <c r="BC121" s="37" t="n">
        <v>0.0002529944696911</v>
      </c>
      <c r="BD121" s="37" t="n">
        <v>0.00253225469844738</v>
      </c>
      <c r="BE121" s="37" t="n">
        <v>-0.000331997597975928</v>
      </c>
      <c r="BF121" s="37" t="n">
        <v>-0.00296025946277455</v>
      </c>
      <c r="BG121" s="37" t="n">
        <v>-0.00228714746152991</v>
      </c>
      <c r="BH121" s="37" t="n">
        <v>0.000492307750681906</v>
      </c>
      <c r="BI121" s="37" t="n">
        <v>-0.00230451073915443</v>
      </c>
      <c r="BJ121" s="37" t="n">
        <v>0.000930440557872603</v>
      </c>
      <c r="BK121" s="37" t="n">
        <v>0.00089101485899159</v>
      </c>
      <c r="BL121" s="37" t="n">
        <v>0.003717591783172</v>
      </c>
      <c r="BM121" s="37" t="n">
        <v>-0.00548176902983882</v>
      </c>
      <c r="BN121" s="37" t="n">
        <v>-0.000345992115818149</v>
      </c>
      <c r="BO121" s="37" t="n">
        <v>0.000179707535730165</v>
      </c>
      <c r="BP121" s="37" t="n">
        <v>0.000360496059671378</v>
      </c>
      <c r="BQ121" s="37" t="n">
        <v>0.000749013304952291</v>
      </c>
    </row>
    <row r="122" customFormat="false" ht="12.75" hidden="false" customHeight="false" outlineLevel="0" collapsed="false">
      <c r="A122" s="56" t="s">
        <v>269</v>
      </c>
      <c r="B122" s="3" t="n">
        <v>0.00147308095959752</v>
      </c>
      <c r="C122" s="37" t="n">
        <v>-7.93525694387716E-005</v>
      </c>
      <c r="D122" s="37" t="n">
        <v>-0.000232601991851488</v>
      </c>
      <c r="E122" s="37" t="n">
        <v>0.000135059604207733</v>
      </c>
      <c r="F122" s="37" t="n">
        <v>0.000803258214801999</v>
      </c>
      <c r="G122" s="37" t="n">
        <v>0.000905188168767144</v>
      </c>
      <c r="H122" s="37" t="n">
        <v>-0.000151572823996766</v>
      </c>
      <c r="I122" s="37" t="n">
        <v>0.000314350779050099</v>
      </c>
      <c r="J122" s="37" t="n">
        <v>6.75458243438514E-005</v>
      </c>
      <c r="K122" s="37" t="n">
        <v>0.00105380614523062</v>
      </c>
      <c r="L122" s="37" t="n">
        <v>0.00172033489077091</v>
      </c>
      <c r="M122" s="37" t="n">
        <v>-0.00130758042192019</v>
      </c>
      <c r="N122" s="37" t="n">
        <v>0.000219170774290209</v>
      </c>
      <c r="O122" s="37" t="n">
        <v>-0.000135647225661796</v>
      </c>
      <c r="P122" s="37" t="n">
        <v>0.00238323208658367</v>
      </c>
      <c r="Q122" s="37" t="n">
        <v>-0.00233570932312207</v>
      </c>
      <c r="R122" s="37" t="n">
        <v>0.000541249035688646</v>
      </c>
      <c r="S122" s="37" t="n">
        <v>6.69714068068439E-006</v>
      </c>
      <c r="T122" s="37" t="n">
        <v>0.000191033987766251</v>
      </c>
      <c r="U122" s="37" t="n">
        <v>-0.000840229034237366</v>
      </c>
      <c r="V122" s="37" t="n">
        <v>-0.000516004366361022</v>
      </c>
      <c r="W122" s="37" t="n">
        <v>0.00149325543643943</v>
      </c>
      <c r="X122" s="37" t="n">
        <v>0.000116726347220443</v>
      </c>
      <c r="Y122" s="37" t="n">
        <v>0.00177090126698895</v>
      </c>
      <c r="Z122" s="37" t="n">
        <v>-6.25806996535898E-005</v>
      </c>
      <c r="AA122" s="37" t="n">
        <v>-0.00149516422539231</v>
      </c>
      <c r="AB122" s="37" t="n">
        <v>0.000750563474031282</v>
      </c>
      <c r="AC122" s="37" t="n">
        <v>-0.000224326841823659</v>
      </c>
      <c r="AD122" s="37" t="n">
        <v>-0.00130346868727234</v>
      </c>
      <c r="AE122" s="37" t="n">
        <v>-0.0011311169662406</v>
      </c>
      <c r="AF122" s="37" t="n">
        <v>0.00361083826268241</v>
      </c>
      <c r="AG122" s="37" t="n">
        <v>0.000113938599405877</v>
      </c>
      <c r="AH122" s="37" t="n">
        <v>-0.00294684600742156</v>
      </c>
      <c r="AI122" s="37" t="n">
        <v>-0.00137195052032353</v>
      </c>
      <c r="AJ122" s="37" t="n">
        <v>-0.00147716877320641</v>
      </c>
      <c r="AK122" s="37" t="n">
        <v>-0.00138545653482446</v>
      </c>
      <c r="AL122" s="37" t="n">
        <v>-0.000581176363190661</v>
      </c>
      <c r="AM122" s="37" t="n">
        <v>0.00188334329474797</v>
      </c>
      <c r="AN122" s="37" t="n">
        <v>0.00269662128926883</v>
      </c>
      <c r="AO122" s="37" t="n">
        <v>-0.00128702689154039</v>
      </c>
      <c r="AP122" s="37" t="n">
        <v>0.000919163764803713</v>
      </c>
      <c r="AQ122" s="37" t="n">
        <v>0.000655634368674447</v>
      </c>
      <c r="AR122" s="37" t="n">
        <v>0.000269033922044904</v>
      </c>
      <c r="AS122" s="37" t="n">
        <v>-0.00257040383727941</v>
      </c>
      <c r="AT122" s="37" t="n">
        <v>-0.000314030467317936</v>
      </c>
      <c r="AU122" s="37" t="n">
        <v>-0.00113833797076837</v>
      </c>
      <c r="AV122" s="37" t="n">
        <v>0.00152836685737428</v>
      </c>
      <c r="AW122" s="37" t="n">
        <v>0.000618914164092896</v>
      </c>
      <c r="AX122" s="37" t="n">
        <v>0.0023546605530603</v>
      </c>
      <c r="AY122" s="37" t="n">
        <v>-0.00503431719683154</v>
      </c>
      <c r="AZ122" s="37" t="n">
        <v>-0.000383754275563399</v>
      </c>
      <c r="BA122" s="37" t="n">
        <v>-3.88921414139705E-005</v>
      </c>
      <c r="BB122" s="37" t="n">
        <v>-0.00187440380862357</v>
      </c>
      <c r="BC122" s="37" t="n">
        <v>0.0002529944696911</v>
      </c>
      <c r="BD122" s="37" t="n">
        <v>0.00253225469844738</v>
      </c>
      <c r="BE122" s="37" t="n">
        <v>-0.000331997597975928</v>
      </c>
      <c r="BF122" s="37" t="n">
        <v>-0.00296025946277455</v>
      </c>
      <c r="BG122" s="37" t="n">
        <v>-0.00228714746152991</v>
      </c>
      <c r="BH122" s="37" t="n">
        <v>0.000492307750681906</v>
      </c>
      <c r="BI122" s="37" t="n">
        <v>-0.00230451073915443</v>
      </c>
      <c r="BJ122" s="37" t="n">
        <v>0.000930440557872603</v>
      </c>
      <c r="BK122" s="37" t="n">
        <v>0.00089101485899159</v>
      </c>
      <c r="BL122" s="37" t="n">
        <v>0.003717591783172</v>
      </c>
      <c r="BM122" s="37" t="n">
        <v>-0.00548176902983882</v>
      </c>
      <c r="BN122" s="37" t="n">
        <v>-0.000345992115818149</v>
      </c>
      <c r="BO122" s="37" t="n">
        <v>0.000179707535730165</v>
      </c>
      <c r="BP122" s="37" t="n">
        <v>0.000360496059671378</v>
      </c>
      <c r="BQ122" s="37" t="n">
        <v>0.000749013304952291</v>
      </c>
    </row>
    <row r="123" customFormat="false" ht="12.75" hidden="false" customHeight="false" outlineLevel="0" collapsed="false">
      <c r="A123" s="56" t="s">
        <v>375</v>
      </c>
      <c r="B123" s="3" t="n">
        <v>0.00218640696399413</v>
      </c>
      <c r="C123" s="37" t="n">
        <v>0.0010921230210291</v>
      </c>
      <c r="D123" s="37" t="n">
        <v>-0.000624249081657007</v>
      </c>
      <c r="E123" s="37" t="n">
        <v>0.000645231383363312</v>
      </c>
      <c r="F123" s="37" t="n">
        <v>0.000288664025826672</v>
      </c>
      <c r="G123" s="37" t="n">
        <v>0.000952768477956151</v>
      </c>
      <c r="H123" s="37" t="n">
        <v>0.000557986219299268</v>
      </c>
      <c r="I123" s="37" t="n">
        <v>-7.73536348066879E-005</v>
      </c>
      <c r="J123" s="37" t="n">
        <v>0.000740380225447117</v>
      </c>
      <c r="K123" s="37" t="n">
        <v>-0.000614643191284315</v>
      </c>
      <c r="L123" s="37" t="n">
        <v>0.00124432818885132</v>
      </c>
      <c r="M123" s="37" t="n">
        <v>0.00218576045883764</v>
      </c>
      <c r="N123" s="37" t="n">
        <v>-0.00141150351914138</v>
      </c>
      <c r="O123" s="37" t="n">
        <v>-1.80977610436656E-005</v>
      </c>
      <c r="P123" s="37" t="n">
        <v>0.000735948970710243</v>
      </c>
      <c r="Q123" s="37" t="n">
        <v>0.00234981849566496</v>
      </c>
      <c r="R123" s="37" t="n">
        <v>-0.00210497135840015</v>
      </c>
      <c r="S123" s="37" t="n">
        <v>0.000575220121122614</v>
      </c>
      <c r="T123" s="37" t="n">
        <v>9.4013475440168E-005</v>
      </c>
      <c r="U123" s="37" t="n">
        <v>0.0011949368010392</v>
      </c>
      <c r="V123" s="37" t="n">
        <v>-0.00128926084860734</v>
      </c>
      <c r="W123" s="37" t="n">
        <v>8.60750996638747E-005</v>
      </c>
      <c r="X123" s="37" t="n">
        <v>0.00161101699567826</v>
      </c>
      <c r="Y123" s="37" t="n">
        <v>-0.000245630201214913</v>
      </c>
      <c r="Z123" s="37" t="n">
        <v>0.00218494539637868</v>
      </c>
      <c r="AA123" s="37" t="n">
        <v>0.000722918001588145</v>
      </c>
      <c r="AB123" s="37" t="n">
        <v>-0.00110422380708619</v>
      </c>
      <c r="AC123" s="37" t="n">
        <v>0.00105315071359094</v>
      </c>
      <c r="AD123" s="37" t="n">
        <v>-0.000856800594230134</v>
      </c>
      <c r="AE123" s="37" t="n">
        <v>-0.00183844921236443</v>
      </c>
      <c r="AF123" s="37" t="n">
        <v>-0.000230147069981715</v>
      </c>
      <c r="AG123" s="37" t="n">
        <v>0.00227238100075888</v>
      </c>
      <c r="AH123" s="37" t="n">
        <v>-0.000578861350877249</v>
      </c>
      <c r="AI123" s="37" t="n">
        <v>-0.00332895017140624</v>
      </c>
      <c r="AJ123" s="37" t="n">
        <v>-0.000281401499330555</v>
      </c>
      <c r="AK123" s="37" t="n">
        <v>-0.00488063587758046</v>
      </c>
      <c r="AL123" s="37" t="n">
        <v>-0.00103258786788201</v>
      </c>
      <c r="AM123" s="37" t="n">
        <v>-0.000344694799116239</v>
      </c>
      <c r="AN123" s="37" t="n">
        <v>0.00334321579632467</v>
      </c>
      <c r="AO123" s="37" t="n">
        <v>0.00123109245577317</v>
      </c>
      <c r="AP123" s="37" t="n">
        <v>-0.000911204693780887</v>
      </c>
      <c r="AQ123" s="37" t="n">
        <v>0.00126194322504375</v>
      </c>
      <c r="AR123" s="37" t="n">
        <v>0.00029905927571981</v>
      </c>
      <c r="AS123" s="37" t="n">
        <v>-0.000628758210148645</v>
      </c>
      <c r="AT123" s="37" t="n">
        <v>-0.00309796807677308</v>
      </c>
      <c r="AU123" s="37" t="n">
        <v>-0.00218968321182927</v>
      </c>
      <c r="AV123" s="37" t="n">
        <v>-0.000116938827127739</v>
      </c>
      <c r="AW123" s="37" t="n">
        <v>0.00177139151142785</v>
      </c>
      <c r="AX123" s="37" t="n">
        <v>0.00243005267592243</v>
      </c>
      <c r="AY123" s="37" t="n">
        <v>0.0020304489860375</v>
      </c>
      <c r="AZ123" s="37" t="n">
        <v>-0.00231079325547042</v>
      </c>
      <c r="BA123" s="37" t="n">
        <v>-0.000683338320834969</v>
      </c>
      <c r="BB123" s="37" t="n">
        <v>-0.000371778817578351</v>
      </c>
      <c r="BC123" s="37" t="n">
        <v>-0.00179565343428476</v>
      </c>
      <c r="BD123" s="37" t="n">
        <v>-0.000683667426190153</v>
      </c>
      <c r="BE123" s="37" t="n">
        <v>0.00282812112173133</v>
      </c>
      <c r="BF123" s="37" t="n">
        <v>-0.000585495546094504</v>
      </c>
      <c r="BG123" s="37" t="n">
        <v>-0.00586223268470422</v>
      </c>
      <c r="BH123" s="37" t="n">
        <v>-0.00765392765771764</v>
      </c>
      <c r="BI123" s="37" t="n">
        <v>0.00190051336802072</v>
      </c>
      <c r="BJ123" s="37" t="n">
        <v>-0.00153359085553151</v>
      </c>
      <c r="BK123" s="37" t="n">
        <v>0.000268979276520654</v>
      </c>
      <c r="BL123" s="37" t="n">
        <v>0.00132604988561093</v>
      </c>
      <c r="BM123" s="37" t="n">
        <v>0.0048999975063754</v>
      </c>
      <c r="BN123" s="37" t="n">
        <v>-0.004065552594785</v>
      </c>
      <c r="BO123" s="37" t="n">
        <v>-0.00373188593931691</v>
      </c>
      <c r="BP123" s="37" t="n">
        <v>-5.40178977149243E-005</v>
      </c>
      <c r="BQ123" s="37" t="n">
        <v>0.00124510599758292</v>
      </c>
    </row>
    <row r="124" customFormat="false" ht="12.75" hidden="false" customHeight="false" outlineLevel="0" collapsed="false">
      <c r="A124" s="56" t="s">
        <v>270</v>
      </c>
      <c r="B124" s="3" t="n">
        <v>-1.04019799235244E-005</v>
      </c>
      <c r="C124" s="37" t="n">
        <v>0.00149993623362824</v>
      </c>
      <c r="D124" s="37" t="n">
        <v>-7.62559888472867E-005</v>
      </c>
      <c r="E124" s="37" t="n">
        <v>-0.000231790993656124</v>
      </c>
      <c r="F124" s="37" t="n">
        <v>0.000141580022563662</v>
      </c>
      <c r="G124" s="37" t="n">
        <v>0.000820101175612035</v>
      </c>
      <c r="H124" s="37" t="n">
        <v>0.0009236646671881</v>
      </c>
      <c r="I124" s="37" t="n">
        <v>-0.000149243187026117</v>
      </c>
      <c r="J124" s="37" t="n">
        <v>0.000323902003691631</v>
      </c>
      <c r="K124" s="37" t="n">
        <v>7.33820829528261E-005</v>
      </c>
      <c r="L124" s="37" t="n">
        <v>0.00107485137441224</v>
      </c>
      <c r="M124" s="37" t="n">
        <v>0.00175168356732126</v>
      </c>
      <c r="N124" s="37" t="n">
        <v>-0.00132262269889934</v>
      </c>
      <c r="O124" s="37" t="n">
        <v>0.000227635373464776</v>
      </c>
      <c r="P124" s="37" t="n">
        <v>-0.000132549438736075</v>
      </c>
      <c r="Q124" s="37" t="n">
        <v>0.0024250644961071</v>
      </c>
      <c r="R124" s="37" t="n">
        <v>-0.00236621386322188</v>
      </c>
      <c r="S124" s="37" t="n">
        <v>0.00055497671665634</v>
      </c>
      <c r="T124" s="37" t="n">
        <v>1.2304700516722E-005</v>
      </c>
      <c r="U124" s="37" t="n">
        <v>0.000199554888628443</v>
      </c>
      <c r="V124" s="37" t="n">
        <v>-0.000847448292273402</v>
      </c>
      <c r="W124" s="37" t="n">
        <v>-0.000518160929071921</v>
      </c>
      <c r="X124" s="37" t="n">
        <v>0.00152202173298816</v>
      </c>
      <c r="Y124" s="37" t="n">
        <v>0.000124457984592441</v>
      </c>
      <c r="Z124" s="37" t="n">
        <v>0.00180410930721024</v>
      </c>
      <c r="AA124" s="37" t="n">
        <v>-5.74170161138168E-005</v>
      </c>
      <c r="AB124" s="37" t="n">
        <v>-0.00151189122441176</v>
      </c>
      <c r="AC124" s="37" t="n">
        <v>0.0007683952061716</v>
      </c>
      <c r="AD124" s="37" t="n">
        <v>-0.000221359050040634</v>
      </c>
      <c r="AE124" s="37" t="n">
        <v>-0.00131696321018488</v>
      </c>
      <c r="AF124" s="37" t="n">
        <v>-0.0011418666672461</v>
      </c>
      <c r="AG124" s="37" t="n">
        <v>0.00367296080644659</v>
      </c>
      <c r="AH124" s="37" t="n">
        <v>0.000122500116610618</v>
      </c>
      <c r="AI124" s="37" t="n">
        <v>-0.00298515124286009</v>
      </c>
      <c r="AJ124" s="37" t="n">
        <v>-0.00138598099168402</v>
      </c>
      <c r="AK124" s="37" t="n">
        <v>-0.00149270615426974</v>
      </c>
      <c r="AL124" s="37" t="n">
        <v>-0.00139947704363503</v>
      </c>
      <c r="AM124" s="37" t="n">
        <v>-0.000582743135074703</v>
      </c>
      <c r="AN124" s="37" t="n">
        <v>0.0019197102743837</v>
      </c>
      <c r="AO124" s="37" t="n">
        <v>0.00274558352462651</v>
      </c>
      <c r="AP124" s="37" t="n">
        <v>-0.00129908206366563</v>
      </c>
      <c r="AQ124" s="37" t="n">
        <v>0.000941083259135323</v>
      </c>
      <c r="AR124" s="37" t="n">
        <v>0.000673629610090979</v>
      </c>
      <c r="AS124" s="37" t="n">
        <v>0.000281218082082545</v>
      </c>
      <c r="AT124" s="37" t="n">
        <v>-0.00260167053662682</v>
      </c>
      <c r="AU124" s="37" t="n">
        <v>-0.000310544969856905</v>
      </c>
      <c r="AV124" s="37" t="n">
        <v>-0.00114737498767909</v>
      </c>
      <c r="AW124" s="37" t="n">
        <v>0.0015603829336033</v>
      </c>
      <c r="AX124" s="37" t="n">
        <v>0.000637105015395262</v>
      </c>
      <c r="AY124" s="37" t="n">
        <v>0.00239962185763913</v>
      </c>
      <c r="AZ124" s="37" t="n">
        <v>-0.00510261291519217</v>
      </c>
      <c r="BA124" s="37" t="n">
        <v>-0.000380544158956259</v>
      </c>
      <c r="BB124" s="37" t="n">
        <v>-3.02500746003957E-005</v>
      </c>
      <c r="BC124" s="37" t="n">
        <v>-0.00189378802508988</v>
      </c>
      <c r="BD124" s="37" t="n">
        <v>0.000266401616186556</v>
      </c>
      <c r="BE124" s="37" t="n">
        <v>0.0025807859156719</v>
      </c>
      <c r="BF124" s="37" t="n">
        <v>-0.000327273259499582</v>
      </c>
      <c r="BG124" s="37" t="n">
        <v>-0.00299571817738869</v>
      </c>
      <c r="BH124" s="37" t="n">
        <v>-0.00231212348824315</v>
      </c>
      <c r="BI124" s="37" t="n">
        <v>0.000510141050576057</v>
      </c>
      <c r="BJ124" s="37" t="n">
        <v>-0.00232944014571965</v>
      </c>
      <c r="BK124" s="37" t="n">
        <v>0.000955315400625502</v>
      </c>
      <c r="BL124" s="37" t="n">
        <v>0.000915447278700617</v>
      </c>
      <c r="BM124" s="37" t="n">
        <v>0.00378556642480766</v>
      </c>
      <c r="BN124" s="37" t="n">
        <v>-0.00555480165893897</v>
      </c>
      <c r="BO124" s="37" t="n">
        <v>-0.00034004005225962</v>
      </c>
      <c r="BP124" s="37" t="n">
        <v>0.000193899897100903</v>
      </c>
      <c r="BQ124" s="37" t="n">
        <v>0.000377638307921573</v>
      </c>
    </row>
    <row r="125" customFormat="false" ht="12.75" hidden="false" customHeight="false" outlineLevel="0" collapsed="false">
      <c r="A125" s="56" t="s">
        <v>376</v>
      </c>
      <c r="B125" s="3" t="n">
        <v>-1.04019799235244E-005</v>
      </c>
      <c r="C125" s="37" t="n">
        <v>0.00149993623362824</v>
      </c>
      <c r="D125" s="37" t="n">
        <v>-7.62559888472867E-005</v>
      </c>
      <c r="E125" s="37" t="n">
        <v>-0.000231790993656124</v>
      </c>
      <c r="F125" s="37" t="n">
        <v>0.000141580022563662</v>
      </c>
      <c r="G125" s="37" t="n">
        <v>0.000820101175612035</v>
      </c>
      <c r="H125" s="37" t="n">
        <v>0.0009236646671881</v>
      </c>
      <c r="I125" s="37" t="n">
        <v>-0.000149243187026117</v>
      </c>
      <c r="J125" s="37" t="n">
        <v>0.000323902003691631</v>
      </c>
      <c r="K125" s="37" t="n">
        <v>7.33820829528261E-005</v>
      </c>
      <c r="L125" s="37" t="n">
        <v>0.00107485137441224</v>
      </c>
      <c r="M125" s="37" t="n">
        <v>0.00175168356732126</v>
      </c>
      <c r="N125" s="37" t="n">
        <v>-0.00132262269889934</v>
      </c>
      <c r="O125" s="37" t="n">
        <v>0.000227635373464776</v>
      </c>
      <c r="P125" s="37" t="n">
        <v>-0.000132549438736075</v>
      </c>
      <c r="Q125" s="37" t="n">
        <v>0.0024250644961071</v>
      </c>
      <c r="R125" s="37" t="n">
        <v>-0.00236621386322188</v>
      </c>
      <c r="S125" s="37" t="n">
        <v>0.00055497671665634</v>
      </c>
      <c r="T125" s="37" t="n">
        <v>1.2304700516722E-005</v>
      </c>
      <c r="U125" s="37" t="n">
        <v>0.000199554888628443</v>
      </c>
      <c r="V125" s="37" t="n">
        <v>-0.000847448292273402</v>
      </c>
      <c r="W125" s="37" t="n">
        <v>-0.000518160929071921</v>
      </c>
      <c r="X125" s="37" t="n">
        <v>0.00152202173298816</v>
      </c>
      <c r="Y125" s="37" t="n">
        <v>0.000124457984592441</v>
      </c>
      <c r="Z125" s="37" t="n">
        <v>0.00180410930721024</v>
      </c>
      <c r="AA125" s="37" t="n">
        <v>-5.74170161138168E-005</v>
      </c>
      <c r="AB125" s="37" t="n">
        <v>-0.00151189122441176</v>
      </c>
      <c r="AC125" s="37" t="n">
        <v>0.0007683952061716</v>
      </c>
      <c r="AD125" s="37" t="n">
        <v>-0.000221359050040634</v>
      </c>
      <c r="AE125" s="37" t="n">
        <v>-0.00131696321018488</v>
      </c>
      <c r="AF125" s="37" t="n">
        <v>-0.0011418666672461</v>
      </c>
      <c r="AG125" s="37" t="n">
        <v>0.00367296080644659</v>
      </c>
      <c r="AH125" s="37" t="n">
        <v>0.000122500116610618</v>
      </c>
      <c r="AI125" s="37" t="n">
        <v>-0.00298515124286009</v>
      </c>
      <c r="AJ125" s="37" t="n">
        <v>-0.00138598099168402</v>
      </c>
      <c r="AK125" s="37" t="n">
        <v>-0.00149270615426974</v>
      </c>
      <c r="AL125" s="37" t="n">
        <v>-0.00139947704363503</v>
      </c>
      <c r="AM125" s="37" t="n">
        <v>-0.000582743135074703</v>
      </c>
      <c r="AN125" s="37" t="n">
        <v>0.0019197102743837</v>
      </c>
      <c r="AO125" s="37" t="n">
        <v>0.00274558352462651</v>
      </c>
      <c r="AP125" s="37" t="n">
        <v>-0.00129908206366563</v>
      </c>
      <c r="AQ125" s="37" t="n">
        <v>0.000941083259135323</v>
      </c>
      <c r="AR125" s="37" t="n">
        <v>0.000673629610090979</v>
      </c>
      <c r="AS125" s="37" t="n">
        <v>0.000281218082082545</v>
      </c>
      <c r="AT125" s="37" t="n">
        <v>-0.00260167053662682</v>
      </c>
      <c r="AU125" s="37" t="n">
        <v>-0.000310544969856905</v>
      </c>
      <c r="AV125" s="37" t="n">
        <v>-0.00114737498767909</v>
      </c>
      <c r="AW125" s="37" t="n">
        <v>0.0015603829336033</v>
      </c>
      <c r="AX125" s="37" t="n">
        <v>0.000637105015395262</v>
      </c>
      <c r="AY125" s="37" t="n">
        <v>0.00239962185763913</v>
      </c>
      <c r="AZ125" s="37" t="n">
        <v>-0.00510261291519217</v>
      </c>
      <c r="BA125" s="37" t="n">
        <v>-0.000380544158956259</v>
      </c>
      <c r="BB125" s="37" t="n">
        <v>-3.02500746003957E-005</v>
      </c>
      <c r="BC125" s="37" t="n">
        <v>-0.00189378802508988</v>
      </c>
      <c r="BD125" s="37" t="n">
        <v>0.000266401616186556</v>
      </c>
      <c r="BE125" s="37" t="n">
        <v>0.0025807859156719</v>
      </c>
      <c r="BF125" s="37" t="n">
        <v>-0.000327273259499582</v>
      </c>
      <c r="BG125" s="37" t="n">
        <v>-0.00299571817738869</v>
      </c>
      <c r="BH125" s="37" t="n">
        <v>-0.00231212348824315</v>
      </c>
      <c r="BI125" s="37" t="n">
        <v>0.000510141050576057</v>
      </c>
      <c r="BJ125" s="37" t="n">
        <v>-0.00232944014571965</v>
      </c>
      <c r="BK125" s="37" t="n">
        <v>0.000955315400625502</v>
      </c>
      <c r="BL125" s="37" t="n">
        <v>0.000915447278700617</v>
      </c>
      <c r="BM125" s="37" t="n">
        <v>0.00378556642480766</v>
      </c>
      <c r="BN125" s="37" t="n">
        <v>-0.00555480165893897</v>
      </c>
      <c r="BO125" s="37" t="n">
        <v>-0.00034004005225962</v>
      </c>
      <c r="BP125" s="37" t="n">
        <v>0.000193899897100903</v>
      </c>
      <c r="BQ125" s="37" t="n">
        <v>0.000377638307921573</v>
      </c>
    </row>
    <row r="126" customFormat="false" ht="12.75" hidden="false" customHeight="false" outlineLevel="0" collapsed="false">
      <c r="A126" s="56" t="s">
        <v>271</v>
      </c>
      <c r="B126" s="3" t="n">
        <v>-8.51777223350902E-006</v>
      </c>
      <c r="C126" s="37" t="n">
        <v>0.00152846126471123</v>
      </c>
      <c r="D126" s="37" t="n">
        <v>-7.54680528574728E-005</v>
      </c>
      <c r="E126" s="37" t="n">
        <v>-0.000233710559956871</v>
      </c>
      <c r="F126" s="37" t="n">
        <v>0.000146271707156856</v>
      </c>
      <c r="G126" s="37" t="n">
        <v>0.000836780747186628</v>
      </c>
      <c r="H126" s="37" t="n">
        <v>0.00094220305550863</v>
      </c>
      <c r="I126" s="37" t="n">
        <v>-0.00014957249522612</v>
      </c>
      <c r="J126" s="37" t="n">
        <v>0.000331943851005712</v>
      </c>
      <c r="K126" s="37" t="n">
        <v>7.70461161152158E-005</v>
      </c>
      <c r="L126" s="37" t="n">
        <v>0.00109619565372055</v>
      </c>
      <c r="M126" s="37" t="n">
        <v>0.00178498920403829</v>
      </c>
      <c r="N126" s="37" t="n">
        <v>-0.00134344258839998</v>
      </c>
      <c r="O126" s="37" t="n">
        <v>0.000234165976354725</v>
      </c>
      <c r="P126" s="37" t="n">
        <v>-0.000132325887296012</v>
      </c>
      <c r="Q126" s="37" t="n">
        <v>0.00247038728489018</v>
      </c>
      <c r="R126" s="37" t="n">
        <v>-0.00240526380978841</v>
      </c>
      <c r="S126" s="37" t="n">
        <v>0.000567432704887134</v>
      </c>
      <c r="T126" s="37" t="n">
        <v>1.5241012151125E-005</v>
      </c>
      <c r="U126" s="37" t="n">
        <v>0.000205831903070469</v>
      </c>
      <c r="V126" s="37" t="n">
        <v>-0.000859574975292715</v>
      </c>
      <c r="W126" s="37" t="n">
        <v>-0.000524443211622754</v>
      </c>
      <c r="X126" s="37" t="n">
        <v>0.00155172701586215</v>
      </c>
      <c r="Y126" s="37" t="n">
        <v>0.000129585384866116</v>
      </c>
      <c r="Z126" s="37" t="n">
        <v>0.00183887379312361</v>
      </c>
      <c r="AA126" s="37" t="n">
        <v>-5.54031204151279E-005</v>
      </c>
      <c r="AB126" s="37" t="n">
        <v>-0.00153545578460625</v>
      </c>
      <c r="AC126" s="37" t="n">
        <v>0.000785051809247477</v>
      </c>
      <c r="AD126" s="37" t="n">
        <v>-0.000222092044008884</v>
      </c>
      <c r="AE126" s="37" t="n">
        <v>-0.00133694992724403</v>
      </c>
      <c r="AF126" s="37" t="n">
        <v>-0.00115871919275004</v>
      </c>
      <c r="AG126" s="37" t="n">
        <v>0.00374098587726431</v>
      </c>
      <c r="AH126" s="37" t="n">
        <v>0.000128024143832791</v>
      </c>
      <c r="AI126" s="37" t="n">
        <v>-0.00303432607636559</v>
      </c>
      <c r="AJ126" s="37" t="n">
        <v>-0.00140692924406048</v>
      </c>
      <c r="AK126" s="37" t="n">
        <v>-0.00151548143753829</v>
      </c>
      <c r="AL126" s="37" t="n">
        <v>-0.00142055575191731</v>
      </c>
      <c r="AM126" s="37" t="n">
        <v>-0.000589377751706759</v>
      </c>
      <c r="AN126" s="37" t="n">
        <v>0.00195721955005308</v>
      </c>
      <c r="AO126" s="37" t="n">
        <v>0.0027976996064498</v>
      </c>
      <c r="AP126" s="37" t="n">
        <v>-0.00131816732182726</v>
      </c>
      <c r="AQ126" s="37" t="n">
        <v>0.00096152351496645</v>
      </c>
      <c r="AR126" s="37" t="n">
        <v>0.00068941711560433</v>
      </c>
      <c r="AS126" s="37" t="n">
        <v>0.000290152242036475</v>
      </c>
      <c r="AT126" s="37" t="n">
        <v>-0.00264346595367672</v>
      </c>
      <c r="AU126" s="37" t="n">
        <v>-0.000311913392002719</v>
      </c>
      <c r="AV126" s="37" t="n">
        <v>-0.00116342369578076</v>
      </c>
      <c r="AW126" s="37" t="n">
        <v>0.00159210335520198</v>
      </c>
      <c r="AX126" s="37" t="n">
        <v>0.00065262406165161</v>
      </c>
      <c r="AY126" s="37" t="n">
        <v>0.00244625878031048</v>
      </c>
      <c r="AZ126" s="37" t="n">
        <v>-0.00518808323501624</v>
      </c>
      <c r="BA126" s="37" t="n">
        <v>-0.00038275326267365</v>
      </c>
      <c r="BB126" s="37" t="n">
        <v>-2.62187213011959E-005</v>
      </c>
      <c r="BC126" s="37" t="n">
        <v>-0.00192251838589494</v>
      </c>
      <c r="BD126" s="37" t="n">
        <v>0.000275800534395378</v>
      </c>
      <c r="BE126" s="37" t="n">
        <v>0.00263103180140471</v>
      </c>
      <c r="BF126" s="37" t="n">
        <v>-0.000328188158599564</v>
      </c>
      <c r="BG126" s="37" t="n">
        <v>-0.00304357121899081</v>
      </c>
      <c r="BH126" s="37" t="n">
        <v>-0.00234785739151159</v>
      </c>
      <c r="BI126" s="37" t="n">
        <v>0.000524206470154092</v>
      </c>
      <c r="BJ126" s="37" t="n">
        <v>-0.00236532446256624</v>
      </c>
      <c r="BK126" s="37" t="n">
        <v>0.00097738093363801</v>
      </c>
      <c r="BL126" s="37" t="n">
        <v>0.000936890750587591</v>
      </c>
      <c r="BM126" s="37" t="n">
        <v>0.00385765714126817</v>
      </c>
      <c r="BN126" s="37" t="n">
        <v>-0.00564718646269038</v>
      </c>
      <c r="BO126" s="37" t="n">
        <v>-0.000340467244596311</v>
      </c>
      <c r="BP126" s="37" t="n">
        <v>0.000202965023884047</v>
      </c>
      <c r="BQ126" s="37" t="n">
        <v>0.000887991767827773</v>
      </c>
    </row>
    <row r="127" customFormat="false" ht="12.75" hidden="false" customHeight="false" outlineLevel="0" collapsed="false">
      <c r="A127" s="56" t="s">
        <v>272</v>
      </c>
      <c r="B127" s="3" t="n">
        <v>-0.000847140189577914</v>
      </c>
      <c r="C127" s="37" t="n">
        <v>7.69970608825927E-005</v>
      </c>
      <c r="D127" s="37" t="n">
        <v>0.00212958443875555</v>
      </c>
      <c r="E127" s="37" t="n">
        <v>-0.000335076341866147</v>
      </c>
      <c r="F127" s="37" t="n">
        <v>-0.000224931140959782</v>
      </c>
      <c r="G127" s="37" t="n">
        <v>0.00243010897979664</v>
      </c>
      <c r="H127" s="37" t="n">
        <v>0.00120696500354698</v>
      </c>
      <c r="I127" s="37" t="n">
        <v>-0.000711409259381547</v>
      </c>
      <c r="J127" s="37" t="n">
        <v>0.000707112908424887</v>
      </c>
      <c r="K127" s="37" t="n">
        <v>0.000308409367526878</v>
      </c>
      <c r="L127" s="37" t="n">
        <v>0.00105037485540881</v>
      </c>
      <c r="M127" s="37" t="n">
        <v>0.00060895684824855</v>
      </c>
      <c r="N127" s="37" t="n">
        <v>-0.000101304534452253</v>
      </c>
      <c r="O127" s="37" t="n">
        <v>0.000812342407922558</v>
      </c>
      <c r="P127" s="37" t="n">
        <v>-0.000702222767647301</v>
      </c>
      <c r="Q127" s="37" t="n">
        <v>0.00137507306759283</v>
      </c>
      <c r="R127" s="37" t="n">
        <v>0.00242695099887748</v>
      </c>
      <c r="S127" s="37" t="n">
        <v>-0.00159348606021843</v>
      </c>
      <c r="T127" s="37" t="n">
        <v>-3.65034426822904E-005</v>
      </c>
      <c r="U127" s="37" t="n">
        <v>0.000805946852995042</v>
      </c>
      <c r="V127" s="37" t="n">
        <v>0.00260930558064909</v>
      </c>
      <c r="W127" s="37" t="n">
        <v>-0.00236949199800922</v>
      </c>
      <c r="X127" s="37" t="n">
        <v>0.000625548444048267</v>
      </c>
      <c r="Y127" s="37" t="n">
        <v>8.75007789673368E-005</v>
      </c>
      <c r="Z127" s="37" t="n">
        <v>0.00131759022755254</v>
      </c>
      <c r="AA127" s="37" t="n">
        <v>-0.00145894855311343</v>
      </c>
      <c r="AB127" s="37" t="n">
        <v>7.78079070050495E-005</v>
      </c>
      <c r="AC127" s="37" t="n">
        <v>0.00178175523988425</v>
      </c>
      <c r="AD127" s="37" t="n">
        <v>-0.000293464698923054</v>
      </c>
      <c r="AE127" s="37" t="n">
        <v>0.00242258307508305</v>
      </c>
      <c r="AF127" s="37" t="n">
        <v>0.000788369576538965</v>
      </c>
      <c r="AG127" s="37" t="n">
        <v>-0.00125388941542859</v>
      </c>
      <c r="AH127" s="37" t="n">
        <v>0.00115682339813964</v>
      </c>
      <c r="AI127" s="37" t="n">
        <v>-0.000977990291135258</v>
      </c>
      <c r="AJ127" s="37" t="n">
        <v>-0.00207536537307321</v>
      </c>
      <c r="AK127" s="37" t="n">
        <v>-0.000278293680134404</v>
      </c>
      <c r="AL127" s="37" t="n">
        <v>0.00251813330302261</v>
      </c>
      <c r="AM127" s="37" t="n">
        <v>-0.000668658554312257</v>
      </c>
      <c r="AN127" s="37" t="n">
        <v>-0.00374240928994207</v>
      </c>
      <c r="AO127" s="37" t="n">
        <v>-0.000336898694760915</v>
      </c>
      <c r="AP127" s="37" t="n">
        <v>-0.00547720957890132</v>
      </c>
      <c r="AQ127" s="37" t="n">
        <v>-0.00117709531667213</v>
      </c>
      <c r="AR127" s="37" t="n">
        <v>-0.000408681162558685</v>
      </c>
      <c r="AS127" s="37" t="n">
        <v>0.00371245750889632</v>
      </c>
      <c r="AT127" s="37" t="n">
        <v>0.00135164601096529</v>
      </c>
      <c r="AU127" s="37" t="n">
        <v>-0.00104289244429162</v>
      </c>
      <c r="AV127" s="37" t="n">
        <v>0.00138537588413465</v>
      </c>
      <c r="AW127" s="37" t="n">
        <v>0.000308902905843003</v>
      </c>
      <c r="AX127" s="37" t="n">
        <v>-0.000728386712655406</v>
      </c>
      <c r="AY127" s="37" t="n">
        <v>-0.0034882963672808</v>
      </c>
      <c r="AZ127" s="37" t="n">
        <v>-0.00247362487009401</v>
      </c>
      <c r="BA127" s="37" t="n">
        <v>-0.000157594349794483</v>
      </c>
      <c r="BB127" s="37" t="n">
        <v>0.00195233430115491</v>
      </c>
      <c r="BC127" s="37" t="n">
        <v>0.00268801508419673</v>
      </c>
      <c r="BD127" s="37" t="n">
        <v>0.00224100424886526</v>
      </c>
      <c r="BE127" s="37" t="n">
        <v>-0.00261107060357632</v>
      </c>
      <c r="BF127" s="37" t="n">
        <v>-0.000792714446479149</v>
      </c>
      <c r="BG127" s="37" t="n">
        <v>-0.000444970444385259</v>
      </c>
      <c r="BH127" s="37" t="n">
        <v>-0.00203670260481776</v>
      </c>
      <c r="BI127" s="37" t="n">
        <v>-0.000794439635712178</v>
      </c>
      <c r="BJ127" s="37" t="n">
        <v>0.00312976390550395</v>
      </c>
      <c r="BK127" s="37" t="n">
        <v>-0.000685665675890292</v>
      </c>
      <c r="BL127" s="37" t="n">
        <v>-0.00658327030023116</v>
      </c>
      <c r="BM127" s="37" t="n">
        <v>-0.00858610329901751</v>
      </c>
      <c r="BN127" s="37" t="n">
        <v>0.00209115882340426</v>
      </c>
      <c r="BO127" s="37" t="n">
        <v>-0.00174719678472525</v>
      </c>
      <c r="BP127" s="37" t="n">
        <v>-0.00341453847149981</v>
      </c>
      <c r="BQ127" s="37" t="n">
        <v>-0.00354256798408461</v>
      </c>
    </row>
    <row r="128" customFormat="false" ht="12.75" hidden="false" customHeight="false" outlineLevel="0" collapsed="false">
      <c r="A128" s="56" t="s">
        <v>377</v>
      </c>
      <c r="B128" s="3" t="n">
        <v>-0.000847140189577914</v>
      </c>
      <c r="C128" s="37" t="n">
        <v>7.69970608825927E-005</v>
      </c>
      <c r="D128" s="37" t="n">
        <v>0.00212958443875555</v>
      </c>
      <c r="E128" s="37" t="n">
        <v>-0.000335076341866147</v>
      </c>
      <c r="F128" s="37" t="n">
        <v>-0.000224931140959782</v>
      </c>
      <c r="G128" s="37" t="n">
        <v>0.00243010897979664</v>
      </c>
      <c r="H128" s="37" t="n">
        <v>0.00120696500354698</v>
      </c>
      <c r="I128" s="37" t="n">
        <v>-0.000711409259381547</v>
      </c>
      <c r="J128" s="37" t="n">
        <v>0.000707112908424887</v>
      </c>
      <c r="K128" s="37" t="n">
        <v>0.000308409367526878</v>
      </c>
      <c r="L128" s="37" t="n">
        <v>0.00105037485540881</v>
      </c>
      <c r="M128" s="37" t="n">
        <v>0.00060895684824855</v>
      </c>
      <c r="N128" s="37" t="n">
        <v>-0.000101304534452253</v>
      </c>
      <c r="O128" s="37" t="n">
        <v>0.000812342407922558</v>
      </c>
      <c r="P128" s="37" t="n">
        <v>-0.000702222767647301</v>
      </c>
      <c r="Q128" s="37" t="n">
        <v>0.00137507306759283</v>
      </c>
      <c r="R128" s="37" t="n">
        <v>0.00242695099887748</v>
      </c>
      <c r="S128" s="37" t="n">
        <v>-0.00159348606021843</v>
      </c>
      <c r="T128" s="37" t="n">
        <v>-3.65034426822904E-005</v>
      </c>
      <c r="U128" s="37" t="n">
        <v>0.000805946852995042</v>
      </c>
      <c r="V128" s="37" t="n">
        <v>0.00260930558064909</v>
      </c>
      <c r="W128" s="37" t="n">
        <v>-0.00236949199800922</v>
      </c>
      <c r="X128" s="37" t="n">
        <v>0.000625548444048267</v>
      </c>
      <c r="Y128" s="37" t="n">
        <v>8.75007789673368E-005</v>
      </c>
      <c r="Z128" s="37" t="n">
        <v>0.00131759022755254</v>
      </c>
      <c r="AA128" s="37" t="n">
        <v>-0.00145894855311343</v>
      </c>
      <c r="AB128" s="37" t="n">
        <v>7.78079070050495E-005</v>
      </c>
      <c r="AC128" s="37" t="n">
        <v>0.00178175523988425</v>
      </c>
      <c r="AD128" s="37" t="n">
        <v>-0.000293464698923054</v>
      </c>
      <c r="AE128" s="37" t="n">
        <v>0.00242258307508305</v>
      </c>
      <c r="AF128" s="37" t="n">
        <v>0.000788369576538965</v>
      </c>
      <c r="AG128" s="37" t="n">
        <v>-0.00125388941542859</v>
      </c>
      <c r="AH128" s="37" t="n">
        <v>0.00115682339813964</v>
      </c>
      <c r="AI128" s="37" t="n">
        <v>-0.000977990291135258</v>
      </c>
      <c r="AJ128" s="37" t="n">
        <v>-0.00207536537307321</v>
      </c>
      <c r="AK128" s="37" t="n">
        <v>-0.000278293680134404</v>
      </c>
      <c r="AL128" s="37" t="n">
        <v>0.00251813330302261</v>
      </c>
      <c r="AM128" s="37" t="n">
        <v>-0.000668658554312257</v>
      </c>
      <c r="AN128" s="37" t="n">
        <v>-0.00374240928994207</v>
      </c>
      <c r="AO128" s="37" t="n">
        <v>-0.000336898694760915</v>
      </c>
      <c r="AP128" s="37" t="n">
        <v>-0.00547720957890132</v>
      </c>
      <c r="AQ128" s="37" t="n">
        <v>-0.00117709531667213</v>
      </c>
      <c r="AR128" s="37" t="n">
        <v>-0.000408681162558685</v>
      </c>
      <c r="AS128" s="37" t="n">
        <v>0.00371245750889632</v>
      </c>
      <c r="AT128" s="37" t="n">
        <v>0.00135164601096529</v>
      </c>
      <c r="AU128" s="37" t="n">
        <v>-0.00104289244429162</v>
      </c>
      <c r="AV128" s="37" t="n">
        <v>0.00138537588413465</v>
      </c>
      <c r="AW128" s="37" t="n">
        <v>0.000308902905843003</v>
      </c>
      <c r="AX128" s="37" t="n">
        <v>-0.000728386712655406</v>
      </c>
      <c r="AY128" s="37" t="n">
        <v>-0.0034882963672808</v>
      </c>
      <c r="AZ128" s="37" t="n">
        <v>-0.00247362487009401</v>
      </c>
      <c r="BA128" s="37" t="n">
        <v>-0.000157594349794483</v>
      </c>
      <c r="BB128" s="37" t="n">
        <v>0.00195233430115491</v>
      </c>
      <c r="BC128" s="37" t="n">
        <v>0.00268801508419673</v>
      </c>
      <c r="BD128" s="37" t="n">
        <v>0.00224100424886526</v>
      </c>
      <c r="BE128" s="37" t="n">
        <v>-0.00261107060357632</v>
      </c>
      <c r="BF128" s="37" t="n">
        <v>-0.000792714446479149</v>
      </c>
      <c r="BG128" s="37" t="n">
        <v>-0.000444970444385259</v>
      </c>
      <c r="BH128" s="37" t="n">
        <v>-0.00203670260481776</v>
      </c>
      <c r="BI128" s="37" t="n">
        <v>-0.000794439635712178</v>
      </c>
      <c r="BJ128" s="37" t="n">
        <v>0.00312976390550395</v>
      </c>
      <c r="BK128" s="37" t="n">
        <v>-0.000685665675890292</v>
      </c>
      <c r="BL128" s="37" t="n">
        <v>-0.00658327030023116</v>
      </c>
      <c r="BM128" s="37" t="n">
        <v>-0.00858610329901751</v>
      </c>
      <c r="BN128" s="37" t="n">
        <v>0.00209115882340426</v>
      </c>
      <c r="BO128" s="37" t="n">
        <v>-0.00174719678472525</v>
      </c>
      <c r="BP128" s="37" t="n">
        <v>-0.0012517765536409</v>
      </c>
      <c r="BQ128" s="37" t="n">
        <v>-0.0111828276326847</v>
      </c>
    </row>
    <row r="129" customFormat="false" ht="12.75" hidden="false" customHeight="false" outlineLevel="0" collapsed="false">
      <c r="A129" s="56" t="s">
        <v>378</v>
      </c>
      <c r="B129" s="3" t="n">
        <v>-0.000847140189577914</v>
      </c>
      <c r="C129" s="37" t="n">
        <v>7.69970608825927E-005</v>
      </c>
      <c r="D129" s="37" t="n">
        <v>0.00212958443875555</v>
      </c>
      <c r="E129" s="37" t="n">
        <v>-0.000335076341866147</v>
      </c>
      <c r="F129" s="37" t="n">
        <v>-0.000224931140959782</v>
      </c>
      <c r="G129" s="37" t="n">
        <v>0.00243010897979664</v>
      </c>
      <c r="H129" s="37" t="n">
        <v>0.00120696500354698</v>
      </c>
      <c r="I129" s="37" t="n">
        <v>-0.000711409259381547</v>
      </c>
      <c r="J129" s="37" t="n">
        <v>0.000707112908424887</v>
      </c>
      <c r="K129" s="37" t="n">
        <v>0.000308409367526878</v>
      </c>
      <c r="L129" s="37" t="n">
        <v>0.00105037485540881</v>
      </c>
      <c r="M129" s="37" t="n">
        <v>0.00060895684824855</v>
      </c>
      <c r="N129" s="37" t="n">
        <v>-0.000101304534452253</v>
      </c>
      <c r="O129" s="37" t="n">
        <v>0.000812342407922558</v>
      </c>
      <c r="P129" s="37" t="n">
        <v>-0.000702222767647301</v>
      </c>
      <c r="Q129" s="37" t="n">
        <v>0.00137507306759283</v>
      </c>
      <c r="R129" s="37" t="n">
        <v>0.00242695099887748</v>
      </c>
      <c r="S129" s="37" t="n">
        <v>-0.00159348606021843</v>
      </c>
      <c r="T129" s="37" t="n">
        <v>-3.65034426822904E-005</v>
      </c>
      <c r="U129" s="37" t="n">
        <v>0.000805946852995042</v>
      </c>
      <c r="V129" s="37" t="n">
        <v>0.00260930558064909</v>
      </c>
      <c r="W129" s="37" t="n">
        <v>-0.00236949199800922</v>
      </c>
      <c r="X129" s="37" t="n">
        <v>0.000625548444048267</v>
      </c>
      <c r="Y129" s="37" t="n">
        <v>8.75007789673368E-005</v>
      </c>
      <c r="Z129" s="37" t="n">
        <v>0.00131759022755254</v>
      </c>
      <c r="AA129" s="37" t="n">
        <v>-0.00145894855311343</v>
      </c>
      <c r="AB129" s="37" t="n">
        <v>7.78079070050495E-005</v>
      </c>
      <c r="AC129" s="37" t="n">
        <v>0.00178175523988425</v>
      </c>
      <c r="AD129" s="37" t="n">
        <v>-0.000293464698923054</v>
      </c>
      <c r="AE129" s="37" t="n">
        <v>0.00242258307508305</v>
      </c>
      <c r="AF129" s="37" t="n">
        <v>0.000788369576538965</v>
      </c>
      <c r="AG129" s="37" t="n">
        <v>-0.00125388941542859</v>
      </c>
      <c r="AH129" s="37" t="n">
        <v>0.00115682339813964</v>
      </c>
      <c r="AI129" s="37" t="n">
        <v>-0.000977990291135258</v>
      </c>
      <c r="AJ129" s="37" t="n">
        <v>-0.00207536537307321</v>
      </c>
      <c r="AK129" s="37" t="n">
        <v>-0.000278293680134404</v>
      </c>
      <c r="AL129" s="37" t="n">
        <v>0.00251813330302261</v>
      </c>
      <c r="AM129" s="37" t="n">
        <v>-0.000668658554312257</v>
      </c>
      <c r="AN129" s="37" t="n">
        <v>-0.00374240928994207</v>
      </c>
      <c r="AO129" s="37" t="n">
        <v>-0.000336898694760915</v>
      </c>
      <c r="AP129" s="37" t="n">
        <v>-0.00547720957890132</v>
      </c>
      <c r="AQ129" s="37" t="n">
        <v>-0.00117709531667213</v>
      </c>
      <c r="AR129" s="37" t="n">
        <v>-0.000408681162558685</v>
      </c>
      <c r="AS129" s="37" t="n">
        <v>0.00371245750889632</v>
      </c>
      <c r="AT129" s="37" t="n">
        <v>0.00135164601096529</v>
      </c>
      <c r="AU129" s="37" t="n">
        <v>-0.00104289244429162</v>
      </c>
      <c r="AV129" s="37" t="n">
        <v>0.00138537588413465</v>
      </c>
      <c r="AW129" s="37" t="n">
        <v>0.000308902905843003</v>
      </c>
      <c r="AX129" s="37" t="n">
        <v>-0.000728386712655406</v>
      </c>
      <c r="AY129" s="37" t="n">
        <v>-0.0034882963672808</v>
      </c>
      <c r="AZ129" s="37" t="n">
        <v>-0.00247362487009401</v>
      </c>
      <c r="BA129" s="37" t="n">
        <v>-0.000157594349794483</v>
      </c>
      <c r="BB129" s="37" t="n">
        <v>0.00195233430115491</v>
      </c>
      <c r="BC129" s="37" t="n">
        <v>0.00268801508419673</v>
      </c>
      <c r="BD129" s="37" t="n">
        <v>0.00224100424886526</v>
      </c>
      <c r="BE129" s="37" t="n">
        <v>-0.00261107060357632</v>
      </c>
      <c r="BF129" s="37" t="n">
        <v>-0.000792714446479149</v>
      </c>
      <c r="BG129" s="37" t="n">
        <v>-0.000444970444385259</v>
      </c>
      <c r="BH129" s="37" t="n">
        <v>-0.00203670260481776</v>
      </c>
      <c r="BI129" s="37" t="n">
        <v>-0.000794439635712178</v>
      </c>
      <c r="BJ129" s="37" t="n">
        <v>0.00312976390550395</v>
      </c>
      <c r="BK129" s="37" t="n">
        <v>-0.000685665675890292</v>
      </c>
      <c r="BL129" s="37" t="n">
        <v>-0.00658327030023116</v>
      </c>
      <c r="BM129" s="37" t="n">
        <v>-0.00858610329901751</v>
      </c>
      <c r="BN129" s="37" t="n">
        <v>0.00209115882340426</v>
      </c>
      <c r="BO129" s="37" t="n">
        <v>-0.00174719678472525</v>
      </c>
      <c r="BP129" s="37" t="n">
        <v>-0.000778763757818489</v>
      </c>
      <c r="BQ129" s="37" t="n">
        <v>-0.000840373474058102</v>
      </c>
    </row>
    <row r="130" customFormat="false" ht="12.75" hidden="false" customHeight="false" outlineLevel="0" collapsed="false">
      <c r="A130" s="56" t="s">
        <v>379</v>
      </c>
      <c r="B130" s="3" t="n">
        <v>-9.4311972608437E-005</v>
      </c>
      <c r="C130" s="37" t="n">
        <v>-0.000154457199082509</v>
      </c>
      <c r="D130" s="37" t="n">
        <v>0.00257241737908973</v>
      </c>
      <c r="E130" s="37" t="n">
        <v>-0.00035997561353808</v>
      </c>
      <c r="F130" s="37" t="n">
        <v>-9.44854384695849E-005</v>
      </c>
      <c r="G130" s="37" t="n">
        <v>-4.06643141910724E-005</v>
      </c>
      <c r="H130" s="37" t="n">
        <v>0.00164679890721665</v>
      </c>
      <c r="I130" s="37" t="n">
        <v>-0.000115158912014906</v>
      </c>
      <c r="J130" s="37" t="n">
        <v>-0.000289439612380056</v>
      </c>
      <c r="K130" s="37" t="n">
        <v>0.000127362204269024</v>
      </c>
      <c r="L130" s="37" t="n">
        <v>0.000885183538512662</v>
      </c>
      <c r="M130" s="37" t="n">
        <v>0.00100044209932493</v>
      </c>
      <c r="N130" s="37" t="n">
        <v>-0.000199095947531857</v>
      </c>
      <c r="O130" s="37" t="n">
        <v>0.000329181205273455</v>
      </c>
      <c r="P130" s="37" t="n">
        <v>4.87042415563479E-005</v>
      </c>
      <c r="Q130" s="37" t="n">
        <v>0.00116740529177577</v>
      </c>
      <c r="R130" s="37" t="n">
        <v>0.0019232937759777</v>
      </c>
      <c r="S130" s="37" t="n">
        <v>-0.0015129859761995</v>
      </c>
      <c r="T130" s="37" t="n">
        <v>0.00021900112619151</v>
      </c>
      <c r="U130" s="37" t="n">
        <v>-0.000184073872825883</v>
      </c>
      <c r="V130" s="37" t="n">
        <v>0.0026736874990775</v>
      </c>
      <c r="W130" s="37" t="n">
        <v>-0.00268146206472355</v>
      </c>
      <c r="X130" s="37" t="n">
        <v>0.00058260464515907</v>
      </c>
      <c r="Y130" s="37" t="n">
        <v>-2.44467214256291E-005</v>
      </c>
      <c r="Z130" s="37" t="n">
        <v>0.000184232300345071</v>
      </c>
      <c r="AA130" s="37" t="n">
        <v>-0.000986462364215409</v>
      </c>
      <c r="AB130" s="37" t="n">
        <v>-0.00061906496880116</v>
      </c>
      <c r="AC130" s="37" t="n">
        <v>0.00166036862363801</v>
      </c>
      <c r="AD130" s="37" t="n">
        <v>9.78701179257609E-005</v>
      </c>
      <c r="AE130" s="37" t="n">
        <v>0.00197436567942906</v>
      </c>
      <c r="AF130" s="37" t="n">
        <v>-0.000106662807101625</v>
      </c>
      <c r="AG130" s="37" t="n">
        <v>-0.0017327918675975</v>
      </c>
      <c r="AH130" s="37" t="n">
        <v>0.000814925973898174</v>
      </c>
      <c r="AI130" s="37" t="n">
        <v>-0.00029186612143763</v>
      </c>
      <c r="AJ130" s="37" t="n">
        <v>-0.00151696322438171</v>
      </c>
      <c r="AK130" s="37" t="n">
        <v>-0.001321973660867</v>
      </c>
      <c r="AL130" s="37" t="n">
        <v>0.0040582299372142</v>
      </c>
      <c r="AM130" s="37" t="n">
        <v>8.9626606467592E-005</v>
      </c>
      <c r="AN130" s="37" t="n">
        <v>-0.00338411721150577</v>
      </c>
      <c r="AO130" s="37" t="n">
        <v>-0.00159766895271358</v>
      </c>
      <c r="AP130" s="37" t="n">
        <v>-0.00171768974734486</v>
      </c>
      <c r="AQ130" s="37" t="n">
        <v>-0.00161425909811742</v>
      </c>
      <c r="AR130" s="37" t="n">
        <v>-0.000702272756426642</v>
      </c>
      <c r="AS130" s="37" t="n">
        <v>0.00209361150367373</v>
      </c>
      <c r="AT130" s="37" t="n">
        <v>0.00301578785294144</v>
      </c>
      <c r="AU130" s="37" t="n">
        <v>-0.00150521668989333</v>
      </c>
      <c r="AV130" s="37" t="n">
        <v>0.000997505640900362</v>
      </c>
      <c r="AW130" s="37" t="n">
        <v>0.000697775350420977</v>
      </c>
      <c r="AX130" s="37" t="n">
        <v>0.000258383098388962</v>
      </c>
      <c r="AY130" s="37" t="n">
        <v>-0.00296430490963939</v>
      </c>
      <c r="AZ130" s="37" t="n">
        <v>-0.000404682407688067</v>
      </c>
      <c r="BA130" s="37" t="n">
        <v>-0.00134078298210406</v>
      </c>
      <c r="BB130" s="37" t="n">
        <v>0.00168442845431666</v>
      </c>
      <c r="BC130" s="37" t="n">
        <v>0.000651688938196927</v>
      </c>
      <c r="BD130" s="37" t="n">
        <v>0.00262049941413357</v>
      </c>
      <c r="BE130" s="37" t="n">
        <v>-0.00576471392582827</v>
      </c>
      <c r="BF130" s="37" t="n">
        <v>-0.000488425280344307</v>
      </c>
      <c r="BG130" s="37" t="n">
        <v>-9.7916041599769E-005</v>
      </c>
      <c r="BH130" s="37" t="n">
        <v>-0.00218153421416017</v>
      </c>
      <c r="BI130" s="37" t="n">
        <v>0.000231630258354675</v>
      </c>
      <c r="BJ130" s="37" t="n">
        <v>0.00281710274436184</v>
      </c>
      <c r="BK130" s="37" t="n">
        <v>-0.000433887135558016</v>
      </c>
      <c r="BL130" s="37" t="n">
        <v>-0.00341710708418484</v>
      </c>
      <c r="BM130" s="37" t="n">
        <v>-0.00265420376038038</v>
      </c>
      <c r="BN130" s="37" t="n">
        <v>0.000498796799566784</v>
      </c>
      <c r="BO130" s="37" t="n">
        <v>-0.0026757288227374</v>
      </c>
      <c r="BP130" s="37" t="n">
        <v>-0.00858936683554211</v>
      </c>
      <c r="BQ130" s="37" t="n">
        <v>0.00220390462121455</v>
      </c>
    </row>
    <row r="131" customFormat="false" ht="12.75" hidden="false" customHeight="false" outlineLevel="0" collapsed="false">
      <c r="A131" s="56" t="s">
        <v>379</v>
      </c>
      <c r="B131" s="3" t="n">
        <v>-9.4311972608437E-005</v>
      </c>
      <c r="C131" s="37" t="n">
        <v>-0.000154457199082509</v>
      </c>
      <c r="D131" s="37" t="n">
        <v>0.00257241737908973</v>
      </c>
      <c r="E131" s="37" t="n">
        <v>-0.00035997561353808</v>
      </c>
      <c r="F131" s="37" t="n">
        <v>-9.44854384695849E-005</v>
      </c>
      <c r="G131" s="37" t="n">
        <v>-4.06643141910724E-005</v>
      </c>
      <c r="H131" s="37" t="n">
        <v>0.00164679890721665</v>
      </c>
      <c r="I131" s="37" t="n">
        <v>-0.000115158912014906</v>
      </c>
      <c r="J131" s="37" t="n">
        <v>-0.000289439612380056</v>
      </c>
      <c r="K131" s="37" t="n">
        <v>0.000127362204269024</v>
      </c>
      <c r="L131" s="37" t="n">
        <v>0.000885183538512662</v>
      </c>
      <c r="M131" s="37" t="n">
        <v>0.00100044209932493</v>
      </c>
      <c r="N131" s="37" t="n">
        <v>-0.000199095947531857</v>
      </c>
      <c r="O131" s="37" t="n">
        <v>0.000329181205273455</v>
      </c>
      <c r="P131" s="37" t="n">
        <v>4.87042415563479E-005</v>
      </c>
      <c r="Q131" s="37" t="n">
        <v>0.00116740529177577</v>
      </c>
      <c r="R131" s="37" t="n">
        <v>0.0019232937759777</v>
      </c>
      <c r="S131" s="37" t="n">
        <v>-0.0015129859761995</v>
      </c>
      <c r="T131" s="37" t="n">
        <v>0.00021900112619151</v>
      </c>
      <c r="U131" s="37" t="n">
        <v>-0.000184073872825883</v>
      </c>
      <c r="V131" s="37" t="n">
        <v>0.0026736874990775</v>
      </c>
      <c r="W131" s="37" t="n">
        <v>-0.00268146206472355</v>
      </c>
      <c r="X131" s="37" t="n">
        <v>0.00058260464515907</v>
      </c>
      <c r="Y131" s="37" t="n">
        <v>-2.44467214256291E-005</v>
      </c>
      <c r="Z131" s="37" t="n">
        <v>0.000184232300345071</v>
      </c>
      <c r="AA131" s="37" t="n">
        <v>-0.000986462364215409</v>
      </c>
      <c r="AB131" s="37" t="n">
        <v>-0.00061906496880116</v>
      </c>
      <c r="AC131" s="37" t="n">
        <v>0.00166036862363801</v>
      </c>
      <c r="AD131" s="37" t="n">
        <v>9.78701179257609E-005</v>
      </c>
      <c r="AE131" s="37" t="n">
        <v>0.00197436567942906</v>
      </c>
      <c r="AF131" s="37" t="n">
        <v>-0.000106662807101625</v>
      </c>
      <c r="AG131" s="37" t="n">
        <v>-0.0017327918675975</v>
      </c>
      <c r="AH131" s="37" t="n">
        <v>0.000814925973898174</v>
      </c>
      <c r="AI131" s="37" t="n">
        <v>-0.00029186612143763</v>
      </c>
      <c r="AJ131" s="37" t="n">
        <v>-0.00151696322438171</v>
      </c>
      <c r="AK131" s="37" t="n">
        <v>-0.001321973660867</v>
      </c>
      <c r="AL131" s="37" t="n">
        <v>0.0040582299372142</v>
      </c>
      <c r="AM131" s="37" t="n">
        <v>8.9626606467592E-005</v>
      </c>
      <c r="AN131" s="37" t="n">
        <v>-0.00338411721150577</v>
      </c>
      <c r="AO131" s="37" t="n">
        <v>-0.00159766895271358</v>
      </c>
      <c r="AP131" s="37" t="n">
        <v>-0.00171768974734486</v>
      </c>
      <c r="AQ131" s="37" t="n">
        <v>-0.00161425909811742</v>
      </c>
      <c r="AR131" s="37" t="n">
        <v>-0.000702272756426642</v>
      </c>
      <c r="AS131" s="37" t="n">
        <v>0.00209361150367373</v>
      </c>
      <c r="AT131" s="37" t="n">
        <v>0.00301578785294144</v>
      </c>
      <c r="AU131" s="37" t="n">
        <v>-0.00150521668989333</v>
      </c>
      <c r="AV131" s="37" t="n">
        <v>0.000997505640900362</v>
      </c>
      <c r="AW131" s="37" t="n">
        <v>0.000697775350420977</v>
      </c>
      <c r="AX131" s="37" t="n">
        <v>0.000258383098388962</v>
      </c>
      <c r="AY131" s="37" t="n">
        <v>-0.00296430490963939</v>
      </c>
      <c r="AZ131" s="37" t="n">
        <v>-0.000404682407688067</v>
      </c>
      <c r="BA131" s="37" t="n">
        <v>-0.00134078298210406</v>
      </c>
      <c r="BB131" s="37" t="n">
        <v>0.00168442845431666</v>
      </c>
      <c r="BC131" s="37" t="n">
        <v>0.000651688938196927</v>
      </c>
      <c r="BD131" s="37" t="n">
        <v>0.00262049941413357</v>
      </c>
      <c r="BE131" s="37" t="n">
        <v>-0.00576471392582827</v>
      </c>
      <c r="BF131" s="37" t="n">
        <v>-0.000488425280344307</v>
      </c>
      <c r="BG131" s="37" t="n">
        <v>-9.7916041599769E-005</v>
      </c>
      <c r="BH131" s="37" t="n">
        <v>-0.00218153421416017</v>
      </c>
      <c r="BI131" s="37" t="n">
        <v>0.000231630258354675</v>
      </c>
      <c r="BJ131" s="37" t="n">
        <v>0.00281710274436184</v>
      </c>
      <c r="BK131" s="37" t="n">
        <v>-0.000433887135558016</v>
      </c>
      <c r="BL131" s="37" t="n">
        <v>-0.00341710708418484</v>
      </c>
      <c r="BM131" s="37" t="n">
        <v>-0.00265420376038038</v>
      </c>
      <c r="BN131" s="37" t="n">
        <v>0.000498796799566784</v>
      </c>
      <c r="BO131" s="37" t="n">
        <v>-0.0026757288227374</v>
      </c>
      <c r="BP131" s="37" t="n">
        <v>-0.00858936683554211</v>
      </c>
      <c r="BQ131" s="37" t="n">
        <v>0.00220390462121455</v>
      </c>
    </row>
    <row r="132" customFormat="false" ht="12.75" hidden="false" customHeight="false" outlineLevel="0" collapsed="false">
      <c r="A132" s="56" t="s">
        <v>379</v>
      </c>
      <c r="B132" s="3" t="n">
        <v>-0.000954916042503902</v>
      </c>
      <c r="C132" s="37" t="n">
        <v>-0.00129460289966108</v>
      </c>
      <c r="D132" s="37" t="n">
        <v>-0.000528352563925621</v>
      </c>
      <c r="E132" s="37" t="n">
        <v>-0.000822168133390175</v>
      </c>
      <c r="F132" s="37" t="n">
        <v>0.000112414640786819</v>
      </c>
      <c r="G132" s="37" t="n">
        <v>0.00218757203798356</v>
      </c>
      <c r="H132" s="37" t="n">
        <v>-0.000303013485032908</v>
      </c>
      <c r="I132" s="37" t="n">
        <v>-0.00019113837108794</v>
      </c>
      <c r="J132" s="37" t="n">
        <v>0.00249296528196214</v>
      </c>
      <c r="K132" s="37" t="n">
        <v>0.00125725225976925</v>
      </c>
      <c r="L132" s="37" t="n">
        <v>-0.000681147265620364</v>
      </c>
      <c r="M132" s="37" t="n">
        <v>0.000753187584754256</v>
      </c>
      <c r="N132" s="37" t="n">
        <v>0.000350793611163195</v>
      </c>
      <c r="O132" s="37" t="n">
        <v>0.00110132539915073</v>
      </c>
      <c r="P132" s="37" t="n">
        <v>0.000655776587158388</v>
      </c>
      <c r="Q132" s="37" t="n">
        <v>-6.14929009445899E-005</v>
      </c>
      <c r="R132" s="37" t="n">
        <v>0.000862591762750149</v>
      </c>
      <c r="S132" s="37" t="n">
        <v>-0.000667598425885205</v>
      </c>
      <c r="T132" s="37" t="n">
        <v>0.00143264895351473</v>
      </c>
      <c r="U132" s="37" t="n">
        <v>0.00249647817111451</v>
      </c>
      <c r="V132" s="37" t="n">
        <v>-0.00156646032922863</v>
      </c>
      <c r="W132" s="37" t="n">
        <v>7.91733872905144E-006</v>
      </c>
      <c r="X132" s="37" t="n">
        <v>0.00086010095327469</v>
      </c>
      <c r="Y132" s="37" t="n">
        <v>0.002683521085602</v>
      </c>
      <c r="Z132" s="37" t="n">
        <v>-0.00234802620858833</v>
      </c>
      <c r="AA132" s="37" t="n">
        <v>0.000679892640698494</v>
      </c>
      <c r="AB132" s="37" t="n">
        <v>0.000136798712880336</v>
      </c>
      <c r="AC132" s="37" t="n">
        <v>0.0013808380788232</v>
      </c>
      <c r="AD132" s="37" t="n">
        <v>-0.00142475964040407</v>
      </c>
      <c r="AE132" s="37" t="n">
        <v>0.000129262455276145</v>
      </c>
      <c r="AF132" s="37" t="n">
        <v>0.00185228233793431</v>
      </c>
      <c r="AG132" s="37" t="n">
        <v>-0.000244431065151192</v>
      </c>
      <c r="AH132" s="37" t="n">
        <v>0.00250158047821756</v>
      </c>
      <c r="AI132" s="37" t="n">
        <v>0.000850633113834028</v>
      </c>
      <c r="AJ132" s="37" t="n">
        <v>-0.00121272855981338</v>
      </c>
      <c r="AK132" s="37" t="n">
        <v>0.00122470699744656</v>
      </c>
      <c r="AL132" s="37" t="n">
        <v>-0.000932177624089092</v>
      </c>
      <c r="AM132" s="37" t="n">
        <v>-0.00204047131934708</v>
      </c>
      <c r="AN132" s="37" t="n">
        <v>-0.000223226524353482</v>
      </c>
      <c r="AO132" s="37" t="n">
        <v>0.00260411737295314</v>
      </c>
      <c r="AP132" s="37" t="n">
        <v>-0.00061598732733276</v>
      </c>
      <c r="AQ132" s="37" t="n">
        <v>-0.00372182327088548</v>
      </c>
      <c r="AR132" s="37" t="n">
        <v>-0.000278814217495374</v>
      </c>
      <c r="AS132" s="37" t="n">
        <v>-0.00547337111490492</v>
      </c>
      <c r="AT132" s="37" t="n">
        <v>-0.0011261239518268</v>
      </c>
      <c r="AU132" s="37" t="n">
        <v>-0.000348482956414086</v>
      </c>
      <c r="AV132" s="37" t="n">
        <v>0.00381789664142324</v>
      </c>
      <c r="AW132" s="37" t="n">
        <v>0.00143274283849689</v>
      </c>
      <c r="AX132" s="37" t="n">
        <v>-0.000986484613354472</v>
      </c>
      <c r="AY132" s="37" t="n">
        <v>0.00146889417243171</v>
      </c>
      <c r="AZ132" s="37" t="n">
        <v>0.000381916223225716</v>
      </c>
      <c r="BA132" s="37" t="n">
        <v>-0.000665441478131053</v>
      </c>
      <c r="BB132" s="37" t="n">
        <v>-0.00345389903623289</v>
      </c>
      <c r="BC132" s="37" t="n">
        <v>-0.00242723008406693</v>
      </c>
      <c r="BD132" s="37" t="n">
        <v>-8.52121455465585E-005</v>
      </c>
      <c r="BE132" s="37" t="n">
        <v>0.00204850813363333</v>
      </c>
      <c r="BF132" s="37" t="n">
        <v>0.00279324232091559</v>
      </c>
      <c r="BG132" s="37" t="n">
        <v>0.00234260372450109</v>
      </c>
      <c r="BH132" s="37" t="n">
        <v>-0.00256037926136931</v>
      </c>
      <c r="BI132" s="37" t="n">
        <v>-0.000721290766093132</v>
      </c>
      <c r="BJ132" s="37" t="n">
        <v>-0.000368586243320131</v>
      </c>
      <c r="BK132" s="37" t="n">
        <v>-0.00197616373495807</v>
      </c>
      <c r="BL132" s="37" t="n">
        <v>-0.000719297615345812</v>
      </c>
      <c r="BM132" s="37" t="n">
        <v>0.00324832520075025</v>
      </c>
      <c r="BN132" s="37" t="n">
        <v>-0.000606767922364055</v>
      </c>
      <c r="BO132" s="37" t="n">
        <v>-0.0065663729541076</v>
      </c>
      <c r="BP132" s="37" t="n">
        <v>-0.00858936683554211</v>
      </c>
      <c r="BQ132" s="37" t="n">
        <v>0.00220390462121455</v>
      </c>
    </row>
    <row r="133" customFormat="false" ht="12.75" hidden="false" customHeight="false" outlineLevel="0" collapsed="false">
      <c r="A133" s="56" t="s">
        <v>380</v>
      </c>
      <c r="B133" s="3" t="n">
        <v>-0.000954916042503902</v>
      </c>
      <c r="C133" s="37" t="n">
        <v>-0.00129460289966108</v>
      </c>
      <c r="D133" s="37" t="n">
        <v>-0.000528352563925621</v>
      </c>
      <c r="E133" s="37" t="n">
        <v>-0.000822168133390175</v>
      </c>
      <c r="F133" s="37" t="n">
        <v>0.000112414640786819</v>
      </c>
      <c r="G133" s="37" t="n">
        <v>0.00218757203798356</v>
      </c>
      <c r="H133" s="37" t="n">
        <v>-0.000303013485032908</v>
      </c>
      <c r="I133" s="37" t="n">
        <v>-0.00019113837108794</v>
      </c>
      <c r="J133" s="37" t="n">
        <v>0.00249296528196214</v>
      </c>
      <c r="K133" s="37" t="n">
        <v>0.00125725225976925</v>
      </c>
      <c r="L133" s="37" t="n">
        <v>-0.000681147265620364</v>
      </c>
      <c r="M133" s="37" t="n">
        <v>0.000753187584754256</v>
      </c>
      <c r="N133" s="37" t="n">
        <v>0.000350793611163195</v>
      </c>
      <c r="O133" s="37" t="n">
        <v>0.00110132539915073</v>
      </c>
      <c r="P133" s="37" t="n">
        <v>0.000655776587158388</v>
      </c>
      <c r="Q133" s="37" t="n">
        <v>-6.14929009445899E-005</v>
      </c>
      <c r="R133" s="37" t="n">
        <v>0.000862591762750149</v>
      </c>
      <c r="S133" s="37" t="n">
        <v>-0.000667598425885205</v>
      </c>
      <c r="T133" s="37" t="n">
        <v>0.00143264895351473</v>
      </c>
      <c r="U133" s="37" t="n">
        <v>0.00249647817111451</v>
      </c>
      <c r="V133" s="37" t="n">
        <v>-0.00156646032922863</v>
      </c>
      <c r="W133" s="37" t="n">
        <v>7.91733872905144E-006</v>
      </c>
      <c r="X133" s="37" t="n">
        <v>0.00086010095327469</v>
      </c>
      <c r="Y133" s="37" t="n">
        <v>0.002683521085602</v>
      </c>
      <c r="Z133" s="37" t="n">
        <v>-0.00234802620858833</v>
      </c>
      <c r="AA133" s="37" t="n">
        <v>0.000679892640698494</v>
      </c>
      <c r="AB133" s="37" t="n">
        <v>0.000136798712880336</v>
      </c>
      <c r="AC133" s="37" t="n">
        <v>0.0013808380788232</v>
      </c>
      <c r="AD133" s="37" t="n">
        <v>-0.00142475964040407</v>
      </c>
      <c r="AE133" s="37" t="n">
        <v>0.000129262455276145</v>
      </c>
      <c r="AF133" s="37" t="n">
        <v>0.00185228233793431</v>
      </c>
      <c r="AG133" s="37" t="n">
        <v>-0.000244431065151192</v>
      </c>
      <c r="AH133" s="37" t="n">
        <v>0.00250158047821756</v>
      </c>
      <c r="AI133" s="37" t="n">
        <v>0.000850633113834028</v>
      </c>
      <c r="AJ133" s="37" t="n">
        <v>-0.00121272855981338</v>
      </c>
      <c r="AK133" s="37" t="n">
        <v>0.00122470699744656</v>
      </c>
      <c r="AL133" s="37" t="n">
        <v>-0.000932177624089092</v>
      </c>
      <c r="AM133" s="37" t="n">
        <v>-0.00204047131934708</v>
      </c>
      <c r="AN133" s="37" t="n">
        <v>-0.000223226524353482</v>
      </c>
      <c r="AO133" s="37" t="n">
        <v>0.00260411737295314</v>
      </c>
      <c r="AP133" s="37" t="n">
        <v>-0.00061598732733276</v>
      </c>
      <c r="AQ133" s="37" t="n">
        <v>-0.00372182327088548</v>
      </c>
      <c r="AR133" s="37" t="n">
        <v>-0.000278814217495374</v>
      </c>
      <c r="AS133" s="37" t="n">
        <v>-0.00547337111490492</v>
      </c>
      <c r="AT133" s="37" t="n">
        <v>-0.0011261239518268</v>
      </c>
      <c r="AU133" s="37" t="n">
        <v>-0.000348482956414086</v>
      </c>
      <c r="AV133" s="37" t="n">
        <v>0.00381789664142324</v>
      </c>
      <c r="AW133" s="37" t="n">
        <v>0.00143274283849689</v>
      </c>
      <c r="AX133" s="37" t="n">
        <v>-0.000986484613354472</v>
      </c>
      <c r="AY133" s="37" t="n">
        <v>0.00146889417243171</v>
      </c>
      <c r="AZ133" s="37" t="n">
        <v>0.000381916223225716</v>
      </c>
      <c r="BA133" s="37" t="n">
        <v>-0.000665441478131053</v>
      </c>
      <c r="BB133" s="37" t="n">
        <v>-0.00345389903623289</v>
      </c>
      <c r="BC133" s="37" t="n">
        <v>-0.00242723008406693</v>
      </c>
      <c r="BD133" s="37" t="n">
        <v>-8.52121455465585E-005</v>
      </c>
      <c r="BE133" s="37" t="n">
        <v>0.00204850813363333</v>
      </c>
      <c r="BF133" s="37" t="n">
        <v>0.00279324232091559</v>
      </c>
      <c r="BG133" s="37" t="n">
        <v>0.00234260372450109</v>
      </c>
      <c r="BH133" s="37" t="n">
        <v>-0.00256037926136931</v>
      </c>
      <c r="BI133" s="37" t="n">
        <v>-0.000721290766093132</v>
      </c>
      <c r="BJ133" s="37" t="n">
        <v>-0.000368586243320131</v>
      </c>
      <c r="BK133" s="37" t="n">
        <v>-0.00197616373495807</v>
      </c>
      <c r="BL133" s="37" t="n">
        <v>-0.000719297615345812</v>
      </c>
      <c r="BM133" s="37" t="n">
        <v>0.00324832520075025</v>
      </c>
      <c r="BN133" s="37" t="n">
        <v>-0.000606767922364055</v>
      </c>
      <c r="BO133" s="37" t="n">
        <v>-0.0065663729541076</v>
      </c>
      <c r="BP133" s="37" t="n">
        <v>-0.00858936683554211</v>
      </c>
      <c r="BQ133" s="37" t="n">
        <v>0.00220390462121455</v>
      </c>
    </row>
    <row r="134" customFormat="false" ht="12.75" hidden="false" customHeight="false" outlineLevel="0" collapsed="false">
      <c r="A134" s="56" t="s">
        <v>381</v>
      </c>
      <c r="B134" s="3" t="n">
        <v>-0.000740655199454504</v>
      </c>
      <c r="C134" s="37" t="n">
        <v>-0.00148070010668653</v>
      </c>
      <c r="D134" s="37" t="n">
        <v>-0.00044214713455193</v>
      </c>
      <c r="E134" s="37" t="n">
        <v>-6.84674384772645E-005</v>
      </c>
      <c r="F134" s="37" t="n">
        <v>-0.000128846305590341</v>
      </c>
      <c r="G134" s="37" t="n">
        <v>0.00262772593792561</v>
      </c>
      <c r="H134" s="37" t="n">
        <v>-0.000335728044809186</v>
      </c>
      <c r="I134" s="37" t="n">
        <v>-6.69558078488967E-005</v>
      </c>
      <c r="J134" s="37" t="n">
        <v>-1.21187485073137E-005</v>
      </c>
      <c r="K134" s="37" t="n">
        <v>0.00169390798467961</v>
      </c>
      <c r="L134" s="37" t="n">
        <v>-8.6516858485379E-005</v>
      </c>
      <c r="M134" s="37" t="n">
        <v>-0.000262210336492353</v>
      </c>
      <c r="N134" s="37" t="n">
        <v>0.000159532350964517</v>
      </c>
      <c r="O134" s="37" t="n">
        <v>0.000925963318790429</v>
      </c>
      <c r="P134" s="37" t="n">
        <v>0.00104293939808664</v>
      </c>
      <c r="Q134" s="37" t="n">
        <v>-0.000168991089482183</v>
      </c>
      <c r="R134" s="37" t="n">
        <v>0.000365453117487453</v>
      </c>
      <c r="S134" s="37" t="n">
        <v>8.24669908240665E-005</v>
      </c>
      <c r="T134" s="37" t="n">
        <v>0.00121368993844443</v>
      </c>
      <c r="U134" s="37" t="n">
        <v>0.00197821253210844</v>
      </c>
      <c r="V134" s="37" t="n">
        <v>-0.00149443759984274</v>
      </c>
      <c r="W134" s="37" t="n">
        <v>0.000256680263819056</v>
      </c>
      <c r="X134" s="37" t="n">
        <v>-0.000150180515677091</v>
      </c>
      <c r="Y134" s="37" t="n">
        <v>0.00273881587243483</v>
      </c>
      <c r="Z134" s="37" t="n">
        <v>-0.0026732744605629</v>
      </c>
      <c r="AA134" s="37" t="n">
        <v>0.000626406899844806</v>
      </c>
      <c r="AB134" s="37" t="n">
        <v>1.34136569477989E-005</v>
      </c>
      <c r="AC134" s="37" t="n">
        <v>0.000224918361331734</v>
      </c>
      <c r="AD134" s="37" t="n">
        <v>-0.000957752348638803</v>
      </c>
      <c r="AE134" s="37" t="n">
        <v>-0.000585806974743053</v>
      </c>
      <c r="AF134" s="37" t="n">
        <v>0.00171871389870487</v>
      </c>
      <c r="AG134" s="37" t="n">
        <v>0.000140060213918588</v>
      </c>
      <c r="AH134" s="37" t="n">
        <v>0.0020373355423411</v>
      </c>
      <c r="AI134" s="37" t="n">
        <v>-6.53964885435605E-005</v>
      </c>
      <c r="AJ134" s="37" t="n">
        <v>-0.00170833487877901</v>
      </c>
      <c r="AK134" s="37" t="n">
        <v>0.000867399337514579</v>
      </c>
      <c r="AL134" s="37" t="n">
        <v>-0.000250605697389849</v>
      </c>
      <c r="AM134" s="37" t="n">
        <v>-0.00148817571553519</v>
      </c>
      <c r="AN134" s="37" t="n">
        <v>-0.00129040075980345</v>
      </c>
      <c r="AO134" s="37" t="n">
        <v>0.00414827388323686</v>
      </c>
      <c r="AP134" s="37" t="n">
        <v>0.000137771722262236</v>
      </c>
      <c r="AQ134" s="37" t="n">
        <v>-0.00337254654247539</v>
      </c>
      <c r="AR134" s="37" t="n">
        <v>-0.00156618152204661</v>
      </c>
      <c r="AS134" s="37" t="n">
        <v>-0.00168674454356768</v>
      </c>
      <c r="AT134" s="37" t="n">
        <v>-0.00158144540756688</v>
      </c>
      <c r="AU134" s="37" t="n">
        <v>-0.000658897268008784</v>
      </c>
      <c r="AV134" s="37" t="n">
        <v>0.00216778851815414</v>
      </c>
      <c r="AW134" s="37" t="n">
        <v>0.00310065987882003</v>
      </c>
      <c r="AX134" s="37" t="n">
        <v>-0.00146808237438745</v>
      </c>
      <c r="AY134" s="37" t="n">
        <v>0.00106233025175166</v>
      </c>
      <c r="AZ134" s="37" t="n">
        <v>0.000760212120847074</v>
      </c>
      <c r="BA134" s="37" t="n">
        <v>0.000316945184493089</v>
      </c>
      <c r="BB134" s="37" t="n">
        <v>-0.00293948956302341</v>
      </c>
      <c r="BC134" s="37" t="n">
        <v>-0.000351514439644834</v>
      </c>
      <c r="BD134" s="37" t="n">
        <v>-0.00129678357129126</v>
      </c>
      <c r="BE134" s="37" t="n">
        <v>0.00176180652465715</v>
      </c>
      <c r="BF134" s="37" t="n">
        <v>0.000718888110109529</v>
      </c>
      <c r="BG134" s="37" t="n">
        <v>0.00270976210043602</v>
      </c>
      <c r="BH134" s="37" t="n">
        <v>-0.00576454748491191</v>
      </c>
      <c r="BI134" s="37" t="n">
        <v>-0.000430653469447348</v>
      </c>
      <c r="BJ134" s="37" t="n">
        <v>-3.4984171544642E-005</v>
      </c>
      <c r="BK134" s="37" t="n">
        <v>-0.00213999281557083</v>
      </c>
      <c r="BL134" s="37" t="n">
        <v>0.000300079418140001</v>
      </c>
      <c r="BM134" s="37" t="n">
        <v>0.00291432508240847</v>
      </c>
      <c r="BN134" s="37" t="n">
        <v>-0.000370543750532586</v>
      </c>
      <c r="BO134" s="37" t="n">
        <v>-0.0033847517616537</v>
      </c>
      <c r="BP134" s="37" t="n">
        <v>-0.0026125973527186</v>
      </c>
      <c r="BQ134" s="37" t="n">
        <v>0.000575333669604946</v>
      </c>
    </row>
    <row r="135" customFormat="false" ht="12.75" hidden="false" customHeight="false" outlineLevel="0" collapsed="false">
      <c r="A135" s="56" t="s">
        <v>382</v>
      </c>
      <c r="B135" s="3" t="n">
        <v>-0.000740655199454504</v>
      </c>
      <c r="C135" s="37" t="n">
        <v>-0.00148070010668653</v>
      </c>
      <c r="D135" s="37" t="n">
        <v>-0.00044214713455193</v>
      </c>
      <c r="E135" s="37" t="n">
        <v>-6.84674384772645E-005</v>
      </c>
      <c r="F135" s="37" t="n">
        <v>-0.000128846305590341</v>
      </c>
      <c r="G135" s="37" t="n">
        <v>0.00262772593792561</v>
      </c>
      <c r="H135" s="37" t="n">
        <v>-0.000335728044809186</v>
      </c>
      <c r="I135" s="37" t="n">
        <v>-6.69558078488967E-005</v>
      </c>
      <c r="J135" s="37" t="n">
        <v>-1.21187485073137E-005</v>
      </c>
      <c r="K135" s="37" t="n">
        <v>0.00169390798467961</v>
      </c>
      <c r="L135" s="37" t="n">
        <v>-8.6516858485379E-005</v>
      </c>
      <c r="M135" s="37" t="n">
        <v>-0.000262210336492353</v>
      </c>
      <c r="N135" s="37" t="n">
        <v>0.000159532350964517</v>
      </c>
      <c r="O135" s="37" t="n">
        <v>0.000925963318790429</v>
      </c>
      <c r="P135" s="37" t="n">
        <v>0.00104293939808664</v>
      </c>
      <c r="Q135" s="37" t="n">
        <v>-0.000168991089482183</v>
      </c>
      <c r="R135" s="37" t="n">
        <v>0.000365453117487453</v>
      </c>
      <c r="S135" s="37" t="n">
        <v>8.24669908240665E-005</v>
      </c>
      <c r="T135" s="37" t="n">
        <v>0.00121368993844443</v>
      </c>
      <c r="U135" s="37" t="n">
        <v>0.00197821253210844</v>
      </c>
      <c r="V135" s="37" t="n">
        <v>-0.00149443759984274</v>
      </c>
      <c r="W135" s="37" t="n">
        <v>0.000256680263819056</v>
      </c>
      <c r="X135" s="37" t="n">
        <v>-0.000150180515677091</v>
      </c>
      <c r="Y135" s="37" t="n">
        <v>0.00273881587243483</v>
      </c>
      <c r="Z135" s="37" t="n">
        <v>-0.0026732744605629</v>
      </c>
      <c r="AA135" s="37" t="n">
        <v>0.000626406899844806</v>
      </c>
      <c r="AB135" s="37" t="n">
        <v>1.34136569477989E-005</v>
      </c>
      <c r="AC135" s="37" t="n">
        <v>0.000224918361331734</v>
      </c>
      <c r="AD135" s="37" t="n">
        <v>-0.000957752348638803</v>
      </c>
      <c r="AE135" s="37" t="n">
        <v>-0.000585806974743053</v>
      </c>
      <c r="AF135" s="37" t="n">
        <v>0.00171871389870487</v>
      </c>
      <c r="AG135" s="37" t="n">
        <v>0.000140060213918588</v>
      </c>
      <c r="AH135" s="37" t="n">
        <v>0.0020373355423411</v>
      </c>
      <c r="AI135" s="37" t="n">
        <v>-6.53964885435605E-005</v>
      </c>
      <c r="AJ135" s="37" t="n">
        <v>-0.00170833487877901</v>
      </c>
      <c r="AK135" s="37" t="n">
        <v>0.000867399337514579</v>
      </c>
      <c r="AL135" s="37" t="n">
        <v>-0.000250605697389849</v>
      </c>
      <c r="AM135" s="37" t="n">
        <v>-0.00148817571553519</v>
      </c>
      <c r="AN135" s="37" t="n">
        <v>-0.00129040075980345</v>
      </c>
      <c r="AO135" s="37" t="n">
        <v>0.00414827388323686</v>
      </c>
      <c r="AP135" s="37" t="n">
        <v>0.000137771722262236</v>
      </c>
      <c r="AQ135" s="37" t="n">
        <v>-0.00337254654247539</v>
      </c>
      <c r="AR135" s="37" t="n">
        <v>-0.00156618152204661</v>
      </c>
      <c r="AS135" s="37" t="n">
        <v>-0.00168674454356768</v>
      </c>
      <c r="AT135" s="37" t="n">
        <v>-0.00158144540756688</v>
      </c>
      <c r="AU135" s="37" t="n">
        <v>-0.000658897268008784</v>
      </c>
      <c r="AV135" s="37" t="n">
        <v>0.00216778851815414</v>
      </c>
      <c r="AW135" s="37" t="n">
        <v>0.00310065987882003</v>
      </c>
      <c r="AX135" s="37" t="n">
        <v>-0.00146808237438745</v>
      </c>
      <c r="AY135" s="37" t="n">
        <v>0.00106233025175166</v>
      </c>
      <c r="AZ135" s="37" t="n">
        <v>0.000760212120847074</v>
      </c>
      <c r="BA135" s="37" t="n">
        <v>0.000316945184493089</v>
      </c>
      <c r="BB135" s="37" t="n">
        <v>-0.00293948956302341</v>
      </c>
      <c r="BC135" s="37" t="n">
        <v>-0.000351514439644834</v>
      </c>
      <c r="BD135" s="37" t="n">
        <v>-0.00129678357129126</v>
      </c>
      <c r="BE135" s="37" t="n">
        <v>0.00176180652465715</v>
      </c>
      <c r="BF135" s="37" t="n">
        <v>0.000718888110109529</v>
      </c>
      <c r="BG135" s="37" t="n">
        <v>0.00270976210043602</v>
      </c>
      <c r="BH135" s="37" t="n">
        <v>-0.00576454748491191</v>
      </c>
      <c r="BI135" s="37" t="n">
        <v>-0.000430653469447348</v>
      </c>
      <c r="BJ135" s="37" t="n">
        <v>-3.4984171544642E-005</v>
      </c>
      <c r="BK135" s="37" t="n">
        <v>-0.00213999281557083</v>
      </c>
      <c r="BL135" s="37" t="n">
        <v>0.000300079418140001</v>
      </c>
      <c r="BM135" s="37" t="n">
        <v>0.00291432508240847</v>
      </c>
      <c r="BN135" s="37" t="n">
        <v>-0.000370543750532586</v>
      </c>
      <c r="BO135" s="37" t="n">
        <v>-0.0033847517616537</v>
      </c>
      <c r="BP135" s="37" t="n">
        <v>-0.0026125973527186</v>
      </c>
      <c r="BQ135" s="37" t="n">
        <v>0.000575333669604946</v>
      </c>
    </row>
    <row r="136" customFormat="false" ht="12.75" hidden="false" customHeight="false" outlineLevel="0" collapsed="false">
      <c r="A136" s="56" t="s">
        <v>382</v>
      </c>
      <c r="B136" s="3" t="n">
        <v>-0.000471298088574505</v>
      </c>
      <c r="C136" s="37" t="n">
        <v>-0.000950389236317702</v>
      </c>
      <c r="D136" s="37" t="n">
        <v>-0.00129499462766665</v>
      </c>
      <c r="E136" s="37" t="n">
        <v>-0.000516686414091316</v>
      </c>
      <c r="F136" s="37" t="n">
        <v>-0.000814707465585265</v>
      </c>
      <c r="G136" s="37" t="n">
        <v>0.000134525687344346</v>
      </c>
      <c r="H136" s="37" t="n">
        <v>0.00224184163822273</v>
      </c>
      <c r="I136" s="37" t="n">
        <v>-0.000286647174943302</v>
      </c>
      <c r="J136" s="37" t="n">
        <v>-0.000172732685802693</v>
      </c>
      <c r="K136" s="37" t="n">
        <v>0.00255288913582949</v>
      </c>
      <c r="L136" s="37" t="n">
        <v>0.00129854515364614</v>
      </c>
      <c r="M136" s="37" t="n">
        <v>-0.000669263772309017</v>
      </c>
      <c r="N136" s="37" t="n">
        <v>0.000787425397026949</v>
      </c>
      <c r="O136" s="37" t="n">
        <v>0.000379204258909646</v>
      </c>
      <c r="P136" s="37" t="n">
        <v>0.0011416072125718</v>
      </c>
      <c r="Q136" s="37" t="n">
        <v>0.000689579738895601</v>
      </c>
      <c r="R136" s="37" t="n">
        <v>-3.83327749922284E-005</v>
      </c>
      <c r="S136" s="37" t="n">
        <v>0.000900302945538769</v>
      </c>
      <c r="T136" s="37" t="n">
        <v>-0.000652994216865802</v>
      </c>
      <c r="U136" s="37" t="n">
        <v>0.0014798652468664</v>
      </c>
      <c r="V136" s="37" t="n">
        <v>0.00256040735666542</v>
      </c>
      <c r="W136" s="37" t="n">
        <v>-0.00156448853354661</v>
      </c>
      <c r="X136" s="37" t="n">
        <v>3.44489624903356E-005</v>
      </c>
      <c r="Y136" s="37" t="n">
        <v>0.00090011562161731</v>
      </c>
      <c r="Z136" s="37" t="n">
        <v>0.00275192977422194</v>
      </c>
      <c r="AA136" s="37" t="n">
        <v>-0.00235641464664495</v>
      </c>
      <c r="AB136" s="37" t="n">
        <v>0.000718395386364396</v>
      </c>
      <c r="AC136" s="37" t="n">
        <v>0.00016739780097026</v>
      </c>
      <c r="AD136" s="37" t="n">
        <v>0.001430965762363</v>
      </c>
      <c r="AE136" s="37" t="n">
        <v>-0.00141724304902659</v>
      </c>
      <c r="AF136" s="37" t="n">
        <v>0.000161078214919557</v>
      </c>
      <c r="AG136" s="37" t="n">
        <v>0.0019109976532002</v>
      </c>
      <c r="AH136" s="37" t="n">
        <v>-0.000217427426435462</v>
      </c>
      <c r="AI136" s="37" t="n">
        <v>0.00257119683052087</v>
      </c>
      <c r="AJ136" s="37" t="n">
        <v>0.000895392965124088</v>
      </c>
      <c r="AK136" s="37" t="n">
        <v>-0.00119914683359624</v>
      </c>
      <c r="AL136" s="37" t="n">
        <v>0.0012761880430192</v>
      </c>
      <c r="AM136" s="37" t="n">
        <v>-0.000913294873823369</v>
      </c>
      <c r="AN136" s="37" t="n">
        <v>-0.00203808731705128</v>
      </c>
      <c r="AO136" s="37" t="n">
        <v>-0.000192437657294643</v>
      </c>
      <c r="AP136" s="37" t="n">
        <v>0.00267882018830221</v>
      </c>
      <c r="AQ136" s="37" t="n">
        <v>-0.00059016765082176</v>
      </c>
      <c r="AR136" s="37" t="n">
        <v>-0.00374312496466008</v>
      </c>
      <c r="AS136" s="37" t="n">
        <v>-0.000246729317903746</v>
      </c>
      <c r="AT136" s="37" t="n">
        <v>-0.00552044470100734</v>
      </c>
      <c r="AU136" s="37" t="n">
        <v>-0.00110591735902987</v>
      </c>
      <c r="AV136" s="37" t="n">
        <v>-0.000315767255198649</v>
      </c>
      <c r="AW136" s="37" t="n">
        <v>0.00391513442191323</v>
      </c>
      <c r="AX136" s="37" t="n">
        <v>0.00149397074896967</v>
      </c>
      <c r="AY136" s="37" t="n">
        <v>-0.000961780371021836</v>
      </c>
      <c r="AZ136" s="37" t="n">
        <v>0.00153189050030504</v>
      </c>
      <c r="BA136" s="37" t="n">
        <v>0.000428852428439027</v>
      </c>
      <c r="BB136" s="37" t="n">
        <v>-0.000633947849498556</v>
      </c>
      <c r="BC136" s="37" t="n">
        <v>-0.00346455751667768</v>
      </c>
      <c r="BD136" s="37" t="n">
        <v>-0.00242148329028765</v>
      </c>
      <c r="BE136" s="37" t="n">
        <v>-4.28645421931098E-005</v>
      </c>
      <c r="BF136" s="37" t="n">
        <v>0.00212427010192205</v>
      </c>
      <c r="BG136" s="37" t="n">
        <v>0.00288111332523305</v>
      </c>
      <c r="BH136" s="37" t="n">
        <v>0.00242424981551479</v>
      </c>
      <c r="BI136" s="37" t="n">
        <v>-0.00255327389689375</v>
      </c>
      <c r="BJ136" s="37" t="n">
        <v>-0.000685250424211452</v>
      </c>
      <c r="BK136" s="37" t="n">
        <v>-0.000326410291124322</v>
      </c>
      <c r="BL136" s="37" t="n">
        <v>-0.00195792388946322</v>
      </c>
      <c r="BM136" s="37" t="n">
        <v>-0.000681024387133416</v>
      </c>
      <c r="BN136" s="37" t="n">
        <v>0.00334824296919648</v>
      </c>
      <c r="BO136" s="37" t="n">
        <v>-0.000565242691142032</v>
      </c>
      <c r="BP136" s="37" t="n">
        <v>-0.00661552465602963</v>
      </c>
      <c r="BQ136" s="37" t="n">
        <v>-0.00866877161352098</v>
      </c>
    </row>
    <row r="137" customFormat="false" ht="12.75" hidden="false" customHeight="false" outlineLevel="0" collapsed="false">
      <c r="A137" s="56" t="s">
        <v>383</v>
      </c>
      <c r="B137" s="3" t="n">
        <v>-0.000471298088574505</v>
      </c>
      <c r="C137" s="37" t="n">
        <v>-0.000950389236317702</v>
      </c>
      <c r="D137" s="37" t="n">
        <v>-0.00129499462766665</v>
      </c>
      <c r="E137" s="37" t="n">
        <v>-0.000516686414091316</v>
      </c>
      <c r="F137" s="37" t="n">
        <v>-0.000814707465585265</v>
      </c>
      <c r="G137" s="37" t="n">
        <v>0.000134525687344346</v>
      </c>
      <c r="H137" s="37" t="n">
        <v>0.00224184163822273</v>
      </c>
      <c r="I137" s="37" t="n">
        <v>-0.000286647174943302</v>
      </c>
      <c r="J137" s="37" t="n">
        <v>-0.000172732685802693</v>
      </c>
      <c r="K137" s="37" t="n">
        <v>0.00255288913582949</v>
      </c>
      <c r="L137" s="37" t="n">
        <v>0.00129854515364614</v>
      </c>
      <c r="M137" s="37" t="n">
        <v>-0.000669263772309017</v>
      </c>
      <c r="N137" s="37" t="n">
        <v>0.000787425397026949</v>
      </c>
      <c r="O137" s="37" t="n">
        <v>0.000379204258909646</v>
      </c>
      <c r="P137" s="37" t="n">
        <v>0.0011416072125718</v>
      </c>
      <c r="Q137" s="37" t="n">
        <v>0.000689579738895601</v>
      </c>
      <c r="R137" s="37" t="n">
        <v>-3.83327749922284E-005</v>
      </c>
      <c r="S137" s="37" t="n">
        <v>0.000900302945538769</v>
      </c>
      <c r="T137" s="37" t="n">
        <v>-0.000652994216865802</v>
      </c>
      <c r="U137" s="37" t="n">
        <v>0.0014798652468664</v>
      </c>
      <c r="V137" s="37" t="n">
        <v>0.00256040735666542</v>
      </c>
      <c r="W137" s="37" t="n">
        <v>-0.00156448853354661</v>
      </c>
      <c r="X137" s="37" t="n">
        <v>3.44489624903356E-005</v>
      </c>
      <c r="Y137" s="37" t="n">
        <v>0.00090011562161731</v>
      </c>
      <c r="Z137" s="37" t="n">
        <v>0.00275192977422194</v>
      </c>
      <c r="AA137" s="37" t="n">
        <v>-0.00235641464664495</v>
      </c>
      <c r="AB137" s="37" t="n">
        <v>0.000718395386364396</v>
      </c>
      <c r="AC137" s="37" t="n">
        <v>0.00016739780097026</v>
      </c>
      <c r="AD137" s="37" t="n">
        <v>0.001430965762363</v>
      </c>
      <c r="AE137" s="37" t="n">
        <v>-0.00141724304902659</v>
      </c>
      <c r="AF137" s="37" t="n">
        <v>0.000161078214919557</v>
      </c>
      <c r="AG137" s="37" t="n">
        <v>0.0019109976532002</v>
      </c>
      <c r="AH137" s="37" t="n">
        <v>-0.000217427426435462</v>
      </c>
      <c r="AI137" s="37" t="n">
        <v>0.00257119683052087</v>
      </c>
      <c r="AJ137" s="37" t="n">
        <v>0.000895392965124088</v>
      </c>
      <c r="AK137" s="37" t="n">
        <v>-0.00119914683359624</v>
      </c>
      <c r="AL137" s="37" t="n">
        <v>0.0012761880430192</v>
      </c>
      <c r="AM137" s="37" t="n">
        <v>-0.000913294873823369</v>
      </c>
      <c r="AN137" s="37" t="n">
        <v>-0.00203808731705128</v>
      </c>
      <c r="AO137" s="37" t="n">
        <v>-0.000192437657294643</v>
      </c>
      <c r="AP137" s="37" t="n">
        <v>0.00267882018830221</v>
      </c>
      <c r="AQ137" s="37" t="n">
        <v>-0.00059016765082176</v>
      </c>
      <c r="AR137" s="37" t="n">
        <v>-0.00374312496466008</v>
      </c>
      <c r="AS137" s="37" t="n">
        <v>-0.000246729317903746</v>
      </c>
      <c r="AT137" s="37" t="n">
        <v>-0.00552044470100734</v>
      </c>
      <c r="AU137" s="37" t="n">
        <v>-0.00110591735902987</v>
      </c>
      <c r="AV137" s="37" t="n">
        <v>-0.000315767255198649</v>
      </c>
      <c r="AW137" s="37" t="n">
        <v>0.00391513442191323</v>
      </c>
      <c r="AX137" s="37" t="n">
        <v>0.00149397074896967</v>
      </c>
      <c r="AY137" s="37" t="n">
        <v>-0.000961780371021836</v>
      </c>
      <c r="AZ137" s="37" t="n">
        <v>0.00153189050030504</v>
      </c>
      <c r="BA137" s="37" t="n">
        <v>0.000428852428439027</v>
      </c>
      <c r="BB137" s="37" t="n">
        <v>-0.000633947849498556</v>
      </c>
      <c r="BC137" s="37" t="n">
        <v>-0.00346455751667768</v>
      </c>
      <c r="BD137" s="37" t="n">
        <v>-0.00242148329028765</v>
      </c>
      <c r="BE137" s="37" t="n">
        <v>-4.28645421931098E-005</v>
      </c>
      <c r="BF137" s="37" t="n">
        <v>0.00212427010192205</v>
      </c>
      <c r="BG137" s="37" t="n">
        <v>0.00288111332523305</v>
      </c>
      <c r="BH137" s="37" t="n">
        <v>0.00242424981551479</v>
      </c>
      <c r="BI137" s="37" t="n">
        <v>-0.00255327389689375</v>
      </c>
      <c r="BJ137" s="37" t="n">
        <v>-0.000685250424211452</v>
      </c>
      <c r="BK137" s="37" t="n">
        <v>-0.000326410291124322</v>
      </c>
      <c r="BL137" s="37" t="n">
        <v>-0.00195792388946322</v>
      </c>
      <c r="BM137" s="37" t="n">
        <v>-0.000681024387133416</v>
      </c>
      <c r="BN137" s="37" t="n">
        <v>0.00334824296919648</v>
      </c>
      <c r="BO137" s="37" t="n">
        <v>-0.000565242691142032</v>
      </c>
      <c r="BP137" s="37" t="n">
        <v>-0.00661552465602963</v>
      </c>
      <c r="BQ137" s="37" t="n">
        <v>-0.00866877161352098</v>
      </c>
    </row>
    <row r="138" customFormat="false" ht="12.75" hidden="false" customHeight="false" outlineLevel="0" collapsed="false">
      <c r="A138" s="56" t="s">
        <v>384</v>
      </c>
      <c r="B138" s="3" t="n">
        <v>6.76032332693533E-005</v>
      </c>
      <c r="C138" s="37" t="n">
        <v>-0.00074990313701982</v>
      </c>
      <c r="D138" s="37" t="n">
        <v>-0.00150127238813855</v>
      </c>
      <c r="E138" s="37" t="n">
        <v>-0.00044674860426265</v>
      </c>
      <c r="F138" s="37" t="n">
        <v>-6.7300845013425E-005</v>
      </c>
      <c r="G138" s="37" t="n">
        <v>-0.000128572269046529</v>
      </c>
      <c r="H138" s="37" t="n">
        <v>0.00267033733665263</v>
      </c>
      <c r="I138" s="37" t="n">
        <v>-0.000338559220735889</v>
      </c>
      <c r="J138" s="37" t="n">
        <v>-6.56267427763893E-005</v>
      </c>
      <c r="K138" s="37" t="n">
        <v>-9.91198040154657E-006</v>
      </c>
      <c r="L138" s="37" t="n">
        <v>0.00172233244020625</v>
      </c>
      <c r="M138" s="37" t="n">
        <v>-8.53778136561735E-005</v>
      </c>
      <c r="N138" s="37" t="n">
        <v>-0.000263729657685402</v>
      </c>
      <c r="O138" s="37" t="n">
        <v>0.000164523598731897</v>
      </c>
      <c r="P138" s="37" t="n">
        <v>0.000942755368634142</v>
      </c>
      <c r="Q138" s="37" t="n">
        <v>0.00106156620693808</v>
      </c>
      <c r="R138" s="37" t="n">
        <v>-0.000168922533156888</v>
      </c>
      <c r="S138" s="37" t="n">
        <v>0.000373764193154378</v>
      </c>
      <c r="T138" s="37" t="n">
        <v>8.64767918427054E-005</v>
      </c>
      <c r="U138" s="37" t="n">
        <v>0.00123510178731789</v>
      </c>
      <c r="V138" s="37" t="n">
        <v>0.00201139963093411</v>
      </c>
      <c r="W138" s="37" t="n">
        <v>-0.00151449894721009</v>
      </c>
      <c r="X138" s="37" t="n">
        <v>0.000263535942811005</v>
      </c>
      <c r="Y138" s="37" t="n">
        <v>-0.000149523830441936</v>
      </c>
      <c r="Z138" s="37" t="n">
        <v>0.00278385301914239</v>
      </c>
      <c r="AA138" s="37" t="n">
        <v>-0.00271124600257436</v>
      </c>
      <c r="AB138" s="37" t="n">
        <v>0.000639119664249632</v>
      </c>
      <c r="AC138" s="37" t="n">
        <v>1.6766896181358E-005</v>
      </c>
      <c r="AD138" s="37" t="n">
        <v>0.000231565687067931</v>
      </c>
      <c r="AE138" s="37" t="n">
        <v>-0.000969205441308236</v>
      </c>
      <c r="AF138" s="37" t="n">
        <v>-0.000591502338075105</v>
      </c>
      <c r="AG138" s="37" t="n">
        <v>0.00174843465160967</v>
      </c>
      <c r="AH138" s="37" t="n">
        <v>0.000145606020923827</v>
      </c>
      <c r="AI138" s="37" t="n">
        <v>0.00207204937185988</v>
      </c>
      <c r="AJ138" s="37" t="n">
        <v>-6.28986101097293E-005</v>
      </c>
      <c r="AK138" s="37" t="n">
        <v>-0.00173099607014524</v>
      </c>
      <c r="AL138" s="37" t="n">
        <v>0.00088432034742423</v>
      </c>
      <c r="AM138" s="37" t="n">
        <v>-0.000250786381447649</v>
      </c>
      <c r="AN138" s="37" t="n">
        <v>-0.00150729210742255</v>
      </c>
      <c r="AO138" s="37" t="n">
        <v>-0.00130642495536661</v>
      </c>
      <c r="AP138" s="37" t="n">
        <v>0.00421577047245518</v>
      </c>
      <c r="AQ138" s="37" t="n">
        <v>0.000143781358507486</v>
      </c>
      <c r="AR138" s="37" t="n">
        <v>-0.00342034705102189</v>
      </c>
      <c r="AS138" s="37" t="n">
        <v>-0.00158620055834958</v>
      </c>
      <c r="AT138" s="37" t="n">
        <v>-0.0017085521321033</v>
      </c>
      <c r="AU138" s="37" t="n">
        <v>-0.00160157448461792</v>
      </c>
      <c r="AV138" s="37" t="n">
        <v>-0.000664805235147269</v>
      </c>
      <c r="AW138" s="37" t="n">
        <v>0.00220532384669064</v>
      </c>
      <c r="AX138" s="37" t="n">
        <v>0.0031525767040884</v>
      </c>
      <c r="AY138" s="37" t="n">
        <v>-0.00148621171825193</v>
      </c>
      <c r="AZ138" s="37" t="n">
        <v>0.00108310056242232</v>
      </c>
      <c r="BA138" s="37" t="n">
        <v>0.000776414637551635</v>
      </c>
      <c r="BB138" s="37" t="n">
        <v>0.000326414866499469</v>
      </c>
      <c r="BC138" s="37" t="n">
        <v>-0.00297992298520275</v>
      </c>
      <c r="BD138" s="37" t="n">
        <v>-0.000352160602337276</v>
      </c>
      <c r="BE138" s="37" t="n">
        <v>-0.00131186312296075</v>
      </c>
      <c r="BF138" s="37" t="n">
        <v>0.00179373858712132</v>
      </c>
      <c r="BG138" s="37" t="n">
        <v>0.000734890495201213</v>
      </c>
      <c r="BH138" s="37" t="n">
        <v>0.00275639304019832</v>
      </c>
      <c r="BI138" s="37" t="n">
        <v>-0.00584788725527683</v>
      </c>
      <c r="BJ138" s="37" t="n">
        <v>-0.00043205978881188</v>
      </c>
      <c r="BK138" s="37" t="n">
        <v>-3.02386451820211E-005</v>
      </c>
      <c r="BL138" s="37" t="n">
        <v>-0.00216747003489615</v>
      </c>
      <c r="BM138" s="37" t="n">
        <v>0.00031013025885244</v>
      </c>
      <c r="BN138" s="37" t="n">
        <v>0.00296457814050728</v>
      </c>
      <c r="BO138" s="37" t="n">
        <v>-0.00037061597775825</v>
      </c>
      <c r="BP138" s="37" t="n">
        <v>-0.00343099436634999</v>
      </c>
      <c r="BQ138" s="37" t="n">
        <v>-0.00264690286976103</v>
      </c>
    </row>
    <row r="139" customFormat="false" ht="12.75" hidden="false" customHeight="false" outlineLevel="0" collapsed="false">
      <c r="A139" s="56" t="s">
        <v>384</v>
      </c>
      <c r="B139" s="3" t="n">
        <v>6.76032332693533E-005</v>
      </c>
      <c r="C139" s="37" t="n">
        <v>-0.00074990313701982</v>
      </c>
      <c r="D139" s="37" t="n">
        <v>-0.00150127238813855</v>
      </c>
      <c r="E139" s="37" t="n">
        <v>-0.00044674860426265</v>
      </c>
      <c r="F139" s="37" t="n">
        <v>-6.7300845013425E-005</v>
      </c>
      <c r="G139" s="37" t="n">
        <v>-0.000128572269046529</v>
      </c>
      <c r="H139" s="37" t="n">
        <v>0.00267033733665263</v>
      </c>
      <c r="I139" s="37" t="n">
        <v>-0.000338559220735889</v>
      </c>
      <c r="J139" s="37" t="n">
        <v>-6.56267427763893E-005</v>
      </c>
      <c r="K139" s="37" t="n">
        <v>-9.91198040154657E-006</v>
      </c>
      <c r="L139" s="37" t="n">
        <v>0.00172233244020625</v>
      </c>
      <c r="M139" s="37" t="n">
        <v>-8.53778136561735E-005</v>
      </c>
      <c r="N139" s="37" t="n">
        <v>-0.000263729657685402</v>
      </c>
      <c r="O139" s="37" t="n">
        <v>0.000164523598731897</v>
      </c>
      <c r="P139" s="37" t="n">
        <v>0.000942755368634142</v>
      </c>
      <c r="Q139" s="37" t="n">
        <v>0.00106156620693808</v>
      </c>
      <c r="R139" s="37" t="n">
        <v>-0.000168922533156888</v>
      </c>
      <c r="S139" s="37" t="n">
        <v>0.000373764193154378</v>
      </c>
      <c r="T139" s="37" t="n">
        <v>8.64767918427054E-005</v>
      </c>
      <c r="U139" s="37" t="n">
        <v>0.00123510178731789</v>
      </c>
      <c r="V139" s="37" t="n">
        <v>0.00201139963093411</v>
      </c>
      <c r="W139" s="37" t="n">
        <v>-0.00151449894721009</v>
      </c>
      <c r="X139" s="37" t="n">
        <v>0.000263535942811005</v>
      </c>
      <c r="Y139" s="37" t="n">
        <v>-0.000149523830441936</v>
      </c>
      <c r="Z139" s="37" t="n">
        <v>0.00278385301914239</v>
      </c>
      <c r="AA139" s="37" t="n">
        <v>-0.00271124600257436</v>
      </c>
      <c r="AB139" s="37" t="n">
        <v>0.000639119664249632</v>
      </c>
      <c r="AC139" s="37" t="n">
        <v>1.6766896181358E-005</v>
      </c>
      <c r="AD139" s="37" t="n">
        <v>0.000231565687067931</v>
      </c>
      <c r="AE139" s="37" t="n">
        <v>-0.000969205441308236</v>
      </c>
      <c r="AF139" s="37" t="n">
        <v>-0.000591502338075105</v>
      </c>
      <c r="AG139" s="37" t="n">
        <v>0.00174843465160967</v>
      </c>
      <c r="AH139" s="37" t="n">
        <v>0.000145606020923827</v>
      </c>
      <c r="AI139" s="37" t="n">
        <v>0.00207204937185988</v>
      </c>
      <c r="AJ139" s="37" t="n">
        <v>-6.28986101097293E-005</v>
      </c>
      <c r="AK139" s="37" t="n">
        <v>-0.00173099607014524</v>
      </c>
      <c r="AL139" s="37" t="n">
        <v>0.00088432034742423</v>
      </c>
      <c r="AM139" s="37" t="n">
        <v>-0.000250786381447649</v>
      </c>
      <c r="AN139" s="37" t="n">
        <v>-0.00150729210742255</v>
      </c>
      <c r="AO139" s="37" t="n">
        <v>-0.00130642495536661</v>
      </c>
      <c r="AP139" s="37" t="n">
        <v>0.00421577047245518</v>
      </c>
      <c r="AQ139" s="37" t="n">
        <v>0.000143781358507486</v>
      </c>
      <c r="AR139" s="37" t="n">
        <v>-0.00342034705102189</v>
      </c>
      <c r="AS139" s="37" t="n">
        <v>-0.00158620055834958</v>
      </c>
      <c r="AT139" s="37" t="n">
        <v>-0.0017085521321033</v>
      </c>
      <c r="AU139" s="37" t="n">
        <v>-0.00160157448461792</v>
      </c>
      <c r="AV139" s="37" t="n">
        <v>-0.000664805235147269</v>
      </c>
      <c r="AW139" s="37" t="n">
        <v>0.00220532384669064</v>
      </c>
      <c r="AX139" s="37" t="n">
        <v>0.0031525767040884</v>
      </c>
      <c r="AY139" s="37" t="n">
        <v>-0.00148621171825193</v>
      </c>
      <c r="AZ139" s="37" t="n">
        <v>0.00108310056242232</v>
      </c>
      <c r="BA139" s="37" t="n">
        <v>0.000776414637551635</v>
      </c>
      <c r="BB139" s="37" t="n">
        <v>0.000326414866499469</v>
      </c>
      <c r="BC139" s="37" t="n">
        <v>-0.00297992298520275</v>
      </c>
      <c r="BD139" s="37" t="n">
        <v>-0.000352160602337276</v>
      </c>
      <c r="BE139" s="37" t="n">
        <v>-0.00131186312296075</v>
      </c>
      <c r="BF139" s="37" t="n">
        <v>0.00179373858712132</v>
      </c>
      <c r="BG139" s="37" t="n">
        <v>0.000734890495201213</v>
      </c>
      <c r="BH139" s="37" t="n">
        <v>0.00275639304019832</v>
      </c>
      <c r="BI139" s="37" t="n">
        <v>-0.00584788725527683</v>
      </c>
      <c r="BJ139" s="37" t="n">
        <v>-0.00043205978881188</v>
      </c>
      <c r="BK139" s="37" t="n">
        <v>-3.02386451820211E-005</v>
      </c>
      <c r="BL139" s="37" t="n">
        <v>-0.00216747003489615</v>
      </c>
      <c r="BM139" s="37" t="n">
        <v>0.00031013025885244</v>
      </c>
      <c r="BN139" s="37" t="n">
        <v>0.00296457814050728</v>
      </c>
      <c r="BO139" s="37" t="n">
        <v>-0.00037061597775825</v>
      </c>
      <c r="BP139" s="37" t="n">
        <v>-0.00343099436634999</v>
      </c>
      <c r="BQ139" s="37" t="n">
        <v>-0.00264690286976103</v>
      </c>
    </row>
    <row r="140" customFormat="false" ht="12.75" hidden="false" customHeight="false" outlineLevel="0" collapsed="false">
      <c r="A140" s="56" t="s">
        <v>384</v>
      </c>
      <c r="B140" s="3" t="n">
        <v>-0.000159269043296918</v>
      </c>
      <c r="C140" s="37" t="n">
        <v>5.65955741959062E-005</v>
      </c>
      <c r="D140" s="37" t="n">
        <v>-0.000773641230088256</v>
      </c>
      <c r="E140" s="37" t="n">
        <v>-0.00153672880073063</v>
      </c>
      <c r="F140" s="37" t="n">
        <v>-0.000466212683862765</v>
      </c>
      <c r="G140" s="37" t="n">
        <v>-8.11353441865506E-005</v>
      </c>
      <c r="H140" s="37" t="n">
        <v>-0.000143543506448702</v>
      </c>
      <c r="I140" s="37" t="n">
        <v>0.00269811915655665</v>
      </c>
      <c r="J140" s="37" t="n">
        <v>-0.000357154957094069</v>
      </c>
      <c r="K140" s="37" t="n">
        <v>-8.02396531821545E-005</v>
      </c>
      <c r="L140" s="37" t="n">
        <v>-2.38786795877943E-005</v>
      </c>
      <c r="M140" s="37" t="n">
        <v>0.00173473704899716</v>
      </c>
      <c r="N140" s="37" t="n">
        <v>-0.000100929879289685</v>
      </c>
      <c r="O140" s="37" t="n">
        <v>-0.000282237297853062</v>
      </c>
      <c r="P140" s="37" t="n">
        <v>0.000152366092050129</v>
      </c>
      <c r="Q140" s="37" t="n">
        <v>0.000942315418005738</v>
      </c>
      <c r="R140" s="37" t="n">
        <v>0.00106272077209922</v>
      </c>
      <c r="S140" s="37" t="n">
        <v>-0.000186883537169286</v>
      </c>
      <c r="T140" s="37" t="n">
        <v>0.000363895498790972</v>
      </c>
      <c r="U140" s="37" t="n">
        <v>7.19598677089173E-005</v>
      </c>
      <c r="V140" s="37" t="n">
        <v>0.00123796870722807</v>
      </c>
      <c r="W140" s="37" t="n">
        <v>0.00202593286959164</v>
      </c>
      <c r="X140" s="37" t="n">
        <v>-0.00155432539513303</v>
      </c>
      <c r="Y140" s="37" t="n">
        <v>0.000250741000425051</v>
      </c>
      <c r="Z140" s="37" t="n">
        <v>-0.000168916073592384</v>
      </c>
      <c r="AA140" s="37" t="n">
        <v>0.00280921447853654</v>
      </c>
      <c r="AB140" s="37" t="n">
        <v>-0.00277047964975399</v>
      </c>
      <c r="AC140" s="37" t="n">
        <v>0.000631030783925045</v>
      </c>
      <c r="AD140" s="37" t="n">
        <v>-1.14736152525297E-006</v>
      </c>
      <c r="AE140" s="37" t="n">
        <v>0.000216668903235486</v>
      </c>
      <c r="AF140" s="37" t="n">
        <v>-0.00100281260049626</v>
      </c>
      <c r="AG140" s="37" t="n">
        <v>-0.000619600691565601</v>
      </c>
      <c r="AH140" s="37" t="n">
        <v>0.00175595345722303</v>
      </c>
      <c r="AI140" s="37" t="n">
        <v>0.000128231173796844</v>
      </c>
      <c r="AJ140" s="37" t="n">
        <v>0.00208393711432919</v>
      </c>
      <c r="AK140" s="37" t="n">
        <v>-8.40796782048071E-005</v>
      </c>
      <c r="AL140" s="37" t="n">
        <v>-0.00177808627256608</v>
      </c>
      <c r="AM140" s="37" t="n">
        <v>0.000877050226457689</v>
      </c>
      <c r="AN140" s="37" t="n">
        <v>-0.000275795867869314</v>
      </c>
      <c r="AO140" s="37" t="n">
        <v>-0.00155190887652222</v>
      </c>
      <c r="AP140" s="37" t="n">
        <v>-0.0013482889057846</v>
      </c>
      <c r="AQ140" s="37" t="n">
        <v>0.00425831626320373</v>
      </c>
      <c r="AR140" s="37" t="n">
        <v>0.000123497812505851</v>
      </c>
      <c r="AS140" s="37" t="n">
        <v>-0.00349567143599784</v>
      </c>
      <c r="AT140" s="37" t="n">
        <v>-0.00163372826072566</v>
      </c>
      <c r="AU140" s="37" t="n">
        <v>-0.00175831327208328</v>
      </c>
      <c r="AV140" s="37" t="n">
        <v>-0.00165005519842401</v>
      </c>
      <c r="AW140" s="37" t="n">
        <v>-0.000699276947945189</v>
      </c>
      <c r="AX140" s="37" t="n">
        <v>0.00221452516495388</v>
      </c>
      <c r="AY140" s="37" t="n">
        <v>0.00317593656175723</v>
      </c>
      <c r="AZ140" s="37" t="n">
        <v>-0.00153442343639568</v>
      </c>
      <c r="BA140" s="37" t="n">
        <v>0.00107392807979976</v>
      </c>
      <c r="BB140" s="37" t="n">
        <v>0.000762139864284508</v>
      </c>
      <c r="BC140" s="37" t="n">
        <v>0.000304832410046132</v>
      </c>
      <c r="BD140" s="37" t="n">
        <v>-0.0030526531285193</v>
      </c>
      <c r="BE140" s="37" t="n">
        <v>-0.000384979012864099</v>
      </c>
      <c r="BF140" s="37" t="n">
        <v>-0.00135982998808888</v>
      </c>
      <c r="BG140" s="37" t="n">
        <v>0.00179300364128397</v>
      </c>
      <c r="BH140" s="37" t="n">
        <v>0.000717472579074592</v>
      </c>
      <c r="BI140" s="37" t="n">
        <v>0.00276955706750053</v>
      </c>
      <c r="BJ140" s="37" t="n">
        <v>-0.00596721306065652</v>
      </c>
      <c r="BK140" s="37" t="n">
        <v>-0.000468727399643357</v>
      </c>
      <c r="BL140" s="37" t="n">
        <v>-6.1200797452678E-005</v>
      </c>
      <c r="BM140" s="37" t="n">
        <v>-0.00223169852195814</v>
      </c>
      <c r="BN140" s="37" t="n">
        <v>0.000283448223627745</v>
      </c>
      <c r="BO140" s="37" t="n">
        <v>0.00297814919673467</v>
      </c>
      <c r="BP140" s="37" t="n">
        <v>-0.000408717269888082</v>
      </c>
      <c r="BQ140" s="37" t="n">
        <v>-0.00351655815748744</v>
      </c>
    </row>
    <row r="141" customFormat="false" ht="12.75" hidden="false" customHeight="false" outlineLevel="0" collapsed="false">
      <c r="A141" s="56" t="s">
        <v>383</v>
      </c>
      <c r="B141" s="3" t="n">
        <v>-0.000159269043296918</v>
      </c>
      <c r="C141" s="37" t="n">
        <v>5.65955741959062E-005</v>
      </c>
      <c r="D141" s="37" t="n">
        <v>-0.000773641230088256</v>
      </c>
      <c r="E141" s="37" t="n">
        <v>-0.00153672880073063</v>
      </c>
      <c r="F141" s="37" t="n">
        <v>-0.000466212683862765</v>
      </c>
      <c r="G141" s="37" t="n">
        <v>-8.11353441865506E-005</v>
      </c>
      <c r="H141" s="37" t="n">
        <v>-0.000143543506448702</v>
      </c>
      <c r="I141" s="37" t="n">
        <v>0.00269811915655665</v>
      </c>
      <c r="J141" s="37" t="n">
        <v>-0.000357154957094069</v>
      </c>
      <c r="K141" s="37" t="n">
        <v>-8.02396531821545E-005</v>
      </c>
      <c r="L141" s="37" t="n">
        <v>-2.38786795877943E-005</v>
      </c>
      <c r="M141" s="37" t="n">
        <v>0.00173473704899716</v>
      </c>
      <c r="N141" s="37" t="n">
        <v>-0.000100929879289685</v>
      </c>
      <c r="O141" s="37" t="n">
        <v>-0.000282237297853062</v>
      </c>
      <c r="P141" s="37" t="n">
        <v>0.000152366092050129</v>
      </c>
      <c r="Q141" s="37" t="n">
        <v>0.000942315418005738</v>
      </c>
      <c r="R141" s="37" t="n">
        <v>0.00106272077209922</v>
      </c>
      <c r="S141" s="37" t="n">
        <v>-0.000186883537169286</v>
      </c>
      <c r="T141" s="37" t="n">
        <v>0.000363895498790972</v>
      </c>
      <c r="U141" s="37" t="n">
        <v>7.19598677089173E-005</v>
      </c>
      <c r="V141" s="37" t="n">
        <v>0.00123796870722807</v>
      </c>
      <c r="W141" s="37" t="n">
        <v>0.00202593286959164</v>
      </c>
      <c r="X141" s="37" t="n">
        <v>-0.00155432539513303</v>
      </c>
      <c r="Y141" s="37" t="n">
        <v>0.000250741000425051</v>
      </c>
      <c r="Z141" s="37" t="n">
        <v>-0.000168916073592384</v>
      </c>
      <c r="AA141" s="37" t="n">
        <v>0.00280921447853654</v>
      </c>
      <c r="AB141" s="37" t="n">
        <v>-0.00277047964975399</v>
      </c>
      <c r="AC141" s="37" t="n">
        <v>0.000631030783925045</v>
      </c>
      <c r="AD141" s="37" t="n">
        <v>-1.14736152525297E-006</v>
      </c>
      <c r="AE141" s="37" t="n">
        <v>0.000216668903235486</v>
      </c>
      <c r="AF141" s="37" t="n">
        <v>-0.00100281260049626</v>
      </c>
      <c r="AG141" s="37" t="n">
        <v>-0.000619600691565601</v>
      </c>
      <c r="AH141" s="37" t="n">
        <v>0.00175595345722303</v>
      </c>
      <c r="AI141" s="37" t="n">
        <v>0.000128231173796844</v>
      </c>
      <c r="AJ141" s="37" t="n">
        <v>0.00208393711432919</v>
      </c>
      <c r="AK141" s="37" t="n">
        <v>-8.40796782048071E-005</v>
      </c>
      <c r="AL141" s="37" t="n">
        <v>-0.00177808627256608</v>
      </c>
      <c r="AM141" s="37" t="n">
        <v>0.000877050226457689</v>
      </c>
      <c r="AN141" s="37" t="n">
        <v>-0.000275795867869314</v>
      </c>
      <c r="AO141" s="37" t="n">
        <v>-0.00155190887652222</v>
      </c>
      <c r="AP141" s="37" t="n">
        <v>-0.0013482889057846</v>
      </c>
      <c r="AQ141" s="37" t="n">
        <v>0.00425831626320373</v>
      </c>
      <c r="AR141" s="37" t="n">
        <v>0.000123497812505851</v>
      </c>
      <c r="AS141" s="37" t="n">
        <v>-0.00349567143599784</v>
      </c>
      <c r="AT141" s="37" t="n">
        <v>-0.00163372826072566</v>
      </c>
      <c r="AU141" s="37" t="n">
        <v>-0.00175831327208328</v>
      </c>
      <c r="AV141" s="37" t="n">
        <v>-0.00165005519842401</v>
      </c>
      <c r="AW141" s="37" t="n">
        <v>-0.000699276947945189</v>
      </c>
      <c r="AX141" s="37" t="n">
        <v>0.00221452516495388</v>
      </c>
      <c r="AY141" s="37" t="n">
        <v>0.00317593656175723</v>
      </c>
      <c r="AZ141" s="37" t="n">
        <v>-0.00153442343639568</v>
      </c>
      <c r="BA141" s="37" t="n">
        <v>0.00107392807979976</v>
      </c>
      <c r="BB141" s="37" t="n">
        <v>0.000762139864284508</v>
      </c>
      <c r="BC141" s="37" t="n">
        <v>0.000304832410046132</v>
      </c>
      <c r="BD141" s="37" t="n">
        <v>-0.0030526531285193</v>
      </c>
      <c r="BE141" s="37" t="n">
        <v>-0.000384979012864099</v>
      </c>
      <c r="BF141" s="37" t="n">
        <v>-0.00135982998808888</v>
      </c>
      <c r="BG141" s="37" t="n">
        <v>0.00179300364128397</v>
      </c>
      <c r="BH141" s="37" t="n">
        <v>0.000717472579074592</v>
      </c>
      <c r="BI141" s="37" t="n">
        <v>0.00276955706750053</v>
      </c>
      <c r="BJ141" s="37" t="n">
        <v>-0.00596721306065652</v>
      </c>
      <c r="BK141" s="37" t="n">
        <v>-0.000468727399643357</v>
      </c>
      <c r="BL141" s="37" t="n">
        <v>-6.1200797452678E-005</v>
      </c>
      <c r="BM141" s="37" t="n">
        <v>-0.00223169852195814</v>
      </c>
      <c r="BN141" s="37" t="n">
        <v>0.000283448223627745</v>
      </c>
      <c r="BO141" s="37" t="n">
        <v>0.00297814919673467</v>
      </c>
      <c r="BP141" s="37" t="n">
        <v>-0.000408717269888082</v>
      </c>
      <c r="BQ141" s="37" t="n">
        <v>-0.00351655815748744</v>
      </c>
    </row>
    <row r="142" customFormat="false" ht="12.75" hidden="false" customHeight="false" outlineLevel="0" collapsed="false">
      <c r="A142" s="56" t="s">
        <v>384</v>
      </c>
      <c r="B142" s="3" t="n">
        <v>0.000664990320107224</v>
      </c>
      <c r="C142" s="37" t="n">
        <v>-0.000599083585894813</v>
      </c>
      <c r="D142" s="37" t="n">
        <v>-0.0011044467185226</v>
      </c>
      <c r="E142" s="37" t="n">
        <v>-0.00146841953153359</v>
      </c>
      <c r="F142" s="37" t="n">
        <v>-0.00065164903817538</v>
      </c>
      <c r="G142" s="37" t="n">
        <v>-0.000966687284620057</v>
      </c>
      <c r="H142" s="37" t="n">
        <v>2.97638520913636E-005</v>
      </c>
      <c r="I142" s="37" t="n">
        <v>0.00224393830883746</v>
      </c>
      <c r="J142" s="37" t="n">
        <v>-0.000416562981965618</v>
      </c>
      <c r="K142" s="37" t="n">
        <v>-0.000298546490018199</v>
      </c>
      <c r="L142" s="37" t="n">
        <v>0.0025657098955462</v>
      </c>
      <c r="M142" s="37" t="n">
        <v>0.00124491822164386</v>
      </c>
      <c r="N142" s="37" t="n">
        <v>-0.000826125300328667</v>
      </c>
      <c r="O142" s="37" t="n">
        <v>0.000703736952262117</v>
      </c>
      <c r="P142" s="37" t="n">
        <v>0.000272576671848261</v>
      </c>
      <c r="Q142" s="37" t="n">
        <v>0.00107232379773269</v>
      </c>
      <c r="R142" s="37" t="n">
        <v>0.000595041227816883</v>
      </c>
      <c r="S142" s="37" t="n">
        <v>-0.000172370625136456</v>
      </c>
      <c r="T142" s="37" t="n">
        <v>0.000812598572382088</v>
      </c>
      <c r="U142" s="37" t="n">
        <v>-0.000822784906530978</v>
      </c>
      <c r="V142" s="37" t="n">
        <v>0.00141787382674283</v>
      </c>
      <c r="W142" s="37" t="n">
        <v>0.00255196593263122</v>
      </c>
      <c r="X142" s="37" t="n">
        <v>-0.00178760568571671</v>
      </c>
      <c r="Y142" s="37" t="n">
        <v>-0.000108475177078894</v>
      </c>
      <c r="Z142" s="37" t="n">
        <v>0.000799571550644237</v>
      </c>
      <c r="AA142" s="37" t="n">
        <v>0.00274453971899322</v>
      </c>
      <c r="AB142" s="37" t="n">
        <v>-0.00262928469405528</v>
      </c>
      <c r="AC142" s="37" t="n">
        <v>0.000601620486180191</v>
      </c>
      <c r="AD142" s="37" t="n">
        <v>1.98744981131385E-005</v>
      </c>
      <c r="AE142" s="37" t="n">
        <v>0.00134614739440889</v>
      </c>
      <c r="AF142" s="37" t="n">
        <v>-0.00165123910652674</v>
      </c>
      <c r="AG142" s="37" t="n">
        <v>5.92961535087802E-006</v>
      </c>
      <c r="AH142" s="37" t="n">
        <v>0.00184349963538143</v>
      </c>
      <c r="AI142" s="37" t="n">
        <v>-0.000397132372563904</v>
      </c>
      <c r="AJ142" s="37" t="n">
        <v>0.00253258075878246</v>
      </c>
      <c r="AK142" s="37" t="n">
        <v>0.000767811026257692</v>
      </c>
      <c r="AL142" s="37" t="n">
        <v>-0.00143730893127999</v>
      </c>
      <c r="AM142" s="37" t="n">
        <v>0.00116285272311747</v>
      </c>
      <c r="AN142" s="37" t="n">
        <v>-0.00114218443503547</v>
      </c>
      <c r="AO142" s="37" t="n">
        <v>-0.0023277186007186</v>
      </c>
      <c r="AP142" s="37" t="n">
        <v>-0.000389811171757033</v>
      </c>
      <c r="AQ142" s="37" t="n">
        <v>0.00262650207043326</v>
      </c>
      <c r="AR142" s="37" t="n">
        <v>-0.000813830597090525</v>
      </c>
      <c r="AS142" s="37" t="n">
        <v>-0.00413219947092181</v>
      </c>
      <c r="AT142" s="37" t="n">
        <v>-0.000458674732054998</v>
      </c>
      <c r="AU142" s="37" t="n">
        <v>-0.00600715852294379</v>
      </c>
      <c r="AV142" s="37" t="n">
        <v>-0.00136829148767733</v>
      </c>
      <c r="AW142" s="37" t="n">
        <v>-0.000540583514904637</v>
      </c>
      <c r="AX142" s="37" t="n">
        <v>0.00390510113157417</v>
      </c>
      <c r="AY142" s="37" t="n">
        <v>0.00135594540216348</v>
      </c>
      <c r="AZ142" s="37" t="n">
        <v>-0.00122962964700481</v>
      </c>
      <c r="BA142" s="37" t="n">
        <v>0.00138916944352668</v>
      </c>
      <c r="BB142" s="37" t="n">
        <v>0.000225899515502746</v>
      </c>
      <c r="BC142" s="37" t="n">
        <v>-0.000895111696715628</v>
      </c>
      <c r="BD142" s="37" t="n">
        <v>-0.00387506589533912</v>
      </c>
      <c r="BE142" s="37" t="n">
        <v>-0.0027818111197165</v>
      </c>
      <c r="BF142" s="37" t="n">
        <v>-0.000284256897821808</v>
      </c>
      <c r="BG142" s="37" t="n">
        <v>0.00199086171569908</v>
      </c>
      <c r="BH142" s="37" t="n">
        <v>0.00278297192629088</v>
      </c>
      <c r="BI142" s="37" t="n">
        <v>0.00229878594041269</v>
      </c>
      <c r="BJ142" s="37" t="n">
        <v>-0.0029390305516003</v>
      </c>
      <c r="BK142" s="37" t="n">
        <v>-0.000978664390071192</v>
      </c>
      <c r="BL142" s="37" t="n">
        <v>-0.000605297171102489</v>
      </c>
      <c r="BM142" s="37" t="n">
        <v>-0.00232489093605174</v>
      </c>
      <c r="BN142" s="37" t="n">
        <v>-0.00098628684579247</v>
      </c>
      <c r="BO142" s="37" t="n">
        <v>0.00324642918486525</v>
      </c>
      <c r="BP142" s="37" t="n">
        <v>-0.00224457015787041</v>
      </c>
      <c r="BQ142" s="37" t="n">
        <v>-0.000889977413659732</v>
      </c>
    </row>
    <row r="143" customFormat="false" ht="12.75" hidden="false" customHeight="false" outlineLevel="0" collapsed="false">
      <c r="A143" s="56" t="s">
        <v>385</v>
      </c>
      <c r="B143" s="3" t="n">
        <v>-0.000187180640336826</v>
      </c>
      <c r="C143" s="37" t="n">
        <v>3.60337210508075E-005</v>
      </c>
      <c r="D143" s="37" t="n">
        <v>-0.00082412991354104</v>
      </c>
      <c r="E143" s="37" t="n">
        <v>-0.00161475718523789</v>
      </c>
      <c r="F143" s="37" t="n">
        <v>-0.000506457071117361</v>
      </c>
      <c r="G143" s="37" t="n">
        <v>-0.000108022576344597</v>
      </c>
      <c r="H143" s="37" t="n">
        <v>-0.000173022520378153</v>
      </c>
      <c r="I143" s="37" t="n">
        <v>0.00276951126524386</v>
      </c>
      <c r="J143" s="37" t="n">
        <v>-0.000394998238846974</v>
      </c>
      <c r="K143" s="37" t="n">
        <v>-0.000108602244502264</v>
      </c>
      <c r="L143" s="37" t="n">
        <v>-5.06245818504E-005</v>
      </c>
      <c r="M143" s="37" t="n">
        <v>0.00177025112202496</v>
      </c>
      <c r="N143" s="37" t="n">
        <v>-0.000131221903678298</v>
      </c>
      <c r="O143" s="37" t="n">
        <v>-0.000319398769251632</v>
      </c>
      <c r="P143" s="37" t="n">
        <v>0.000130273048990467</v>
      </c>
      <c r="Q143" s="37" t="n">
        <v>0.00094794496868997</v>
      </c>
      <c r="R143" s="37" t="n">
        <v>0.00107221138745835</v>
      </c>
      <c r="S143" s="37" t="n">
        <v>-0.000222350236988886</v>
      </c>
      <c r="T143" s="37" t="n">
        <v>0.000347610298154955</v>
      </c>
      <c r="U143" s="37" t="n">
        <v>4.48244702982917E-005</v>
      </c>
      <c r="V143" s="37" t="n">
        <v>0.00125192103491822</v>
      </c>
      <c r="W143" s="37" t="n">
        <v>0.00206749665025926</v>
      </c>
      <c r="X143" s="37" t="n">
        <v>-0.00164079178191611</v>
      </c>
      <c r="Y143" s="37" t="n">
        <v>0.000228109885352104</v>
      </c>
      <c r="Z143" s="37" t="n">
        <v>-0.000206983463539037</v>
      </c>
      <c r="AA143" s="37" t="n">
        <v>0.00287676247240218</v>
      </c>
      <c r="AB143" s="37" t="n">
        <v>-0.00290222883508783</v>
      </c>
      <c r="AC143" s="37" t="n">
        <v>0.000619966287830288</v>
      </c>
      <c r="AD143" s="37" t="n">
        <v>-3.52504290911581E-005</v>
      </c>
      <c r="AE143" s="37" t="n">
        <v>0.000189803643613717</v>
      </c>
      <c r="AF143" s="37" t="n">
        <v>-0.00107365726725825</v>
      </c>
      <c r="AG143" s="37" t="n">
        <v>-0.000677330868944916</v>
      </c>
      <c r="AH143" s="37" t="n">
        <v>0.00178231426049521</v>
      </c>
      <c r="AI143" s="37" t="n">
        <v>9.6042629616669E-005</v>
      </c>
      <c r="AJ143" s="37" t="n">
        <v>0.00212086394089147</v>
      </c>
      <c r="AK143" s="37" t="n">
        <v>-0.000124969425740878</v>
      </c>
      <c r="AL143" s="37" t="n">
        <v>-0.00187991296948918</v>
      </c>
      <c r="AM143" s="37" t="n">
        <v>0.000869232400941807</v>
      </c>
      <c r="AN143" s="37" t="n">
        <v>-0.000325287729529215</v>
      </c>
      <c r="AO143" s="37" t="n">
        <v>-0.00164747582668503</v>
      </c>
      <c r="AP143" s="37" t="n">
        <v>-0.00143721917701061</v>
      </c>
      <c r="AQ143" s="37" t="n">
        <v>0.0043685150596744</v>
      </c>
      <c r="AR143" s="37" t="n">
        <v>8.57408223485925E-005</v>
      </c>
      <c r="AS143" s="37" t="n">
        <v>-0.00366302202914554</v>
      </c>
      <c r="AT143" s="37" t="n">
        <v>-0.00173539693229128</v>
      </c>
      <c r="AU143" s="37" t="n">
        <v>-0.00186508771605847</v>
      </c>
      <c r="AV143" s="37" t="n">
        <v>-0.00175364973058641</v>
      </c>
      <c r="AW143" s="37" t="n">
        <v>-0.000769683978594328</v>
      </c>
      <c r="AX143" s="37" t="n">
        <v>0.00224723526661305</v>
      </c>
      <c r="AY143" s="37" t="n">
        <v>0.00324219174562699</v>
      </c>
      <c r="AZ143" s="37" t="n">
        <v>-0.00163671245138565</v>
      </c>
      <c r="BA143" s="37" t="n">
        <v>0.00106384072224281</v>
      </c>
      <c r="BB143" s="37" t="n">
        <v>0.000740201878064782</v>
      </c>
      <c r="BC143" s="37" t="n">
        <v>0.000265847732772815</v>
      </c>
      <c r="BD143" s="37" t="n">
        <v>-0.00321202592026279</v>
      </c>
      <c r="BE143" s="37" t="n">
        <v>-0.000450082455753001</v>
      </c>
      <c r="BF143" s="37" t="n">
        <v>-0.00146045479538372</v>
      </c>
      <c r="BG143" s="37" t="n">
        <v>0.00180390981272758</v>
      </c>
      <c r="BH143" s="37" t="n">
        <v>0.000689245885996126</v>
      </c>
      <c r="BI143" s="37" t="n">
        <v>0.00281361821946323</v>
      </c>
      <c r="BJ143" s="37" t="n">
        <v>-0.00623527066372746</v>
      </c>
      <c r="BK143" s="37" t="n">
        <v>-0.000541731552783758</v>
      </c>
      <c r="BL143" s="37" t="n">
        <v>-0.000120549317052388</v>
      </c>
      <c r="BM143" s="37" t="n">
        <v>-0.00236925657838457</v>
      </c>
      <c r="BN143" s="37" t="n">
        <v>0.000234611051977704</v>
      </c>
      <c r="BO143" s="37" t="n">
        <v>0.00302441654139018</v>
      </c>
      <c r="BP143" s="37" t="n">
        <v>-0.00224457015787041</v>
      </c>
      <c r="BQ143" s="37" t="n">
        <v>-0.000889977413659732</v>
      </c>
    </row>
    <row r="144" customFormat="false" ht="12.75" hidden="false" customHeight="false" outlineLevel="0" collapsed="false">
      <c r="A144" s="56" t="s">
        <v>276</v>
      </c>
      <c r="B144" s="3" t="n">
        <v>-0.000187180640336826</v>
      </c>
      <c r="C144" s="37" t="n">
        <v>3.60337210508075E-005</v>
      </c>
      <c r="D144" s="37" t="n">
        <v>-0.00082412991354104</v>
      </c>
      <c r="E144" s="37" t="n">
        <v>-0.00161475718523789</v>
      </c>
      <c r="F144" s="37" t="n">
        <v>-0.000506457071117361</v>
      </c>
      <c r="G144" s="37" t="n">
        <v>-0.000108022576344597</v>
      </c>
      <c r="H144" s="37" t="n">
        <v>-0.000173022520378153</v>
      </c>
      <c r="I144" s="37" t="n">
        <v>0.00276951126524386</v>
      </c>
      <c r="J144" s="37" t="n">
        <v>-0.000394998238846974</v>
      </c>
      <c r="K144" s="37" t="n">
        <v>-0.000108602244502264</v>
      </c>
      <c r="L144" s="37" t="n">
        <v>-5.06245818504E-005</v>
      </c>
      <c r="M144" s="37" t="n">
        <v>0.00177025112202496</v>
      </c>
      <c r="N144" s="37" t="n">
        <v>-0.000131221903678298</v>
      </c>
      <c r="O144" s="37" t="n">
        <v>-0.000319398769251632</v>
      </c>
      <c r="P144" s="37" t="n">
        <v>0.000130273048990467</v>
      </c>
      <c r="Q144" s="37" t="n">
        <v>0.00094794496868997</v>
      </c>
      <c r="R144" s="37" t="n">
        <v>0.00107221138745835</v>
      </c>
      <c r="S144" s="37" t="n">
        <v>-0.000222350236988886</v>
      </c>
      <c r="T144" s="37" t="n">
        <v>0.000347610298154955</v>
      </c>
      <c r="U144" s="37" t="n">
        <v>4.48244702982917E-005</v>
      </c>
      <c r="V144" s="37" t="n">
        <v>0.00125192103491822</v>
      </c>
      <c r="W144" s="37" t="n">
        <v>0.00206749665025926</v>
      </c>
      <c r="X144" s="37" t="n">
        <v>-0.00164079178191611</v>
      </c>
      <c r="Y144" s="37" t="n">
        <v>0.000228109885352104</v>
      </c>
      <c r="Z144" s="37" t="n">
        <v>-0.000206983463539037</v>
      </c>
      <c r="AA144" s="37" t="n">
        <v>0.00287676247240218</v>
      </c>
      <c r="AB144" s="37" t="n">
        <v>-0.00290222883508783</v>
      </c>
      <c r="AC144" s="37" t="n">
        <v>0.000619966287830288</v>
      </c>
      <c r="AD144" s="37" t="n">
        <v>-3.52504290911581E-005</v>
      </c>
      <c r="AE144" s="37" t="n">
        <v>0.000189803643613717</v>
      </c>
      <c r="AF144" s="37" t="n">
        <v>-0.00107365726725825</v>
      </c>
      <c r="AG144" s="37" t="n">
        <v>-0.000677330868944916</v>
      </c>
      <c r="AH144" s="37" t="n">
        <v>0.00178231426049521</v>
      </c>
      <c r="AI144" s="37" t="n">
        <v>9.6042629616669E-005</v>
      </c>
      <c r="AJ144" s="37" t="n">
        <v>0.00212086394089147</v>
      </c>
      <c r="AK144" s="37" t="n">
        <v>-0.000124969425740878</v>
      </c>
      <c r="AL144" s="37" t="n">
        <v>-0.00187991296948918</v>
      </c>
      <c r="AM144" s="37" t="n">
        <v>0.000869232400941807</v>
      </c>
      <c r="AN144" s="37" t="n">
        <v>-0.000325287729529215</v>
      </c>
      <c r="AO144" s="37" t="n">
        <v>-0.00164747582668503</v>
      </c>
      <c r="AP144" s="37" t="n">
        <v>-0.00143721917701061</v>
      </c>
      <c r="AQ144" s="37" t="n">
        <v>0.0043685150596744</v>
      </c>
      <c r="AR144" s="37" t="n">
        <v>8.57408223485925E-005</v>
      </c>
      <c r="AS144" s="37" t="n">
        <v>-0.00366302202914554</v>
      </c>
      <c r="AT144" s="37" t="n">
        <v>-0.00173539693229128</v>
      </c>
      <c r="AU144" s="37" t="n">
        <v>-0.00186508771605847</v>
      </c>
      <c r="AV144" s="37" t="n">
        <v>-0.00175364973058641</v>
      </c>
      <c r="AW144" s="37" t="n">
        <v>-0.000769683978594328</v>
      </c>
      <c r="AX144" s="37" t="n">
        <v>0.00224723526661305</v>
      </c>
      <c r="AY144" s="37" t="n">
        <v>0.00324219174562699</v>
      </c>
      <c r="AZ144" s="37" t="n">
        <v>-0.00163671245138565</v>
      </c>
      <c r="BA144" s="37" t="n">
        <v>0.00106384072224281</v>
      </c>
      <c r="BB144" s="37" t="n">
        <v>0.000740201878064782</v>
      </c>
      <c r="BC144" s="37" t="n">
        <v>0.000265847732772815</v>
      </c>
      <c r="BD144" s="37" t="n">
        <v>-0.00321202592026279</v>
      </c>
      <c r="BE144" s="37" t="n">
        <v>-0.000450082455753001</v>
      </c>
      <c r="BF144" s="37" t="n">
        <v>-0.00146045479538372</v>
      </c>
      <c r="BG144" s="37" t="n">
        <v>0.00180390981272758</v>
      </c>
      <c r="BH144" s="37" t="n">
        <v>0.000689245885996126</v>
      </c>
      <c r="BI144" s="37" t="n">
        <v>0.00281361821946323</v>
      </c>
      <c r="BJ144" s="37" t="n">
        <v>-0.00623527066372746</v>
      </c>
      <c r="BK144" s="37" t="n">
        <v>-0.000541731552783758</v>
      </c>
      <c r="BL144" s="37" t="n">
        <v>-0.000120549317052388</v>
      </c>
      <c r="BM144" s="37" t="n">
        <v>-0.00236925657838457</v>
      </c>
      <c r="BN144" s="37" t="n">
        <v>0.000234611051977704</v>
      </c>
      <c r="BO144" s="37" t="n">
        <v>0.00302441654139018</v>
      </c>
      <c r="BP144" s="37" t="n">
        <v>-0.00228608329365065</v>
      </c>
      <c r="BQ144" s="37" t="n">
        <v>0.00034740955090899</v>
      </c>
    </row>
    <row r="145" customFormat="false" ht="12.75" hidden="false" customHeight="false" outlineLevel="0" collapsed="false">
      <c r="A145" s="56" t="s">
        <v>276</v>
      </c>
      <c r="B145" s="3" t="n">
        <v>-0.000952392311025477</v>
      </c>
      <c r="C145" s="37" t="n">
        <v>-0.000315254180272189</v>
      </c>
      <c r="D145" s="37" t="n">
        <v>-0.000242997639408876</v>
      </c>
      <c r="E145" s="37" t="n">
        <v>-0.000147581192473289</v>
      </c>
      <c r="F145" s="37" t="n">
        <v>7.86684240528648E-005</v>
      </c>
      <c r="G145" s="37" t="n">
        <v>-0.000790082677051387</v>
      </c>
      <c r="H145" s="37" t="n">
        <v>-0.0015885408350772</v>
      </c>
      <c r="I145" s="37" t="n">
        <v>-0.000467672211134327</v>
      </c>
      <c r="J145" s="37" t="n">
        <v>-6.42809672780968E-005</v>
      </c>
      <c r="K145" s="37" t="n">
        <v>-0.000129289767713925</v>
      </c>
      <c r="L145" s="37" t="n">
        <v>0.00284553843430727</v>
      </c>
      <c r="M145" s="37" t="n">
        <v>-0.000352238882391958</v>
      </c>
      <c r="N145" s="37" t="n">
        <v>-6.20464989169413E-005</v>
      </c>
      <c r="O145" s="37" t="n">
        <v>-2.71396732039286E-006</v>
      </c>
      <c r="P145" s="37" t="n">
        <v>0.00183845655447844</v>
      </c>
      <c r="Q145" s="37" t="n">
        <v>-8.26781012440374E-005</v>
      </c>
      <c r="R145" s="37" t="n">
        <v>-0.000272108889002222</v>
      </c>
      <c r="S145" s="37" t="n">
        <v>0.000183169523986793</v>
      </c>
      <c r="T145" s="37" t="n">
        <v>0.00101041129911625</v>
      </c>
      <c r="U145" s="37" t="n">
        <v>0.00113681441996993</v>
      </c>
      <c r="V145" s="37" t="n">
        <v>-0.000170832526499458</v>
      </c>
      <c r="W145" s="37" t="n">
        <v>0.000406075065408281</v>
      </c>
      <c r="X145" s="37" t="n">
        <v>0.000100878076880736</v>
      </c>
      <c r="Y145" s="37" t="n">
        <v>0.0013217883837767</v>
      </c>
      <c r="Z145" s="37" t="n">
        <v>0.00214698696323926</v>
      </c>
      <c r="AA145" s="37" t="n">
        <v>-0.00160023916103159</v>
      </c>
      <c r="AB145" s="37" t="n">
        <v>0.000289622096089602</v>
      </c>
      <c r="AC145" s="37" t="n">
        <v>-0.000149236577540052</v>
      </c>
      <c r="AD145" s="37" t="n">
        <v>0.00296854066677531</v>
      </c>
      <c r="AE145" s="37" t="n">
        <v>-0.00287156680197905</v>
      </c>
      <c r="AF145" s="37" t="n">
        <v>0.000689395838979173</v>
      </c>
      <c r="AG145" s="37" t="n">
        <v>2.81072058537794E-005</v>
      </c>
      <c r="AH145" s="37" t="n">
        <v>0.000256555849796987</v>
      </c>
      <c r="AI145" s="37" t="n">
        <v>-0.0010194780652682</v>
      </c>
      <c r="AJ145" s="37" t="n">
        <v>-0.000617887848031878</v>
      </c>
      <c r="AK145" s="37" t="n">
        <v>0.00186919098270548</v>
      </c>
      <c r="AL145" s="37" t="n">
        <v>0.00016585294202636</v>
      </c>
      <c r="AM145" s="37" t="n">
        <v>0.0022134707992041</v>
      </c>
      <c r="AN145" s="37" t="n">
        <v>-5.5404991248413E-005</v>
      </c>
      <c r="AO145" s="37" t="n">
        <v>-0.00182810369642755</v>
      </c>
      <c r="AP145" s="37" t="n">
        <v>0.000951664825020134</v>
      </c>
      <c r="AQ145" s="37" t="n">
        <v>-0.000254559396221497</v>
      </c>
      <c r="AR145" s="37" t="n">
        <v>-0.00158980517421098</v>
      </c>
      <c r="AS145" s="37" t="n">
        <v>-0.00137613445468724</v>
      </c>
      <c r="AT145" s="37" t="n">
        <v>0.00449311174680194</v>
      </c>
      <c r="AU145" s="37" t="n">
        <v>0.000165544466313395</v>
      </c>
      <c r="AV145" s="37" t="n">
        <v>-0.00362225930796733</v>
      </c>
      <c r="AW145" s="37" t="n">
        <v>-0.00167270765296257</v>
      </c>
      <c r="AX145" s="37" t="n">
        <v>-0.00180254296991889</v>
      </c>
      <c r="AY145" s="37" t="n">
        <v>-0.00168864130132291</v>
      </c>
      <c r="AZ145" s="37" t="n">
        <v>-0.000692823855188254</v>
      </c>
      <c r="BA145" s="37" t="n">
        <v>0.00235779519662915</v>
      </c>
      <c r="BB145" s="37" t="n">
        <v>0.00336476117159858</v>
      </c>
      <c r="BC145" s="37" t="n">
        <v>-0.00156518239598043</v>
      </c>
      <c r="BD145" s="37" t="n">
        <v>0.0011657347459806</v>
      </c>
      <c r="BE145" s="37" t="n">
        <v>0.000840009291716784</v>
      </c>
      <c r="BF145" s="37" t="n">
        <v>0.000361971572047503</v>
      </c>
      <c r="BG145" s="37" t="n">
        <v>-0.00315181361848327</v>
      </c>
      <c r="BH145" s="37" t="n">
        <v>-0.000358761132001419</v>
      </c>
      <c r="BI145" s="37" t="n">
        <v>-0.00137850651624414</v>
      </c>
      <c r="BJ145" s="37" t="n">
        <v>0.00192240669193109</v>
      </c>
      <c r="BK145" s="37" t="n">
        <v>0.000797295550730456</v>
      </c>
      <c r="BL145" s="37" t="n">
        <v>0.00294602241800624</v>
      </c>
      <c r="BM145" s="37" t="n">
        <v>-0.00619845853787441</v>
      </c>
      <c r="BN145" s="37" t="n">
        <v>-0.00044219401937361</v>
      </c>
      <c r="BO145" s="37" t="n">
        <v>-1.48726530047049E-005</v>
      </c>
      <c r="BP145" s="37" t="n">
        <v>-0.00228608329365065</v>
      </c>
      <c r="BQ145" s="37" t="n">
        <v>0.00034740955090899</v>
      </c>
    </row>
    <row r="146" customFormat="false" ht="12.75" hidden="false" customHeight="false" outlineLevel="0" collapsed="false">
      <c r="A146" s="56" t="s">
        <v>276</v>
      </c>
      <c r="B146" s="3" t="n">
        <v>-0.000296443512969535</v>
      </c>
      <c r="C146" s="37" t="n">
        <v>-0.00092721400304267</v>
      </c>
      <c r="D146" s="37" t="n">
        <v>-0.000585907330714408</v>
      </c>
      <c r="E146" s="37" t="n">
        <v>0.00042614192724479</v>
      </c>
      <c r="F146" s="37" t="n">
        <v>0.000328604997787558</v>
      </c>
      <c r="G146" s="37" t="n">
        <v>-0.000508392219247177</v>
      </c>
      <c r="H146" s="37" t="n">
        <v>0.000902888844964877</v>
      </c>
      <c r="I146" s="37" t="n">
        <v>0.00035508449253121</v>
      </c>
      <c r="J146" s="37" t="n">
        <v>-0.00020640410022224</v>
      </c>
      <c r="K146" s="37" t="n">
        <v>0.000692396855519932</v>
      </c>
      <c r="L146" s="37" t="n">
        <v>0.000143060983793561</v>
      </c>
      <c r="M146" s="37" t="n">
        <v>-0.00224473225424944</v>
      </c>
      <c r="N146" s="37" t="n">
        <v>-0.00034542437503211</v>
      </c>
      <c r="O146" s="37" t="n">
        <v>4.53459366787931E-005</v>
      </c>
      <c r="P146" s="37" t="n">
        <v>0.00038004995284517</v>
      </c>
      <c r="Q146" s="37" t="n">
        <v>0.00164172027550617</v>
      </c>
      <c r="R146" s="37" t="n">
        <v>0.00123243929871766</v>
      </c>
      <c r="S146" s="37" t="n">
        <v>7.6514265283609E-005</v>
      </c>
      <c r="T146" s="37" t="n">
        <v>0.000489197373850252</v>
      </c>
      <c r="U146" s="37" t="n">
        <v>-0.00187456203433955</v>
      </c>
      <c r="V146" s="37" t="n">
        <v>0.00150714851173336</v>
      </c>
      <c r="W146" s="37" t="n">
        <v>0.00155396810495562</v>
      </c>
      <c r="X146" s="37" t="n">
        <v>0.000376030183531378</v>
      </c>
      <c r="Y146" s="37" t="n">
        <v>-0.000143789837713034</v>
      </c>
      <c r="Z146" s="37" t="n">
        <v>-0.00250351527818803</v>
      </c>
      <c r="AA146" s="37" t="n">
        <v>0.00175828963949396</v>
      </c>
      <c r="AB146" s="37" t="n">
        <v>0.00224974676495947</v>
      </c>
      <c r="AC146" s="37" t="n">
        <v>0.000110999328094022</v>
      </c>
      <c r="AD146" s="37" t="n">
        <v>0.00402159107749483</v>
      </c>
      <c r="AE146" s="37" t="n">
        <v>-0.0032652475310936</v>
      </c>
      <c r="AF146" s="37" t="n">
        <v>0.000281773608594069</v>
      </c>
      <c r="AG146" s="37" t="n">
        <v>-0.000869570614056082</v>
      </c>
      <c r="AH146" s="37" t="n">
        <v>0.000151432153262133</v>
      </c>
      <c r="AI146" s="37" t="n">
        <v>-7.19172941797063E-005</v>
      </c>
      <c r="AJ146" s="37" t="n">
        <v>0.00263991067665593</v>
      </c>
      <c r="AK146" s="37" t="n">
        <v>0.000283874697786478</v>
      </c>
      <c r="AL146" s="37" t="n">
        <v>-0.00105667832297305</v>
      </c>
      <c r="AM146" s="37" t="n">
        <v>-0.000372653459111934</v>
      </c>
      <c r="AN146" s="37" t="n">
        <v>-0.000520210974291667</v>
      </c>
      <c r="AO146" s="37" t="n">
        <v>0.000214124013987427</v>
      </c>
      <c r="AP146" s="37" t="n">
        <v>-0.0014326125319407</v>
      </c>
      <c r="AQ146" s="37" t="n">
        <v>-0.000497351171294086</v>
      </c>
      <c r="AR146" s="37" t="n">
        <v>0.00106496341746607</v>
      </c>
      <c r="AS146" s="37" t="n">
        <v>-0.000160973108528553</v>
      </c>
      <c r="AT146" s="37" t="n">
        <v>-0.00335303392123082</v>
      </c>
      <c r="AU146" s="37" t="n">
        <v>-0.00128956260241108</v>
      </c>
      <c r="AV146" s="37" t="n">
        <v>-0.000185375477766328</v>
      </c>
      <c r="AW146" s="37" t="n">
        <v>0.00122308971691186</v>
      </c>
      <c r="AX146" s="37" t="n">
        <v>-0.00132780933552413</v>
      </c>
      <c r="AY146" s="37" t="n">
        <v>0.00260380629102792</v>
      </c>
      <c r="AZ146" s="37" t="n">
        <v>-0.00194624812734914</v>
      </c>
      <c r="BA146" s="37" t="n">
        <v>6.47811899687058E-005</v>
      </c>
      <c r="BB146" s="37" t="n">
        <v>-0.00055760896360843</v>
      </c>
      <c r="BC146" s="37" t="n">
        <v>-0.000989395349086794</v>
      </c>
      <c r="BD146" s="37" t="n">
        <v>-0.000347192833609639</v>
      </c>
      <c r="BE146" s="37" t="n">
        <v>8.07581902470619E-007</v>
      </c>
      <c r="BF146" s="37" t="n">
        <v>0.00024666829812137</v>
      </c>
      <c r="BG146" s="37" t="n">
        <v>-0.000643620176129067</v>
      </c>
      <c r="BH146" s="37" t="n">
        <v>-0.00106568466613741</v>
      </c>
      <c r="BI146" s="37" t="n">
        <v>-0.000316983985601991</v>
      </c>
      <c r="BJ146" s="37" t="n">
        <v>0.00109172007937019</v>
      </c>
      <c r="BK146" s="37" t="n">
        <v>-0.000600044420815958</v>
      </c>
      <c r="BL146" s="37" t="n">
        <v>-0.000786133228018878</v>
      </c>
      <c r="BM146" s="37" t="n">
        <v>0.00284967756232962</v>
      </c>
      <c r="BN146" s="37" t="n">
        <v>0.000176452347509056</v>
      </c>
      <c r="BO146" s="37" t="n">
        <v>-0.000423329535836101</v>
      </c>
      <c r="BP146" s="37" t="n">
        <v>-0.00151423279699162</v>
      </c>
      <c r="BQ146" s="37" t="n">
        <v>-0.000214189748269231</v>
      </c>
    </row>
    <row r="147" customFormat="false" ht="12.75" hidden="false" customHeight="false" outlineLevel="0" collapsed="false">
      <c r="A147" s="56" t="s">
        <v>276</v>
      </c>
      <c r="B147" s="3" t="n">
        <v>-0.000812070757178189</v>
      </c>
      <c r="C147" s="37" t="n">
        <v>-0.00116015550905892</v>
      </c>
      <c r="D147" s="37" t="n">
        <v>0.00011813843452949</v>
      </c>
      <c r="E147" s="37" t="n">
        <v>-0.000303255312852448</v>
      </c>
      <c r="F147" s="37" t="n">
        <v>0.000731191060729848</v>
      </c>
      <c r="G147" s="37" t="n">
        <v>-0.000565314459321351</v>
      </c>
      <c r="H147" s="37" t="n">
        <v>-0.00108318292646132</v>
      </c>
      <c r="I147" s="37" t="n">
        <v>-0.0014559381751234</v>
      </c>
      <c r="J147" s="37" t="n">
        <v>-0.000616945884318417</v>
      </c>
      <c r="K147" s="37" t="n">
        <v>-0.000939458270119458</v>
      </c>
      <c r="L147" s="37" t="n">
        <v>8.395517683047E-005</v>
      </c>
      <c r="M147" s="37" t="n">
        <v>0.00235706738934149</v>
      </c>
      <c r="N147" s="37" t="n">
        <v>-0.000372435079604165</v>
      </c>
      <c r="O147" s="37" t="n">
        <v>-0.000250475876457638</v>
      </c>
      <c r="P147" s="37" t="n">
        <v>0.00268982006882968</v>
      </c>
      <c r="Q147" s="37" t="n">
        <v>0.00133523110107479</v>
      </c>
      <c r="R147" s="37" t="n">
        <v>-0.00078928911433824</v>
      </c>
      <c r="S147" s="37" t="n">
        <v>0.000781627348982543</v>
      </c>
      <c r="T147" s="37" t="n">
        <v>0.000340061730082546</v>
      </c>
      <c r="U147" s="37" t="n">
        <v>0.00116172662680938</v>
      </c>
      <c r="V147" s="37" t="n">
        <v>0.000672856292326682</v>
      </c>
      <c r="W147" s="37" t="n">
        <v>-0.00011374427337435</v>
      </c>
      <c r="X147" s="37" t="n">
        <v>0.000898047724566888</v>
      </c>
      <c r="Y147" s="37" t="n">
        <v>-0.000779277648688288</v>
      </c>
      <c r="Z147" s="37" t="n">
        <v>0.00152119346036796</v>
      </c>
      <c r="AA147" s="37" t="n">
        <v>0.00268606788120756</v>
      </c>
      <c r="AB147" s="37" t="n">
        <v>-0.00176637972899847</v>
      </c>
      <c r="AC147" s="37" t="n">
        <v>-4.21292489678928E-005</v>
      </c>
      <c r="AD147" s="37" t="n">
        <v>0.00089081393025304</v>
      </c>
      <c r="AE147" s="37" t="n">
        <v>0.00288791217705881</v>
      </c>
      <c r="AF147" s="37" t="n">
        <v>-0.00262587081605185</v>
      </c>
      <c r="AG147" s="37" t="n">
        <v>0.000690951331964774</v>
      </c>
      <c r="AH147" s="37" t="n">
        <v>9.50641006378033E-005</v>
      </c>
      <c r="AI147" s="37" t="n">
        <v>0.00145729515272839</v>
      </c>
      <c r="AJ147" s="37" t="n">
        <v>-0.00161760392716945</v>
      </c>
      <c r="AK147" s="37" t="n">
        <v>8.42438127569793E-005</v>
      </c>
      <c r="AL147" s="37" t="n">
        <v>0.0019712461904879</v>
      </c>
      <c r="AM147" s="37" t="n">
        <v>-0.000326980555904945</v>
      </c>
      <c r="AN147" s="37" t="n">
        <v>0.00268086883067297</v>
      </c>
      <c r="AO147" s="37" t="n">
        <v>0.000871032557771214</v>
      </c>
      <c r="AP147" s="37" t="n">
        <v>-0.0013906930780786</v>
      </c>
      <c r="AQ147" s="37" t="n">
        <v>0.00127901250128516</v>
      </c>
      <c r="AR147" s="37" t="n">
        <v>-0.00108521355685953</v>
      </c>
      <c r="AS147" s="37" t="n">
        <v>-0.00230053150508226</v>
      </c>
      <c r="AT147" s="37" t="n">
        <v>-0.000310402630643122</v>
      </c>
      <c r="AU147" s="37" t="n">
        <v>0.00278645907083972</v>
      </c>
      <c r="AV147" s="37" t="n">
        <v>-0.000742779423766296</v>
      </c>
      <c r="AW147" s="37" t="n">
        <v>-0.00414683135871346</v>
      </c>
      <c r="AX147" s="37" t="n">
        <v>-0.000375443226139845</v>
      </c>
      <c r="AY147" s="37" t="n">
        <v>-0.0060681027413104</v>
      </c>
      <c r="AZ147" s="37" t="n">
        <v>-0.00130598927072203</v>
      </c>
      <c r="BA147" s="37" t="n">
        <v>-0.00045504818460767</v>
      </c>
      <c r="BB147" s="37" t="n">
        <v>0.00410885811704453</v>
      </c>
      <c r="BC147" s="37" t="n">
        <v>0.00149434549001435</v>
      </c>
      <c r="BD147" s="37" t="n">
        <v>-0.00115751855266925</v>
      </c>
      <c r="BE147" s="37" t="n">
        <v>0.00153162126118447</v>
      </c>
      <c r="BF147" s="37" t="n">
        <v>0.000339444098572437</v>
      </c>
      <c r="BG147" s="37" t="n">
        <v>-0.000809340171767377</v>
      </c>
      <c r="BH147" s="37" t="n">
        <v>-0.0038658360103424</v>
      </c>
      <c r="BI147" s="37" t="n">
        <v>-0.00274218269772384</v>
      </c>
      <c r="BJ147" s="37" t="n">
        <v>-0.000177343464491151</v>
      </c>
      <c r="BK147" s="37" t="n">
        <v>0.00215924815249719</v>
      </c>
      <c r="BL147" s="37" t="n">
        <v>0.00297393198648835</v>
      </c>
      <c r="BM147" s="37" t="n">
        <v>0.00247884648268723</v>
      </c>
      <c r="BN147" s="37" t="n">
        <v>-0.00289461604973335</v>
      </c>
      <c r="BO147" s="37" t="n">
        <v>-0.000880928324401299</v>
      </c>
      <c r="BP147" s="37" t="n">
        <v>-0.00049586679531432</v>
      </c>
      <c r="BQ147" s="37" t="n">
        <v>-0.00225867366236997</v>
      </c>
    </row>
    <row r="148" customFormat="false" ht="12.75" hidden="false" customHeight="false" outlineLevel="0" collapsed="false">
      <c r="A148" s="56" t="s">
        <v>386</v>
      </c>
      <c r="B148" s="3" t="n">
        <v>-0.000812070757178189</v>
      </c>
      <c r="C148" s="37" t="n">
        <v>-0.00116015550905892</v>
      </c>
      <c r="D148" s="37" t="n">
        <v>0.00011813843452949</v>
      </c>
      <c r="E148" s="37" t="n">
        <v>-0.000303255312852448</v>
      </c>
      <c r="F148" s="37" t="n">
        <v>0.000731191060729848</v>
      </c>
      <c r="G148" s="37" t="n">
        <v>-0.000565314459321351</v>
      </c>
      <c r="H148" s="37" t="n">
        <v>-0.00108318292646132</v>
      </c>
      <c r="I148" s="37" t="n">
        <v>-0.0014559381751234</v>
      </c>
      <c r="J148" s="37" t="n">
        <v>-0.000616945884318417</v>
      </c>
      <c r="K148" s="37" t="n">
        <v>-0.000939458270119458</v>
      </c>
      <c r="L148" s="37" t="n">
        <v>8.395517683047E-005</v>
      </c>
      <c r="M148" s="37" t="n">
        <v>0.00235706738934149</v>
      </c>
      <c r="N148" s="37" t="n">
        <v>-0.000372435079604165</v>
      </c>
      <c r="O148" s="37" t="n">
        <v>-0.000250475876457638</v>
      </c>
      <c r="P148" s="37" t="n">
        <v>0.00268982006882968</v>
      </c>
      <c r="Q148" s="37" t="n">
        <v>0.00133523110107479</v>
      </c>
      <c r="R148" s="37" t="n">
        <v>-0.00078928911433824</v>
      </c>
      <c r="S148" s="37" t="n">
        <v>0.000781627348982543</v>
      </c>
      <c r="T148" s="37" t="n">
        <v>0.000340061730082546</v>
      </c>
      <c r="U148" s="37" t="n">
        <v>0.00116172662680938</v>
      </c>
      <c r="V148" s="37" t="n">
        <v>0.000672856292326682</v>
      </c>
      <c r="W148" s="37" t="n">
        <v>-0.00011374427337435</v>
      </c>
      <c r="X148" s="37" t="n">
        <v>0.000898047724566888</v>
      </c>
      <c r="Y148" s="37" t="n">
        <v>-0.000779277648688288</v>
      </c>
      <c r="Z148" s="37" t="n">
        <v>0.00152119346036796</v>
      </c>
      <c r="AA148" s="37" t="n">
        <v>0.00268606788120756</v>
      </c>
      <c r="AB148" s="37" t="n">
        <v>-0.00176637972899847</v>
      </c>
      <c r="AC148" s="37" t="n">
        <v>-4.21292489678928E-005</v>
      </c>
      <c r="AD148" s="37" t="n">
        <v>0.00089081393025304</v>
      </c>
      <c r="AE148" s="37" t="n">
        <v>0.00288791217705881</v>
      </c>
      <c r="AF148" s="37" t="n">
        <v>-0.00262587081605185</v>
      </c>
      <c r="AG148" s="37" t="n">
        <v>0.000690951331964774</v>
      </c>
      <c r="AH148" s="37" t="n">
        <v>9.50641006378033E-005</v>
      </c>
      <c r="AI148" s="37" t="n">
        <v>0.00145729515272839</v>
      </c>
      <c r="AJ148" s="37" t="n">
        <v>-0.00161760392716945</v>
      </c>
      <c r="AK148" s="37" t="n">
        <v>8.42438127569793E-005</v>
      </c>
      <c r="AL148" s="37" t="n">
        <v>0.0019712461904879</v>
      </c>
      <c r="AM148" s="37" t="n">
        <v>-0.000326980555904945</v>
      </c>
      <c r="AN148" s="37" t="n">
        <v>0.00268086883067297</v>
      </c>
      <c r="AO148" s="37" t="n">
        <v>0.000871032557771214</v>
      </c>
      <c r="AP148" s="37" t="n">
        <v>-0.0013906930780786</v>
      </c>
      <c r="AQ148" s="37" t="n">
        <v>0.00127901250128516</v>
      </c>
      <c r="AR148" s="37" t="n">
        <v>-0.00108521355685953</v>
      </c>
      <c r="AS148" s="37" t="n">
        <v>-0.00230053150508226</v>
      </c>
      <c r="AT148" s="37" t="n">
        <v>-0.000310402630643122</v>
      </c>
      <c r="AU148" s="37" t="n">
        <v>0.00278645907083972</v>
      </c>
      <c r="AV148" s="37" t="n">
        <v>-0.000742779423766296</v>
      </c>
      <c r="AW148" s="37" t="n">
        <v>-0.00414683135871346</v>
      </c>
      <c r="AX148" s="37" t="n">
        <v>-0.000375443226139845</v>
      </c>
      <c r="AY148" s="37" t="n">
        <v>-0.0060681027413104</v>
      </c>
      <c r="AZ148" s="37" t="n">
        <v>-0.00130598927072203</v>
      </c>
      <c r="BA148" s="37" t="n">
        <v>-0.00045504818460767</v>
      </c>
      <c r="BB148" s="37" t="n">
        <v>0.00410885811704453</v>
      </c>
      <c r="BC148" s="37" t="n">
        <v>0.00149434549001435</v>
      </c>
      <c r="BD148" s="37" t="n">
        <v>-0.00115751855266925</v>
      </c>
      <c r="BE148" s="37" t="n">
        <v>0.00153162126118447</v>
      </c>
      <c r="BF148" s="37" t="n">
        <v>0.000339444098572437</v>
      </c>
      <c r="BG148" s="37" t="n">
        <v>-0.000809340171767377</v>
      </c>
      <c r="BH148" s="37" t="n">
        <v>-0.0038658360103424</v>
      </c>
      <c r="BI148" s="37" t="n">
        <v>-0.00274218269772384</v>
      </c>
      <c r="BJ148" s="37" t="n">
        <v>-0.000177343464491151</v>
      </c>
      <c r="BK148" s="37" t="n">
        <v>0.00215924815249719</v>
      </c>
      <c r="BL148" s="37" t="n">
        <v>0.00297393198648835</v>
      </c>
      <c r="BM148" s="37" t="n">
        <v>0.00247884648268723</v>
      </c>
      <c r="BN148" s="37" t="n">
        <v>-0.00289461604973335</v>
      </c>
      <c r="BO148" s="37" t="n">
        <v>-0.000880928324401299</v>
      </c>
      <c r="BP148" s="37" t="n">
        <v>-0.00049586679531432</v>
      </c>
      <c r="BQ148" s="37" t="n">
        <v>-0.00225867366236997</v>
      </c>
    </row>
    <row r="149" customFormat="false" ht="12.75" hidden="false" customHeight="false" outlineLevel="0" collapsed="false">
      <c r="A149" s="56" t="s">
        <v>387</v>
      </c>
      <c r="B149" s="3" t="n">
        <v>-0.000812070757178189</v>
      </c>
      <c r="C149" s="37" t="n">
        <v>-0.00116015550905892</v>
      </c>
      <c r="D149" s="37" t="n">
        <v>0.00011813843452949</v>
      </c>
      <c r="E149" s="37" t="n">
        <v>-0.000303255312852448</v>
      </c>
      <c r="F149" s="37" t="n">
        <v>0.000731191060729848</v>
      </c>
      <c r="G149" s="37" t="n">
        <v>-0.000565314459321351</v>
      </c>
      <c r="H149" s="37" t="n">
        <v>-0.00108318292646132</v>
      </c>
      <c r="I149" s="37" t="n">
        <v>-0.0014559381751234</v>
      </c>
      <c r="J149" s="37" t="n">
        <v>-0.000616945884318417</v>
      </c>
      <c r="K149" s="37" t="n">
        <v>-0.000939458270119458</v>
      </c>
      <c r="L149" s="37" t="n">
        <v>8.395517683047E-005</v>
      </c>
      <c r="M149" s="37" t="n">
        <v>0.00235706738934149</v>
      </c>
      <c r="N149" s="37" t="n">
        <v>-0.000372435079604165</v>
      </c>
      <c r="O149" s="37" t="n">
        <v>-0.000250475876457638</v>
      </c>
      <c r="P149" s="37" t="n">
        <v>0.00268982006882968</v>
      </c>
      <c r="Q149" s="37" t="n">
        <v>0.00133523110107479</v>
      </c>
      <c r="R149" s="37" t="n">
        <v>-0.00078928911433824</v>
      </c>
      <c r="S149" s="37" t="n">
        <v>0.000781627348982543</v>
      </c>
      <c r="T149" s="37" t="n">
        <v>0.000340061730082546</v>
      </c>
      <c r="U149" s="37" t="n">
        <v>0.00116172662680938</v>
      </c>
      <c r="V149" s="37" t="n">
        <v>0.000672856292326682</v>
      </c>
      <c r="W149" s="37" t="n">
        <v>-0.00011374427337435</v>
      </c>
      <c r="X149" s="37" t="n">
        <v>0.000898047724566888</v>
      </c>
      <c r="Y149" s="37" t="n">
        <v>-0.000779277648688288</v>
      </c>
      <c r="Z149" s="37" t="n">
        <v>0.00152119346036796</v>
      </c>
      <c r="AA149" s="37" t="n">
        <v>0.00268606788120756</v>
      </c>
      <c r="AB149" s="37" t="n">
        <v>-0.00176637972899847</v>
      </c>
      <c r="AC149" s="37" t="n">
        <v>-4.21292489678928E-005</v>
      </c>
      <c r="AD149" s="37" t="n">
        <v>0.00089081393025304</v>
      </c>
      <c r="AE149" s="37" t="n">
        <v>0.00288791217705881</v>
      </c>
      <c r="AF149" s="37" t="n">
        <v>-0.00262587081605185</v>
      </c>
      <c r="AG149" s="37" t="n">
        <v>0.000690951331964774</v>
      </c>
      <c r="AH149" s="37" t="n">
        <v>9.50641006378033E-005</v>
      </c>
      <c r="AI149" s="37" t="n">
        <v>0.00145729515272839</v>
      </c>
      <c r="AJ149" s="37" t="n">
        <v>-0.00161760392716945</v>
      </c>
      <c r="AK149" s="37" t="n">
        <v>8.42438127569793E-005</v>
      </c>
      <c r="AL149" s="37" t="n">
        <v>0.0019712461904879</v>
      </c>
      <c r="AM149" s="37" t="n">
        <v>-0.000326980555904945</v>
      </c>
      <c r="AN149" s="37" t="n">
        <v>0.00268086883067297</v>
      </c>
      <c r="AO149" s="37" t="n">
        <v>0.000871032557771214</v>
      </c>
      <c r="AP149" s="37" t="n">
        <v>-0.0013906930780786</v>
      </c>
      <c r="AQ149" s="37" t="n">
        <v>0.00127901250128516</v>
      </c>
      <c r="AR149" s="37" t="n">
        <v>-0.00108521355685953</v>
      </c>
      <c r="AS149" s="37" t="n">
        <v>-0.00230053150508226</v>
      </c>
      <c r="AT149" s="37" t="n">
        <v>-0.000310402630643122</v>
      </c>
      <c r="AU149" s="37" t="n">
        <v>0.00278645907083972</v>
      </c>
      <c r="AV149" s="37" t="n">
        <v>-0.000742779423766296</v>
      </c>
      <c r="AW149" s="37" t="n">
        <v>-0.00414683135871346</v>
      </c>
      <c r="AX149" s="37" t="n">
        <v>-0.000375443226139845</v>
      </c>
      <c r="AY149" s="37" t="n">
        <v>-0.0060681027413104</v>
      </c>
      <c r="AZ149" s="37" t="n">
        <v>-0.00130598927072203</v>
      </c>
      <c r="BA149" s="37" t="n">
        <v>-0.00045504818460767</v>
      </c>
      <c r="BB149" s="37" t="n">
        <v>0.00410885811704453</v>
      </c>
      <c r="BC149" s="37" t="n">
        <v>0.00149434549001435</v>
      </c>
      <c r="BD149" s="37" t="n">
        <v>-0.00115751855266925</v>
      </c>
      <c r="BE149" s="37" t="n">
        <v>0.00153162126118447</v>
      </c>
      <c r="BF149" s="37" t="n">
        <v>0.000339444098572437</v>
      </c>
      <c r="BG149" s="37" t="n">
        <v>-0.000809340171767377</v>
      </c>
      <c r="BH149" s="37" t="n">
        <v>-0.0038658360103424</v>
      </c>
      <c r="BI149" s="37" t="n">
        <v>-0.00274218269772384</v>
      </c>
      <c r="BJ149" s="37" t="n">
        <v>-0.000177343464491151</v>
      </c>
      <c r="BK149" s="37" t="n">
        <v>0.00215924815249719</v>
      </c>
      <c r="BL149" s="37" t="n">
        <v>0.00297393198648835</v>
      </c>
      <c r="BM149" s="37" t="n">
        <v>0.00247884648268723</v>
      </c>
      <c r="BN149" s="37" t="n">
        <v>-0.00289461604973335</v>
      </c>
      <c r="BO149" s="37" t="n">
        <v>-0.000880928324401299</v>
      </c>
      <c r="BP149" s="37" t="n">
        <v>-0.00049586679531432</v>
      </c>
      <c r="BQ149" s="37" t="n">
        <v>-0.00225867366236997</v>
      </c>
    </row>
    <row r="150" customFormat="false" ht="12.75" hidden="false" customHeight="false" outlineLevel="0" collapsed="false">
      <c r="A150" s="56" t="s">
        <v>277</v>
      </c>
      <c r="B150" s="3" t="n">
        <v>-0.000812070757178189</v>
      </c>
      <c r="C150" s="37" t="n">
        <v>-0.00116015550905892</v>
      </c>
      <c r="D150" s="37" t="n">
        <v>0.00011813843452949</v>
      </c>
      <c r="E150" s="37" t="n">
        <v>-0.000303255312852448</v>
      </c>
      <c r="F150" s="37" t="n">
        <v>0.000731191060729848</v>
      </c>
      <c r="G150" s="37" t="n">
        <v>-0.000565314459321351</v>
      </c>
      <c r="H150" s="37" t="n">
        <v>-0.00108318292646132</v>
      </c>
      <c r="I150" s="37" t="n">
        <v>-0.0014559381751234</v>
      </c>
      <c r="J150" s="37" t="n">
        <v>-0.000616945884318417</v>
      </c>
      <c r="K150" s="37" t="n">
        <v>-0.000939458270119458</v>
      </c>
      <c r="L150" s="37" t="n">
        <v>8.395517683047E-005</v>
      </c>
      <c r="M150" s="37" t="n">
        <v>0.00235706738934149</v>
      </c>
      <c r="N150" s="37" t="n">
        <v>-0.000372435079604165</v>
      </c>
      <c r="O150" s="37" t="n">
        <v>-0.000250475876457638</v>
      </c>
      <c r="P150" s="37" t="n">
        <v>0.00268982006882968</v>
      </c>
      <c r="Q150" s="37" t="n">
        <v>0.00133523110107479</v>
      </c>
      <c r="R150" s="37" t="n">
        <v>-0.00078928911433824</v>
      </c>
      <c r="S150" s="37" t="n">
        <v>0.000781627348982543</v>
      </c>
      <c r="T150" s="37" t="n">
        <v>0.000340061730082546</v>
      </c>
      <c r="U150" s="37" t="n">
        <v>0.00116172662680938</v>
      </c>
      <c r="V150" s="37" t="n">
        <v>0.000672856292326682</v>
      </c>
      <c r="W150" s="37" t="n">
        <v>-0.00011374427337435</v>
      </c>
      <c r="X150" s="37" t="n">
        <v>0.000898047724566888</v>
      </c>
      <c r="Y150" s="37" t="n">
        <v>-0.000779277648688288</v>
      </c>
      <c r="Z150" s="37" t="n">
        <v>0.00152119346036796</v>
      </c>
      <c r="AA150" s="37" t="n">
        <v>0.00268606788120756</v>
      </c>
      <c r="AB150" s="37" t="n">
        <v>-0.00176637972899847</v>
      </c>
      <c r="AC150" s="37" t="n">
        <v>-4.21292489678928E-005</v>
      </c>
      <c r="AD150" s="37" t="n">
        <v>0.00089081393025304</v>
      </c>
      <c r="AE150" s="37" t="n">
        <v>0.00288791217705881</v>
      </c>
      <c r="AF150" s="37" t="n">
        <v>-0.00262587081605185</v>
      </c>
      <c r="AG150" s="37" t="n">
        <v>0.000690951331964774</v>
      </c>
      <c r="AH150" s="37" t="n">
        <v>9.50641006378033E-005</v>
      </c>
      <c r="AI150" s="37" t="n">
        <v>0.00145729515272839</v>
      </c>
      <c r="AJ150" s="37" t="n">
        <v>-0.00161760392716945</v>
      </c>
      <c r="AK150" s="37" t="n">
        <v>8.42438127569793E-005</v>
      </c>
      <c r="AL150" s="37" t="n">
        <v>0.0019712461904879</v>
      </c>
      <c r="AM150" s="37" t="n">
        <v>-0.000326980555904945</v>
      </c>
      <c r="AN150" s="37" t="n">
        <v>0.00268086883067297</v>
      </c>
      <c r="AO150" s="37" t="n">
        <v>0.000871032557771214</v>
      </c>
      <c r="AP150" s="37" t="n">
        <v>-0.0013906930780786</v>
      </c>
      <c r="AQ150" s="37" t="n">
        <v>0.00127901250128516</v>
      </c>
      <c r="AR150" s="37" t="n">
        <v>-0.00108521355685953</v>
      </c>
      <c r="AS150" s="37" t="n">
        <v>-0.00230053150508226</v>
      </c>
      <c r="AT150" s="37" t="n">
        <v>-0.000310402630643122</v>
      </c>
      <c r="AU150" s="37" t="n">
        <v>0.00278645907083972</v>
      </c>
      <c r="AV150" s="37" t="n">
        <v>-0.000742779423766296</v>
      </c>
      <c r="AW150" s="37" t="n">
        <v>-0.00414683135871346</v>
      </c>
      <c r="AX150" s="37" t="n">
        <v>-0.000375443226139845</v>
      </c>
      <c r="AY150" s="37" t="n">
        <v>-0.0060681027413104</v>
      </c>
      <c r="AZ150" s="37" t="n">
        <v>-0.00130598927072203</v>
      </c>
      <c r="BA150" s="37" t="n">
        <v>-0.00045504818460767</v>
      </c>
      <c r="BB150" s="37" t="n">
        <v>0.00410885811704453</v>
      </c>
      <c r="BC150" s="37" t="n">
        <v>0.00149434549001435</v>
      </c>
      <c r="BD150" s="37" t="n">
        <v>-0.00115751855266925</v>
      </c>
      <c r="BE150" s="37" t="n">
        <v>0.00153162126118447</v>
      </c>
      <c r="BF150" s="37" t="n">
        <v>0.000339444098572437</v>
      </c>
      <c r="BG150" s="37" t="n">
        <v>-0.000809340171767377</v>
      </c>
      <c r="BH150" s="37" t="n">
        <v>-0.0038658360103424</v>
      </c>
      <c r="BI150" s="37" t="n">
        <v>-0.00274218269772384</v>
      </c>
      <c r="BJ150" s="37" t="n">
        <v>-0.000177343464491151</v>
      </c>
      <c r="BK150" s="37" t="n">
        <v>0.00215924815249719</v>
      </c>
      <c r="BL150" s="37" t="n">
        <v>0.00297393198648835</v>
      </c>
      <c r="BM150" s="37" t="n">
        <v>0.00247884648268723</v>
      </c>
      <c r="BN150" s="37" t="n">
        <v>-0.00289461604973335</v>
      </c>
      <c r="BO150" s="37" t="n">
        <v>-0.000880928324401299</v>
      </c>
      <c r="BP150" s="37" t="n">
        <v>-0.00049586679531432</v>
      </c>
      <c r="BQ150" s="37" t="n">
        <v>-0.00225867366236997</v>
      </c>
    </row>
    <row r="151" customFormat="false" ht="12.75" hidden="false" customHeight="false" outlineLevel="0" collapsed="false">
      <c r="A151" s="56" t="s">
        <v>388</v>
      </c>
      <c r="B151" s="3" t="n">
        <v>-0.00123254950203176</v>
      </c>
      <c r="C151" s="37" t="n">
        <v>-0.000946431578469667</v>
      </c>
      <c r="D151" s="37" t="n">
        <v>-0.00029920005341701</v>
      </c>
      <c r="E151" s="37" t="n">
        <v>-0.000225514038596102</v>
      </c>
      <c r="F151" s="37" t="n">
        <v>-0.000128307781777518</v>
      </c>
      <c r="G151" s="37" t="n">
        <v>0.000101744427745391</v>
      </c>
      <c r="H151" s="37" t="n">
        <v>-0.000780003069843369</v>
      </c>
      <c r="I151" s="37" t="n">
        <v>-0.00159037374704739</v>
      </c>
      <c r="J151" s="37" t="n">
        <v>-0.000451958107311438</v>
      </c>
      <c r="K151" s="37" t="n">
        <v>-4.2025064538131E-005</v>
      </c>
      <c r="L151" s="37" t="n">
        <v>-0.000107674819526607</v>
      </c>
      <c r="M151" s="37" t="n">
        <v>0.00291316774225005</v>
      </c>
      <c r="N151" s="37" t="n">
        <v>-0.000333315480599438</v>
      </c>
      <c r="O151" s="37" t="n">
        <v>-3.8296401296274E-005</v>
      </c>
      <c r="P151" s="37" t="n">
        <v>2.23257422953217E-005</v>
      </c>
      <c r="Q151" s="37" t="n">
        <v>0.00189213607363178</v>
      </c>
      <c r="R151" s="37" t="n">
        <v>-5.80898223104351E-005</v>
      </c>
      <c r="S151" s="37" t="n">
        <v>-0.000250030839341682</v>
      </c>
      <c r="T151" s="37" t="n">
        <v>0.000212637247695967</v>
      </c>
      <c r="U151" s="37" t="n">
        <v>0.00105298309096691</v>
      </c>
      <c r="V151" s="37" t="n">
        <v>0.00118174137203933</v>
      </c>
      <c r="W151" s="37" t="n">
        <v>-0.000145551209216425</v>
      </c>
      <c r="X151" s="37" t="n">
        <v>0.000440637905010696</v>
      </c>
      <c r="Y151" s="37" t="n">
        <v>0.000131192087522257</v>
      </c>
      <c r="Z151" s="37" t="n">
        <v>0.00137128013214461</v>
      </c>
      <c r="AA151" s="37" t="n">
        <v>0.00220959056633062</v>
      </c>
      <c r="AB151" s="37" t="n">
        <v>-0.00159468600930699</v>
      </c>
      <c r="AC151" s="37" t="n">
        <v>0.000324639454307446</v>
      </c>
      <c r="AD151" s="37" t="n">
        <v>-0.000120484842225566</v>
      </c>
      <c r="AE151" s="37" t="n">
        <v>0.00304561470133692</v>
      </c>
      <c r="AF151" s="37" t="n">
        <v>-0.00288363233569857</v>
      </c>
      <c r="AG151" s="37" t="n">
        <v>0.000732468534029887</v>
      </c>
      <c r="AH151" s="37" t="n">
        <v>6.15303010122019E-005</v>
      </c>
      <c r="AI151" s="37" t="n">
        <v>0.000293991052526039</v>
      </c>
      <c r="AJ151" s="37" t="n">
        <v>-0.00100111102304302</v>
      </c>
      <c r="AK151" s="37" t="n">
        <v>-0.000592835980392067</v>
      </c>
      <c r="AL151" s="37" t="n">
        <v>0.0019329399384242</v>
      </c>
      <c r="AM151" s="37" t="n">
        <v>0.000204000289476783</v>
      </c>
      <c r="AN151" s="37" t="n">
        <v>0.00228358758475337</v>
      </c>
      <c r="AO151" s="37" t="n">
        <v>-1.95520074405645E-005</v>
      </c>
      <c r="AP151" s="37" t="n">
        <v>-0.00181889158573097</v>
      </c>
      <c r="AQ151" s="37" t="n">
        <v>0.00100410762021878</v>
      </c>
      <c r="AR151" s="37" t="n">
        <v>-0.000220046842934356</v>
      </c>
      <c r="AS151" s="37" t="n">
        <v>-0.0015751939378292</v>
      </c>
      <c r="AT151" s="37" t="n">
        <v>-0.00135764555898847</v>
      </c>
      <c r="AU151" s="37" t="n">
        <v>0.00460227888381309</v>
      </c>
      <c r="AV151" s="37" t="n">
        <v>0.000208917188810258</v>
      </c>
      <c r="AW151" s="37" t="n">
        <v>-0.00363638822923643</v>
      </c>
      <c r="AX151" s="37" t="n">
        <v>-0.00165628219795937</v>
      </c>
      <c r="AY151" s="37" t="n">
        <v>-0.00178746399072997</v>
      </c>
      <c r="AZ151" s="37" t="n">
        <v>-0.00167115845632071</v>
      </c>
      <c r="BA151" s="37" t="n">
        <v>-0.000659393053482884</v>
      </c>
      <c r="BB151" s="37" t="n">
        <v>0.00243871749999958</v>
      </c>
      <c r="BC151" s="37" t="n">
        <v>0.00346182311608611</v>
      </c>
      <c r="BD151" s="37" t="n">
        <v>-0.00154307906830606</v>
      </c>
      <c r="BE151" s="37" t="n">
        <v>0.00123045498834079</v>
      </c>
      <c r="BF151" s="37" t="n">
        <v>0.00090044956888446</v>
      </c>
      <c r="BG151" s="37" t="n">
        <v>0.000415805503696109</v>
      </c>
      <c r="BH151" s="37" t="n">
        <v>-0.00315116191624475</v>
      </c>
      <c r="BI151" s="37" t="n">
        <v>-0.000314494516761905</v>
      </c>
      <c r="BJ151" s="37" t="n">
        <v>-0.00134912526931508</v>
      </c>
      <c r="BK151" s="37" t="n">
        <v>0.00200321983239153</v>
      </c>
      <c r="BL151" s="37" t="n">
        <v>0.000861629985649496</v>
      </c>
      <c r="BM151" s="37" t="n">
        <v>0.00304413109020288</v>
      </c>
      <c r="BN151" s="37" t="n">
        <v>-0.0062398707909775</v>
      </c>
      <c r="BO151" s="37" t="n">
        <v>-0.000394445439256664</v>
      </c>
      <c r="BP151" s="37" t="n">
        <v>4.02705677681875E-005</v>
      </c>
      <c r="BQ151" s="37" t="n">
        <v>-0.00226494470686942</v>
      </c>
    </row>
    <row r="152" customFormat="false" ht="12.75" hidden="false" customHeight="false" outlineLevel="0" collapsed="false">
      <c r="A152" s="56" t="s">
        <v>389</v>
      </c>
      <c r="B152" s="3" t="n">
        <v>-0.00123254950203176</v>
      </c>
      <c r="C152" s="37" t="n">
        <v>-0.000946431578469667</v>
      </c>
      <c r="D152" s="37" t="n">
        <v>-0.00029920005341701</v>
      </c>
      <c r="E152" s="37" t="n">
        <v>-0.000225514038596102</v>
      </c>
      <c r="F152" s="37" t="n">
        <v>-0.000128307781777518</v>
      </c>
      <c r="G152" s="37" t="n">
        <v>0.000101744427745391</v>
      </c>
      <c r="H152" s="37" t="n">
        <v>-0.000780003069843369</v>
      </c>
      <c r="I152" s="37" t="n">
        <v>-0.00159037374704739</v>
      </c>
      <c r="J152" s="37" t="n">
        <v>-0.000451958107311438</v>
      </c>
      <c r="K152" s="37" t="n">
        <v>-4.2025064538131E-005</v>
      </c>
      <c r="L152" s="37" t="n">
        <v>-0.000107674819526607</v>
      </c>
      <c r="M152" s="37" t="n">
        <v>0.00291316774225005</v>
      </c>
      <c r="N152" s="37" t="n">
        <v>-0.000333315480599438</v>
      </c>
      <c r="O152" s="37" t="n">
        <v>-3.8296401296274E-005</v>
      </c>
      <c r="P152" s="37" t="n">
        <v>2.23257422953217E-005</v>
      </c>
      <c r="Q152" s="37" t="n">
        <v>0.00189213607363178</v>
      </c>
      <c r="R152" s="37" t="n">
        <v>-5.80898223104351E-005</v>
      </c>
      <c r="S152" s="37" t="n">
        <v>-0.000250030839341682</v>
      </c>
      <c r="T152" s="37" t="n">
        <v>0.000212637247695967</v>
      </c>
      <c r="U152" s="37" t="n">
        <v>0.00105298309096691</v>
      </c>
      <c r="V152" s="37" t="n">
        <v>0.00118174137203933</v>
      </c>
      <c r="W152" s="37" t="n">
        <v>-0.000145551209216425</v>
      </c>
      <c r="X152" s="37" t="n">
        <v>0.000440637905010696</v>
      </c>
      <c r="Y152" s="37" t="n">
        <v>0.000131192087522257</v>
      </c>
      <c r="Z152" s="37" t="n">
        <v>0.00137128013214461</v>
      </c>
      <c r="AA152" s="37" t="n">
        <v>0.00220959056633062</v>
      </c>
      <c r="AB152" s="37" t="n">
        <v>-0.00159468600930699</v>
      </c>
      <c r="AC152" s="37" t="n">
        <v>0.000324639454307446</v>
      </c>
      <c r="AD152" s="37" t="n">
        <v>-0.000120484842225566</v>
      </c>
      <c r="AE152" s="37" t="n">
        <v>0.00304561470133692</v>
      </c>
      <c r="AF152" s="37" t="n">
        <v>-0.00288363233569857</v>
      </c>
      <c r="AG152" s="37" t="n">
        <v>0.000732468534029887</v>
      </c>
      <c r="AH152" s="37" t="n">
        <v>6.15303010122019E-005</v>
      </c>
      <c r="AI152" s="37" t="n">
        <v>0.000293991052526039</v>
      </c>
      <c r="AJ152" s="37" t="n">
        <v>-0.00100111102304302</v>
      </c>
      <c r="AK152" s="37" t="n">
        <v>-0.000592835980392067</v>
      </c>
      <c r="AL152" s="37" t="n">
        <v>0.0019329399384242</v>
      </c>
      <c r="AM152" s="37" t="n">
        <v>0.000204000289476783</v>
      </c>
      <c r="AN152" s="37" t="n">
        <v>0.00228358758475337</v>
      </c>
      <c r="AO152" s="37" t="n">
        <v>-1.95520074405645E-005</v>
      </c>
      <c r="AP152" s="37" t="n">
        <v>-0.00181889158573097</v>
      </c>
      <c r="AQ152" s="37" t="n">
        <v>0.00100410762021878</v>
      </c>
      <c r="AR152" s="37" t="n">
        <v>-0.000220046842934356</v>
      </c>
      <c r="AS152" s="37" t="n">
        <v>-0.0015751939378292</v>
      </c>
      <c r="AT152" s="37" t="n">
        <v>-0.00135764555898847</v>
      </c>
      <c r="AU152" s="37" t="n">
        <v>0.00460227888381309</v>
      </c>
      <c r="AV152" s="37" t="n">
        <v>0.000208917188810258</v>
      </c>
      <c r="AW152" s="37" t="n">
        <v>-0.00363638822923643</v>
      </c>
      <c r="AX152" s="37" t="n">
        <v>-0.00165628219795937</v>
      </c>
      <c r="AY152" s="37" t="n">
        <v>-0.00178746399072997</v>
      </c>
      <c r="AZ152" s="37" t="n">
        <v>-0.00167115845632071</v>
      </c>
      <c r="BA152" s="37" t="n">
        <v>-0.000659393053482884</v>
      </c>
      <c r="BB152" s="37" t="n">
        <v>0.00243871749999958</v>
      </c>
      <c r="BC152" s="37" t="n">
        <v>0.00346182311608611</v>
      </c>
      <c r="BD152" s="37" t="n">
        <v>-0.00154307906830606</v>
      </c>
      <c r="BE152" s="37" t="n">
        <v>0.00123045498834079</v>
      </c>
      <c r="BF152" s="37" t="n">
        <v>0.00090044956888446</v>
      </c>
      <c r="BG152" s="37" t="n">
        <v>0.000415805503696109</v>
      </c>
      <c r="BH152" s="37" t="n">
        <v>-0.00315116191624475</v>
      </c>
      <c r="BI152" s="37" t="n">
        <v>-0.000314494516761905</v>
      </c>
      <c r="BJ152" s="37" t="n">
        <v>-0.00134912526931508</v>
      </c>
      <c r="BK152" s="37" t="n">
        <v>0.00200321983239153</v>
      </c>
      <c r="BL152" s="37" t="n">
        <v>0.000861629985649496</v>
      </c>
      <c r="BM152" s="37" t="n">
        <v>0.00304413109020288</v>
      </c>
      <c r="BN152" s="37" t="n">
        <v>-0.0062398707909775</v>
      </c>
      <c r="BO152" s="37" t="n">
        <v>-0.000394445439256664</v>
      </c>
      <c r="BP152" s="37" t="n">
        <v>4.02705677681875E-005</v>
      </c>
      <c r="BQ152" s="37" t="n">
        <v>-0.00226494470686942</v>
      </c>
    </row>
    <row r="153" customFormat="false" ht="12.75" hidden="false" customHeight="false" outlineLevel="0" collapsed="false">
      <c r="A153" s="56" t="s">
        <v>390</v>
      </c>
      <c r="B153" s="3" t="n">
        <v>-0.00123254950203176</v>
      </c>
      <c r="C153" s="37" t="n">
        <v>-0.000946431578469667</v>
      </c>
      <c r="D153" s="37" t="n">
        <v>-0.00029920005341701</v>
      </c>
      <c r="E153" s="37" t="n">
        <v>-0.000225514038596102</v>
      </c>
      <c r="F153" s="37" t="n">
        <v>-0.000128307781777518</v>
      </c>
      <c r="G153" s="37" t="n">
        <v>0.000101744427745391</v>
      </c>
      <c r="H153" s="37" t="n">
        <v>-0.000780003069843369</v>
      </c>
      <c r="I153" s="37" t="n">
        <v>-0.00159037374704739</v>
      </c>
      <c r="J153" s="37" t="n">
        <v>-0.000451958107311438</v>
      </c>
      <c r="K153" s="37" t="n">
        <v>-4.2025064538131E-005</v>
      </c>
      <c r="L153" s="37" t="n">
        <v>-0.000107674819526607</v>
      </c>
      <c r="M153" s="37" t="n">
        <v>0.00291316774225005</v>
      </c>
      <c r="N153" s="37" t="n">
        <v>-0.000333315480599438</v>
      </c>
      <c r="O153" s="37" t="n">
        <v>-3.8296401296274E-005</v>
      </c>
      <c r="P153" s="37" t="n">
        <v>2.23257422953217E-005</v>
      </c>
      <c r="Q153" s="37" t="n">
        <v>0.00189213607363178</v>
      </c>
      <c r="R153" s="37" t="n">
        <v>-5.80898223104351E-005</v>
      </c>
      <c r="S153" s="37" t="n">
        <v>-0.000250030839341682</v>
      </c>
      <c r="T153" s="37" t="n">
        <v>0.000212637247695967</v>
      </c>
      <c r="U153" s="37" t="n">
        <v>0.00105298309096691</v>
      </c>
      <c r="V153" s="37" t="n">
        <v>0.00118174137203933</v>
      </c>
      <c r="W153" s="37" t="n">
        <v>-0.000145551209216425</v>
      </c>
      <c r="X153" s="37" t="n">
        <v>0.000440637905010696</v>
      </c>
      <c r="Y153" s="37" t="n">
        <v>0.000131192087522257</v>
      </c>
      <c r="Z153" s="37" t="n">
        <v>0.00137128013214461</v>
      </c>
      <c r="AA153" s="37" t="n">
        <v>0.00220959056633062</v>
      </c>
      <c r="AB153" s="37" t="n">
        <v>-0.00159468600930699</v>
      </c>
      <c r="AC153" s="37" t="n">
        <v>0.000324639454307446</v>
      </c>
      <c r="AD153" s="37" t="n">
        <v>-0.000120484842225566</v>
      </c>
      <c r="AE153" s="37" t="n">
        <v>0.00304561470133692</v>
      </c>
      <c r="AF153" s="37" t="n">
        <v>-0.00288363233569857</v>
      </c>
      <c r="AG153" s="37" t="n">
        <v>0.000732468534029887</v>
      </c>
      <c r="AH153" s="37" t="n">
        <v>6.15303010122019E-005</v>
      </c>
      <c r="AI153" s="37" t="n">
        <v>0.000293991052526039</v>
      </c>
      <c r="AJ153" s="37" t="n">
        <v>-0.00100111102304302</v>
      </c>
      <c r="AK153" s="37" t="n">
        <v>-0.000592835980392067</v>
      </c>
      <c r="AL153" s="37" t="n">
        <v>0.0019329399384242</v>
      </c>
      <c r="AM153" s="37" t="n">
        <v>0.000204000289476783</v>
      </c>
      <c r="AN153" s="37" t="n">
        <v>0.00228358758475337</v>
      </c>
      <c r="AO153" s="37" t="n">
        <v>-1.95520074405645E-005</v>
      </c>
      <c r="AP153" s="37" t="n">
        <v>-0.00181889158573097</v>
      </c>
      <c r="AQ153" s="37" t="n">
        <v>0.00100410762021878</v>
      </c>
      <c r="AR153" s="37" t="n">
        <v>-0.000220046842934356</v>
      </c>
      <c r="AS153" s="37" t="n">
        <v>-0.0015751939378292</v>
      </c>
      <c r="AT153" s="37" t="n">
        <v>-0.00135764555898847</v>
      </c>
      <c r="AU153" s="37" t="n">
        <v>0.00460227888381309</v>
      </c>
      <c r="AV153" s="37" t="n">
        <v>0.000208917188810258</v>
      </c>
      <c r="AW153" s="37" t="n">
        <v>-0.00363638822923643</v>
      </c>
      <c r="AX153" s="37" t="n">
        <v>-0.00165628219795937</v>
      </c>
      <c r="AY153" s="37" t="n">
        <v>-0.00178746399072997</v>
      </c>
      <c r="AZ153" s="37" t="n">
        <v>-0.00167115845632071</v>
      </c>
      <c r="BA153" s="37" t="n">
        <v>-0.000659393053482884</v>
      </c>
      <c r="BB153" s="37" t="n">
        <v>0.00243871749999958</v>
      </c>
      <c r="BC153" s="37" t="n">
        <v>0.00346182311608611</v>
      </c>
      <c r="BD153" s="37" t="n">
        <v>-0.00154307906830606</v>
      </c>
      <c r="BE153" s="37" t="n">
        <v>0.00123045498834079</v>
      </c>
      <c r="BF153" s="37" t="n">
        <v>0.00090044956888446</v>
      </c>
      <c r="BG153" s="37" t="n">
        <v>0.000415805503696109</v>
      </c>
      <c r="BH153" s="37" t="n">
        <v>-0.00315116191624475</v>
      </c>
      <c r="BI153" s="37" t="n">
        <v>-0.000314494516761905</v>
      </c>
      <c r="BJ153" s="37" t="n">
        <v>-0.00134912526931508</v>
      </c>
      <c r="BK153" s="37" t="n">
        <v>0.00200321983239153</v>
      </c>
      <c r="BL153" s="37" t="n">
        <v>0.000861629985649496</v>
      </c>
      <c r="BM153" s="37" t="n">
        <v>0.00304413109020288</v>
      </c>
      <c r="BN153" s="37" t="n">
        <v>-0.0062398707909775</v>
      </c>
      <c r="BO153" s="37" t="n">
        <v>-0.000394445439256664</v>
      </c>
      <c r="BP153" s="37" t="n">
        <v>4.02705677681875E-005</v>
      </c>
      <c r="BQ153" s="37" t="n">
        <v>-0.00226494470686942</v>
      </c>
    </row>
    <row r="154" customFormat="false" ht="12.75" hidden="false" customHeight="false" outlineLevel="0" collapsed="false">
      <c r="A154" s="56" t="s">
        <v>279</v>
      </c>
      <c r="B154" s="3" t="n">
        <v>-0.00123254950203176</v>
      </c>
      <c r="C154" s="37" t="n">
        <v>-0.000946431578469667</v>
      </c>
      <c r="D154" s="37" t="n">
        <v>-0.00029920005341701</v>
      </c>
      <c r="E154" s="37" t="n">
        <v>-0.000225514038596102</v>
      </c>
      <c r="F154" s="37" t="n">
        <v>-0.000128307781777518</v>
      </c>
      <c r="G154" s="37" t="n">
        <v>0.000101744427745391</v>
      </c>
      <c r="H154" s="37" t="n">
        <v>-0.000780003069843369</v>
      </c>
      <c r="I154" s="37" t="n">
        <v>-0.00159037374704739</v>
      </c>
      <c r="J154" s="37" t="n">
        <v>-0.000451958107311438</v>
      </c>
      <c r="K154" s="37" t="n">
        <v>-4.2025064538131E-005</v>
      </c>
      <c r="L154" s="37" t="n">
        <v>-0.000107674819526607</v>
      </c>
      <c r="M154" s="37" t="n">
        <v>0.00291316774225005</v>
      </c>
      <c r="N154" s="37" t="n">
        <v>-0.000333315480599438</v>
      </c>
      <c r="O154" s="37" t="n">
        <v>-3.8296401296274E-005</v>
      </c>
      <c r="P154" s="37" t="n">
        <v>2.23257422953217E-005</v>
      </c>
      <c r="Q154" s="37" t="n">
        <v>0.00189213607363178</v>
      </c>
      <c r="R154" s="37" t="n">
        <v>-5.80898223104351E-005</v>
      </c>
      <c r="S154" s="37" t="n">
        <v>-0.000250030839341682</v>
      </c>
      <c r="T154" s="37" t="n">
        <v>0.000212637247695967</v>
      </c>
      <c r="U154" s="37" t="n">
        <v>0.00105298309096691</v>
      </c>
      <c r="V154" s="37" t="n">
        <v>0.00118174137203933</v>
      </c>
      <c r="W154" s="37" t="n">
        <v>-0.000145551209216425</v>
      </c>
      <c r="X154" s="37" t="n">
        <v>0.000440637905010696</v>
      </c>
      <c r="Y154" s="37" t="n">
        <v>0.000131192087522257</v>
      </c>
      <c r="Z154" s="37" t="n">
        <v>0.00137128013214461</v>
      </c>
      <c r="AA154" s="37" t="n">
        <v>0.00220959056633062</v>
      </c>
      <c r="AB154" s="37" t="n">
        <v>-0.00159468600930699</v>
      </c>
      <c r="AC154" s="37" t="n">
        <v>0.000324639454307446</v>
      </c>
      <c r="AD154" s="37" t="n">
        <v>-0.000120484842225566</v>
      </c>
      <c r="AE154" s="37" t="n">
        <v>0.00304561470133692</v>
      </c>
      <c r="AF154" s="37" t="n">
        <v>-0.00288363233569857</v>
      </c>
      <c r="AG154" s="37" t="n">
        <v>0.000732468534029887</v>
      </c>
      <c r="AH154" s="37" t="n">
        <v>6.15303010122019E-005</v>
      </c>
      <c r="AI154" s="37" t="n">
        <v>0.000293991052526039</v>
      </c>
      <c r="AJ154" s="37" t="n">
        <v>-0.00100111102304302</v>
      </c>
      <c r="AK154" s="37" t="n">
        <v>-0.000592835980392067</v>
      </c>
      <c r="AL154" s="37" t="n">
        <v>0.0019329399384242</v>
      </c>
      <c r="AM154" s="37" t="n">
        <v>0.000204000289476783</v>
      </c>
      <c r="AN154" s="37" t="n">
        <v>0.00228358758475337</v>
      </c>
      <c r="AO154" s="37" t="n">
        <v>-1.95520074405645E-005</v>
      </c>
      <c r="AP154" s="37" t="n">
        <v>-0.00181889158573097</v>
      </c>
      <c r="AQ154" s="37" t="n">
        <v>0.00100410762021878</v>
      </c>
      <c r="AR154" s="37" t="n">
        <v>-0.000220046842934356</v>
      </c>
      <c r="AS154" s="37" t="n">
        <v>-0.0015751939378292</v>
      </c>
      <c r="AT154" s="37" t="n">
        <v>-0.00135764555898847</v>
      </c>
      <c r="AU154" s="37" t="n">
        <v>0.00460227888381309</v>
      </c>
      <c r="AV154" s="37" t="n">
        <v>0.000208917188810258</v>
      </c>
      <c r="AW154" s="37" t="n">
        <v>-0.00363638822923643</v>
      </c>
      <c r="AX154" s="37" t="n">
        <v>-0.00165628219795937</v>
      </c>
      <c r="AY154" s="37" t="n">
        <v>-0.00178746399072997</v>
      </c>
      <c r="AZ154" s="37" t="n">
        <v>-0.00167115845632071</v>
      </c>
      <c r="BA154" s="37" t="n">
        <v>-0.000659393053482884</v>
      </c>
      <c r="BB154" s="37" t="n">
        <v>0.00243871749999958</v>
      </c>
      <c r="BC154" s="37" t="n">
        <v>0.00346182311608611</v>
      </c>
      <c r="BD154" s="37" t="n">
        <v>-0.00154307906830606</v>
      </c>
      <c r="BE154" s="37" t="n">
        <v>0.00123045498834079</v>
      </c>
      <c r="BF154" s="37" t="n">
        <v>0.00090044956888446</v>
      </c>
      <c r="BG154" s="37" t="n">
        <v>0.000415805503696109</v>
      </c>
      <c r="BH154" s="37" t="n">
        <v>-0.00315116191624475</v>
      </c>
      <c r="BI154" s="37" t="n">
        <v>-0.000314494516761905</v>
      </c>
      <c r="BJ154" s="37" t="n">
        <v>-0.00134912526931508</v>
      </c>
      <c r="BK154" s="37" t="n">
        <v>0.00200321983239153</v>
      </c>
      <c r="BL154" s="37" t="n">
        <v>0.000861629985649496</v>
      </c>
      <c r="BM154" s="37" t="n">
        <v>0.00304413109020288</v>
      </c>
      <c r="BN154" s="37" t="n">
        <v>-0.0062398707909775</v>
      </c>
      <c r="BO154" s="37" t="n">
        <v>-0.000394445439256664</v>
      </c>
      <c r="BP154" s="37" t="n">
        <v>4.02705677681875E-005</v>
      </c>
      <c r="BQ154" s="37" t="n">
        <v>-0.00226494470686942</v>
      </c>
    </row>
    <row r="155" customFormat="false" ht="12.75" hidden="false" customHeight="false" outlineLevel="0" collapsed="false">
      <c r="A155" s="56" t="s">
        <v>279</v>
      </c>
      <c r="B155" s="3" t="n">
        <v>0.00202103557709489</v>
      </c>
      <c r="C155" s="37" t="n">
        <v>-0.00129446432127948</v>
      </c>
      <c r="D155" s="37" t="n">
        <v>-0.00100461546855048</v>
      </c>
      <c r="E155" s="37" t="n">
        <v>-0.000348121432055226</v>
      </c>
      <c r="F155" s="37" t="n">
        <v>-0.000273984911993939</v>
      </c>
      <c r="G155" s="37" t="n">
        <v>-0.000175977644298513</v>
      </c>
      <c r="H155" s="37" t="n">
        <v>5.69036519354172E-005</v>
      </c>
      <c r="I155" s="37" t="n">
        <v>-0.000839087383607305</v>
      </c>
      <c r="J155" s="37" t="n">
        <v>-0.00166261716622424</v>
      </c>
      <c r="K155" s="37" t="n">
        <v>-0.000507465330904449</v>
      </c>
      <c r="L155" s="37" t="n">
        <v>-9.19867726858047E-005</v>
      </c>
      <c r="M155" s="37" t="n">
        <v>-0.000159400823175148</v>
      </c>
      <c r="N155" s="37" t="n">
        <v>0.00290703164953865</v>
      </c>
      <c r="O155" s="37" t="n">
        <v>-0.000390052871385022</v>
      </c>
      <c r="P155" s="37" t="n">
        <v>-9.12985845511852E-005</v>
      </c>
      <c r="Q155" s="37" t="n">
        <v>-3.05504848042241E-005</v>
      </c>
      <c r="R155" s="37" t="n">
        <v>0.00186713755951364</v>
      </c>
      <c r="S155" s="37" t="n">
        <v>-0.000113846063499225</v>
      </c>
      <c r="T155" s="37" t="n">
        <v>-0.000309574603127187</v>
      </c>
      <c r="U155" s="37" t="n">
        <v>0.000159338779803357</v>
      </c>
      <c r="V155" s="37" t="n">
        <v>0.00101171270497568</v>
      </c>
      <c r="W155" s="37" t="n">
        <v>0.00114156560717749</v>
      </c>
      <c r="X155" s="37" t="n">
        <v>-0.00020699067487971</v>
      </c>
      <c r="Y155" s="37" t="n">
        <v>0.000387285612114213</v>
      </c>
      <c r="Z155" s="37" t="n">
        <v>7.21684625788643E-005</v>
      </c>
      <c r="AA155" s="37" t="n">
        <v>0.00133035042045478</v>
      </c>
      <c r="AB155" s="37" t="n">
        <v>0.00218057464785083</v>
      </c>
      <c r="AC155" s="37" t="n">
        <v>-0.0016830486365567</v>
      </c>
      <c r="AD155" s="37" t="n">
        <v>0.00026475064128277</v>
      </c>
      <c r="AE155" s="37" t="n">
        <v>-0.000188200123968822</v>
      </c>
      <c r="AF155" s="37" t="n">
        <v>0.00302547611087973</v>
      </c>
      <c r="AG155" s="37" t="n">
        <v>-0.00299578843727217</v>
      </c>
      <c r="AH155" s="37" t="n">
        <v>0.000674763656698717</v>
      </c>
      <c r="AI155" s="37" t="n">
        <v>-7.52895365797423E-006</v>
      </c>
      <c r="AJ155" s="37" t="n">
        <v>0.000227424893529237</v>
      </c>
      <c r="AK155" s="37" t="n">
        <v>-0.00108864280392408</v>
      </c>
      <c r="AL155" s="37" t="n">
        <v>-0.000675209815776966</v>
      </c>
      <c r="AM155" s="37" t="n">
        <v>0.00188820257060916</v>
      </c>
      <c r="AN155" s="37" t="n">
        <v>0.000131588564665521</v>
      </c>
      <c r="AO155" s="37" t="n">
        <v>0.00224193026465446</v>
      </c>
      <c r="AP155" s="37" t="n">
        <v>-9.77307639619134E-005</v>
      </c>
      <c r="AQ155" s="37" t="n">
        <v>-0.00192587844406845</v>
      </c>
      <c r="AR155" s="37" t="n">
        <v>0.000939229493543296</v>
      </c>
      <c r="AS155" s="37" t="n">
        <v>-0.000304943148744493</v>
      </c>
      <c r="AT155" s="37" t="n">
        <v>-0.00168213756538185</v>
      </c>
      <c r="AU155" s="37" t="n">
        <v>-0.00146252086205472</v>
      </c>
      <c r="AV155" s="37" t="n">
        <v>0.00458757586373521</v>
      </c>
      <c r="AW155" s="37" t="n">
        <v>0.000125483420999211</v>
      </c>
      <c r="AX155" s="37" t="n">
        <v>-0.00378016227835806</v>
      </c>
      <c r="AY155" s="37" t="n">
        <v>-0.00177101920641711</v>
      </c>
      <c r="AZ155" s="37" t="n">
        <v>-0.00190558484733904</v>
      </c>
      <c r="BA155" s="37" t="n">
        <v>-0.00178888621484243</v>
      </c>
      <c r="BB155" s="37" t="n">
        <v>-0.000763007196867456</v>
      </c>
      <c r="BC155" s="37" t="n">
        <v>0.00238121268323523</v>
      </c>
      <c r="BD155" s="37" t="n">
        <v>0.00341856223900249</v>
      </c>
      <c r="BE155" s="37" t="n">
        <v>-0.00166462516525879</v>
      </c>
      <c r="BF155" s="37" t="n">
        <v>0.00114997013905305</v>
      </c>
      <c r="BG155" s="37" t="n">
        <v>0.000813375490110198</v>
      </c>
      <c r="BH155" s="37" t="n">
        <v>0.00031974568369321</v>
      </c>
      <c r="BI155" s="37" t="n">
        <v>-0.00330353308134623</v>
      </c>
      <c r="BJ155" s="37" t="n">
        <v>-0.000424929914875614</v>
      </c>
      <c r="BK155" s="37" t="n">
        <v>-0.0014770589767025</v>
      </c>
      <c r="BL155" s="37" t="n">
        <v>0.00192508620017561</v>
      </c>
      <c r="BM155" s="37" t="n">
        <v>0.000764306507653581</v>
      </c>
      <c r="BN155" s="37" t="n">
        <v>0.00297860417441312</v>
      </c>
      <c r="BO155" s="37" t="n">
        <v>-0.0064495940270429</v>
      </c>
      <c r="BP155" s="37" t="n">
        <v>-0.000516212740586583</v>
      </c>
      <c r="BQ155" s="37" t="n">
        <v>-7.66012772576919E-005</v>
      </c>
    </row>
    <row r="156" customFormat="false" ht="12.75" hidden="false" customHeight="false" outlineLevel="0" collapsed="false">
      <c r="A156" s="56" t="s">
        <v>279</v>
      </c>
      <c r="B156" s="3" t="n">
        <v>0.00202103557709489</v>
      </c>
      <c r="C156" s="37" t="n">
        <v>-0.00129446432127948</v>
      </c>
      <c r="D156" s="37" t="n">
        <v>-0.00100461546855048</v>
      </c>
      <c r="E156" s="37" t="n">
        <v>-0.000348121432055226</v>
      </c>
      <c r="F156" s="37" t="n">
        <v>-0.000273984911993939</v>
      </c>
      <c r="G156" s="37" t="n">
        <v>-0.000175977644298513</v>
      </c>
      <c r="H156" s="37" t="n">
        <v>5.69036519354172E-005</v>
      </c>
      <c r="I156" s="37" t="n">
        <v>-0.000839087383607305</v>
      </c>
      <c r="J156" s="37" t="n">
        <v>-0.00166261716622424</v>
      </c>
      <c r="K156" s="37" t="n">
        <v>-0.000507465330904449</v>
      </c>
      <c r="L156" s="37" t="n">
        <v>-9.19867726858047E-005</v>
      </c>
      <c r="M156" s="37" t="n">
        <v>-0.000159400823175148</v>
      </c>
      <c r="N156" s="37" t="n">
        <v>0.00290703164953865</v>
      </c>
      <c r="O156" s="37" t="n">
        <v>-0.000390052871385022</v>
      </c>
      <c r="P156" s="37" t="n">
        <v>-9.12985845511852E-005</v>
      </c>
      <c r="Q156" s="37" t="n">
        <v>-3.05504848042241E-005</v>
      </c>
      <c r="R156" s="37" t="n">
        <v>0.00186713755951364</v>
      </c>
      <c r="S156" s="37" t="n">
        <v>-0.000113846063499225</v>
      </c>
      <c r="T156" s="37" t="n">
        <v>-0.000309574603127187</v>
      </c>
      <c r="U156" s="37" t="n">
        <v>0.000159338779803357</v>
      </c>
      <c r="V156" s="37" t="n">
        <v>0.00101171270497568</v>
      </c>
      <c r="W156" s="37" t="n">
        <v>0.00114156560717749</v>
      </c>
      <c r="X156" s="37" t="n">
        <v>-0.00020699067487971</v>
      </c>
      <c r="Y156" s="37" t="n">
        <v>0.000387285612114213</v>
      </c>
      <c r="Z156" s="37" t="n">
        <v>7.21684625788643E-005</v>
      </c>
      <c r="AA156" s="37" t="n">
        <v>0.00133035042045478</v>
      </c>
      <c r="AB156" s="37" t="n">
        <v>0.00218057464785083</v>
      </c>
      <c r="AC156" s="37" t="n">
        <v>-0.0016830486365567</v>
      </c>
      <c r="AD156" s="37" t="n">
        <v>0.00026475064128277</v>
      </c>
      <c r="AE156" s="37" t="n">
        <v>-0.000188200123968822</v>
      </c>
      <c r="AF156" s="37" t="n">
        <v>0.00302547611087973</v>
      </c>
      <c r="AG156" s="37" t="n">
        <v>-0.00299578843727217</v>
      </c>
      <c r="AH156" s="37" t="n">
        <v>0.000674763656698717</v>
      </c>
      <c r="AI156" s="37" t="n">
        <v>-7.52895365797423E-006</v>
      </c>
      <c r="AJ156" s="37" t="n">
        <v>0.000227424893529237</v>
      </c>
      <c r="AK156" s="37" t="n">
        <v>-0.00108864280392408</v>
      </c>
      <c r="AL156" s="37" t="n">
        <v>-0.000675209815776966</v>
      </c>
      <c r="AM156" s="37" t="n">
        <v>0.00188820257060916</v>
      </c>
      <c r="AN156" s="37" t="n">
        <v>0.000131588564665521</v>
      </c>
      <c r="AO156" s="37" t="n">
        <v>0.00224193026465446</v>
      </c>
      <c r="AP156" s="37" t="n">
        <v>-9.77307639619134E-005</v>
      </c>
      <c r="AQ156" s="37" t="n">
        <v>-0.00192587844406845</v>
      </c>
      <c r="AR156" s="37" t="n">
        <v>0.000939229493543296</v>
      </c>
      <c r="AS156" s="37" t="n">
        <v>-0.000304943148744493</v>
      </c>
      <c r="AT156" s="37" t="n">
        <v>-0.00168213756538185</v>
      </c>
      <c r="AU156" s="37" t="n">
        <v>-0.00146252086205472</v>
      </c>
      <c r="AV156" s="37" t="n">
        <v>0.00458757586373521</v>
      </c>
      <c r="AW156" s="37" t="n">
        <v>0.000125483420999211</v>
      </c>
      <c r="AX156" s="37" t="n">
        <v>-0.00378016227835806</v>
      </c>
      <c r="AY156" s="37" t="n">
        <v>-0.00177101920641711</v>
      </c>
      <c r="AZ156" s="37" t="n">
        <v>-0.00190558484733904</v>
      </c>
      <c r="BA156" s="37" t="n">
        <v>-0.00178888621484243</v>
      </c>
      <c r="BB156" s="37" t="n">
        <v>-0.000763007196867456</v>
      </c>
      <c r="BC156" s="37" t="n">
        <v>0.00238121268323523</v>
      </c>
      <c r="BD156" s="37" t="n">
        <v>0.00341856223900249</v>
      </c>
      <c r="BE156" s="37" t="n">
        <v>-0.00166462516525879</v>
      </c>
      <c r="BF156" s="37" t="n">
        <v>0.00114997013905305</v>
      </c>
      <c r="BG156" s="37" t="n">
        <v>0.000813375490110198</v>
      </c>
      <c r="BH156" s="37" t="n">
        <v>0.00031974568369321</v>
      </c>
      <c r="BI156" s="37" t="n">
        <v>-0.00330353308134623</v>
      </c>
      <c r="BJ156" s="37" t="n">
        <v>-0.000424929914875614</v>
      </c>
      <c r="BK156" s="37" t="n">
        <v>-0.0014770589767025</v>
      </c>
      <c r="BL156" s="37" t="n">
        <v>0.00192508620017561</v>
      </c>
      <c r="BM156" s="37" t="n">
        <v>0.000764306507653581</v>
      </c>
      <c r="BN156" s="37" t="n">
        <v>0.00297860417441312</v>
      </c>
      <c r="BO156" s="37" t="n">
        <v>-0.0064495940270429</v>
      </c>
      <c r="BP156" s="37" t="n">
        <v>-0.000516212740586583</v>
      </c>
      <c r="BQ156" s="37" t="n">
        <v>-7.66012772576919E-005</v>
      </c>
    </row>
    <row r="157" customFormat="false" ht="12.75" hidden="false" customHeight="false" outlineLevel="0" collapsed="false">
      <c r="A157" s="56" t="s">
        <v>279</v>
      </c>
      <c r="B157" s="3" t="n">
        <v>-0.00123401587817977</v>
      </c>
      <c r="C157" s="37" t="n">
        <v>0.000358827965046628</v>
      </c>
      <c r="D157" s="37" t="n">
        <v>-0.000230633639390008</v>
      </c>
      <c r="E157" s="37" t="n">
        <v>-0.000429856248214504</v>
      </c>
      <c r="F157" s="37" t="n">
        <v>-0.000708112076904504</v>
      </c>
      <c r="G157" s="37" t="n">
        <v>-8.85118895581288E-005</v>
      </c>
      <c r="H157" s="37" t="n">
        <v>-0.00126244512992081</v>
      </c>
      <c r="I157" s="37" t="n">
        <v>-0.000441159646532488</v>
      </c>
      <c r="J157" s="37" t="n">
        <v>0.00120271905902962</v>
      </c>
      <c r="K157" s="37" t="n">
        <v>0.000512584911913493</v>
      </c>
      <c r="L157" s="37" t="n">
        <v>0.000137196295086777</v>
      </c>
      <c r="M157" s="37" t="n">
        <v>0.00244379516778374</v>
      </c>
      <c r="N157" s="37" t="n">
        <v>-0.00154525116056208</v>
      </c>
      <c r="O157" s="37" t="n">
        <v>-0.00119631499146897</v>
      </c>
      <c r="P157" s="37" t="n">
        <v>-0.000406226006244947</v>
      </c>
      <c r="Q157" s="37" t="n">
        <v>-0.000316830536556074</v>
      </c>
      <c r="R157" s="37" t="n">
        <v>-0.000198710648321891</v>
      </c>
      <c r="S157" s="37" t="n">
        <v>8.16935917779753E-005</v>
      </c>
      <c r="T157" s="37" t="n">
        <v>-0.000996165816125122</v>
      </c>
      <c r="U157" s="37" t="n">
        <v>-0.00198683624644232</v>
      </c>
      <c r="V157" s="37" t="n">
        <v>-0.000596740599254036</v>
      </c>
      <c r="W157" s="37" t="n">
        <v>-9.66215592402953E-005</v>
      </c>
      <c r="X157" s="37" t="n">
        <v>-0.000177518864930436</v>
      </c>
      <c r="Y157" s="37" t="n">
        <v>0.00351225217034038</v>
      </c>
      <c r="Z157" s="37" t="n">
        <v>-0.000454599505827497</v>
      </c>
      <c r="AA157" s="37" t="n">
        <v>-9.49105417259267E-005</v>
      </c>
      <c r="AB157" s="37" t="n">
        <v>-2.15887433505819E-005</v>
      </c>
      <c r="AC157" s="37" t="n">
        <v>0.00226195496193449</v>
      </c>
      <c r="AD157" s="37" t="n">
        <v>-0.000121341369790212</v>
      </c>
      <c r="AE157" s="37" t="n">
        <v>-0.00035660325535002</v>
      </c>
      <c r="AF157" s="37" t="n">
        <v>0.000207840134590557</v>
      </c>
      <c r="AG157" s="37" t="n">
        <v>0.00123366954509464</v>
      </c>
      <c r="AH157" s="37" t="n">
        <v>0.00139016064061235</v>
      </c>
      <c r="AI157" s="37" t="n">
        <v>-0.000232176195821436</v>
      </c>
      <c r="AJ157" s="37" t="n">
        <v>0.000483119982253104</v>
      </c>
      <c r="AK157" s="37" t="n">
        <v>0.000104231888955606</v>
      </c>
      <c r="AL157" s="37" t="n">
        <v>0.00161835180647359</v>
      </c>
      <c r="AM157" s="37" t="n">
        <v>0.0026416183601749</v>
      </c>
      <c r="AN157" s="37" t="n">
        <v>-0.00200684367968884</v>
      </c>
      <c r="AO157" s="37" t="n">
        <v>0.000337040876708237</v>
      </c>
      <c r="AP157" s="37" t="n">
        <v>-0.000207668735816355</v>
      </c>
      <c r="AQ157" s="37" t="n">
        <v>0.00365933605865017</v>
      </c>
      <c r="AR157" s="37" t="n">
        <v>-0.00358519704555607</v>
      </c>
      <c r="AS157" s="37" t="n">
        <v>0.000831532739652913</v>
      </c>
      <c r="AT157" s="37" t="n">
        <v>1.08953141541905E-005</v>
      </c>
      <c r="AU157" s="37" t="n">
        <v>0.000293899570017089</v>
      </c>
      <c r="AV157" s="37" t="n">
        <v>-0.00128929093811612</v>
      </c>
      <c r="AW157" s="37" t="n">
        <v>-0.000791529919178252</v>
      </c>
      <c r="AX157" s="37" t="n">
        <v>0.00229310549046839</v>
      </c>
      <c r="AY157" s="37" t="n">
        <v>0.00017986126187119</v>
      </c>
      <c r="AZ157" s="37" t="n">
        <v>0.00271936891446343</v>
      </c>
      <c r="BA157" s="37" t="n">
        <v>-9.53913134244795E-005</v>
      </c>
      <c r="BB157" s="37" t="n">
        <v>-0.00229469012112923</v>
      </c>
      <c r="BC157" s="37" t="n">
        <v>0.00115297274871409</v>
      </c>
      <c r="BD157" s="37" t="n">
        <v>-0.000343672863907602</v>
      </c>
      <c r="BE157" s="37" t="n">
        <v>-0.00200036577263544</v>
      </c>
      <c r="BF157" s="37" t="n">
        <v>-0.00173575942337493</v>
      </c>
      <c r="BG157" s="37" t="n">
        <v>0.00554412491757577</v>
      </c>
      <c r="BH157" s="37" t="n">
        <v>0.000175678806901574</v>
      </c>
      <c r="BI157" s="37" t="n">
        <v>-0.00452324114406561</v>
      </c>
      <c r="BJ157" s="37" t="n">
        <v>-0.00210544199489843</v>
      </c>
      <c r="BK157" s="37" t="n">
        <v>-0.00226696155598298</v>
      </c>
      <c r="BL157" s="37" t="n">
        <v>-0.00212615227210924</v>
      </c>
      <c r="BM157" s="37" t="n">
        <v>-0.000891404998848016</v>
      </c>
      <c r="BN157" s="37" t="n">
        <v>0.00289215030430982</v>
      </c>
      <c r="BO157" s="37" t="n">
        <v>0.00414071146282531</v>
      </c>
      <c r="BP157" s="37" t="n">
        <v>-0.00197499188251254</v>
      </c>
    </row>
    <row r="158" customFormat="false" ht="12.75" hidden="false" customHeight="false" outlineLevel="0" collapsed="false">
      <c r="A158" s="56" t="s">
        <v>391</v>
      </c>
      <c r="B158" s="3" t="n">
        <v>0.000965728109596554</v>
      </c>
      <c r="C158" s="37" t="n">
        <v>-0.00127893003020207</v>
      </c>
      <c r="D158" s="37" t="n">
        <v>0.000337959214324003</v>
      </c>
      <c r="E158" s="37" t="n">
        <v>-0.00026095312623148</v>
      </c>
      <c r="F158" s="37" t="n">
        <v>-0.000463644010635683</v>
      </c>
      <c r="G158" s="37" t="n">
        <v>-0.000746587278600744</v>
      </c>
      <c r="H158" s="37" t="n">
        <v>-0.000117902287479372</v>
      </c>
      <c r="I158" s="37" t="n">
        <v>-0.00131028108613089</v>
      </c>
      <c r="J158" s="37" t="n">
        <v>-0.000476828806707944</v>
      </c>
      <c r="K158" s="37" t="n">
        <v>0.00119183364331453</v>
      </c>
      <c r="L158" s="37" t="n">
        <v>0.000490658288132719</v>
      </c>
      <c r="M158" s="37" t="n">
        <v>0.000109051689814417</v>
      </c>
      <c r="N158" s="37" t="n">
        <v>0.0024505837875648</v>
      </c>
      <c r="O158" s="37" t="n">
        <v>-0.00160015045063517</v>
      </c>
      <c r="P158" s="37" t="n">
        <v>-0.00124633802899998</v>
      </c>
      <c r="Q158" s="37" t="n">
        <v>-0.000444610131628855</v>
      </c>
      <c r="R158" s="37" t="n">
        <v>-0.00035433616525861</v>
      </c>
      <c r="S158" s="37" t="n">
        <v>-0.000234904542178356</v>
      </c>
      <c r="T158" s="37" t="n">
        <v>4.92941875306731E-005</v>
      </c>
      <c r="U158" s="37" t="n">
        <v>-0.00104562267467645</v>
      </c>
      <c r="V158" s="37" t="n">
        <v>-0.00205202046831294</v>
      </c>
      <c r="W158" s="37" t="n">
        <v>-0.000641124602162646</v>
      </c>
      <c r="X158" s="37" t="n">
        <v>-0.000133871241746198</v>
      </c>
      <c r="Y158" s="37" t="n">
        <v>-0.000216558895787766</v>
      </c>
      <c r="Z158" s="37" t="n">
        <v>0.0035292786668772</v>
      </c>
      <c r="AA158" s="37" t="n">
        <v>-0.000499014830936037</v>
      </c>
      <c r="AB158" s="37" t="n">
        <v>-0.000134380565149635</v>
      </c>
      <c r="AC158" s="37" t="n">
        <v>-6.05169199591588E-005</v>
      </c>
      <c r="AD158" s="37" t="n">
        <v>0.00225747811014282</v>
      </c>
      <c r="AE158" s="37" t="n">
        <v>-0.000162994084373183</v>
      </c>
      <c r="AF158" s="37" t="n">
        <v>-0.000402476970641571</v>
      </c>
      <c r="AG158" s="37" t="n">
        <v>0.000170008456932192</v>
      </c>
      <c r="AH158" s="37" t="n">
        <v>0.0012109508964501</v>
      </c>
      <c r="AI158" s="37" t="n">
        <v>0.00136920435094773</v>
      </c>
      <c r="AJ158" s="37" t="n">
        <v>-0.000278678122643928</v>
      </c>
      <c r="AK158" s="37" t="n">
        <v>0.00044693616105566</v>
      </c>
      <c r="AL158" s="37" t="n">
        <v>6.15645285487795E-005</v>
      </c>
      <c r="AM158" s="37" t="n">
        <v>0.00159824105288595</v>
      </c>
      <c r="AN158" s="37" t="n">
        <v>0.00263652107155744</v>
      </c>
      <c r="AO158" s="37" t="n">
        <v>-0.00208397737198241</v>
      </c>
      <c r="AP158" s="37" t="n">
        <v>0.0002951657387799</v>
      </c>
      <c r="AQ158" s="37" t="n">
        <v>-0.000258625074928978</v>
      </c>
      <c r="AR158" s="37" t="n">
        <v>0.00366699033627214</v>
      </c>
      <c r="AS158" s="37" t="n">
        <v>-0.00368946289660806</v>
      </c>
      <c r="AT158" s="37" t="n">
        <v>0.000794291003324188</v>
      </c>
      <c r="AU158" s="37" t="n">
        <v>-3.9707407395127E-005</v>
      </c>
      <c r="AV158" s="37" t="n">
        <v>0.000246860754892044</v>
      </c>
      <c r="AW158" s="37" t="n">
        <v>-0.0013614167363964</v>
      </c>
      <c r="AX158" s="37" t="n">
        <v>-0.000856820214891344</v>
      </c>
      <c r="AY158" s="37" t="n">
        <v>0.002274336972552</v>
      </c>
      <c r="AZ158" s="37" t="n">
        <v>0.000127834486965891</v>
      </c>
      <c r="BA158" s="37" t="n">
        <v>0.00270547307368615</v>
      </c>
      <c r="BB158" s="37" t="n">
        <v>-0.000153336601727363</v>
      </c>
      <c r="BC158" s="37" t="n">
        <v>-0.00238725298496564</v>
      </c>
      <c r="BD158" s="37" t="n">
        <v>0.0011124382141117</v>
      </c>
      <c r="BE158" s="37" t="n">
        <v>-0.000408068749487914</v>
      </c>
      <c r="BF158" s="37" t="n">
        <v>-0.00209109283445914</v>
      </c>
      <c r="BG158" s="37" t="n">
        <v>-0.00182334700923048</v>
      </c>
      <c r="BH158" s="37" t="n">
        <v>0.00556732028506251</v>
      </c>
      <c r="BI158" s="37" t="n">
        <v>0.000115539405859868</v>
      </c>
      <c r="BJ158" s="37" t="n">
        <v>-0.00465645522900347</v>
      </c>
      <c r="BK158" s="37" t="n">
        <v>-0.00220253121524882</v>
      </c>
      <c r="BL158" s="37" t="n">
        <v>-0.00236752358773538</v>
      </c>
      <c r="BM158" s="37" t="n">
        <v>-0.00222556278259214</v>
      </c>
      <c r="BN158" s="37" t="n">
        <v>-0.000972891724854804</v>
      </c>
      <c r="BO158" s="37" t="n">
        <v>0.00286768606416596</v>
      </c>
      <c r="BP158" s="37" t="n">
        <v>0.00413435130089673</v>
      </c>
    </row>
    <row r="159" customFormat="false" ht="12.75" hidden="false" customHeight="false" outlineLevel="0" collapsed="false">
      <c r="A159" s="56" t="s">
        <v>392</v>
      </c>
      <c r="B159" s="3" t="n">
        <v>-0.000475600728728947</v>
      </c>
      <c r="C159" s="37" t="n">
        <v>0.00101114294379284</v>
      </c>
      <c r="D159" s="37" t="n">
        <v>-0.00126749258053272</v>
      </c>
      <c r="E159" s="37" t="n">
        <v>0.000374686428474865</v>
      </c>
      <c r="F159" s="37" t="n">
        <v>-0.000232932888877962</v>
      </c>
      <c r="G159" s="37" t="n">
        <v>-0.000438242842166094</v>
      </c>
      <c r="H159" s="37" t="n">
        <v>-0.000725029203336151</v>
      </c>
      <c r="I159" s="37" t="n">
        <v>-8.61896498650147E-005</v>
      </c>
      <c r="J159" s="37" t="n">
        <v>-0.00129635245653603</v>
      </c>
      <c r="K159" s="37" t="n">
        <v>-0.000449587552287649</v>
      </c>
      <c r="L159" s="37" t="n">
        <v>0.0012452128114992</v>
      </c>
      <c r="M159" s="37" t="n">
        <v>0.000533815586533699</v>
      </c>
      <c r="N159" s="37" t="n">
        <v>0.000146899536995191</v>
      </c>
      <c r="O159" s="37" t="n">
        <v>0.00252492031010142</v>
      </c>
      <c r="P159" s="37" t="n">
        <v>-0.00158741350828638</v>
      </c>
      <c r="Q159" s="37" t="n">
        <v>-0.00122759911649513</v>
      </c>
      <c r="R159" s="37" t="n">
        <v>-0.000412986681404306</v>
      </c>
      <c r="S159" s="37" t="n">
        <v>-0.000320737349336484</v>
      </c>
      <c r="T159" s="37" t="n">
        <v>-0.000198873848006658</v>
      </c>
      <c r="U159" s="37" t="n">
        <v>9.02944964654275E-005</v>
      </c>
      <c r="V159" s="37" t="n">
        <v>-0.00102080755222227</v>
      </c>
      <c r="W159" s="37" t="n">
        <v>-0.00204202262648056</v>
      </c>
      <c r="X159" s="37" t="n">
        <v>-0.000608838230212452</v>
      </c>
      <c r="Y159" s="37" t="n">
        <v>-9.31540160558102E-005</v>
      </c>
      <c r="Z159" s="37" t="n">
        <v>-0.000176454227903672</v>
      </c>
      <c r="AA159" s="37" t="n">
        <v>0.00362753403007369</v>
      </c>
      <c r="AB159" s="37" t="n">
        <v>-0.000461901643946007</v>
      </c>
      <c r="AC159" s="37" t="n">
        <v>-9.0984575027162E-005</v>
      </c>
      <c r="AD159" s="37" t="n">
        <v>-1.52897968436542E-005</v>
      </c>
      <c r="AE159" s="37" t="n">
        <v>0.00233898588269321</v>
      </c>
      <c r="AF159" s="37" t="n">
        <v>-0.000117912092979348</v>
      </c>
      <c r="AG159" s="37" t="n">
        <v>-0.000360339901595921</v>
      </c>
      <c r="AH159" s="37" t="n">
        <v>0.000221672409557961</v>
      </c>
      <c r="AI159" s="37" t="n">
        <v>0.00127934212939077</v>
      </c>
      <c r="AJ159" s="37" t="n">
        <v>0.00144078852595881</v>
      </c>
      <c r="AK159" s="37" t="n">
        <v>-0.000231606535798049</v>
      </c>
      <c r="AL159" s="37" t="n">
        <v>0.000505931142898509</v>
      </c>
      <c r="AM159" s="37" t="n">
        <v>0.000115445624810571</v>
      </c>
      <c r="AN159" s="37" t="n">
        <v>0.00167651661030698</v>
      </c>
      <c r="AO159" s="37" t="n">
        <v>0.0027315550818156</v>
      </c>
      <c r="AP159" s="37" t="n">
        <v>-0.00206054741606334</v>
      </c>
      <c r="AQ159" s="37" t="n">
        <v>0.000355956764367335</v>
      </c>
      <c r="AR159" s="37" t="n">
        <v>-0.000205469218444541</v>
      </c>
      <c r="AS159" s="37" t="n">
        <v>0.00378126598110187</v>
      </c>
      <c r="AT159" s="37" t="n">
        <v>-0.00368719049873976</v>
      </c>
      <c r="AU159" s="37" t="n">
        <v>0.000866275587715976</v>
      </c>
      <c r="AV159" s="37" t="n">
        <v>2.03961276523228E-005</v>
      </c>
      <c r="AW159" s="37" t="n">
        <v>0.000312293722338357</v>
      </c>
      <c r="AX159" s="37" t="n">
        <v>-0.0013197186526773</v>
      </c>
      <c r="AY159" s="37" t="n">
        <v>-0.000806417983794013</v>
      </c>
      <c r="AZ159" s="37" t="n">
        <v>0.00237376572512858</v>
      </c>
      <c r="BA159" s="37" t="n">
        <v>0.000195312890756843</v>
      </c>
      <c r="BB159" s="37" t="n">
        <v>0.00281351377397795</v>
      </c>
      <c r="BC159" s="37" t="n">
        <v>-8.81468082248883E-005</v>
      </c>
      <c r="BD159" s="37" t="n">
        <v>-0.0023553087163356</v>
      </c>
      <c r="BE159" s="37" t="n">
        <v>0.00119914175332023</v>
      </c>
      <c r="BF159" s="37" t="n">
        <v>-0.000343630578920907</v>
      </c>
      <c r="BG159" s="37" t="n">
        <v>-0.0020513976484747</v>
      </c>
      <c r="BH159" s="37" t="n">
        <v>-0.00177844132035217</v>
      </c>
      <c r="BI159" s="37" t="n">
        <v>0.00572676291174777</v>
      </c>
      <c r="BJ159" s="37" t="n">
        <v>0.000192453805216122</v>
      </c>
      <c r="BK159" s="37" t="n">
        <v>-0.00465161951633976</v>
      </c>
      <c r="BL159" s="37" t="n">
        <v>-0.00215886635231525</v>
      </c>
      <c r="BM159" s="37" t="n">
        <v>-0.00232520193015988</v>
      </c>
      <c r="BN159" s="37" t="n">
        <v>-0.00217985553278065</v>
      </c>
      <c r="BO159" s="37" t="n">
        <v>-0.000906735216446686</v>
      </c>
      <c r="BP159" s="37" t="n">
        <v>0.00299402508289141</v>
      </c>
    </row>
    <row r="160" customFormat="false" ht="12.75" hidden="false" customHeight="false" outlineLevel="0" collapsed="false">
      <c r="A160" s="56" t="s">
        <v>296</v>
      </c>
      <c r="B160" s="3" t="n">
        <v>-0.001771983921635</v>
      </c>
      <c r="C160" s="37" t="n">
        <v>0.000380928919392905</v>
      </c>
      <c r="D160" s="37" t="n">
        <v>0.000824263298284714</v>
      </c>
      <c r="E160" s="37" t="n">
        <v>-0.00223447079307522</v>
      </c>
      <c r="F160" s="37" t="n">
        <v>0.001586808272452</v>
      </c>
      <c r="G160" s="37" t="n">
        <v>0.00136852575183033</v>
      </c>
      <c r="H160" s="37" t="n">
        <v>0.000431984876862993</v>
      </c>
      <c r="I160" s="37" t="n">
        <v>-0.00067339399515376</v>
      </c>
      <c r="J160" s="37" t="n">
        <v>0.000426148390404556</v>
      </c>
      <c r="K160" s="37" t="n">
        <v>0.00282118789690409</v>
      </c>
      <c r="L160" s="37" t="n">
        <v>0.000711386855970073</v>
      </c>
      <c r="M160" s="37" t="n">
        <v>0.000399685002001497</v>
      </c>
      <c r="N160" s="37" t="n">
        <v>-0.00120549182005536</v>
      </c>
      <c r="O160" s="37" t="n">
        <v>7.52149574492381E-005</v>
      </c>
      <c r="P160" s="37" t="n">
        <v>0.000205539183902138</v>
      </c>
      <c r="Q160" s="37" t="n">
        <v>0.000516687331646653</v>
      </c>
      <c r="R160" s="37" t="n">
        <v>-2.62690156489275E-005</v>
      </c>
      <c r="S160" s="37" t="n">
        <v>-0.000981727880601409</v>
      </c>
      <c r="T160" s="37" t="n">
        <v>-0.00121292574604699</v>
      </c>
      <c r="U160" s="37" t="n">
        <v>8.11248382268827E-006</v>
      </c>
      <c r="V160" s="37" t="n">
        <v>0.000379157442548933</v>
      </c>
      <c r="W160" s="37" t="n">
        <v>0.00282894336326605</v>
      </c>
      <c r="X160" s="37" t="n">
        <v>-0.000587290984938325</v>
      </c>
      <c r="Y160" s="37" t="n">
        <v>-0.00350878600067338</v>
      </c>
      <c r="Z160" s="37" t="n">
        <v>-0.000118603691835397</v>
      </c>
      <c r="AA160" s="37" t="n">
        <v>0.00381727405438846</v>
      </c>
      <c r="AB160" s="37" t="n">
        <v>-0.00129176606176792</v>
      </c>
      <c r="AC160" s="37" t="n">
        <v>0.000156529323576494</v>
      </c>
      <c r="AD160" s="37" t="n">
        <v>-0.000579333013891257</v>
      </c>
      <c r="AE160" s="37" t="n">
        <v>0.000667249301211521</v>
      </c>
      <c r="AF160" s="37" t="n">
        <v>-2.29308666145826E-005</v>
      </c>
      <c r="AG160" s="37" t="n">
        <v>-0.0024491104835947</v>
      </c>
      <c r="AH160" s="37" t="n">
        <v>0.00388522688603701</v>
      </c>
      <c r="AI160" s="37" t="n">
        <v>-0.000953002291435116</v>
      </c>
      <c r="AJ160" s="37" t="n">
        <v>-0.00100686192935644</v>
      </c>
      <c r="AK160" s="37" t="n">
        <v>0.0021515017618272</v>
      </c>
      <c r="AL160" s="37" t="n">
        <v>-0.00268898183739113</v>
      </c>
      <c r="AM160" s="37" t="n">
        <v>0.000799576973976668</v>
      </c>
      <c r="AN160" s="37" t="n">
        <v>-0.000491141672463655</v>
      </c>
      <c r="AO160" s="37" t="n">
        <v>-0.000927228011940378</v>
      </c>
      <c r="AP160" s="37" t="n">
        <v>-0.00153639496632185</v>
      </c>
      <c r="AQ160" s="37" t="n">
        <v>-0.000179240862079616</v>
      </c>
      <c r="AR160" s="37" t="n">
        <v>-0.00274994764202171</v>
      </c>
      <c r="AS160" s="37" t="n">
        <v>-0.000951092983032792</v>
      </c>
      <c r="AT160" s="37" t="n">
        <v>0.00264925627820856</v>
      </c>
      <c r="AU160" s="37" t="n">
        <v>0.00113808701847638</v>
      </c>
      <c r="AV160" s="37" t="n">
        <v>0.000316218643537283</v>
      </c>
      <c r="AW160" s="37" t="n">
        <v>0.00536794550092357</v>
      </c>
      <c r="AX160" s="37" t="n">
        <v>-0.00336787841165366</v>
      </c>
      <c r="AY160" s="37" t="n">
        <v>-0.00260345384605211</v>
      </c>
      <c r="AZ160" s="37" t="n">
        <v>-0.000872894376580001</v>
      </c>
      <c r="BA160" s="37" t="n">
        <v>-0.000676860004580434</v>
      </c>
      <c r="BB160" s="37" t="n">
        <v>-0.000417914794657265</v>
      </c>
      <c r="BC160" s="37" t="n">
        <v>0.000196439508623211</v>
      </c>
      <c r="BD160" s="37" t="n">
        <v>0.00261147245697401</v>
      </c>
      <c r="BE160" s="37" t="n">
        <v>0.00106324935753102</v>
      </c>
      <c r="BF160" s="37" t="n">
        <v>0.000220504865485361</v>
      </c>
      <c r="BG160" s="37" t="n">
        <v>0.00538938429981712</v>
      </c>
      <c r="BH160" s="37" t="n">
        <v>-0.00355337306603411</v>
      </c>
      <c r="BI160" s="37" t="n">
        <v>-0.00277261336645397</v>
      </c>
      <c r="BJ160" s="37" t="n">
        <v>-0.00100303583079488</v>
      </c>
      <c r="BK160" s="37" t="n">
        <v>-0.00357697218753601</v>
      </c>
      <c r="BL160" s="37" t="n">
        <v>-0.00278835016676212</v>
      </c>
      <c r="BM160" s="37" t="n">
        <v>0.000487555674245012</v>
      </c>
      <c r="BN160" s="37" t="n">
        <v>-0.000314584189271055</v>
      </c>
      <c r="BO160" s="37" t="n">
        <v>0.00117444504660258</v>
      </c>
      <c r="BP160" s="37" t="n">
        <v>0.00934673262754144</v>
      </c>
    </row>
    <row r="161" customFormat="false" ht="12.75" hidden="false" customHeight="false" outlineLevel="0" collapsed="false">
      <c r="A161" s="56" t="s">
        <v>297</v>
      </c>
      <c r="B161" s="3" t="n">
        <v>0.00120288874333651</v>
      </c>
      <c r="C161" s="37" t="n">
        <v>-0.00160786649004832</v>
      </c>
      <c r="D161" s="37" t="n">
        <v>-0.000285807818978974</v>
      </c>
      <c r="E161" s="37" t="n">
        <v>0.00136616878151441</v>
      </c>
      <c r="F161" s="37" t="n">
        <v>0.000808491259151898</v>
      </c>
      <c r="G161" s="37" t="n">
        <v>-0.000382814786437298</v>
      </c>
      <c r="H161" s="37" t="n">
        <v>-0.00170298716638592</v>
      </c>
      <c r="I161" s="37" t="n">
        <v>-0.000788406341688326</v>
      </c>
      <c r="J161" s="37" t="n">
        <v>0.0004824331218607</v>
      </c>
      <c r="K161" s="37" t="n">
        <v>0.00100117532934552</v>
      </c>
      <c r="L161" s="37" t="n">
        <v>0.00062395757423266</v>
      </c>
      <c r="M161" s="37" t="n">
        <v>0.000265315973921838</v>
      </c>
      <c r="N161" s="37" t="n">
        <v>0.000419401071515384</v>
      </c>
      <c r="O161" s="37" t="n">
        <v>-0.00187770363964757</v>
      </c>
      <c r="P161" s="37" t="n">
        <v>0.000346798285501771</v>
      </c>
      <c r="Q161" s="37" t="n">
        <v>0.00080430046234564</v>
      </c>
      <c r="R161" s="37" t="n">
        <v>-0.00235788199035452</v>
      </c>
      <c r="S161" s="37" t="n">
        <v>0.00159097943428313</v>
      </c>
      <c r="T161" s="37" t="n">
        <v>0.00136461288579867</v>
      </c>
      <c r="U161" s="37" t="n">
        <v>0.00039585614158941</v>
      </c>
      <c r="V161" s="37" t="n">
        <v>-0.000747420196641504</v>
      </c>
      <c r="W161" s="37" t="n">
        <v>0.000388257610593739</v>
      </c>
      <c r="X161" s="37" t="n">
        <v>0.00286292531407624</v>
      </c>
      <c r="Y161" s="37" t="n">
        <v>0.000681460363661181</v>
      </c>
      <c r="Z161" s="37" t="n">
        <v>0.000358465189217004</v>
      </c>
      <c r="AA161" s="37" t="n">
        <v>-0.00130145460329481</v>
      </c>
      <c r="AB161" s="37" t="n">
        <v>2.14089620872401E-005</v>
      </c>
      <c r="AC161" s="37" t="n">
        <v>0.000155245208660662</v>
      </c>
      <c r="AD161" s="37" t="n">
        <v>0.000475964469089664</v>
      </c>
      <c r="AE161" s="37" t="n">
        <v>-8.61164423043666E-005</v>
      </c>
      <c r="AF161" s="37" t="n">
        <v>-0.00107456604806202</v>
      </c>
      <c r="AG161" s="37" t="n">
        <v>-0.00131444668818091</v>
      </c>
      <c r="AH161" s="37" t="n">
        <v>-5.3336901878203E-005</v>
      </c>
      <c r="AI161" s="37" t="n">
        <v>0.000329221151948092</v>
      </c>
      <c r="AJ161" s="37" t="n">
        <v>0.00286031310689348</v>
      </c>
      <c r="AK161" s="37" t="n">
        <v>-0.000671620389579323</v>
      </c>
      <c r="AL161" s="37" t="n">
        <v>-0.00369221539403239</v>
      </c>
      <c r="AM161" s="37" t="n">
        <v>-0.000189191982719017</v>
      </c>
      <c r="AN161" s="37" t="n">
        <v>0.00387783675027148</v>
      </c>
      <c r="AO161" s="37" t="n">
        <v>-0.00140381099801025</v>
      </c>
      <c r="AP161" s="37" t="n">
        <v>9.20667329823223E-005</v>
      </c>
      <c r="AQ161" s="37" t="n">
        <v>-0.00066957696965224</v>
      </c>
      <c r="AR161" s="37" t="n">
        <v>0.000617781250599086</v>
      </c>
      <c r="AS161" s="37" t="n">
        <v>-9.66792917768085E-005</v>
      </c>
      <c r="AT161" s="37" t="n">
        <v>-0.00260545387229991</v>
      </c>
      <c r="AU161" s="37" t="n">
        <v>0.00394046363983675</v>
      </c>
      <c r="AV161" s="37" t="n">
        <v>-0.00106139565377905</v>
      </c>
      <c r="AW161" s="37" t="n">
        <v>-0.00111823627890536</v>
      </c>
      <c r="AX161" s="37" t="n">
        <v>0.00214500007618408</v>
      </c>
      <c r="AY161" s="37" t="n">
        <v>-0.00285924332110681</v>
      </c>
      <c r="AZ161" s="37" t="n">
        <v>0.000745239826066762</v>
      </c>
      <c r="BA161" s="37" t="n">
        <v>-0.000590069162721428</v>
      </c>
      <c r="BB161" s="37" t="n">
        <v>-0.00104206503320969</v>
      </c>
      <c r="BC161" s="37" t="n">
        <v>-0.00167297325850262</v>
      </c>
      <c r="BD161" s="37" t="n">
        <v>-0.00027154790353469</v>
      </c>
      <c r="BE161" s="37" t="n">
        <v>-0.00292990735169537</v>
      </c>
      <c r="BF161" s="37" t="n">
        <v>-0.00107198876006589</v>
      </c>
      <c r="BG161" s="37" t="n">
        <v>0.00264790089566306</v>
      </c>
      <c r="BH161" s="37" t="n">
        <v>0.00108459804293442</v>
      </c>
      <c r="BI161" s="37" t="n">
        <v>0.000233722639496364</v>
      </c>
      <c r="BJ161" s="37" t="n">
        <v>0.00545366567390044</v>
      </c>
      <c r="BK161" s="37" t="n">
        <v>-0.00357697218753601</v>
      </c>
      <c r="BL161" s="37" t="n">
        <v>-0.00278835016676212</v>
      </c>
      <c r="BM161" s="37" t="n">
        <v>0.000262855710713109</v>
      </c>
      <c r="BN161" s="37" t="n">
        <v>-0.00905364055629412</v>
      </c>
      <c r="BO161" s="37" t="n">
        <v>0.00973408211823994</v>
      </c>
      <c r="BP161" s="37" t="n">
        <v>0.00170648976819452</v>
      </c>
    </row>
    <row r="162" customFormat="false" ht="12.75" hidden="false" customHeight="false" outlineLevel="0" collapsed="false">
      <c r="A162" s="56" t="s">
        <v>297</v>
      </c>
      <c r="B162" s="3" t="n">
        <v>0.00120288874333651</v>
      </c>
      <c r="C162" s="37" t="n">
        <v>-0.00160786649004832</v>
      </c>
      <c r="D162" s="37" t="n">
        <v>-0.000285807818978974</v>
      </c>
      <c r="E162" s="37" t="n">
        <v>0.00136616878151441</v>
      </c>
      <c r="F162" s="37" t="n">
        <v>0.000808491259151898</v>
      </c>
      <c r="G162" s="37" t="n">
        <v>-0.000382814786437298</v>
      </c>
      <c r="H162" s="37" t="n">
        <v>-0.00170298716638592</v>
      </c>
      <c r="I162" s="37" t="n">
        <v>-0.000788406341688326</v>
      </c>
      <c r="J162" s="37" t="n">
        <v>0.0004824331218607</v>
      </c>
      <c r="K162" s="37" t="n">
        <v>0.00100117532934552</v>
      </c>
      <c r="L162" s="37" t="n">
        <v>0.00062395757423266</v>
      </c>
      <c r="M162" s="37" t="n">
        <v>0.000265315973921838</v>
      </c>
      <c r="N162" s="37" t="n">
        <v>0.000419401071515384</v>
      </c>
      <c r="O162" s="37" t="n">
        <v>-0.00187770363964757</v>
      </c>
      <c r="P162" s="37" t="n">
        <v>0.000346798285501771</v>
      </c>
      <c r="Q162" s="37" t="n">
        <v>0.00080430046234564</v>
      </c>
      <c r="R162" s="37" t="n">
        <v>-0.00235788199035452</v>
      </c>
      <c r="S162" s="37" t="n">
        <v>0.00159097943428313</v>
      </c>
      <c r="T162" s="37" t="n">
        <v>0.00136461288579867</v>
      </c>
      <c r="U162" s="37" t="n">
        <v>0.00039585614158941</v>
      </c>
      <c r="V162" s="37" t="n">
        <v>-0.000747420196641504</v>
      </c>
      <c r="W162" s="37" t="n">
        <v>0.000388257610593739</v>
      </c>
      <c r="X162" s="37" t="n">
        <v>0.00286292531407624</v>
      </c>
      <c r="Y162" s="37" t="n">
        <v>0.000681460363661181</v>
      </c>
      <c r="Z162" s="37" t="n">
        <v>0.000358465189217004</v>
      </c>
      <c r="AA162" s="37" t="n">
        <v>-0.00130145460329481</v>
      </c>
      <c r="AB162" s="37" t="n">
        <v>2.14089620872401E-005</v>
      </c>
      <c r="AC162" s="37" t="n">
        <v>0.000155245208660662</v>
      </c>
      <c r="AD162" s="37" t="n">
        <v>0.000475964469089664</v>
      </c>
      <c r="AE162" s="37" t="n">
        <v>-8.61164423043666E-005</v>
      </c>
      <c r="AF162" s="37" t="n">
        <v>-0.00107456604806202</v>
      </c>
      <c r="AG162" s="37" t="n">
        <v>-0.00131444668818091</v>
      </c>
      <c r="AH162" s="37" t="n">
        <v>-5.3336901878203E-005</v>
      </c>
      <c r="AI162" s="37" t="n">
        <v>0.000329221151948092</v>
      </c>
      <c r="AJ162" s="37" t="n">
        <v>0.00286031310689348</v>
      </c>
      <c r="AK162" s="37" t="n">
        <v>-0.000671620389579323</v>
      </c>
      <c r="AL162" s="37" t="n">
        <v>-0.00369221539403239</v>
      </c>
      <c r="AM162" s="37" t="n">
        <v>-0.000189191982719017</v>
      </c>
      <c r="AN162" s="37" t="n">
        <v>0.00387783675027148</v>
      </c>
      <c r="AO162" s="37" t="n">
        <v>-0.00140381099801025</v>
      </c>
      <c r="AP162" s="37" t="n">
        <v>9.20667329823223E-005</v>
      </c>
      <c r="AQ162" s="37" t="n">
        <v>-0.00066957696965224</v>
      </c>
      <c r="AR162" s="37" t="n">
        <v>0.000617781250599086</v>
      </c>
      <c r="AS162" s="37" t="n">
        <v>-9.66792917768085E-005</v>
      </c>
      <c r="AT162" s="37" t="n">
        <v>-0.00260545387229991</v>
      </c>
      <c r="AU162" s="37" t="n">
        <v>0.00394046363983675</v>
      </c>
      <c r="AV162" s="37" t="n">
        <v>-0.00106139565377905</v>
      </c>
      <c r="AW162" s="37" t="n">
        <v>-0.00111823627890536</v>
      </c>
      <c r="AX162" s="37" t="n">
        <v>0.00214500007618408</v>
      </c>
      <c r="AY162" s="37" t="n">
        <v>-0.00285924332110681</v>
      </c>
      <c r="AZ162" s="37" t="n">
        <v>0.000745239826066762</v>
      </c>
      <c r="BA162" s="37" t="n">
        <v>-0.000590069162721428</v>
      </c>
      <c r="BB162" s="37" t="n">
        <v>-0.00104206503320969</v>
      </c>
      <c r="BC162" s="37" t="n">
        <v>-0.00167297325850262</v>
      </c>
      <c r="BD162" s="37" t="n">
        <v>-0.00027154790353469</v>
      </c>
      <c r="BE162" s="37" t="n">
        <v>-0.00292990735169537</v>
      </c>
      <c r="BF162" s="37" t="n">
        <v>-0.00107198876006589</v>
      </c>
      <c r="BG162" s="37" t="n">
        <v>0.00264790089566306</v>
      </c>
      <c r="BH162" s="37" t="n">
        <v>0.00108459804293442</v>
      </c>
      <c r="BI162" s="37" t="n">
        <v>0.000233722639496364</v>
      </c>
      <c r="BJ162" s="37" t="n">
        <v>0.00545366567390044</v>
      </c>
      <c r="BK162" s="37" t="n">
        <v>-0.00357697218753601</v>
      </c>
      <c r="BL162" s="37" t="n">
        <v>-0.00278835016676212</v>
      </c>
      <c r="BM162" s="37" t="n">
        <v>0.00279065356854789</v>
      </c>
      <c r="BN162" s="37" t="n">
        <v>0.00456575922362217</v>
      </c>
      <c r="BO162" s="37" t="n">
        <v>-0.000995259539715409</v>
      </c>
      <c r="BP162" s="37" t="n">
        <v>-0.00350997916223358</v>
      </c>
    </row>
    <row r="163" customFormat="false" ht="12.75" hidden="false" customHeight="false" outlineLevel="0" collapsed="false">
      <c r="A163" s="56" t="s">
        <v>297</v>
      </c>
      <c r="B163" s="3" t="n">
        <v>0.00120288874333651</v>
      </c>
      <c r="C163" s="37" t="n">
        <v>-0.00160786649004832</v>
      </c>
      <c r="D163" s="37" t="n">
        <v>-0.000285807818978974</v>
      </c>
      <c r="E163" s="37" t="n">
        <v>0.00136616878151441</v>
      </c>
      <c r="F163" s="37" t="n">
        <v>0.000808491259151898</v>
      </c>
      <c r="G163" s="37" t="n">
        <v>-0.000382814786437298</v>
      </c>
      <c r="H163" s="37" t="n">
        <v>-0.00170298716638592</v>
      </c>
      <c r="I163" s="37" t="n">
        <v>-0.000788406341688326</v>
      </c>
      <c r="J163" s="37" t="n">
        <v>0.0004824331218607</v>
      </c>
      <c r="K163" s="37" t="n">
        <v>0.00100117532934552</v>
      </c>
      <c r="L163" s="37" t="n">
        <v>0.00062395757423266</v>
      </c>
      <c r="M163" s="37" t="n">
        <v>0.000265315973921838</v>
      </c>
      <c r="N163" s="37" t="n">
        <v>0.000419401071515384</v>
      </c>
      <c r="O163" s="37" t="n">
        <v>-0.00187770363964757</v>
      </c>
      <c r="P163" s="37" t="n">
        <v>0.000346798285501771</v>
      </c>
      <c r="Q163" s="37" t="n">
        <v>0.00080430046234564</v>
      </c>
      <c r="R163" s="37" t="n">
        <v>-0.00235788199035452</v>
      </c>
      <c r="S163" s="37" t="n">
        <v>0.00159097943428313</v>
      </c>
      <c r="T163" s="37" t="n">
        <v>0.00136461288579867</v>
      </c>
      <c r="U163" s="37" t="n">
        <v>0.00039585614158941</v>
      </c>
      <c r="V163" s="37" t="n">
        <v>-0.000747420196641504</v>
      </c>
      <c r="W163" s="37" t="n">
        <v>0.000388257610593739</v>
      </c>
      <c r="X163" s="37" t="n">
        <v>0.00286292531407624</v>
      </c>
      <c r="Y163" s="37" t="n">
        <v>0.000681460363661181</v>
      </c>
      <c r="Z163" s="37" t="n">
        <v>0.000358465189217004</v>
      </c>
      <c r="AA163" s="37" t="n">
        <v>-0.00130145460329481</v>
      </c>
      <c r="AB163" s="37" t="n">
        <v>2.14089620872401E-005</v>
      </c>
      <c r="AC163" s="37" t="n">
        <v>0.000155245208660662</v>
      </c>
      <c r="AD163" s="37" t="n">
        <v>0.000475964469089664</v>
      </c>
      <c r="AE163" s="37" t="n">
        <v>-8.61164423043666E-005</v>
      </c>
      <c r="AF163" s="37" t="n">
        <v>-0.00107456604806202</v>
      </c>
      <c r="AG163" s="37" t="n">
        <v>-0.00131444668818091</v>
      </c>
      <c r="AH163" s="37" t="n">
        <v>-5.3336901878203E-005</v>
      </c>
      <c r="AI163" s="37" t="n">
        <v>0.000329221151948092</v>
      </c>
      <c r="AJ163" s="37" t="n">
        <v>0.00286031310689348</v>
      </c>
      <c r="AK163" s="37" t="n">
        <v>-0.000671620389579323</v>
      </c>
      <c r="AL163" s="37" t="n">
        <v>-0.00369221539403239</v>
      </c>
      <c r="AM163" s="37" t="n">
        <v>-0.000189191982719017</v>
      </c>
      <c r="AN163" s="37" t="n">
        <v>0.00387783675027148</v>
      </c>
      <c r="AO163" s="37" t="n">
        <v>-0.00140381099801025</v>
      </c>
      <c r="AP163" s="37" t="n">
        <v>9.20667329823223E-005</v>
      </c>
      <c r="AQ163" s="37" t="n">
        <v>-0.00066957696965224</v>
      </c>
      <c r="AR163" s="37" t="n">
        <v>0.000617781250599086</v>
      </c>
      <c r="AS163" s="37" t="n">
        <v>-9.66792917768085E-005</v>
      </c>
      <c r="AT163" s="37" t="n">
        <v>-0.00260545387229991</v>
      </c>
      <c r="AU163" s="37" t="n">
        <v>0.00394046363983675</v>
      </c>
      <c r="AV163" s="37" t="n">
        <v>-0.00106139565377905</v>
      </c>
      <c r="AW163" s="37" t="n">
        <v>-0.00111823627890536</v>
      </c>
      <c r="AX163" s="37" t="n">
        <v>0.00214500007618408</v>
      </c>
      <c r="AY163" s="37" t="n">
        <v>-0.00285924332110681</v>
      </c>
      <c r="AZ163" s="37" t="n">
        <v>0.000745239826066762</v>
      </c>
      <c r="BA163" s="37" t="n">
        <v>-0.000590069162721428</v>
      </c>
      <c r="BB163" s="37" t="n">
        <v>-0.00104206503320969</v>
      </c>
      <c r="BC163" s="37" t="n">
        <v>-0.00167297325850262</v>
      </c>
      <c r="BD163" s="37" t="n">
        <v>-0.00027154790353469</v>
      </c>
      <c r="BE163" s="37" t="n">
        <v>-0.00292990735169537</v>
      </c>
      <c r="BF163" s="37" t="n">
        <v>-0.00107198876006589</v>
      </c>
      <c r="BG163" s="37" t="n">
        <v>0.00264790089566306</v>
      </c>
      <c r="BH163" s="37" t="n">
        <v>0.00108459804293442</v>
      </c>
      <c r="BI163" s="37" t="n">
        <v>0.000233722639496364</v>
      </c>
      <c r="BJ163" s="37" t="n">
        <v>0.00545366567390044</v>
      </c>
      <c r="BK163" s="37" t="n">
        <v>-0.00357697218753601</v>
      </c>
      <c r="BL163" s="37" t="n">
        <v>-0.00278835016676212</v>
      </c>
      <c r="BM163" s="37" t="n">
        <v>-0.00296538045385705</v>
      </c>
      <c r="BN163" s="37" t="n">
        <v>0.00886666844273068</v>
      </c>
      <c r="BO163" s="37" t="n">
        <v>-0.00487661883726819</v>
      </c>
      <c r="BP163" s="37" t="n">
        <v>0.00123419283035175</v>
      </c>
    </row>
    <row r="164" customFormat="false" ht="12.75" hidden="false" customHeight="false" outlineLevel="0" collapsed="false">
      <c r="A164" s="56" t="s">
        <v>298</v>
      </c>
      <c r="B164" s="3" t="n">
        <v>-0.000139105844124543</v>
      </c>
      <c r="C164" s="37" t="n">
        <v>0.00343931825142447</v>
      </c>
      <c r="D164" s="37" t="n">
        <v>0.00216498189293197</v>
      </c>
      <c r="E164" s="37" t="n">
        <v>-0.00039809698673584</v>
      </c>
      <c r="F164" s="37" t="n">
        <v>0.000124526030611512</v>
      </c>
      <c r="G164" s="37" t="n">
        <v>-0.000414008083663514</v>
      </c>
      <c r="H164" s="37" t="n">
        <v>-0.00181265697544262</v>
      </c>
      <c r="I164" s="37" t="n">
        <v>0.00129531333376825</v>
      </c>
      <c r="J164" s="37" t="n">
        <v>-0.00183230232325394</v>
      </c>
      <c r="K164" s="37" t="n">
        <v>-0.00036218414914653</v>
      </c>
      <c r="L164" s="37" t="n">
        <v>0.00147495654311833</v>
      </c>
      <c r="M164" s="37" t="n">
        <v>0.000853852776178886</v>
      </c>
      <c r="N164" s="37" t="n">
        <v>-0.000472171529059498</v>
      </c>
      <c r="O164" s="37" t="n">
        <v>-0.00194157000860797</v>
      </c>
      <c r="P164" s="37" t="n">
        <v>-0.000924822687205629</v>
      </c>
      <c r="Q164" s="37" t="n">
        <v>0.000488250306476232</v>
      </c>
      <c r="R164" s="37" t="n">
        <v>0.00106460596301385</v>
      </c>
      <c r="S164" s="37" t="n">
        <v>0.000644197250449816</v>
      </c>
      <c r="T164" s="37" t="n">
        <v>0.000244442871703091</v>
      </c>
      <c r="U164" s="37" t="n">
        <v>0.000415083748939712</v>
      </c>
      <c r="V164" s="37" t="n">
        <v>-0.00214122913943552</v>
      </c>
      <c r="W164" s="37" t="n">
        <v>0.000332720606599461</v>
      </c>
      <c r="X164" s="37" t="n">
        <v>0.000840875750198039</v>
      </c>
      <c r="Y164" s="37" t="n">
        <v>-0.00267787065695693</v>
      </c>
      <c r="Z164" s="37" t="n">
        <v>0.00171438670657034</v>
      </c>
      <c r="AA164" s="37" t="n">
        <v>0.00146170171349319</v>
      </c>
      <c r="AB164" s="37" t="n">
        <v>0.000383096611942465</v>
      </c>
      <c r="AC164" s="37" t="n">
        <v>-0.000889674339521514</v>
      </c>
      <c r="AD164" s="37" t="n">
        <v>0.000372871342447989</v>
      </c>
      <c r="AE164" s="37" t="n">
        <v>0.00312502584707447</v>
      </c>
      <c r="AF164" s="37" t="n">
        <v>0.000697231860102493</v>
      </c>
      <c r="AG164" s="37" t="n">
        <v>0.000336966188356301</v>
      </c>
      <c r="AH164" s="37" t="n">
        <v>-0.00151063872958933</v>
      </c>
      <c r="AI164" s="37" t="n">
        <v>-3.99200473022527E-005</v>
      </c>
      <c r="AJ164" s="37" t="n">
        <v>0.000107994277905967</v>
      </c>
      <c r="AK164" s="37" t="n">
        <v>0.000463800423942095</v>
      </c>
      <c r="AL164" s="37" t="n">
        <v>-0.000162521398016242</v>
      </c>
      <c r="AM164" s="37" t="n">
        <v>-0.00126319267713202</v>
      </c>
      <c r="AN164" s="37" t="n">
        <v>-0.0015310987835048</v>
      </c>
      <c r="AO164" s="37" t="n">
        <v>-0.000129173183223107</v>
      </c>
      <c r="AP164" s="37" t="n">
        <v>0.00029534986866935</v>
      </c>
      <c r="AQ164" s="37" t="n">
        <v>0.00311009444205371</v>
      </c>
      <c r="AR164" s="37" t="n">
        <v>-0.000820276575835594</v>
      </c>
      <c r="AS164" s="37" t="n">
        <v>-0.00418180190393278</v>
      </c>
      <c r="AT164" s="37" t="n">
        <v>-0.000285837168175615</v>
      </c>
      <c r="AU164" s="37" t="n">
        <v>0.00423756443397564</v>
      </c>
      <c r="AV164" s="37" t="n">
        <v>-0.00163942820416966</v>
      </c>
      <c r="AW164" s="37" t="n">
        <v>2.35393162058669E-005</v>
      </c>
      <c r="AX164" s="37" t="n">
        <v>-0.000824997754277786</v>
      </c>
      <c r="AY164" s="37" t="n">
        <v>0.000605955517752586</v>
      </c>
      <c r="AZ164" s="37" t="n">
        <v>-0.00019012785916627</v>
      </c>
      <c r="BA164" s="37" t="n">
        <v>-0.00298239974768971</v>
      </c>
      <c r="BB164" s="37" t="n">
        <v>0.00429862859807318</v>
      </c>
      <c r="BC164" s="37" t="n">
        <v>-0.00126723226612717</v>
      </c>
      <c r="BD164" s="37" t="n">
        <v>-0.00133179371132847</v>
      </c>
      <c r="BE164" s="37" t="n">
        <v>0.00229720086199374</v>
      </c>
      <c r="BF164" s="37" t="n">
        <v>-0.00327137338145903</v>
      </c>
      <c r="BG164" s="37" t="n">
        <v>0.000737215643116158</v>
      </c>
      <c r="BH164" s="37" t="n">
        <v>-0.000749721602950182</v>
      </c>
      <c r="BI164" s="37" t="n">
        <v>-0.00125399710417009</v>
      </c>
      <c r="BJ164" s="37" t="n">
        <v>-0.00195733406658586</v>
      </c>
      <c r="BK164" s="37" t="n">
        <v>-0.000399727896348585</v>
      </c>
      <c r="BL164" s="37" t="n">
        <v>-0.00335864363350003</v>
      </c>
      <c r="BM164" s="37" t="n">
        <v>-0.00280629500457103</v>
      </c>
      <c r="BN164" s="37" t="n">
        <v>0.00361419199552206</v>
      </c>
      <c r="BO164" s="37" t="n">
        <v>-0.000284442315298819</v>
      </c>
      <c r="BP164" s="37" t="n">
        <v>-0.00567402351160614</v>
      </c>
    </row>
    <row r="165" customFormat="false" ht="12.75" hidden="false" customHeight="false" outlineLevel="0" collapsed="false">
      <c r="A165" s="56" t="s">
        <v>298</v>
      </c>
      <c r="B165" s="3" t="n">
        <v>-0.000139105844124543</v>
      </c>
      <c r="C165" s="37" t="n">
        <v>0.00343931825142447</v>
      </c>
      <c r="D165" s="37" t="n">
        <v>0.00216498189293197</v>
      </c>
      <c r="E165" s="37" t="n">
        <v>-0.00039809698673584</v>
      </c>
      <c r="F165" s="37" t="n">
        <v>0.000124526030611512</v>
      </c>
      <c r="G165" s="37" t="n">
        <v>-0.000414008083663514</v>
      </c>
      <c r="H165" s="37" t="n">
        <v>-0.00181265697544262</v>
      </c>
      <c r="I165" s="37" t="n">
        <v>0.00129531333376825</v>
      </c>
      <c r="J165" s="37" t="n">
        <v>-0.00183230232325394</v>
      </c>
      <c r="K165" s="37" t="n">
        <v>-0.00036218414914653</v>
      </c>
      <c r="L165" s="37" t="n">
        <v>0.00147495654311833</v>
      </c>
      <c r="M165" s="37" t="n">
        <v>0.000853852776178886</v>
      </c>
      <c r="N165" s="37" t="n">
        <v>-0.000472171529059498</v>
      </c>
      <c r="O165" s="37" t="n">
        <v>-0.00194157000860797</v>
      </c>
      <c r="P165" s="37" t="n">
        <v>-0.000924822687205629</v>
      </c>
      <c r="Q165" s="37" t="n">
        <v>0.000488250306476232</v>
      </c>
      <c r="R165" s="37" t="n">
        <v>0.00106460596301385</v>
      </c>
      <c r="S165" s="37" t="n">
        <v>0.000644197250449816</v>
      </c>
      <c r="T165" s="37" t="n">
        <v>0.000244442871703091</v>
      </c>
      <c r="U165" s="37" t="n">
        <v>0.000415083748939712</v>
      </c>
      <c r="V165" s="37" t="n">
        <v>-0.00214122913943552</v>
      </c>
      <c r="W165" s="37" t="n">
        <v>0.000332720606599461</v>
      </c>
      <c r="X165" s="37" t="n">
        <v>0.000840875750198039</v>
      </c>
      <c r="Y165" s="37" t="n">
        <v>-0.00267787065695693</v>
      </c>
      <c r="Z165" s="37" t="n">
        <v>0.00171438670657034</v>
      </c>
      <c r="AA165" s="37" t="n">
        <v>0.00146170171349319</v>
      </c>
      <c r="AB165" s="37" t="n">
        <v>0.000383096611942465</v>
      </c>
      <c r="AC165" s="37" t="n">
        <v>-0.000889674339521514</v>
      </c>
      <c r="AD165" s="37" t="n">
        <v>0.000372871342447989</v>
      </c>
      <c r="AE165" s="37" t="n">
        <v>0.00312502584707447</v>
      </c>
      <c r="AF165" s="37" t="n">
        <v>0.000697231860102493</v>
      </c>
      <c r="AG165" s="37" t="n">
        <v>0.000336966188356301</v>
      </c>
      <c r="AH165" s="37" t="n">
        <v>-0.00151063872958933</v>
      </c>
      <c r="AI165" s="37" t="n">
        <v>-3.99200473022527E-005</v>
      </c>
      <c r="AJ165" s="37" t="n">
        <v>0.000107994277905967</v>
      </c>
      <c r="AK165" s="37" t="n">
        <v>0.000463800423942095</v>
      </c>
      <c r="AL165" s="37" t="n">
        <v>-0.000162521398016242</v>
      </c>
      <c r="AM165" s="37" t="n">
        <v>-0.00126319267713202</v>
      </c>
      <c r="AN165" s="37" t="n">
        <v>-0.0015310987835048</v>
      </c>
      <c r="AO165" s="37" t="n">
        <v>-0.000129173183223107</v>
      </c>
      <c r="AP165" s="37" t="n">
        <v>0.00029534986866935</v>
      </c>
      <c r="AQ165" s="37" t="n">
        <v>0.00311009444205371</v>
      </c>
      <c r="AR165" s="37" t="n">
        <v>-0.000820276575835594</v>
      </c>
      <c r="AS165" s="37" t="n">
        <v>-0.00418180190393278</v>
      </c>
      <c r="AT165" s="37" t="n">
        <v>-0.000285837168175615</v>
      </c>
      <c r="AU165" s="37" t="n">
        <v>0.00423756443397564</v>
      </c>
      <c r="AV165" s="37" t="n">
        <v>-0.00163942820416966</v>
      </c>
      <c r="AW165" s="37" t="n">
        <v>2.35393162058669E-005</v>
      </c>
      <c r="AX165" s="37" t="n">
        <v>-0.000824997754277786</v>
      </c>
      <c r="AY165" s="37" t="n">
        <v>0.000605955517752586</v>
      </c>
      <c r="AZ165" s="37" t="n">
        <v>-0.00019012785916627</v>
      </c>
      <c r="BA165" s="37" t="n">
        <v>-0.00298239974768971</v>
      </c>
      <c r="BB165" s="37" t="n">
        <v>0.00429862859807318</v>
      </c>
      <c r="BC165" s="37" t="n">
        <v>-0.00126723226612717</v>
      </c>
      <c r="BD165" s="37" t="n">
        <v>-0.00133179371132847</v>
      </c>
      <c r="BE165" s="37" t="n">
        <v>0.00229720086199374</v>
      </c>
      <c r="BF165" s="37" t="n">
        <v>-0.00327137338145903</v>
      </c>
      <c r="BG165" s="37" t="n">
        <v>0.000737215643116158</v>
      </c>
      <c r="BH165" s="37" t="n">
        <v>-0.000749721602950182</v>
      </c>
      <c r="BI165" s="37" t="n">
        <v>-0.00125399710417009</v>
      </c>
      <c r="BJ165" s="37" t="n">
        <v>-0.00195733406658586</v>
      </c>
      <c r="BK165" s="37" t="n">
        <v>-0.000399727896348585</v>
      </c>
      <c r="BL165" s="37" t="n">
        <v>-0.00335864363350003</v>
      </c>
      <c r="BM165" s="37" t="n">
        <v>-0.00179882314524812</v>
      </c>
      <c r="BN165" s="37" t="n">
        <v>0.00345745054122453</v>
      </c>
      <c r="BO165" s="37" t="n">
        <v>-0.00197692530259657</v>
      </c>
      <c r="BP165" s="37" t="n">
        <v>-0.00567402351160614</v>
      </c>
    </row>
    <row r="166" customFormat="false" ht="12.75" hidden="false" customHeight="false" outlineLevel="0" collapsed="false">
      <c r="A166" s="56" t="s">
        <v>283</v>
      </c>
      <c r="B166" s="3" t="n">
        <v>-0.000139105844124543</v>
      </c>
      <c r="C166" s="37" t="n">
        <v>0.00343931825142447</v>
      </c>
      <c r="D166" s="37" t="n">
        <v>0.00216498189293197</v>
      </c>
      <c r="E166" s="37" t="n">
        <v>-0.00039809698673584</v>
      </c>
      <c r="F166" s="37" t="n">
        <v>0.000124526030611512</v>
      </c>
      <c r="G166" s="37" t="n">
        <v>-0.000414008083663514</v>
      </c>
      <c r="H166" s="37" t="n">
        <v>-0.00181265697544262</v>
      </c>
      <c r="I166" s="37" t="n">
        <v>0.00129531333376825</v>
      </c>
      <c r="J166" s="37" t="n">
        <v>-0.00183230232325394</v>
      </c>
      <c r="K166" s="37" t="n">
        <v>-0.00036218414914653</v>
      </c>
      <c r="L166" s="37" t="n">
        <v>0.00147495654311833</v>
      </c>
      <c r="M166" s="37" t="n">
        <v>0.000853852776178886</v>
      </c>
      <c r="N166" s="37" t="n">
        <v>-0.000472171529059498</v>
      </c>
      <c r="O166" s="37" t="n">
        <v>-0.00194157000860797</v>
      </c>
      <c r="P166" s="37" t="n">
        <v>-0.000924822687205629</v>
      </c>
      <c r="Q166" s="37" t="n">
        <v>0.000488250306476232</v>
      </c>
      <c r="R166" s="37" t="n">
        <v>0.00106460596301385</v>
      </c>
      <c r="S166" s="37" t="n">
        <v>0.000644197250449816</v>
      </c>
      <c r="T166" s="37" t="n">
        <v>0.000244442871703091</v>
      </c>
      <c r="U166" s="37" t="n">
        <v>0.000415083748939712</v>
      </c>
      <c r="V166" s="37" t="n">
        <v>-0.00214122913943552</v>
      </c>
      <c r="W166" s="37" t="n">
        <v>0.000332720606599461</v>
      </c>
      <c r="X166" s="37" t="n">
        <v>0.000840875750198039</v>
      </c>
      <c r="Y166" s="37" t="n">
        <v>-0.00267787065695693</v>
      </c>
      <c r="Z166" s="37" t="n">
        <v>0.00171438670657034</v>
      </c>
      <c r="AA166" s="37" t="n">
        <v>0.00146170171349319</v>
      </c>
      <c r="AB166" s="37" t="n">
        <v>0.000383096611942465</v>
      </c>
      <c r="AC166" s="37" t="n">
        <v>-0.000889674339521514</v>
      </c>
      <c r="AD166" s="37" t="n">
        <v>0.000372871342447989</v>
      </c>
      <c r="AE166" s="37" t="n">
        <v>0.00312502584707447</v>
      </c>
      <c r="AF166" s="37" t="n">
        <v>0.000697231860102493</v>
      </c>
      <c r="AG166" s="37" t="n">
        <v>0.000336966188356301</v>
      </c>
      <c r="AH166" s="37" t="n">
        <v>-0.00151063872958933</v>
      </c>
      <c r="AI166" s="37" t="n">
        <v>-3.99200473022527E-005</v>
      </c>
      <c r="AJ166" s="37" t="n">
        <v>0.000107994277905967</v>
      </c>
      <c r="AK166" s="37" t="n">
        <v>0.000463800423942095</v>
      </c>
      <c r="AL166" s="37" t="n">
        <v>-0.000162521398016242</v>
      </c>
      <c r="AM166" s="37" t="n">
        <v>-0.00126319267713202</v>
      </c>
      <c r="AN166" s="37" t="n">
        <v>-0.0015310987835048</v>
      </c>
      <c r="AO166" s="37" t="n">
        <v>-0.000129173183223107</v>
      </c>
      <c r="AP166" s="37" t="n">
        <v>0.00029534986866935</v>
      </c>
      <c r="AQ166" s="37" t="n">
        <v>0.00311009444205371</v>
      </c>
      <c r="AR166" s="37" t="n">
        <v>-0.000820276575835594</v>
      </c>
      <c r="AS166" s="37" t="n">
        <v>-0.00418180190393278</v>
      </c>
      <c r="AT166" s="37" t="n">
        <v>-0.000285837168175615</v>
      </c>
      <c r="AU166" s="37" t="n">
        <v>0.00423756443397564</v>
      </c>
      <c r="AV166" s="37" t="n">
        <v>-0.00163942820416966</v>
      </c>
      <c r="AW166" s="37" t="n">
        <v>2.35393162058669E-005</v>
      </c>
      <c r="AX166" s="37" t="n">
        <v>-0.000824997754277786</v>
      </c>
      <c r="AY166" s="37" t="n">
        <v>0.000605955517752586</v>
      </c>
      <c r="AZ166" s="37" t="n">
        <v>-0.00019012785916627</v>
      </c>
      <c r="BA166" s="37" t="n">
        <v>-0.00298239974768971</v>
      </c>
      <c r="BB166" s="37" t="n">
        <v>0.00429862859807318</v>
      </c>
      <c r="BC166" s="37" t="n">
        <v>-0.00126723226612717</v>
      </c>
      <c r="BD166" s="37" t="n">
        <v>-0.00133179371132847</v>
      </c>
      <c r="BE166" s="37" t="n">
        <v>0.00229720086199374</v>
      </c>
      <c r="BF166" s="37" t="n">
        <v>-0.00327137338145903</v>
      </c>
      <c r="BG166" s="37" t="n">
        <v>0.000737215643116158</v>
      </c>
      <c r="BH166" s="37" t="n">
        <v>-0.000749721602950182</v>
      </c>
      <c r="BI166" s="37" t="n">
        <v>-0.00125399710417009</v>
      </c>
      <c r="BJ166" s="37" t="n">
        <v>-0.00195733406658586</v>
      </c>
      <c r="BK166" s="37" t="n">
        <v>-0.000399727896348585</v>
      </c>
      <c r="BL166" s="37" t="n">
        <v>-0.00335864363350003</v>
      </c>
      <c r="BM166" s="37" t="n">
        <v>-0.00179882314524812</v>
      </c>
      <c r="BN166" s="37" t="n">
        <v>0.00345745054122453</v>
      </c>
      <c r="BO166" s="37" t="n">
        <v>-0.00197692530259657</v>
      </c>
      <c r="BP166" s="37" t="n">
        <v>0.00430982219948084</v>
      </c>
    </row>
    <row r="167" customFormat="false" ht="12.75" hidden="false" customHeight="false" outlineLevel="0" collapsed="false">
      <c r="A167" s="56" t="s">
        <v>283</v>
      </c>
      <c r="B167" s="3" t="n">
        <v>-0.000139105844124543</v>
      </c>
      <c r="C167" s="37" t="n">
        <v>0.00343931825142447</v>
      </c>
      <c r="D167" s="37" t="n">
        <v>0.00216498189293197</v>
      </c>
      <c r="E167" s="37" t="n">
        <v>-0.00039809698673584</v>
      </c>
      <c r="F167" s="37" t="n">
        <v>0.000124526030611512</v>
      </c>
      <c r="G167" s="37" t="n">
        <v>-0.000414008083663514</v>
      </c>
      <c r="H167" s="37" t="n">
        <v>-0.00181265697544262</v>
      </c>
      <c r="I167" s="37" t="n">
        <v>0.00129531333376825</v>
      </c>
      <c r="J167" s="37" t="n">
        <v>-0.00183230232325394</v>
      </c>
      <c r="K167" s="37" t="n">
        <v>-0.00036218414914653</v>
      </c>
      <c r="L167" s="37" t="n">
        <v>0.00147495654311833</v>
      </c>
      <c r="M167" s="37" t="n">
        <v>0.000853852776178886</v>
      </c>
      <c r="N167" s="37" t="n">
        <v>-0.000472171529059498</v>
      </c>
      <c r="O167" s="37" t="n">
        <v>-0.00194157000860797</v>
      </c>
      <c r="P167" s="37" t="n">
        <v>-0.000924822687205629</v>
      </c>
      <c r="Q167" s="37" t="n">
        <v>0.000488250306476232</v>
      </c>
      <c r="R167" s="37" t="n">
        <v>0.00106460596301385</v>
      </c>
      <c r="S167" s="37" t="n">
        <v>0.000644197250449816</v>
      </c>
      <c r="T167" s="37" t="n">
        <v>0.000244442871703091</v>
      </c>
      <c r="U167" s="37" t="n">
        <v>0.000415083748939712</v>
      </c>
      <c r="V167" s="37" t="n">
        <v>-0.00214122913943552</v>
      </c>
      <c r="W167" s="37" t="n">
        <v>0.000332720606599461</v>
      </c>
      <c r="X167" s="37" t="n">
        <v>0.000840875750198039</v>
      </c>
      <c r="Y167" s="37" t="n">
        <v>-0.00267787065695693</v>
      </c>
      <c r="Z167" s="37" t="n">
        <v>0.00171438670657034</v>
      </c>
      <c r="AA167" s="37" t="n">
        <v>0.00146170171349319</v>
      </c>
      <c r="AB167" s="37" t="n">
        <v>0.000383096611942465</v>
      </c>
      <c r="AC167" s="37" t="n">
        <v>-0.000889674339521514</v>
      </c>
      <c r="AD167" s="37" t="n">
        <v>0.000372871342447989</v>
      </c>
      <c r="AE167" s="37" t="n">
        <v>0.00312502584707447</v>
      </c>
      <c r="AF167" s="37" t="n">
        <v>0.000697231860102493</v>
      </c>
      <c r="AG167" s="37" t="n">
        <v>0.000336966188356301</v>
      </c>
      <c r="AH167" s="37" t="n">
        <v>-0.00151063872958933</v>
      </c>
      <c r="AI167" s="37" t="n">
        <v>-3.99200473022527E-005</v>
      </c>
      <c r="AJ167" s="37" t="n">
        <v>0.000107994277905967</v>
      </c>
      <c r="AK167" s="37" t="n">
        <v>0.000463800423942095</v>
      </c>
      <c r="AL167" s="37" t="n">
        <v>-0.000162521398016242</v>
      </c>
      <c r="AM167" s="37" t="n">
        <v>-0.00126319267713202</v>
      </c>
      <c r="AN167" s="37" t="n">
        <v>-0.0015310987835048</v>
      </c>
      <c r="AO167" s="37" t="n">
        <v>-0.000129173183223107</v>
      </c>
      <c r="AP167" s="37" t="n">
        <v>0.00029534986866935</v>
      </c>
      <c r="AQ167" s="37" t="n">
        <v>0.00311009444205371</v>
      </c>
      <c r="AR167" s="37" t="n">
        <v>-0.000820276575835594</v>
      </c>
      <c r="AS167" s="37" t="n">
        <v>-0.00418180190393278</v>
      </c>
      <c r="AT167" s="37" t="n">
        <v>-0.000285837168175615</v>
      </c>
      <c r="AU167" s="37" t="n">
        <v>0.00423756443397564</v>
      </c>
      <c r="AV167" s="37" t="n">
        <v>-0.00163942820416966</v>
      </c>
      <c r="AW167" s="37" t="n">
        <v>2.35393162058669E-005</v>
      </c>
      <c r="AX167" s="37" t="n">
        <v>-0.000824997754277786</v>
      </c>
      <c r="AY167" s="37" t="n">
        <v>0.000605955517752586</v>
      </c>
      <c r="AZ167" s="37" t="n">
        <v>-0.00019012785916627</v>
      </c>
      <c r="BA167" s="37" t="n">
        <v>-0.00298239974768971</v>
      </c>
      <c r="BB167" s="37" t="n">
        <v>0.00429862859807318</v>
      </c>
      <c r="BC167" s="37" t="n">
        <v>-0.00126723226612717</v>
      </c>
      <c r="BD167" s="37" t="n">
        <v>-0.00133179371132847</v>
      </c>
      <c r="BE167" s="37" t="n">
        <v>0.00229720086199374</v>
      </c>
      <c r="BF167" s="37" t="n">
        <v>-0.00327137338145903</v>
      </c>
      <c r="BG167" s="37" t="n">
        <v>0.000737215643116158</v>
      </c>
      <c r="BH167" s="37" t="n">
        <v>-0.000749721602950182</v>
      </c>
      <c r="BI167" s="37" t="n">
        <v>-0.00125399710417009</v>
      </c>
      <c r="BJ167" s="37" t="n">
        <v>-0.00195733406658586</v>
      </c>
      <c r="BK167" s="37" t="n">
        <v>-0.000399727896348585</v>
      </c>
      <c r="BL167" s="37" t="n">
        <v>-0.00335864363350003</v>
      </c>
      <c r="BM167" s="37" t="n">
        <v>-0.00179882314524812</v>
      </c>
      <c r="BN167" s="37" t="n">
        <v>0.00345745054122453</v>
      </c>
      <c r="BO167" s="37" t="n">
        <v>-0.00197692530259657</v>
      </c>
      <c r="BP167" s="37" t="n">
        <v>0.00430982219948084</v>
      </c>
    </row>
    <row r="168" customFormat="false" ht="12.75" hidden="false" customHeight="false" outlineLevel="0" collapsed="false">
      <c r="A168" s="56" t="s">
        <v>283</v>
      </c>
      <c r="B168" s="3" t="n">
        <v>-0.000139105844124543</v>
      </c>
      <c r="C168" s="37" t="n">
        <v>0.00343931825142447</v>
      </c>
      <c r="D168" s="37" t="n">
        <v>0.00216498189293197</v>
      </c>
      <c r="E168" s="37" t="n">
        <v>-0.00039809698673584</v>
      </c>
      <c r="F168" s="37" t="n">
        <v>0.000124526030611512</v>
      </c>
      <c r="G168" s="37" t="n">
        <v>-0.000414008083663514</v>
      </c>
      <c r="H168" s="37" t="n">
        <v>-0.00181265697544262</v>
      </c>
      <c r="I168" s="37" t="n">
        <v>0.00129531333376825</v>
      </c>
      <c r="J168" s="37" t="n">
        <v>-0.00183230232325394</v>
      </c>
      <c r="K168" s="37" t="n">
        <v>-0.00036218414914653</v>
      </c>
      <c r="L168" s="37" t="n">
        <v>0.00147495654311833</v>
      </c>
      <c r="M168" s="37" t="n">
        <v>0.000853852776178886</v>
      </c>
      <c r="N168" s="37" t="n">
        <v>-0.000472171529059498</v>
      </c>
      <c r="O168" s="37" t="n">
        <v>-0.00194157000860797</v>
      </c>
      <c r="P168" s="37" t="n">
        <v>-0.000924822687205629</v>
      </c>
      <c r="Q168" s="37" t="n">
        <v>0.000488250306476232</v>
      </c>
      <c r="R168" s="37" t="n">
        <v>0.00106460596301385</v>
      </c>
      <c r="S168" s="37" t="n">
        <v>0.000644197250449816</v>
      </c>
      <c r="T168" s="37" t="n">
        <v>0.000244442871703091</v>
      </c>
      <c r="U168" s="37" t="n">
        <v>0.000415083748939712</v>
      </c>
      <c r="V168" s="37" t="n">
        <v>-0.00214122913943552</v>
      </c>
      <c r="W168" s="37" t="n">
        <v>0.000332720606599461</v>
      </c>
      <c r="X168" s="37" t="n">
        <v>0.000840875750198039</v>
      </c>
      <c r="Y168" s="37" t="n">
        <v>-0.00267787065695693</v>
      </c>
      <c r="Z168" s="37" t="n">
        <v>0.00171438670657034</v>
      </c>
      <c r="AA168" s="37" t="n">
        <v>0.00146170171349319</v>
      </c>
      <c r="AB168" s="37" t="n">
        <v>0.000383096611942465</v>
      </c>
      <c r="AC168" s="37" t="n">
        <v>-0.000889674339521514</v>
      </c>
      <c r="AD168" s="37" t="n">
        <v>0.000372871342447989</v>
      </c>
      <c r="AE168" s="37" t="n">
        <v>0.00312502584707447</v>
      </c>
      <c r="AF168" s="37" t="n">
        <v>0.000697231860102493</v>
      </c>
      <c r="AG168" s="37" t="n">
        <v>0.000336966188356301</v>
      </c>
      <c r="AH168" s="37" t="n">
        <v>-0.00151063872958933</v>
      </c>
      <c r="AI168" s="37" t="n">
        <v>-3.99200473022527E-005</v>
      </c>
      <c r="AJ168" s="37" t="n">
        <v>0.000107994277905967</v>
      </c>
      <c r="AK168" s="37" t="n">
        <v>0.000463800423942095</v>
      </c>
      <c r="AL168" s="37" t="n">
        <v>-0.000162521398016242</v>
      </c>
      <c r="AM168" s="37" t="n">
        <v>-0.00126319267713202</v>
      </c>
      <c r="AN168" s="37" t="n">
        <v>-0.0015310987835048</v>
      </c>
      <c r="AO168" s="37" t="n">
        <v>-0.000129173183223107</v>
      </c>
      <c r="AP168" s="37" t="n">
        <v>0.00029534986866935</v>
      </c>
      <c r="AQ168" s="37" t="n">
        <v>0.00311009444205371</v>
      </c>
      <c r="AR168" s="37" t="n">
        <v>-0.000820276575835594</v>
      </c>
      <c r="AS168" s="37" t="n">
        <v>-0.00418180190393278</v>
      </c>
      <c r="AT168" s="37" t="n">
        <v>-0.000285837168175615</v>
      </c>
      <c r="AU168" s="37" t="n">
        <v>0.00423756443397564</v>
      </c>
      <c r="AV168" s="37" t="n">
        <v>-0.00163942820416966</v>
      </c>
      <c r="AW168" s="37" t="n">
        <v>2.35393162058669E-005</v>
      </c>
      <c r="AX168" s="37" t="n">
        <v>-0.000824997754277786</v>
      </c>
      <c r="AY168" s="37" t="n">
        <v>0.000605955517752586</v>
      </c>
      <c r="AZ168" s="37" t="n">
        <v>-0.00019012785916627</v>
      </c>
      <c r="BA168" s="37" t="n">
        <v>-0.00298239974768971</v>
      </c>
      <c r="BB168" s="37" t="n">
        <v>0.00429862859807318</v>
      </c>
      <c r="BC168" s="37" t="n">
        <v>-0.00126723226612717</v>
      </c>
      <c r="BD168" s="37" t="n">
        <v>-0.00133179371132847</v>
      </c>
      <c r="BE168" s="37" t="n">
        <v>0.00229720086199374</v>
      </c>
      <c r="BF168" s="37" t="n">
        <v>-0.00327137338145903</v>
      </c>
      <c r="BG168" s="37" t="n">
        <v>0.000737215643116158</v>
      </c>
      <c r="BH168" s="37" t="n">
        <v>-0.000749721602950182</v>
      </c>
      <c r="BI168" s="37" t="n">
        <v>-0.00125399710417009</v>
      </c>
      <c r="BJ168" s="37" t="n">
        <v>-0.00195733406658586</v>
      </c>
      <c r="BK168" s="37" t="n">
        <v>-0.000399727896348585</v>
      </c>
      <c r="BL168" s="37" t="n">
        <v>-0.00335864363350003</v>
      </c>
      <c r="BM168" s="37" t="n">
        <v>0.00149443743845936</v>
      </c>
      <c r="BN168" s="37" t="n">
        <v>-0.00282909514879114</v>
      </c>
      <c r="BO168" s="37" t="n">
        <v>0.0027035213156055</v>
      </c>
      <c r="BP168" s="37" t="n">
        <v>0.00430982219948084</v>
      </c>
    </row>
    <row r="169" customFormat="false" ht="12.75" hidden="false" customHeight="false" outlineLevel="0" collapsed="false">
      <c r="A169" s="56" t="s">
        <v>283</v>
      </c>
      <c r="B169" s="3" t="n">
        <v>0.000652375699161198</v>
      </c>
      <c r="C169" s="37" t="n">
        <v>-0.00108578410353459</v>
      </c>
      <c r="D169" s="37" t="n">
        <v>-0.000356324639266447</v>
      </c>
      <c r="E169" s="37" t="n">
        <v>-0.00049185755500459</v>
      </c>
      <c r="F169" s="37" t="n">
        <v>0.00533056984261831</v>
      </c>
      <c r="G169" s="37" t="n">
        <v>-0.000548040302703911</v>
      </c>
      <c r="H169" s="37" t="n">
        <v>-0.00113171492673508</v>
      </c>
      <c r="I169" s="37" t="n">
        <v>-0.00116141202296899</v>
      </c>
      <c r="J169" s="37" t="n">
        <v>-0.000520035796144754</v>
      </c>
      <c r="K169" s="37" t="n">
        <v>0.000836692866921149</v>
      </c>
      <c r="L169" s="37" t="n">
        <v>-8.65161343576303E-005</v>
      </c>
      <c r="M169" s="37" t="n">
        <v>0.00419019285200372</v>
      </c>
      <c r="N169" s="37" t="n">
        <v>-0.00100563697629585</v>
      </c>
      <c r="O169" s="37" t="n">
        <v>4.14654283296329E-005</v>
      </c>
      <c r="P169" s="37" t="n">
        <v>0.00215775143731125</v>
      </c>
      <c r="Q169" s="37" t="n">
        <v>-0.00175954174416174</v>
      </c>
      <c r="R169" s="37" t="n">
        <v>-0.000420499458021985</v>
      </c>
      <c r="S169" s="37" t="n">
        <v>-0.00151751711387742</v>
      </c>
      <c r="T169" s="37" t="n">
        <v>-6.61780217486644E-005</v>
      </c>
      <c r="U169" s="37" t="n">
        <v>-0.000668719156928784</v>
      </c>
      <c r="V169" s="37" t="n">
        <v>0.00588947902419442</v>
      </c>
      <c r="W169" s="37" t="n">
        <v>0.000969458317705539</v>
      </c>
      <c r="X169" s="37" t="n">
        <v>-0.00277966274033862</v>
      </c>
      <c r="Y169" s="37" t="n">
        <v>-3.72329428296941E-006</v>
      </c>
      <c r="Z169" s="37" t="n">
        <v>-0.00303629252524754</v>
      </c>
      <c r="AA169" s="37" t="n">
        <v>-0.00291799467024307</v>
      </c>
      <c r="AB169" s="37" t="n">
        <v>0.00211187832163154</v>
      </c>
      <c r="AC169" s="37" t="n">
        <v>-0.00289061884710522</v>
      </c>
      <c r="AD169" s="37" t="n">
        <v>-0.000422644862086708</v>
      </c>
      <c r="AE169" s="37" t="n">
        <v>0.00325668863597337</v>
      </c>
      <c r="AF169" s="37" t="n">
        <v>2.1697221562856E-006</v>
      </c>
      <c r="AG169" s="37" t="n">
        <v>-0.0022521720642968</v>
      </c>
      <c r="AH169" s="37" t="n">
        <v>-0.00260102249797074</v>
      </c>
      <c r="AI169" s="37" t="n">
        <v>-0.000980713031141186</v>
      </c>
      <c r="AJ169" s="37" t="n">
        <v>0.000598265497420438</v>
      </c>
      <c r="AK169" s="37" t="n">
        <v>0.0014728104933233</v>
      </c>
      <c r="AL169" s="37" t="n">
        <v>-0.000428973114700942</v>
      </c>
      <c r="AM169" s="37" t="n">
        <v>8.40296094678762E-005</v>
      </c>
      <c r="AN169" s="37" t="n">
        <v>0.000748004830183805</v>
      </c>
      <c r="AO169" s="37" t="n">
        <v>-0.0078702880961674</v>
      </c>
      <c r="AP169" s="37" t="n">
        <v>0.000342784589797937</v>
      </c>
      <c r="AQ169" s="37" t="n">
        <v>0.00210067526230833</v>
      </c>
      <c r="AR169" s="37" t="n">
        <v>-0.00242238697503364</v>
      </c>
      <c r="AS169" s="37" t="n">
        <v>0.000515896382247214</v>
      </c>
      <c r="AT169" s="37" t="n">
        <v>0.00135043833334011</v>
      </c>
      <c r="AU169" s="37" t="n">
        <v>-4.34650099438638E-005</v>
      </c>
      <c r="AV169" s="37" t="n">
        <v>0.00068771301950645</v>
      </c>
      <c r="AW169" s="37" t="n">
        <v>0.00271698422440336</v>
      </c>
      <c r="AX169" s="37" t="n">
        <v>0.00566237396225453</v>
      </c>
      <c r="AY169" s="37" t="n">
        <v>0.00422538693786609</v>
      </c>
      <c r="AZ169" s="37" t="n">
        <v>0.000833049913267885</v>
      </c>
      <c r="BA169" s="37" t="n">
        <v>-0.0030461978435139</v>
      </c>
      <c r="BB169" s="37" t="n">
        <v>0.00122004190479585</v>
      </c>
      <c r="BC169" s="37" t="n">
        <v>-0.00239395493446916</v>
      </c>
      <c r="BD169" s="37" t="n">
        <v>0.000490810768619977</v>
      </c>
      <c r="BE169" s="37" t="n">
        <v>-0.000507535646820976</v>
      </c>
      <c r="BF169" s="37" t="n">
        <v>-0.00307051344808738</v>
      </c>
      <c r="BG169" s="37" t="n">
        <v>-0.00428704291707495</v>
      </c>
      <c r="BH169" s="37" t="n">
        <v>0.00169126421107909</v>
      </c>
      <c r="BI169" s="37" t="n">
        <v>-0.000161664281035197</v>
      </c>
      <c r="BJ169" s="37" t="n">
        <v>0.00454361331366526</v>
      </c>
      <c r="BK169" s="37" t="n">
        <v>-0.00485098172801833</v>
      </c>
      <c r="BL169" s="37" t="n">
        <v>-0.00647407842341202</v>
      </c>
      <c r="BM169" s="37" t="n">
        <v>0.000128129615961602</v>
      </c>
      <c r="BN169" s="37" t="n">
        <v>0.0105576225477944</v>
      </c>
      <c r="BO169" s="37" t="n">
        <v>-0.0026577086094613</v>
      </c>
      <c r="BP169" s="37" t="n">
        <v>-0.00202442471583946</v>
      </c>
    </row>
    <row r="170" customFormat="false" ht="12.75" hidden="false" customHeight="false" outlineLevel="0" collapsed="false">
      <c r="A170" s="56" t="s">
        <v>283</v>
      </c>
      <c r="B170" s="3" t="n">
        <v>0.000652375699161198</v>
      </c>
      <c r="C170" s="37" t="n">
        <v>-0.00108578410353459</v>
      </c>
      <c r="D170" s="37" t="n">
        <v>-0.000356324639266447</v>
      </c>
      <c r="E170" s="37" t="n">
        <v>-0.00049185755500459</v>
      </c>
      <c r="F170" s="37" t="n">
        <v>0.00533056984261831</v>
      </c>
      <c r="G170" s="37" t="n">
        <v>-0.000548040302703911</v>
      </c>
      <c r="H170" s="37" t="n">
        <v>-0.00113171492673508</v>
      </c>
      <c r="I170" s="37" t="n">
        <v>-0.00116141202296899</v>
      </c>
      <c r="J170" s="37" t="n">
        <v>-0.000520035796144754</v>
      </c>
      <c r="K170" s="37" t="n">
        <v>0.000836692866921149</v>
      </c>
      <c r="L170" s="37" t="n">
        <v>-8.65161343576303E-005</v>
      </c>
      <c r="M170" s="37" t="n">
        <v>0.00419019285200372</v>
      </c>
      <c r="N170" s="37" t="n">
        <v>-0.00100563697629585</v>
      </c>
      <c r="O170" s="37" t="n">
        <v>4.14654283296329E-005</v>
      </c>
      <c r="P170" s="37" t="n">
        <v>0.00215775143731125</v>
      </c>
      <c r="Q170" s="37" t="n">
        <v>-0.00175954174416174</v>
      </c>
      <c r="R170" s="37" t="n">
        <v>-0.000420499458021985</v>
      </c>
      <c r="S170" s="37" t="n">
        <v>-0.00151751711387742</v>
      </c>
      <c r="T170" s="37" t="n">
        <v>-6.61780217486644E-005</v>
      </c>
      <c r="U170" s="37" t="n">
        <v>-0.000668719156928784</v>
      </c>
      <c r="V170" s="37" t="n">
        <v>0.00588947902419442</v>
      </c>
      <c r="W170" s="37" t="n">
        <v>0.000969458317705539</v>
      </c>
      <c r="X170" s="37" t="n">
        <v>-0.00277966274033862</v>
      </c>
      <c r="Y170" s="37" t="n">
        <v>-3.72329428296941E-006</v>
      </c>
      <c r="Z170" s="37" t="n">
        <v>-0.00303629252524754</v>
      </c>
      <c r="AA170" s="37" t="n">
        <v>-0.00291799467024307</v>
      </c>
      <c r="AB170" s="37" t="n">
        <v>0.00211187832163154</v>
      </c>
      <c r="AC170" s="37" t="n">
        <v>-0.00289061884710522</v>
      </c>
      <c r="AD170" s="37" t="n">
        <v>-0.000422644862086708</v>
      </c>
      <c r="AE170" s="37" t="n">
        <v>0.00325668863597337</v>
      </c>
      <c r="AF170" s="37" t="n">
        <v>2.1697221562856E-006</v>
      </c>
      <c r="AG170" s="37" t="n">
        <v>-0.0022521720642968</v>
      </c>
      <c r="AH170" s="37" t="n">
        <v>-0.00260102249797074</v>
      </c>
      <c r="AI170" s="37" t="n">
        <v>-0.000980713031141186</v>
      </c>
      <c r="AJ170" s="37" t="n">
        <v>0.000598265497420438</v>
      </c>
      <c r="AK170" s="37" t="n">
        <v>0.0014728104933233</v>
      </c>
      <c r="AL170" s="37" t="n">
        <v>-0.000428973114700942</v>
      </c>
      <c r="AM170" s="37" t="n">
        <v>8.40296094678762E-005</v>
      </c>
      <c r="AN170" s="37" t="n">
        <v>0.000748004830183805</v>
      </c>
      <c r="AO170" s="37" t="n">
        <v>-0.0078702880961674</v>
      </c>
      <c r="AP170" s="37" t="n">
        <v>0.000342784589797937</v>
      </c>
      <c r="AQ170" s="37" t="n">
        <v>0.00210067526230833</v>
      </c>
      <c r="AR170" s="37" t="n">
        <v>-0.00242238697503364</v>
      </c>
      <c r="AS170" s="37" t="n">
        <v>0.000515896382247214</v>
      </c>
      <c r="AT170" s="37" t="n">
        <v>0.00135043833334011</v>
      </c>
      <c r="AU170" s="37" t="n">
        <v>-4.34650099438638E-005</v>
      </c>
      <c r="AV170" s="37" t="n">
        <v>0.00068771301950645</v>
      </c>
      <c r="AW170" s="37" t="n">
        <v>0.00271698422440336</v>
      </c>
      <c r="AX170" s="37" t="n">
        <v>0.00566237396225453</v>
      </c>
      <c r="AY170" s="37" t="n">
        <v>0.00422538693786609</v>
      </c>
      <c r="AZ170" s="37" t="n">
        <v>0.000833049913267885</v>
      </c>
      <c r="BA170" s="37" t="n">
        <v>-0.0030461978435139</v>
      </c>
      <c r="BB170" s="37" t="n">
        <v>0.00122004190479585</v>
      </c>
      <c r="BC170" s="37" t="n">
        <v>-0.00239395493446916</v>
      </c>
      <c r="BD170" s="37" t="n">
        <v>0.000490810768619977</v>
      </c>
      <c r="BE170" s="37" t="n">
        <v>-0.000507535646820976</v>
      </c>
      <c r="BF170" s="37" t="n">
        <v>-0.00307051344808738</v>
      </c>
      <c r="BG170" s="37" t="n">
        <v>-0.00428704291707495</v>
      </c>
      <c r="BH170" s="37" t="n">
        <v>0.00169126421107909</v>
      </c>
      <c r="BI170" s="37" t="n">
        <v>-0.000161664281035197</v>
      </c>
      <c r="BJ170" s="37" t="n">
        <v>0.00454361331366526</v>
      </c>
      <c r="BK170" s="37" t="n">
        <v>-0.00485098172801833</v>
      </c>
      <c r="BL170" s="37" t="n">
        <v>-0.00647407842341202</v>
      </c>
      <c r="BM170" s="37" t="n">
        <v>0.000128129615961602</v>
      </c>
      <c r="BN170" s="37" t="n">
        <v>0.0105576225477944</v>
      </c>
      <c r="BO170" s="37" t="n">
        <v>-0.0026577086094613</v>
      </c>
      <c r="BP170" s="37" t="n">
        <v>-0.00202442471583946</v>
      </c>
    </row>
    <row r="171" customFormat="false" ht="12.75" hidden="false" customHeight="false" outlineLevel="0" collapsed="false">
      <c r="A171" s="56" t="s">
        <v>283</v>
      </c>
      <c r="B171" s="3" t="n">
        <v>-0.00125644284714555</v>
      </c>
      <c r="C171" s="37" t="n">
        <v>-0.00285839455327175</v>
      </c>
      <c r="D171" s="37" t="n">
        <v>-0.00242855538323438</v>
      </c>
      <c r="E171" s="37" t="n">
        <v>-0.00127621169237639</v>
      </c>
      <c r="F171" s="37" t="n">
        <v>-0.00258678941791014</v>
      </c>
      <c r="G171" s="37" t="n">
        <v>-8.51657891267783E-005</v>
      </c>
      <c r="H171" s="37" t="n">
        <v>0.000963205543574848</v>
      </c>
      <c r="I171" s="37" t="n">
        <v>-0.00169478386456757</v>
      </c>
      <c r="J171" s="37" t="n">
        <v>0.000152962448084073</v>
      </c>
      <c r="K171" s="37" t="n">
        <v>0.000463981926696362</v>
      </c>
      <c r="L171" s="37" t="n">
        <v>0.00121337480838322</v>
      </c>
      <c r="M171" s="37" t="n">
        <v>0.00572562128998754</v>
      </c>
      <c r="N171" s="37" t="n">
        <v>0.00220874456045032</v>
      </c>
      <c r="O171" s="37" t="n">
        <v>0.000853239687077069</v>
      </c>
      <c r="P171" s="37" t="n">
        <v>0.000100698071050302</v>
      </c>
      <c r="Q171" s="37" t="n">
        <v>-0.00277710643238926</v>
      </c>
      <c r="R171" s="37" t="n">
        <v>0.000659404183419061</v>
      </c>
      <c r="S171" s="37" t="n">
        <v>0.000479520670683981</v>
      </c>
      <c r="T171" s="37" t="n">
        <v>0.000295965515476843</v>
      </c>
      <c r="U171" s="37" t="n">
        <v>-0.00280550626308469</v>
      </c>
      <c r="V171" s="37" t="n">
        <v>0.000908543348074293</v>
      </c>
      <c r="W171" s="37" t="n">
        <v>0.000313568065430922</v>
      </c>
      <c r="X171" s="37" t="n">
        <v>0.000521720065128578</v>
      </c>
      <c r="Y171" s="37" t="n">
        <v>0.000389912361360663</v>
      </c>
      <c r="Z171" s="37" t="n">
        <v>0.00217684568022245</v>
      </c>
      <c r="AA171" s="37" t="n">
        <v>0.00155760415295553</v>
      </c>
      <c r="AB171" s="37" t="n">
        <v>-0.00197211768702434</v>
      </c>
      <c r="AC171" s="37" t="n">
        <v>0.00203729718377755</v>
      </c>
      <c r="AD171" s="37" t="n">
        <v>0.000408846122773998</v>
      </c>
      <c r="AE171" s="37" t="n">
        <v>0.000771301710572475</v>
      </c>
      <c r="AF171" s="37" t="n">
        <v>0.00334415957660154</v>
      </c>
      <c r="AG171" s="37" t="n">
        <v>0.00267497948632792</v>
      </c>
      <c r="AH171" s="37" t="n">
        <v>-0.00354534967783751</v>
      </c>
      <c r="AI171" s="37" t="n">
        <v>0.0013792389352931</v>
      </c>
      <c r="AJ171" s="37" t="n">
        <v>-0.00252692348444593</v>
      </c>
      <c r="AK171" s="37" t="n">
        <v>-0.00077676865410632</v>
      </c>
      <c r="AL171" s="37" t="n">
        <v>-0.00103130052476029</v>
      </c>
      <c r="AM171" s="37" t="n">
        <v>0.00186175305709899</v>
      </c>
      <c r="AN171" s="37" t="n">
        <v>-0.000525963522854333</v>
      </c>
      <c r="AO171" s="37" t="n">
        <v>-0.00238328323050143</v>
      </c>
      <c r="AP171" s="37" t="n">
        <v>0.00069665859368627</v>
      </c>
      <c r="AQ171" s="37" t="n">
        <v>-0.00175419402012294</v>
      </c>
      <c r="AR171" s="37" t="n">
        <v>0.000883359267658917</v>
      </c>
      <c r="AS171" s="37" t="n">
        <v>0.00186814101658751</v>
      </c>
      <c r="AT171" s="37" t="n">
        <v>-0.00132914661244524</v>
      </c>
      <c r="AU171" s="37" t="n">
        <v>0.00074853322937797</v>
      </c>
      <c r="AV171" s="37" t="n">
        <v>-0.00188166693914888</v>
      </c>
      <c r="AW171" s="37" t="n">
        <v>0.0019854830657748</v>
      </c>
      <c r="AX171" s="37" t="n">
        <v>0.00276698072283697</v>
      </c>
      <c r="AY171" s="37" t="n">
        <v>-0.00114135985343608</v>
      </c>
      <c r="AZ171" s="37" t="n">
        <v>0.000706998108580057</v>
      </c>
      <c r="BA171" s="37" t="n">
        <v>-0.00144591700331384</v>
      </c>
      <c r="BB171" s="37" t="n">
        <v>-0.00317015725043187</v>
      </c>
      <c r="BC171" s="37" t="n">
        <v>0.00245810512075755</v>
      </c>
      <c r="BD171" s="37" t="n">
        <v>-0.000389313894736868</v>
      </c>
      <c r="BE171" s="37" t="n">
        <v>0.000911887519753588</v>
      </c>
      <c r="BF171" s="37" t="n">
        <v>0.00221760345214877</v>
      </c>
      <c r="BG171" s="37" t="n">
        <v>-0.00068493644350611</v>
      </c>
      <c r="BH171" s="37" t="n">
        <v>0.00315267207205837</v>
      </c>
      <c r="BI171" s="37" t="n">
        <v>-0.00017366772063785</v>
      </c>
      <c r="BJ171" s="37" t="n">
        <v>0.00202159405308892</v>
      </c>
      <c r="BK171" s="37" t="n">
        <v>-0.00226048959171256</v>
      </c>
      <c r="BL171" s="37" t="n">
        <v>-0.00653766170362991</v>
      </c>
      <c r="BM171" s="37" t="n">
        <v>-0.000456273203515851</v>
      </c>
      <c r="BN171" s="37" t="n">
        <v>0.00460032913974985</v>
      </c>
      <c r="BO171" s="37" t="n">
        <v>-0.00285181320110158</v>
      </c>
      <c r="BP171" s="37" t="n">
        <v>-0.00426972150240321</v>
      </c>
    </row>
    <row r="172" customFormat="false" ht="12.75" hidden="false" customHeight="false" outlineLevel="0" collapsed="false">
      <c r="A172" s="56" t="s">
        <v>283</v>
      </c>
      <c r="B172" s="3" t="n">
        <v>0.000460689842559884</v>
      </c>
      <c r="C172" s="37" t="n">
        <v>4.99853351500885E-006</v>
      </c>
      <c r="D172" s="37" t="n">
        <v>-0.000112100483463823</v>
      </c>
      <c r="E172" s="37" t="n">
        <v>-0.000435441007209</v>
      </c>
      <c r="F172" s="37" t="n">
        <v>-0.000612993565084553</v>
      </c>
      <c r="G172" s="37" t="n">
        <v>0.000382573570503933</v>
      </c>
      <c r="H172" s="37" t="n">
        <v>-0.000122074481303628</v>
      </c>
      <c r="I172" s="37" t="n">
        <v>0.000906910729291037</v>
      </c>
      <c r="J172" s="37" t="n">
        <v>-0.000211994638453428</v>
      </c>
      <c r="K172" s="37" t="n">
        <v>-0.000394637025734336</v>
      </c>
      <c r="L172" s="37" t="n">
        <v>0.00108501091057575</v>
      </c>
      <c r="M172" s="37" t="n">
        <v>0.00359948169657667</v>
      </c>
      <c r="N172" s="37" t="n">
        <v>-0.00309211257988746</v>
      </c>
      <c r="O172" s="37" t="n">
        <v>0.000145003683283173</v>
      </c>
      <c r="P172" s="37" t="n">
        <v>0.000287205862860839</v>
      </c>
      <c r="Q172" s="37" t="n">
        <v>-0.00143041526401201</v>
      </c>
      <c r="R172" s="37" t="n">
        <v>0.000446412940930459</v>
      </c>
      <c r="S172" s="37" t="n">
        <v>0.000746269975007155</v>
      </c>
      <c r="T172" s="37" t="n">
        <v>-0.000143525422071842</v>
      </c>
      <c r="U172" s="37" t="n">
        <v>-0.00262615463638206</v>
      </c>
      <c r="V172" s="37" t="n">
        <v>0.000483975343227099</v>
      </c>
      <c r="W172" s="37" t="n">
        <v>0.000167773231185113</v>
      </c>
      <c r="X172" s="37" t="n">
        <v>-0.00130864578005995</v>
      </c>
      <c r="Y172" s="37" t="n">
        <v>-4.90952066923463E-005</v>
      </c>
      <c r="Z172" s="37" t="n">
        <v>0.00287215133422343</v>
      </c>
      <c r="AA172" s="37" t="n">
        <v>0.00430060247872128</v>
      </c>
      <c r="AB172" s="37" t="n">
        <v>-0.00265336804783437</v>
      </c>
      <c r="AC172" s="37" t="n">
        <v>0.00034896620015803</v>
      </c>
      <c r="AD172" s="37" t="n">
        <v>0.00119896250923537</v>
      </c>
      <c r="AE172" s="37" t="n">
        <v>0.000516249385911909</v>
      </c>
      <c r="AF172" s="37" t="n">
        <v>0.000692528162127678</v>
      </c>
      <c r="AG172" s="37" t="n">
        <v>0.00291507263681149</v>
      </c>
      <c r="AH172" s="37" t="n">
        <v>-0.00311984716301381</v>
      </c>
      <c r="AI172" s="37" t="n">
        <v>0.000245941142512741</v>
      </c>
      <c r="AJ172" s="37" t="n">
        <v>-0.00384606893603792</v>
      </c>
      <c r="AK172" s="37" t="n">
        <v>-0.000942862724261847</v>
      </c>
      <c r="AL172" s="37" t="n">
        <v>0.00288299176191077</v>
      </c>
      <c r="AM172" s="37" t="n">
        <v>0.000978368889532573</v>
      </c>
      <c r="AN172" s="37" t="n">
        <v>-0.00300496838724048</v>
      </c>
      <c r="AO172" s="37" t="n">
        <v>-0.00213905135965466</v>
      </c>
      <c r="AP172" s="37" t="n">
        <v>0.000274852835556766</v>
      </c>
      <c r="AQ172" s="37" t="n">
        <v>-0.00305347943854662</v>
      </c>
      <c r="AR172" s="37" t="n">
        <v>0.00105410621255982</v>
      </c>
      <c r="AS172" s="37" t="n">
        <v>0.00334834731797119</v>
      </c>
      <c r="AT172" s="37" t="n">
        <v>-0.00104068314140774</v>
      </c>
      <c r="AU172" s="37" t="n">
        <v>0.000788198717759826</v>
      </c>
      <c r="AV172" s="37" t="n">
        <v>-0.000203978225127451</v>
      </c>
      <c r="AW172" s="37" t="n">
        <v>0.00280773742283903</v>
      </c>
      <c r="AX172" s="37" t="n">
        <v>0.00448345029966165</v>
      </c>
      <c r="AY172" s="37" t="n">
        <v>-0.00245929853834017</v>
      </c>
      <c r="AZ172" s="37" t="n">
        <v>0.000412067730920309</v>
      </c>
      <c r="BA172" s="37" t="n">
        <v>-0.000877807787578983</v>
      </c>
      <c r="BB172" s="37" t="n">
        <v>-0.00481488629925683</v>
      </c>
      <c r="BC172" s="37" t="n">
        <v>0.00142685437453628</v>
      </c>
      <c r="BD172" s="37" t="n">
        <v>0.000487484003569165</v>
      </c>
      <c r="BE172" s="37" t="n">
        <v>0.00155063104393738</v>
      </c>
      <c r="BF172" s="37" t="n">
        <v>0.000717622992493497</v>
      </c>
      <c r="BG172" s="37" t="n">
        <v>-0.00118485633346338</v>
      </c>
      <c r="BH172" s="37" t="n">
        <v>-0.000232143643799282</v>
      </c>
      <c r="BI172" s="37" t="n">
        <v>-0.000801583119533948</v>
      </c>
      <c r="BJ172" s="37" t="n">
        <v>-0.00127579290630196</v>
      </c>
      <c r="BK172" s="37" t="n">
        <v>-0.00316677779628712</v>
      </c>
      <c r="BL172" s="37" t="n">
        <v>0.000283908581630973</v>
      </c>
      <c r="BM172" s="37" t="n">
        <v>-0.00185039964760568</v>
      </c>
      <c r="BN172" s="37" t="n">
        <v>0.00343940959852528</v>
      </c>
      <c r="BO172" s="37" t="n">
        <v>-0.00200822485807458</v>
      </c>
      <c r="BP172" s="37" t="n">
        <v>-0.00426972150240321</v>
      </c>
    </row>
    <row r="173" customFormat="false" ht="12.75" hidden="false" customHeight="false" outlineLevel="0" collapsed="false">
      <c r="A173" s="56" t="s">
        <v>285</v>
      </c>
      <c r="B173" s="3" t="n">
        <v>0.000460689842559884</v>
      </c>
      <c r="C173" s="37" t="n">
        <v>4.99853351500885E-006</v>
      </c>
      <c r="D173" s="37" t="n">
        <v>-0.000112100483463823</v>
      </c>
      <c r="E173" s="37" t="n">
        <v>-0.000435441007209</v>
      </c>
      <c r="F173" s="37" t="n">
        <v>-0.000612993565084553</v>
      </c>
      <c r="G173" s="37" t="n">
        <v>0.000382573570503933</v>
      </c>
      <c r="H173" s="37" t="n">
        <v>-0.000122074481303628</v>
      </c>
      <c r="I173" s="37" t="n">
        <v>0.000906910729291037</v>
      </c>
      <c r="J173" s="37" t="n">
        <v>-0.000211994638453428</v>
      </c>
      <c r="K173" s="37" t="n">
        <v>-0.000394637025734336</v>
      </c>
      <c r="L173" s="37" t="n">
        <v>0.00108501091057575</v>
      </c>
      <c r="M173" s="37" t="n">
        <v>0.00359948169657667</v>
      </c>
      <c r="N173" s="37" t="n">
        <v>-0.00309211257988746</v>
      </c>
      <c r="O173" s="37" t="n">
        <v>0.000145003683283173</v>
      </c>
      <c r="P173" s="37" t="n">
        <v>0.000287205862860839</v>
      </c>
      <c r="Q173" s="37" t="n">
        <v>-0.00143041526401201</v>
      </c>
      <c r="R173" s="37" t="n">
        <v>0.000446412940930459</v>
      </c>
      <c r="S173" s="37" t="n">
        <v>0.000746269975007155</v>
      </c>
      <c r="T173" s="37" t="n">
        <v>-0.000143525422071842</v>
      </c>
      <c r="U173" s="37" t="n">
        <v>-0.00262615463638206</v>
      </c>
      <c r="V173" s="37" t="n">
        <v>0.000483975343227099</v>
      </c>
      <c r="W173" s="37" t="n">
        <v>0.000167773231185113</v>
      </c>
      <c r="X173" s="37" t="n">
        <v>-0.00130864578005995</v>
      </c>
      <c r="Y173" s="37" t="n">
        <v>-4.90952066923463E-005</v>
      </c>
      <c r="Z173" s="37" t="n">
        <v>0.00287215133422343</v>
      </c>
      <c r="AA173" s="37" t="n">
        <v>0.00430060247872128</v>
      </c>
      <c r="AB173" s="37" t="n">
        <v>-0.00265336804783437</v>
      </c>
      <c r="AC173" s="37" t="n">
        <v>0.00034896620015803</v>
      </c>
      <c r="AD173" s="37" t="n">
        <v>0.00119896250923537</v>
      </c>
      <c r="AE173" s="37" t="n">
        <v>0.000516249385911909</v>
      </c>
      <c r="AF173" s="37" t="n">
        <v>0.000692528162127678</v>
      </c>
      <c r="AG173" s="37" t="n">
        <v>0.00291507263681149</v>
      </c>
      <c r="AH173" s="37" t="n">
        <v>-0.00311984716301381</v>
      </c>
      <c r="AI173" s="37" t="n">
        <v>0.000245941142512741</v>
      </c>
      <c r="AJ173" s="37" t="n">
        <v>-0.00384606893603792</v>
      </c>
      <c r="AK173" s="37" t="n">
        <v>-0.000942862724261847</v>
      </c>
      <c r="AL173" s="37" t="n">
        <v>0.00288299176191077</v>
      </c>
      <c r="AM173" s="37" t="n">
        <v>0.000978368889532573</v>
      </c>
      <c r="AN173" s="37" t="n">
        <v>-0.00300496838724048</v>
      </c>
      <c r="AO173" s="37" t="n">
        <v>-0.00213905135965466</v>
      </c>
      <c r="AP173" s="37" t="n">
        <v>0.000274852835556766</v>
      </c>
      <c r="AQ173" s="37" t="n">
        <v>-0.00305347943854662</v>
      </c>
      <c r="AR173" s="37" t="n">
        <v>0.00105410621255982</v>
      </c>
      <c r="AS173" s="37" t="n">
        <v>0.00334834731797119</v>
      </c>
      <c r="AT173" s="37" t="n">
        <v>-0.00104068314140774</v>
      </c>
      <c r="AU173" s="37" t="n">
        <v>0.000788198717759826</v>
      </c>
      <c r="AV173" s="37" t="n">
        <v>-0.000203978225127451</v>
      </c>
      <c r="AW173" s="37" t="n">
        <v>0.00280773742283903</v>
      </c>
      <c r="AX173" s="37" t="n">
        <v>0.00448345029966165</v>
      </c>
      <c r="AY173" s="37" t="n">
        <v>-0.00245929853834017</v>
      </c>
      <c r="AZ173" s="37" t="n">
        <v>0.000412067730920309</v>
      </c>
      <c r="BA173" s="37" t="n">
        <v>-0.000877807787578983</v>
      </c>
      <c r="BB173" s="37" t="n">
        <v>-0.00481488629925683</v>
      </c>
      <c r="BC173" s="37" t="n">
        <v>0.00142685437453628</v>
      </c>
      <c r="BD173" s="37" t="n">
        <v>0.000487484003569165</v>
      </c>
      <c r="BE173" s="37" t="n">
        <v>0.00155063104393738</v>
      </c>
      <c r="BF173" s="37" t="n">
        <v>0.000717622992493497</v>
      </c>
      <c r="BG173" s="37" t="n">
        <v>-0.00118485633346338</v>
      </c>
      <c r="BH173" s="37" t="n">
        <v>-0.000232143643799282</v>
      </c>
      <c r="BI173" s="37" t="n">
        <v>-0.000801583119533948</v>
      </c>
      <c r="BJ173" s="37" t="n">
        <v>-0.00127579290630196</v>
      </c>
      <c r="BK173" s="37" t="n">
        <v>-0.00316677779628712</v>
      </c>
      <c r="BL173" s="37" t="n">
        <v>0.000283908581630973</v>
      </c>
      <c r="BM173" s="37" t="n">
        <v>-0.00185039964760568</v>
      </c>
      <c r="BN173" s="37" t="n">
        <v>0.00343940959852528</v>
      </c>
      <c r="BO173" s="37" t="n">
        <v>-0.00200822485807458</v>
      </c>
      <c r="BP173" s="37" t="n">
        <v>-0.00426972150240321</v>
      </c>
    </row>
    <row r="174" customFormat="false" ht="12.75" hidden="false" customHeight="false" outlineLevel="0" collapsed="false">
      <c r="A174" s="56" t="s">
        <v>285</v>
      </c>
      <c r="B174" s="3" t="n">
        <v>0.0007977519025999</v>
      </c>
      <c r="C174" s="37" t="n">
        <v>0.00406263375720291</v>
      </c>
      <c r="D174" s="37" t="n">
        <v>-0.00135078929331083</v>
      </c>
      <c r="E174" s="37" t="n">
        <v>-0.000664126735950611</v>
      </c>
      <c r="F174" s="37" t="n">
        <v>0.00509808516214833</v>
      </c>
      <c r="G174" s="37" t="n">
        <v>0.000938430257557879</v>
      </c>
      <c r="H174" s="37" t="n">
        <v>-0.00295175067343291</v>
      </c>
      <c r="I174" s="37" t="n">
        <v>0.00138975654775387</v>
      </c>
      <c r="J174" s="37" t="n">
        <v>-0.000622398193703371</v>
      </c>
      <c r="K174" s="37" t="n">
        <v>-0.00211110066634188</v>
      </c>
      <c r="L174" s="37" t="n">
        <v>0.000421933100876341</v>
      </c>
      <c r="M174" s="37" t="n">
        <v>0.00318114625606487</v>
      </c>
      <c r="N174" s="37" t="n">
        <v>-0.00281163234559897</v>
      </c>
      <c r="O174" s="37" t="n">
        <v>-0.00105916254679147</v>
      </c>
      <c r="P174" s="37" t="n">
        <v>0.00159869702631775</v>
      </c>
      <c r="Q174" s="37" t="n">
        <v>0.0013580455956468</v>
      </c>
      <c r="R174" s="37" t="n">
        <v>-0.000936741688024612</v>
      </c>
      <c r="S174" s="37" t="n">
        <v>-0.00214977183869431</v>
      </c>
      <c r="T174" s="37" t="n">
        <v>-0.000497064570015572</v>
      </c>
      <c r="U174" s="37" t="n">
        <v>-0.000756706563182286</v>
      </c>
      <c r="V174" s="37" t="n">
        <v>0.00175707269631364</v>
      </c>
      <c r="W174" s="37" t="n">
        <v>0.00297286836564697</v>
      </c>
      <c r="X174" s="37" t="n">
        <v>0.00386777680064097</v>
      </c>
      <c r="Y174" s="37" t="n">
        <v>4.87023055465908E-005</v>
      </c>
      <c r="Z174" s="37" t="n">
        <v>-0.00348809014553812</v>
      </c>
      <c r="AA174" s="37" t="n">
        <v>-0.00312443481748116</v>
      </c>
      <c r="AB174" s="37" t="n">
        <v>-0.000818686483582282</v>
      </c>
      <c r="AC174" s="37" t="n">
        <v>0.00370897384163326</v>
      </c>
      <c r="AD174" s="37" t="n">
        <v>-0.00173892795109215</v>
      </c>
      <c r="AE174" s="37" t="n">
        <v>-0.000298167225924396</v>
      </c>
      <c r="AF174" s="37" t="n">
        <v>0.00361832102031286</v>
      </c>
      <c r="AG174" s="37" t="n">
        <v>-2.84101681388567E-005</v>
      </c>
      <c r="AH174" s="37" t="n">
        <v>-0.00761659823509485</v>
      </c>
      <c r="AI174" s="37" t="n">
        <v>0.00225092865155089</v>
      </c>
      <c r="AJ174" s="37" t="n">
        <v>0.00452146663508516</v>
      </c>
      <c r="AK174" s="37" t="n">
        <v>0.00136105742273114</v>
      </c>
      <c r="AL174" s="37" t="n">
        <v>-0.00436909166336365</v>
      </c>
      <c r="AM174" s="37" t="n">
        <v>-0.000788509445137989</v>
      </c>
      <c r="AN174" s="37" t="n">
        <v>-0.00506933876876695</v>
      </c>
      <c r="AO174" s="37" t="n">
        <v>0.00350731747998851</v>
      </c>
      <c r="AP174" s="37" t="n">
        <v>0.000809031956518114</v>
      </c>
      <c r="AQ174" s="37" t="n">
        <v>0.00246652929832294</v>
      </c>
      <c r="AR174" s="37" t="n">
        <v>-0.00550600402124298</v>
      </c>
      <c r="AS174" s="37" t="n">
        <v>0.00421085266817019</v>
      </c>
      <c r="AT174" s="37" t="n">
        <v>-0.000701590947077121</v>
      </c>
      <c r="AU174" s="37" t="n">
        <v>-0.000491347359397855</v>
      </c>
      <c r="AV174" s="37" t="n">
        <v>0.000624760176821075</v>
      </c>
      <c r="AW174" s="37" t="n">
        <v>-0.00210729040337437</v>
      </c>
      <c r="AX174" s="37" t="n">
        <v>0.00272126283674275</v>
      </c>
      <c r="AY174" s="37" t="n">
        <v>0.00166966263445084</v>
      </c>
      <c r="AZ174" s="37" t="n">
        <v>-0.000178760886853992</v>
      </c>
      <c r="BA174" s="37" t="n">
        <v>-0.00254489853251441</v>
      </c>
      <c r="BB174" s="37" t="n">
        <v>0.00351500464930134</v>
      </c>
      <c r="BC174" s="37" t="n">
        <v>-0.00223453990928458</v>
      </c>
      <c r="BD174" s="37" t="n">
        <v>-0.0037895729732222</v>
      </c>
      <c r="BE174" s="37" t="n">
        <v>0.00210283534562478</v>
      </c>
      <c r="BF174" s="37" t="n">
        <v>-0.000632055999409763</v>
      </c>
      <c r="BG174" s="37" t="n">
        <v>-0.00572376261970546</v>
      </c>
      <c r="BH174" s="37" t="n">
        <v>-0.000852347240062051</v>
      </c>
      <c r="BI174" s="37" t="n">
        <v>-0.000668829552045723</v>
      </c>
      <c r="BJ174" s="37" t="n">
        <v>-0.00579791075276935</v>
      </c>
      <c r="BK174" s="37" t="n">
        <v>0.00327174172419927</v>
      </c>
      <c r="BL174" s="37" t="n">
        <v>-0.00260209155630264</v>
      </c>
      <c r="BM174" s="37" t="n">
        <v>-0.00107767971201117</v>
      </c>
      <c r="BN174" s="37" t="n">
        <v>0.00342469114739524</v>
      </c>
      <c r="BO174" s="37" t="n">
        <v>-0.000955379885415421</v>
      </c>
      <c r="BP174" s="37" t="n">
        <v>-0.00426972150240321</v>
      </c>
    </row>
    <row r="175" customFormat="false" ht="12.75" hidden="false" customHeight="false" outlineLevel="0" collapsed="false">
      <c r="A175" s="56" t="s">
        <v>299</v>
      </c>
      <c r="B175" s="3" t="n">
        <v>0.0007977519025999</v>
      </c>
      <c r="C175" s="37" t="n">
        <v>0.00406263375720291</v>
      </c>
      <c r="D175" s="37" t="n">
        <v>-0.00135078929331083</v>
      </c>
      <c r="E175" s="37" t="n">
        <v>-0.000664126735950611</v>
      </c>
      <c r="F175" s="37" t="n">
        <v>0.00509808516214833</v>
      </c>
      <c r="G175" s="37" t="n">
        <v>0.000938430257557879</v>
      </c>
      <c r="H175" s="37" t="n">
        <v>-0.00295175067343291</v>
      </c>
      <c r="I175" s="37" t="n">
        <v>0.00138975654775387</v>
      </c>
      <c r="J175" s="37" t="n">
        <v>-0.000622398193703371</v>
      </c>
      <c r="K175" s="37" t="n">
        <v>-0.00211110066634188</v>
      </c>
      <c r="L175" s="37" t="n">
        <v>0.000421933100876341</v>
      </c>
      <c r="M175" s="37" t="n">
        <v>0.00318114625606487</v>
      </c>
      <c r="N175" s="37" t="n">
        <v>-0.00281163234559897</v>
      </c>
      <c r="O175" s="37" t="n">
        <v>-0.00105916254679147</v>
      </c>
      <c r="P175" s="37" t="n">
        <v>0.00159869702631775</v>
      </c>
      <c r="Q175" s="37" t="n">
        <v>0.0013580455956468</v>
      </c>
      <c r="R175" s="37" t="n">
        <v>-0.000936741688024612</v>
      </c>
      <c r="S175" s="37" t="n">
        <v>-0.00214977183869431</v>
      </c>
      <c r="T175" s="37" t="n">
        <v>-0.000497064570015572</v>
      </c>
      <c r="U175" s="37" t="n">
        <v>-0.000756706563182286</v>
      </c>
      <c r="V175" s="37" t="n">
        <v>0.00175707269631364</v>
      </c>
      <c r="W175" s="37" t="n">
        <v>0.00297286836564697</v>
      </c>
      <c r="X175" s="37" t="n">
        <v>0.00386777680064097</v>
      </c>
      <c r="Y175" s="37" t="n">
        <v>4.87023055465908E-005</v>
      </c>
      <c r="Z175" s="37" t="n">
        <v>-0.00348809014553812</v>
      </c>
      <c r="AA175" s="37" t="n">
        <v>-0.00312443481748116</v>
      </c>
      <c r="AB175" s="37" t="n">
        <v>-0.000818686483582282</v>
      </c>
      <c r="AC175" s="37" t="n">
        <v>0.00370897384163326</v>
      </c>
      <c r="AD175" s="37" t="n">
        <v>-0.00173892795109215</v>
      </c>
      <c r="AE175" s="37" t="n">
        <v>-0.000298167225924396</v>
      </c>
      <c r="AF175" s="37" t="n">
        <v>0.00361832102031286</v>
      </c>
      <c r="AG175" s="37" t="n">
        <v>-2.84101681388567E-005</v>
      </c>
      <c r="AH175" s="37" t="n">
        <v>-0.00761659823509485</v>
      </c>
      <c r="AI175" s="37" t="n">
        <v>0.00225092865155089</v>
      </c>
      <c r="AJ175" s="37" t="n">
        <v>0.00452146663508516</v>
      </c>
      <c r="AK175" s="37" t="n">
        <v>0.00136105742273114</v>
      </c>
      <c r="AL175" s="37" t="n">
        <v>-0.00436909166336365</v>
      </c>
      <c r="AM175" s="37" t="n">
        <v>-0.000788509445137989</v>
      </c>
      <c r="AN175" s="37" t="n">
        <v>-0.00506933876876695</v>
      </c>
      <c r="AO175" s="37" t="n">
        <v>0.00350731747998851</v>
      </c>
      <c r="AP175" s="37" t="n">
        <v>0.000809031956518114</v>
      </c>
      <c r="AQ175" s="37" t="n">
        <v>0.00246652929832294</v>
      </c>
      <c r="AR175" s="37" t="n">
        <v>-0.00550600402124298</v>
      </c>
      <c r="AS175" s="37" t="n">
        <v>0.00421085266817019</v>
      </c>
      <c r="AT175" s="37" t="n">
        <v>-0.000701590947077121</v>
      </c>
      <c r="AU175" s="37" t="n">
        <v>-0.000491347359397855</v>
      </c>
      <c r="AV175" s="37" t="n">
        <v>0.000624760176821075</v>
      </c>
      <c r="AW175" s="37" t="n">
        <v>-0.00210729040337437</v>
      </c>
      <c r="AX175" s="37" t="n">
        <v>0.00272126283674275</v>
      </c>
      <c r="AY175" s="37" t="n">
        <v>0.00166966263445084</v>
      </c>
      <c r="AZ175" s="37" t="n">
        <v>-0.000178760886853992</v>
      </c>
      <c r="BA175" s="37" t="n">
        <v>-0.00254489853251441</v>
      </c>
      <c r="BB175" s="37" t="n">
        <v>0.00351500464930134</v>
      </c>
      <c r="BC175" s="37" t="n">
        <v>-0.00223453990928458</v>
      </c>
      <c r="BD175" s="37" t="n">
        <v>-0.0037895729732222</v>
      </c>
      <c r="BE175" s="37" t="n">
        <v>0.00210283534562478</v>
      </c>
      <c r="BF175" s="37" t="n">
        <v>-0.000632055999409763</v>
      </c>
      <c r="BG175" s="37" t="n">
        <v>-0.00572376261970546</v>
      </c>
      <c r="BH175" s="37" t="n">
        <v>-0.000852347240062051</v>
      </c>
      <c r="BI175" s="37" t="n">
        <v>-0.000668829552045723</v>
      </c>
      <c r="BJ175" s="37" t="n">
        <v>-0.00579791075276935</v>
      </c>
      <c r="BK175" s="37" t="n">
        <v>0.00327174172419927</v>
      </c>
      <c r="BL175" s="37" t="n">
        <v>-0.00260209155630264</v>
      </c>
      <c r="BM175" s="37" t="n">
        <v>-0.00107767971201117</v>
      </c>
      <c r="BN175" s="37" t="n">
        <v>0.00342469114739524</v>
      </c>
      <c r="BO175" s="37" t="n">
        <v>-0.000955379885415421</v>
      </c>
      <c r="BP175" s="37" t="n">
        <v>-0.00426972150240321</v>
      </c>
    </row>
    <row r="176" customFormat="false" ht="12.75" hidden="false" customHeight="false" outlineLevel="0" collapsed="false">
      <c r="A176" s="56" t="s">
        <v>300</v>
      </c>
      <c r="B176" s="3" t="n">
        <v>0.0007977519025999</v>
      </c>
      <c r="C176" s="37" t="n">
        <v>0.00406263375720291</v>
      </c>
      <c r="D176" s="37" t="n">
        <v>-0.00135078929331083</v>
      </c>
      <c r="E176" s="37" t="n">
        <v>-0.000664126735950611</v>
      </c>
      <c r="F176" s="37" t="n">
        <v>0.00509808516214833</v>
      </c>
      <c r="G176" s="37" t="n">
        <v>0.000938430257557879</v>
      </c>
      <c r="H176" s="37" t="n">
        <v>-0.00295175067343291</v>
      </c>
      <c r="I176" s="37" t="n">
        <v>0.00138975654775387</v>
      </c>
      <c r="J176" s="37" t="n">
        <v>-0.000622398193703371</v>
      </c>
      <c r="K176" s="37" t="n">
        <v>-0.00211110066634188</v>
      </c>
      <c r="L176" s="37" t="n">
        <v>0.000421933100876341</v>
      </c>
      <c r="M176" s="37" t="n">
        <v>0.00318114625606487</v>
      </c>
      <c r="N176" s="37" t="n">
        <v>-0.00281163234559897</v>
      </c>
      <c r="O176" s="37" t="n">
        <v>-0.00105916254679147</v>
      </c>
      <c r="P176" s="37" t="n">
        <v>0.00159869702631775</v>
      </c>
      <c r="Q176" s="37" t="n">
        <v>0.0013580455956468</v>
      </c>
      <c r="R176" s="37" t="n">
        <v>-0.000936741688024612</v>
      </c>
      <c r="S176" s="37" t="n">
        <v>-0.00214977183869431</v>
      </c>
      <c r="T176" s="37" t="n">
        <v>-0.000497064570015572</v>
      </c>
      <c r="U176" s="37" t="n">
        <v>-0.000756706563182286</v>
      </c>
      <c r="V176" s="37" t="n">
        <v>0.00175707269631364</v>
      </c>
      <c r="W176" s="37" t="n">
        <v>0.00297286836564697</v>
      </c>
      <c r="X176" s="37" t="n">
        <v>0.00386777680064097</v>
      </c>
      <c r="Y176" s="37" t="n">
        <v>4.87023055465908E-005</v>
      </c>
      <c r="Z176" s="37" t="n">
        <v>-0.00348809014553812</v>
      </c>
      <c r="AA176" s="37" t="n">
        <v>-0.00312443481748116</v>
      </c>
      <c r="AB176" s="37" t="n">
        <v>-0.000818686483582282</v>
      </c>
      <c r="AC176" s="37" t="n">
        <v>0.00370897384163326</v>
      </c>
      <c r="AD176" s="37" t="n">
        <v>-0.00173892795109215</v>
      </c>
      <c r="AE176" s="37" t="n">
        <v>-0.000298167225924396</v>
      </c>
      <c r="AF176" s="37" t="n">
        <v>0.00361832102031286</v>
      </c>
      <c r="AG176" s="37" t="n">
        <v>-2.84101681388567E-005</v>
      </c>
      <c r="AH176" s="37" t="n">
        <v>-0.00761659823509485</v>
      </c>
      <c r="AI176" s="37" t="n">
        <v>0.00225092865155089</v>
      </c>
      <c r="AJ176" s="37" t="n">
        <v>0.00452146663508516</v>
      </c>
      <c r="AK176" s="37" t="n">
        <v>0.00136105742273114</v>
      </c>
      <c r="AL176" s="37" t="n">
        <v>-0.00436909166336365</v>
      </c>
      <c r="AM176" s="37" t="n">
        <v>-0.000788509445137989</v>
      </c>
      <c r="AN176" s="37" t="n">
        <v>-0.00506933876876695</v>
      </c>
      <c r="AO176" s="37" t="n">
        <v>0.00350731747998851</v>
      </c>
      <c r="AP176" s="37" t="n">
        <v>0.000809031956518114</v>
      </c>
      <c r="AQ176" s="37" t="n">
        <v>0.00246652929832294</v>
      </c>
      <c r="AR176" s="37" t="n">
        <v>-0.00550600402124298</v>
      </c>
      <c r="AS176" s="37" t="n">
        <v>0.00421085266817019</v>
      </c>
      <c r="AT176" s="37" t="n">
        <v>-0.000701590947077121</v>
      </c>
      <c r="AU176" s="37" t="n">
        <v>-0.000491347359397855</v>
      </c>
      <c r="AV176" s="37" t="n">
        <v>0.000624760176821075</v>
      </c>
      <c r="AW176" s="37" t="n">
        <v>-0.00210729040337437</v>
      </c>
      <c r="AX176" s="37" t="n">
        <v>0.00272126283674275</v>
      </c>
      <c r="AY176" s="37" t="n">
        <v>0.00166966263445084</v>
      </c>
      <c r="AZ176" s="37" t="n">
        <v>-0.000178760886853992</v>
      </c>
      <c r="BA176" s="37" t="n">
        <v>-0.00254489853251441</v>
      </c>
      <c r="BB176" s="37" t="n">
        <v>0.00351500464930134</v>
      </c>
      <c r="BC176" s="37" t="n">
        <v>-0.00223453990928458</v>
      </c>
      <c r="BD176" s="37" t="n">
        <v>-0.0037895729732222</v>
      </c>
      <c r="BE176" s="37" t="n">
        <v>0.00210283534562478</v>
      </c>
      <c r="BF176" s="37" t="n">
        <v>-0.000632055999409763</v>
      </c>
      <c r="BG176" s="37" t="n">
        <v>-0.00572376261970546</v>
      </c>
      <c r="BH176" s="37" t="n">
        <v>-0.000852347240062051</v>
      </c>
      <c r="BI176" s="37" t="n">
        <v>-0.000668829552045723</v>
      </c>
      <c r="BJ176" s="37" t="n">
        <v>-0.00579791075276935</v>
      </c>
      <c r="BK176" s="37" t="n">
        <v>0.00327174172419927</v>
      </c>
      <c r="BL176" s="37" t="n">
        <v>-0.00260209155630264</v>
      </c>
      <c r="BM176" s="37" t="n">
        <v>-0.00107767971201117</v>
      </c>
      <c r="BN176" s="37" t="n">
        <v>0.00342469114739524</v>
      </c>
      <c r="BO176" s="37" t="n">
        <v>-0.000955379885415421</v>
      </c>
      <c r="BP176" s="37" t="n">
        <v>-0.00426972150240321</v>
      </c>
    </row>
    <row r="177" customFormat="false" ht="12.75" hidden="false" customHeight="false" outlineLevel="0" collapsed="false">
      <c r="A177" s="56" t="s">
        <v>301</v>
      </c>
      <c r="B177" s="3" t="n">
        <v>0.0046687314834679</v>
      </c>
      <c r="C177" s="37" t="n">
        <v>0.0038964425852678</v>
      </c>
      <c r="D177" s="37" t="n">
        <v>-0.00355726559639697</v>
      </c>
      <c r="E177" s="37" t="n">
        <v>-0.000796330888912568</v>
      </c>
      <c r="F177" s="37" t="n">
        <v>0.00925263722984341</v>
      </c>
      <c r="G177" s="37" t="n">
        <v>0.0010144107819242</v>
      </c>
      <c r="H177" s="37" t="n">
        <v>-0.00342259481758915</v>
      </c>
      <c r="I177" s="37" t="n">
        <v>-0.00269727092163493</v>
      </c>
      <c r="J177" s="37" t="n">
        <v>-0.00131255627678628</v>
      </c>
      <c r="K177" s="37" t="n">
        <v>-0.00193357750456626</v>
      </c>
      <c r="L177" s="37" t="n">
        <v>-0.000143119933910584</v>
      </c>
      <c r="M177" s="37" t="n">
        <v>0.00340039328914363</v>
      </c>
      <c r="N177" s="37" t="n">
        <v>0.00109365446392003</v>
      </c>
      <c r="O177" s="37" t="n">
        <v>-0.00275152538858306</v>
      </c>
      <c r="P177" s="37" t="n">
        <v>0.00301223751265752</v>
      </c>
      <c r="Q177" s="37" t="n">
        <v>-0.000682663838905464</v>
      </c>
      <c r="R177" s="37" t="n">
        <v>-0.00161477349907118</v>
      </c>
      <c r="S177" s="37" t="n">
        <v>-0.00117166561667605</v>
      </c>
      <c r="T177" s="37" t="n">
        <v>-0.000561123103442255</v>
      </c>
      <c r="U177" s="37" t="n">
        <v>0.00475362276940781</v>
      </c>
      <c r="V177" s="37" t="n">
        <v>0.00144072996082602</v>
      </c>
      <c r="W177" s="37" t="n">
        <v>0.00562102352262546</v>
      </c>
      <c r="X177" s="37" t="n">
        <v>-0.000427223879562035</v>
      </c>
      <c r="Y177" s="37" t="n">
        <v>-0.000863324055907432</v>
      </c>
      <c r="Z177" s="37" t="n">
        <v>0.000795134072865551</v>
      </c>
      <c r="AA177" s="37" t="n">
        <v>-6.61954941879114E-005</v>
      </c>
      <c r="AB177" s="37" t="n">
        <v>0.0036096104795201</v>
      </c>
      <c r="AC177" s="37" t="n">
        <v>0.000259593613172853</v>
      </c>
      <c r="AD177" s="37" t="n">
        <v>-0.00327573540143396</v>
      </c>
      <c r="AE177" s="37" t="n">
        <v>0.00183036073864152</v>
      </c>
      <c r="AF177" s="37" t="n">
        <v>0.00197185913209953</v>
      </c>
      <c r="AG177" s="37" t="n">
        <v>-0.00145011199710984</v>
      </c>
      <c r="AH177" s="37" t="n">
        <v>-0.00542350024831663</v>
      </c>
      <c r="AI177" s="37" t="n">
        <v>-0.000894824033452042</v>
      </c>
      <c r="AJ177" s="37" t="n">
        <v>-0.00197222083477392</v>
      </c>
      <c r="AK177" s="37" t="n">
        <v>0.00442907379706815</v>
      </c>
      <c r="AL177" s="37" t="n">
        <v>-0.00123073487839138</v>
      </c>
      <c r="AM177" s="37" t="n">
        <v>-0.00077724772516544</v>
      </c>
      <c r="AN177" s="37" t="n">
        <v>0.0064864354029135</v>
      </c>
      <c r="AO177" s="37" t="n">
        <v>0.00166945000687685</v>
      </c>
      <c r="AP177" s="37" t="n">
        <v>-3.75758560663678E-005</v>
      </c>
      <c r="AQ177" s="37" t="n">
        <v>-0.00331816797623842</v>
      </c>
      <c r="AR177" s="37" t="n">
        <v>-0.00455479660294118</v>
      </c>
      <c r="AS177" s="37" t="n">
        <v>-0.000665515811713743</v>
      </c>
      <c r="AT177" s="37" t="n">
        <v>0.00768159745322464</v>
      </c>
      <c r="AU177" s="37" t="n">
        <v>-0.000877335782518943</v>
      </c>
      <c r="AV177" s="37" t="n">
        <v>-0.0022327425568855</v>
      </c>
      <c r="AW177" s="37" t="n">
        <v>-0.00164170073505022</v>
      </c>
      <c r="AX177" s="37" t="n">
        <v>0.00146740758493607</v>
      </c>
      <c r="AY177" s="37" t="n">
        <v>0.00284169353852622</v>
      </c>
      <c r="AZ177" s="37" t="n">
        <v>-0.000180602970099829</v>
      </c>
      <c r="BA177" s="37" t="n">
        <v>-0.00564942024416031</v>
      </c>
      <c r="BB177" s="37" t="n">
        <v>-0.00199663341838219</v>
      </c>
      <c r="BC177" s="37" t="n">
        <v>-0.00245494643741756</v>
      </c>
      <c r="BD177" s="37" t="n">
        <v>-0.000328584450916198</v>
      </c>
      <c r="BE177" s="37" t="n">
        <v>-0.00187222627708994</v>
      </c>
      <c r="BF177" s="37" t="n">
        <v>-0.00300640070792128</v>
      </c>
      <c r="BG177" s="37" t="n">
        <v>-0.00533645625269123</v>
      </c>
      <c r="BH177" s="37" t="n">
        <v>-0.00548196829172744</v>
      </c>
      <c r="BI177" s="37" t="n">
        <v>-0.00114911339873378</v>
      </c>
      <c r="BJ177" s="37" t="n">
        <v>0.0061368337254736</v>
      </c>
      <c r="BK177" s="37" t="n">
        <v>-0.0027526122074619</v>
      </c>
      <c r="BL177" s="37" t="n">
        <v>-0.0110002672870302</v>
      </c>
      <c r="BM177" s="37" t="n">
        <v>-0.000874814383092604</v>
      </c>
      <c r="BN177" s="37" t="n">
        <v>0.00202020289227515</v>
      </c>
      <c r="BO177" s="37" t="n">
        <v>-0.0059127276198937</v>
      </c>
      <c r="BP177" s="37" t="n">
        <v>-0.00426972150240321</v>
      </c>
    </row>
    <row r="178" customFormat="false" ht="12.75" hidden="false" customHeight="false" outlineLevel="0" collapsed="false">
      <c r="A178" s="56" t="s">
        <v>301</v>
      </c>
      <c r="B178" s="3" t="n">
        <v>-0.000814188923944571</v>
      </c>
      <c r="C178" s="37" t="n">
        <v>0.000331053337320744</v>
      </c>
      <c r="D178" s="37" t="n">
        <v>0.000241587853832113</v>
      </c>
      <c r="E178" s="37" t="n">
        <v>-0.00138261554187481</v>
      </c>
      <c r="F178" s="37" t="n">
        <v>-0.000760171298529581</v>
      </c>
      <c r="G178" s="37" t="n">
        <v>0.000307746637538835</v>
      </c>
      <c r="H178" s="37" t="n">
        <v>0.000219715896416572</v>
      </c>
      <c r="I178" s="37" t="n">
        <v>-0.000355005989913949</v>
      </c>
      <c r="J178" s="37" t="n">
        <v>-8.7451325716364E-005</v>
      </c>
      <c r="K178" s="37" t="n">
        <v>-0.000907634422641021</v>
      </c>
      <c r="L178" s="37" t="n">
        <v>0.00355685336394708</v>
      </c>
      <c r="M178" s="37" t="n">
        <v>0.00392558173686117</v>
      </c>
      <c r="N178" s="37" t="n">
        <v>-0.00215074580284444</v>
      </c>
      <c r="O178" s="37" t="n">
        <v>-0.000243379775928783</v>
      </c>
      <c r="P178" s="37" t="n">
        <v>-0.000682973558685915</v>
      </c>
      <c r="Q178" s="37" t="n">
        <v>-0.00174286685006188</v>
      </c>
      <c r="R178" s="37" t="n">
        <v>0.00130481481198695</v>
      </c>
      <c r="S178" s="37" t="n">
        <v>0.00026302153256856</v>
      </c>
      <c r="T178" s="37" t="n">
        <v>0.000160115334640245</v>
      </c>
      <c r="U178" s="37" t="n">
        <v>-0.00162109277689153</v>
      </c>
      <c r="V178" s="37" t="n">
        <v>0.00101553394322408</v>
      </c>
      <c r="W178" s="37" t="n">
        <v>0.000527146257131785</v>
      </c>
      <c r="X178" s="37" t="n">
        <v>0.000198602423212393</v>
      </c>
      <c r="Y178" s="37" t="n">
        <v>0.000169318331127349</v>
      </c>
      <c r="Z178" s="37" t="n">
        <v>0.00257299488737197</v>
      </c>
      <c r="AA178" s="37" t="n">
        <v>0.000194449393100138</v>
      </c>
      <c r="AB178" s="37" t="n">
        <v>-0.00209714192661635</v>
      </c>
      <c r="AC178" s="37" t="n">
        <v>-0.000727627404481939</v>
      </c>
      <c r="AD178" s="37" t="n">
        <v>0.000892863225089913</v>
      </c>
      <c r="AE178" s="37" t="n">
        <v>0.0011591198461498</v>
      </c>
      <c r="AF178" s="37" t="n">
        <v>0.0022945468177128</v>
      </c>
      <c r="AG178" s="37" t="n">
        <v>0.0030287742562153</v>
      </c>
      <c r="AH178" s="37" t="n">
        <v>-0.00340018604387887</v>
      </c>
      <c r="AI178" s="37" t="n">
        <v>0.000351153549144393</v>
      </c>
      <c r="AJ178" s="37" t="n">
        <v>-0.000986875585850956</v>
      </c>
      <c r="AK178" s="37" t="n">
        <v>-0.000318680879906788</v>
      </c>
      <c r="AL178" s="37" t="n">
        <v>0.0019596813104717</v>
      </c>
      <c r="AM178" s="37" t="n">
        <v>0.00141118700472684</v>
      </c>
      <c r="AN178" s="37" t="n">
        <v>-0.00301886258454669</v>
      </c>
      <c r="AO178" s="37" t="n">
        <v>-0.00301497930194232</v>
      </c>
      <c r="AP178" s="37" t="n">
        <v>-0.000236757118590234</v>
      </c>
      <c r="AQ178" s="37" t="n">
        <v>-0.00250641598054934</v>
      </c>
      <c r="AR178" s="37" t="n">
        <v>-0.000449213097602983</v>
      </c>
      <c r="AS178" s="37" t="n">
        <v>0.00210634815396162</v>
      </c>
      <c r="AT178" s="37" t="n">
        <v>-0.00171698620379097</v>
      </c>
      <c r="AU178" s="37" t="n">
        <v>0.000660348577985535</v>
      </c>
      <c r="AV178" s="37" t="n">
        <v>-0.00040041768898858</v>
      </c>
      <c r="AW178" s="37" t="n">
        <v>0.00206672474668311</v>
      </c>
      <c r="AX178" s="37" t="n">
        <v>0.00261176163020102</v>
      </c>
      <c r="AY178" s="37" t="n">
        <v>-0.00278979122856114</v>
      </c>
      <c r="AZ178" s="37" t="n">
        <v>0.000353765917876211</v>
      </c>
      <c r="BA178" s="37" t="n">
        <v>-0.00214165324861019</v>
      </c>
      <c r="BB178" s="37" t="n">
        <v>-0.0038712173106555</v>
      </c>
      <c r="BC178" s="37" t="n">
        <v>0.00242949807690576</v>
      </c>
      <c r="BD178" s="37" t="n">
        <v>0.0013763423342869</v>
      </c>
      <c r="BE178" s="37" t="n">
        <v>-3.39251602440943E-005</v>
      </c>
      <c r="BF178" s="37" t="n">
        <v>0.00144818679572264</v>
      </c>
      <c r="BG178" s="37" t="n">
        <v>-0.0014494379134418</v>
      </c>
      <c r="BH178" s="37" t="n">
        <v>0.00164067970368557</v>
      </c>
      <c r="BI178" s="37" t="n">
        <v>-0.000807417825943025</v>
      </c>
      <c r="BJ178" s="37" t="n">
        <v>0.000787759726406999</v>
      </c>
      <c r="BK178" s="37" t="n">
        <v>-0.00058198429435504</v>
      </c>
      <c r="BL178" s="37" t="n">
        <v>-0.00292529328963989</v>
      </c>
      <c r="BM178" s="37" t="n">
        <v>-0.00192598077942175</v>
      </c>
      <c r="BN178" s="37" t="n">
        <v>0.00377006091834998</v>
      </c>
      <c r="BO178" s="37" t="n">
        <v>-0.00075233235947152</v>
      </c>
      <c r="BP178" s="37" t="n">
        <v>-0.00638146095211256</v>
      </c>
    </row>
    <row r="179" customFormat="false" ht="12.75" hidden="false" customHeight="false" outlineLevel="0" collapsed="false">
      <c r="A179" s="56" t="s">
        <v>301</v>
      </c>
      <c r="B179" s="3" t="n">
        <v>-0.000814188923944571</v>
      </c>
      <c r="C179" s="37" t="n">
        <v>0.000331053337320744</v>
      </c>
      <c r="D179" s="37" t="n">
        <v>0.000241587853832113</v>
      </c>
      <c r="E179" s="37" t="n">
        <v>-0.00138261554187481</v>
      </c>
      <c r="F179" s="37" t="n">
        <v>-0.000760171298529581</v>
      </c>
      <c r="G179" s="37" t="n">
        <v>0.000307746637538835</v>
      </c>
      <c r="H179" s="37" t="n">
        <v>0.000219715896416572</v>
      </c>
      <c r="I179" s="37" t="n">
        <v>-0.000355005989913949</v>
      </c>
      <c r="J179" s="37" t="n">
        <v>-8.7451325716364E-005</v>
      </c>
      <c r="K179" s="37" t="n">
        <v>-0.000907634422641021</v>
      </c>
      <c r="L179" s="37" t="n">
        <v>0.00355685336394708</v>
      </c>
      <c r="M179" s="37" t="n">
        <v>0.00392558173686117</v>
      </c>
      <c r="N179" s="37" t="n">
        <v>-0.00215074580284444</v>
      </c>
      <c r="O179" s="37" t="n">
        <v>-0.000243379775928783</v>
      </c>
      <c r="P179" s="37" t="n">
        <v>-0.000682973558685915</v>
      </c>
      <c r="Q179" s="37" t="n">
        <v>-0.00174286685006188</v>
      </c>
      <c r="R179" s="37" t="n">
        <v>0.00130481481198695</v>
      </c>
      <c r="S179" s="37" t="n">
        <v>0.00026302153256856</v>
      </c>
      <c r="T179" s="37" t="n">
        <v>0.000160115334640245</v>
      </c>
      <c r="U179" s="37" t="n">
        <v>-0.00162109277689153</v>
      </c>
      <c r="V179" s="37" t="n">
        <v>0.00101553394322408</v>
      </c>
      <c r="W179" s="37" t="n">
        <v>0.000527146257131785</v>
      </c>
      <c r="X179" s="37" t="n">
        <v>0.000198602423212393</v>
      </c>
      <c r="Y179" s="37" t="n">
        <v>0.000169318331127349</v>
      </c>
      <c r="Z179" s="37" t="n">
        <v>0.00257299488737197</v>
      </c>
      <c r="AA179" s="37" t="n">
        <v>0.000194449393100138</v>
      </c>
      <c r="AB179" s="37" t="n">
        <v>-0.00209714192661635</v>
      </c>
      <c r="AC179" s="37" t="n">
        <v>-0.000727627404481939</v>
      </c>
      <c r="AD179" s="37" t="n">
        <v>0.000892863225089913</v>
      </c>
      <c r="AE179" s="37" t="n">
        <v>0.0011591198461498</v>
      </c>
      <c r="AF179" s="37" t="n">
        <v>0.0022945468177128</v>
      </c>
      <c r="AG179" s="37" t="n">
        <v>0.0030287742562153</v>
      </c>
      <c r="AH179" s="37" t="n">
        <v>-0.00340018604387887</v>
      </c>
      <c r="AI179" s="37" t="n">
        <v>0.000351153549144393</v>
      </c>
      <c r="AJ179" s="37" t="n">
        <v>-0.000986875585850956</v>
      </c>
      <c r="AK179" s="37" t="n">
        <v>-0.000318680879906788</v>
      </c>
      <c r="AL179" s="37" t="n">
        <v>0.0019596813104717</v>
      </c>
      <c r="AM179" s="37" t="n">
        <v>0.00141118700472684</v>
      </c>
      <c r="AN179" s="37" t="n">
        <v>-0.00301886258454669</v>
      </c>
      <c r="AO179" s="37" t="n">
        <v>-0.00301497930194232</v>
      </c>
      <c r="AP179" s="37" t="n">
        <v>-0.000236757118590234</v>
      </c>
      <c r="AQ179" s="37" t="n">
        <v>-0.00250641598054934</v>
      </c>
      <c r="AR179" s="37" t="n">
        <v>-0.000449213097602983</v>
      </c>
      <c r="AS179" s="37" t="n">
        <v>0.00210634815396162</v>
      </c>
      <c r="AT179" s="37" t="n">
        <v>-0.00171698620379097</v>
      </c>
      <c r="AU179" s="37" t="n">
        <v>0.000660348577985535</v>
      </c>
      <c r="AV179" s="37" t="n">
        <v>-0.00040041768898858</v>
      </c>
      <c r="AW179" s="37" t="n">
        <v>0.00206672474668311</v>
      </c>
      <c r="AX179" s="37" t="n">
        <v>0.00261176163020102</v>
      </c>
      <c r="AY179" s="37" t="n">
        <v>-0.00278979122856114</v>
      </c>
      <c r="AZ179" s="37" t="n">
        <v>0.000353765917876211</v>
      </c>
      <c r="BA179" s="37" t="n">
        <v>-0.00214165324861019</v>
      </c>
      <c r="BB179" s="37" t="n">
        <v>-0.0038712173106555</v>
      </c>
      <c r="BC179" s="37" t="n">
        <v>0.00242949807690576</v>
      </c>
      <c r="BD179" s="37" t="n">
        <v>0.0013763423342869</v>
      </c>
      <c r="BE179" s="37" t="n">
        <v>-3.39251602440943E-005</v>
      </c>
      <c r="BF179" s="37" t="n">
        <v>0.00144818679572264</v>
      </c>
      <c r="BG179" s="37" t="n">
        <v>-0.0014494379134418</v>
      </c>
      <c r="BH179" s="37" t="n">
        <v>0.00164067970368557</v>
      </c>
      <c r="BI179" s="37" t="n">
        <v>-0.000807417825943025</v>
      </c>
      <c r="BJ179" s="37" t="n">
        <v>0.000787759726406999</v>
      </c>
      <c r="BK179" s="37" t="n">
        <v>-0.00058198429435504</v>
      </c>
      <c r="BL179" s="37" t="n">
        <v>-0.00292529328963989</v>
      </c>
      <c r="BM179" s="37" t="n">
        <v>-0.00192598077942175</v>
      </c>
      <c r="BN179" s="37" t="n">
        <v>0.00377006091834998</v>
      </c>
      <c r="BO179" s="37" t="n">
        <v>-0.00075233235947152</v>
      </c>
      <c r="BP179" s="37" t="n">
        <v>-0.00739905439185414</v>
      </c>
    </row>
    <row r="180" customFormat="false" ht="12.75" hidden="false" customHeight="false" outlineLevel="0" collapsed="false">
      <c r="A180" s="56" t="s">
        <v>302</v>
      </c>
      <c r="B180" s="3" t="n">
        <v>-0.000814188923944571</v>
      </c>
      <c r="C180" s="37" t="n">
        <v>0.000331053337320744</v>
      </c>
      <c r="D180" s="37" t="n">
        <v>0.000241587853832113</v>
      </c>
      <c r="E180" s="37" t="n">
        <v>-0.00138261554187481</v>
      </c>
      <c r="F180" s="37" t="n">
        <v>-0.000760171298529581</v>
      </c>
      <c r="G180" s="37" t="n">
        <v>0.000307746637538835</v>
      </c>
      <c r="H180" s="37" t="n">
        <v>0.000219715896416572</v>
      </c>
      <c r="I180" s="37" t="n">
        <v>-0.000355005989913949</v>
      </c>
      <c r="J180" s="37" t="n">
        <v>-8.7451325716364E-005</v>
      </c>
      <c r="K180" s="37" t="n">
        <v>-0.000907634422641021</v>
      </c>
      <c r="L180" s="37" t="n">
        <v>0.00355685336394708</v>
      </c>
      <c r="M180" s="37" t="n">
        <v>0.00392558173686117</v>
      </c>
      <c r="N180" s="37" t="n">
        <v>-0.00215074580284444</v>
      </c>
      <c r="O180" s="37" t="n">
        <v>-0.000243379775928783</v>
      </c>
      <c r="P180" s="37" t="n">
        <v>-0.000682973558685915</v>
      </c>
      <c r="Q180" s="37" t="n">
        <v>-0.00174286685006188</v>
      </c>
      <c r="R180" s="37" t="n">
        <v>0.00130481481198695</v>
      </c>
      <c r="S180" s="37" t="n">
        <v>0.00026302153256856</v>
      </c>
      <c r="T180" s="37" t="n">
        <v>0.000160115334640245</v>
      </c>
      <c r="U180" s="37" t="n">
        <v>-0.00162109277689153</v>
      </c>
      <c r="V180" s="37" t="n">
        <v>0.00101553394322408</v>
      </c>
      <c r="W180" s="37" t="n">
        <v>0.000527146257131785</v>
      </c>
      <c r="X180" s="37" t="n">
        <v>0.000198602423212393</v>
      </c>
      <c r="Y180" s="37" t="n">
        <v>0.000169318331127349</v>
      </c>
      <c r="Z180" s="37" t="n">
        <v>0.00257299488737197</v>
      </c>
      <c r="AA180" s="37" t="n">
        <v>0.000194449393100138</v>
      </c>
      <c r="AB180" s="37" t="n">
        <v>-0.00209714192661635</v>
      </c>
      <c r="AC180" s="37" t="n">
        <v>-0.000727627404481939</v>
      </c>
      <c r="AD180" s="37" t="n">
        <v>0.000892863225089913</v>
      </c>
      <c r="AE180" s="37" t="n">
        <v>0.0011591198461498</v>
      </c>
      <c r="AF180" s="37" t="n">
        <v>0.0022945468177128</v>
      </c>
      <c r="AG180" s="37" t="n">
        <v>0.0030287742562153</v>
      </c>
      <c r="AH180" s="37" t="n">
        <v>-0.00340018604387887</v>
      </c>
      <c r="AI180" s="37" t="n">
        <v>0.000351153549144393</v>
      </c>
      <c r="AJ180" s="37" t="n">
        <v>-0.000986875585850956</v>
      </c>
      <c r="AK180" s="37" t="n">
        <v>-0.000318680879906788</v>
      </c>
      <c r="AL180" s="37" t="n">
        <v>0.0019596813104717</v>
      </c>
      <c r="AM180" s="37" t="n">
        <v>0.00141118700472684</v>
      </c>
      <c r="AN180" s="37" t="n">
        <v>-0.00301886258454669</v>
      </c>
      <c r="AO180" s="37" t="n">
        <v>-0.00301497930194232</v>
      </c>
      <c r="AP180" s="37" t="n">
        <v>-0.000236757118590234</v>
      </c>
      <c r="AQ180" s="37" t="n">
        <v>-0.00250641598054934</v>
      </c>
      <c r="AR180" s="37" t="n">
        <v>-0.000449213097602983</v>
      </c>
      <c r="AS180" s="37" t="n">
        <v>0.00210634815396162</v>
      </c>
      <c r="AT180" s="37" t="n">
        <v>-0.00171698620379097</v>
      </c>
      <c r="AU180" s="37" t="n">
        <v>0.000660348577985535</v>
      </c>
      <c r="AV180" s="37" t="n">
        <v>-0.00040041768898858</v>
      </c>
      <c r="AW180" s="37" t="n">
        <v>0.00206672474668311</v>
      </c>
      <c r="AX180" s="37" t="n">
        <v>0.00261176163020102</v>
      </c>
      <c r="AY180" s="37" t="n">
        <v>-0.00278979122856114</v>
      </c>
      <c r="AZ180" s="37" t="n">
        <v>0.000353765917876211</v>
      </c>
      <c r="BA180" s="37" t="n">
        <v>-0.00214165324861019</v>
      </c>
      <c r="BB180" s="37" t="n">
        <v>-0.0038712173106555</v>
      </c>
      <c r="BC180" s="37" t="n">
        <v>0.00242949807690576</v>
      </c>
      <c r="BD180" s="37" t="n">
        <v>0.0013763423342869</v>
      </c>
      <c r="BE180" s="37" t="n">
        <v>-3.39251602440943E-005</v>
      </c>
      <c r="BF180" s="37" t="n">
        <v>0.00144818679572264</v>
      </c>
      <c r="BG180" s="37" t="n">
        <v>-0.0014494379134418</v>
      </c>
      <c r="BH180" s="37" t="n">
        <v>0.00164067970368557</v>
      </c>
      <c r="BI180" s="37" t="n">
        <v>-0.000807417825943025</v>
      </c>
      <c r="BJ180" s="37" t="n">
        <v>0.000787759726406999</v>
      </c>
      <c r="BK180" s="37" t="n">
        <v>-0.00058198429435504</v>
      </c>
      <c r="BL180" s="37" t="n">
        <v>-0.00292529328963989</v>
      </c>
      <c r="BM180" s="37" t="n">
        <v>-0.00192598077942175</v>
      </c>
      <c r="BN180" s="37" t="n">
        <v>0.00377006091834998</v>
      </c>
      <c r="BO180" s="37" t="n">
        <v>-0.00075233235947152</v>
      </c>
      <c r="BP180" s="37" t="n">
        <v>-0.00739905439185414</v>
      </c>
    </row>
    <row r="181" customFormat="false" ht="12.75" hidden="false" customHeight="false" outlineLevel="0" collapsed="false">
      <c r="A181" s="56" t="s">
        <v>302</v>
      </c>
      <c r="B181" s="3" t="n">
        <v>-0.000814188923944571</v>
      </c>
      <c r="C181" s="37" t="n">
        <v>0.000331053337320744</v>
      </c>
      <c r="D181" s="37" t="n">
        <v>0.000241587853832113</v>
      </c>
      <c r="E181" s="37" t="n">
        <v>-0.00138261554187481</v>
      </c>
      <c r="F181" s="37" t="n">
        <v>-0.000760171298529581</v>
      </c>
      <c r="G181" s="37" t="n">
        <v>0.000307746637538835</v>
      </c>
      <c r="H181" s="37" t="n">
        <v>0.000219715896416572</v>
      </c>
      <c r="I181" s="37" t="n">
        <v>-0.000355005989913949</v>
      </c>
      <c r="J181" s="37" t="n">
        <v>-8.7451325716364E-005</v>
      </c>
      <c r="K181" s="37" t="n">
        <v>-0.000907634422641021</v>
      </c>
      <c r="L181" s="37" t="n">
        <v>0.00355685336394708</v>
      </c>
      <c r="M181" s="37" t="n">
        <v>0.00392558173686117</v>
      </c>
      <c r="N181" s="37" t="n">
        <v>-0.00215074580284444</v>
      </c>
      <c r="O181" s="37" t="n">
        <v>-0.000243379775928783</v>
      </c>
      <c r="P181" s="37" t="n">
        <v>-0.000682973558685915</v>
      </c>
      <c r="Q181" s="37" t="n">
        <v>-0.00174286685006188</v>
      </c>
      <c r="R181" s="37" t="n">
        <v>0.00130481481198695</v>
      </c>
      <c r="S181" s="37" t="n">
        <v>0.00026302153256856</v>
      </c>
      <c r="T181" s="37" t="n">
        <v>0.000160115334640245</v>
      </c>
      <c r="U181" s="37" t="n">
        <v>-0.00162109277689153</v>
      </c>
      <c r="V181" s="37" t="n">
        <v>0.00101553394322408</v>
      </c>
      <c r="W181" s="37" t="n">
        <v>0.000527146257131785</v>
      </c>
      <c r="X181" s="37" t="n">
        <v>0.000198602423212393</v>
      </c>
      <c r="Y181" s="37" t="n">
        <v>0.000169318331127349</v>
      </c>
      <c r="Z181" s="37" t="n">
        <v>0.00257299488737197</v>
      </c>
      <c r="AA181" s="37" t="n">
        <v>0.000194449393100138</v>
      </c>
      <c r="AB181" s="37" t="n">
        <v>-0.00209714192661635</v>
      </c>
      <c r="AC181" s="37" t="n">
        <v>-0.000727627404481939</v>
      </c>
      <c r="AD181" s="37" t="n">
        <v>0.000892863225089913</v>
      </c>
      <c r="AE181" s="37" t="n">
        <v>0.0011591198461498</v>
      </c>
      <c r="AF181" s="37" t="n">
        <v>0.0022945468177128</v>
      </c>
      <c r="AG181" s="37" t="n">
        <v>0.0030287742562153</v>
      </c>
      <c r="AH181" s="37" t="n">
        <v>-0.00340018604387887</v>
      </c>
      <c r="AI181" s="37" t="n">
        <v>0.000351153549144393</v>
      </c>
      <c r="AJ181" s="37" t="n">
        <v>-0.000986875585850956</v>
      </c>
      <c r="AK181" s="37" t="n">
        <v>-0.000318680879906788</v>
      </c>
      <c r="AL181" s="37" t="n">
        <v>0.0019596813104717</v>
      </c>
      <c r="AM181" s="37" t="n">
        <v>0.00141118700472684</v>
      </c>
      <c r="AN181" s="37" t="n">
        <v>-0.00301886258454669</v>
      </c>
      <c r="AO181" s="37" t="n">
        <v>-0.00301497930194232</v>
      </c>
      <c r="AP181" s="37" t="n">
        <v>-0.000236757118590234</v>
      </c>
      <c r="AQ181" s="37" t="n">
        <v>-0.00250641598054934</v>
      </c>
      <c r="AR181" s="37" t="n">
        <v>-0.000449213097602983</v>
      </c>
      <c r="AS181" s="37" t="n">
        <v>0.00210634815396162</v>
      </c>
      <c r="AT181" s="37" t="n">
        <v>-0.00171698620379097</v>
      </c>
      <c r="AU181" s="37" t="n">
        <v>0.000660348577985535</v>
      </c>
      <c r="AV181" s="37" t="n">
        <v>-0.00040041768898858</v>
      </c>
      <c r="AW181" s="37" t="n">
        <v>0.00206672474668311</v>
      </c>
      <c r="AX181" s="37" t="n">
        <v>0.00261176163020102</v>
      </c>
      <c r="AY181" s="37" t="n">
        <v>-0.00278979122856114</v>
      </c>
      <c r="AZ181" s="37" t="n">
        <v>0.000353765917876211</v>
      </c>
      <c r="BA181" s="37" t="n">
        <v>-0.00214165324861019</v>
      </c>
      <c r="BB181" s="37" t="n">
        <v>-0.0038712173106555</v>
      </c>
      <c r="BC181" s="37" t="n">
        <v>0.00242949807690576</v>
      </c>
      <c r="BD181" s="37" t="n">
        <v>0.0013763423342869</v>
      </c>
      <c r="BE181" s="37" t="n">
        <v>-3.39251602440943E-005</v>
      </c>
      <c r="BF181" s="37" t="n">
        <v>0.00144818679572264</v>
      </c>
      <c r="BG181" s="37" t="n">
        <v>-0.0014494379134418</v>
      </c>
      <c r="BH181" s="37" t="n">
        <v>0.00164067970368557</v>
      </c>
      <c r="BI181" s="37" t="n">
        <v>-0.000807417825943025</v>
      </c>
      <c r="BJ181" s="37" t="n">
        <v>0.000787759726406999</v>
      </c>
      <c r="BK181" s="37" t="n">
        <v>-0.00058198429435504</v>
      </c>
      <c r="BL181" s="37" t="n">
        <v>-0.00292529328963989</v>
      </c>
      <c r="BM181" s="37" t="n">
        <v>-0.00192598077942175</v>
      </c>
      <c r="BN181" s="37" t="n">
        <v>0.00377006091834998</v>
      </c>
      <c r="BO181" s="37" t="n">
        <v>-0.00075233235947152</v>
      </c>
      <c r="BP181" s="37" t="n">
        <v>-0.00195981993172176</v>
      </c>
    </row>
    <row r="182" customFormat="false" ht="12.75" hidden="false" customHeight="false" outlineLevel="0" collapsed="false">
      <c r="A182" s="56" t="s">
        <v>287</v>
      </c>
      <c r="B182" s="3" t="n">
        <v>-0.000814188923944571</v>
      </c>
      <c r="C182" s="37" t="n">
        <v>0.000331053337320744</v>
      </c>
      <c r="D182" s="37" t="n">
        <v>0.000241587853832113</v>
      </c>
      <c r="E182" s="37" t="n">
        <v>-0.00138261554187481</v>
      </c>
      <c r="F182" s="37" t="n">
        <v>-0.000760171298529581</v>
      </c>
      <c r="G182" s="37" t="n">
        <v>0.000307746637538835</v>
      </c>
      <c r="H182" s="37" t="n">
        <v>0.000219715896416572</v>
      </c>
      <c r="I182" s="37" t="n">
        <v>-0.000355005989913949</v>
      </c>
      <c r="J182" s="37" t="n">
        <v>-8.7451325716364E-005</v>
      </c>
      <c r="K182" s="37" t="n">
        <v>-0.000907634422641021</v>
      </c>
      <c r="L182" s="37" t="n">
        <v>0.00355685336394708</v>
      </c>
      <c r="M182" s="37" t="n">
        <v>0.00392558173686117</v>
      </c>
      <c r="N182" s="37" t="n">
        <v>-0.00215074580284444</v>
      </c>
      <c r="O182" s="37" t="n">
        <v>-0.000243379775928783</v>
      </c>
      <c r="P182" s="37" t="n">
        <v>-0.000682973558685915</v>
      </c>
      <c r="Q182" s="37" t="n">
        <v>-0.00174286685006188</v>
      </c>
      <c r="R182" s="37" t="n">
        <v>0.00130481481198695</v>
      </c>
      <c r="S182" s="37" t="n">
        <v>0.00026302153256856</v>
      </c>
      <c r="T182" s="37" t="n">
        <v>0.000160115334640245</v>
      </c>
      <c r="U182" s="37" t="n">
        <v>-0.00162109277689153</v>
      </c>
      <c r="V182" s="37" t="n">
        <v>0.00101553394322408</v>
      </c>
      <c r="W182" s="37" t="n">
        <v>0.000527146257131785</v>
      </c>
      <c r="X182" s="37" t="n">
        <v>0.000198602423212393</v>
      </c>
      <c r="Y182" s="37" t="n">
        <v>0.000169318331127349</v>
      </c>
      <c r="Z182" s="37" t="n">
        <v>0.00257299488737197</v>
      </c>
      <c r="AA182" s="37" t="n">
        <v>0.000194449393100138</v>
      </c>
      <c r="AB182" s="37" t="n">
        <v>-0.00209714192661635</v>
      </c>
      <c r="AC182" s="37" t="n">
        <v>-0.000727627404481939</v>
      </c>
      <c r="AD182" s="37" t="n">
        <v>0.000892863225089913</v>
      </c>
      <c r="AE182" s="37" t="n">
        <v>0.0011591198461498</v>
      </c>
      <c r="AF182" s="37" t="n">
        <v>0.0022945468177128</v>
      </c>
      <c r="AG182" s="37" t="n">
        <v>0.0030287742562153</v>
      </c>
      <c r="AH182" s="37" t="n">
        <v>-0.00340018604387887</v>
      </c>
      <c r="AI182" s="37" t="n">
        <v>0.000351153549144393</v>
      </c>
      <c r="AJ182" s="37" t="n">
        <v>-0.000986875585850956</v>
      </c>
      <c r="AK182" s="37" t="n">
        <v>-0.000318680879906788</v>
      </c>
      <c r="AL182" s="37" t="n">
        <v>0.0019596813104717</v>
      </c>
      <c r="AM182" s="37" t="n">
        <v>0.00141118700472684</v>
      </c>
      <c r="AN182" s="37" t="n">
        <v>-0.00301886258454669</v>
      </c>
      <c r="AO182" s="37" t="n">
        <v>-0.00301497930194232</v>
      </c>
      <c r="AP182" s="37" t="n">
        <v>-0.000236757118590234</v>
      </c>
      <c r="AQ182" s="37" t="n">
        <v>-0.00250641598054934</v>
      </c>
      <c r="AR182" s="37" t="n">
        <v>-0.000449213097602983</v>
      </c>
      <c r="AS182" s="37" t="n">
        <v>0.00210634815396162</v>
      </c>
      <c r="AT182" s="37" t="n">
        <v>-0.00171698620379097</v>
      </c>
      <c r="AU182" s="37" t="n">
        <v>0.000660348577985535</v>
      </c>
      <c r="AV182" s="37" t="n">
        <v>-0.00040041768898858</v>
      </c>
      <c r="AW182" s="37" t="n">
        <v>0.00206672474668311</v>
      </c>
      <c r="AX182" s="37" t="n">
        <v>0.00261176163020102</v>
      </c>
      <c r="AY182" s="37" t="n">
        <v>-0.00278979122856114</v>
      </c>
      <c r="AZ182" s="37" t="n">
        <v>0.000353765917876211</v>
      </c>
      <c r="BA182" s="37" t="n">
        <v>-0.00214165324861019</v>
      </c>
      <c r="BB182" s="37" t="n">
        <v>-0.0038712173106555</v>
      </c>
      <c r="BC182" s="37" t="n">
        <v>0.00242949807690576</v>
      </c>
      <c r="BD182" s="37" t="n">
        <v>0.0013763423342869</v>
      </c>
      <c r="BE182" s="37" t="n">
        <v>-3.39251602440943E-005</v>
      </c>
      <c r="BF182" s="37" t="n">
        <v>0.00144818679572264</v>
      </c>
      <c r="BG182" s="37" t="n">
        <v>-0.0014494379134418</v>
      </c>
      <c r="BH182" s="37" t="n">
        <v>0.00164067970368557</v>
      </c>
      <c r="BI182" s="37" t="n">
        <v>-0.000807417825943025</v>
      </c>
      <c r="BJ182" s="37" t="n">
        <v>0.000787759726406999</v>
      </c>
      <c r="BK182" s="37" t="n">
        <v>-0.00058198429435504</v>
      </c>
      <c r="BL182" s="37" t="n">
        <v>-0.00292529328963989</v>
      </c>
      <c r="BM182" s="37" t="n">
        <v>-0.00192598077942175</v>
      </c>
      <c r="BN182" s="37" t="n">
        <v>0.00377006091834998</v>
      </c>
      <c r="BO182" s="37" t="n">
        <v>-0.00075233235947152</v>
      </c>
      <c r="BP182" s="37" t="n">
        <v>0.000933388895775038</v>
      </c>
    </row>
    <row r="183" customFormat="false" ht="12.75" hidden="false" customHeight="false" outlineLevel="0" collapsed="false">
      <c r="A183" s="56" t="s">
        <v>293</v>
      </c>
      <c r="B183" s="3" t="n">
        <v>-0.000814188923944571</v>
      </c>
      <c r="C183" s="37" t="n">
        <v>0.000331053337320744</v>
      </c>
      <c r="D183" s="37" t="n">
        <v>0.000241587853832113</v>
      </c>
      <c r="E183" s="37" t="n">
        <v>-0.00138261554187481</v>
      </c>
      <c r="F183" s="37" t="n">
        <v>-0.000760171298529581</v>
      </c>
      <c r="G183" s="37" t="n">
        <v>0.000307746637538835</v>
      </c>
      <c r="H183" s="37" t="n">
        <v>0.000219715896416572</v>
      </c>
      <c r="I183" s="37" t="n">
        <v>-0.000355005989913949</v>
      </c>
      <c r="J183" s="37" t="n">
        <v>-8.7451325716364E-005</v>
      </c>
      <c r="K183" s="37" t="n">
        <v>-0.000907634422641021</v>
      </c>
      <c r="L183" s="37" t="n">
        <v>0.00355685336394708</v>
      </c>
      <c r="M183" s="37" t="n">
        <v>0.00392558173686117</v>
      </c>
      <c r="N183" s="37" t="n">
        <v>-0.00215074580284444</v>
      </c>
      <c r="O183" s="37" t="n">
        <v>-0.000243379775928783</v>
      </c>
      <c r="P183" s="37" t="n">
        <v>-0.000682973558685915</v>
      </c>
      <c r="Q183" s="37" t="n">
        <v>-0.00174286685006188</v>
      </c>
      <c r="R183" s="37" t="n">
        <v>0.00130481481198695</v>
      </c>
      <c r="S183" s="37" t="n">
        <v>0.00026302153256856</v>
      </c>
      <c r="T183" s="37" t="n">
        <v>0.000160115334640245</v>
      </c>
      <c r="U183" s="37" t="n">
        <v>-0.00162109277689153</v>
      </c>
      <c r="V183" s="37" t="n">
        <v>0.00101553394322408</v>
      </c>
      <c r="W183" s="37" t="n">
        <v>0.000527146257131785</v>
      </c>
      <c r="X183" s="37" t="n">
        <v>0.000198602423212393</v>
      </c>
      <c r="Y183" s="37" t="n">
        <v>0.000169318331127349</v>
      </c>
      <c r="Z183" s="37" t="n">
        <v>0.00257299488737197</v>
      </c>
      <c r="AA183" s="37" t="n">
        <v>0.000194449393100138</v>
      </c>
      <c r="AB183" s="37" t="n">
        <v>-0.00209714192661635</v>
      </c>
      <c r="AC183" s="37" t="n">
        <v>-0.000727627404481939</v>
      </c>
      <c r="AD183" s="37" t="n">
        <v>0.000892863225089913</v>
      </c>
      <c r="AE183" s="37" t="n">
        <v>0.0011591198461498</v>
      </c>
      <c r="AF183" s="37" t="n">
        <v>0.0022945468177128</v>
      </c>
      <c r="AG183" s="37" t="n">
        <v>0.0030287742562153</v>
      </c>
      <c r="AH183" s="37" t="n">
        <v>-0.00340018604387887</v>
      </c>
      <c r="AI183" s="37" t="n">
        <v>0.000351153549144393</v>
      </c>
      <c r="AJ183" s="37" t="n">
        <v>-0.000986875585850956</v>
      </c>
      <c r="AK183" s="37" t="n">
        <v>-0.000318680879906788</v>
      </c>
      <c r="AL183" s="37" t="n">
        <v>0.0019596813104717</v>
      </c>
      <c r="AM183" s="37" t="n">
        <v>0.00141118700472684</v>
      </c>
      <c r="AN183" s="37" t="n">
        <v>-0.00301886258454669</v>
      </c>
      <c r="AO183" s="37" t="n">
        <v>-0.00301497930194232</v>
      </c>
      <c r="AP183" s="37" t="n">
        <v>-0.000236757118590234</v>
      </c>
      <c r="AQ183" s="37" t="n">
        <v>-0.00250641598054934</v>
      </c>
      <c r="AR183" s="37" t="n">
        <v>-0.000449213097602983</v>
      </c>
      <c r="AS183" s="37" t="n">
        <v>0.00210634815396162</v>
      </c>
      <c r="AT183" s="37" t="n">
        <v>-0.00171698620379097</v>
      </c>
      <c r="AU183" s="37" t="n">
        <v>0.000660348577985535</v>
      </c>
      <c r="AV183" s="37" t="n">
        <v>-0.00040041768898858</v>
      </c>
      <c r="AW183" s="37" t="n">
        <v>0.00206672474668311</v>
      </c>
      <c r="AX183" s="37" t="n">
        <v>0.00261176163020102</v>
      </c>
      <c r="AY183" s="37" t="n">
        <v>-0.00278979122856114</v>
      </c>
      <c r="AZ183" s="37" t="n">
        <v>0.000353765917876211</v>
      </c>
      <c r="BA183" s="37" t="n">
        <v>-0.00214165324861019</v>
      </c>
      <c r="BB183" s="37" t="n">
        <v>-0.0038712173106555</v>
      </c>
      <c r="BC183" s="37" t="n">
        <v>0.00242949807690576</v>
      </c>
      <c r="BD183" s="37" t="n">
        <v>0.0013763423342869</v>
      </c>
      <c r="BE183" s="37" t="n">
        <v>-3.39251602440943E-005</v>
      </c>
      <c r="BF183" s="37" t="n">
        <v>0.00144818679572264</v>
      </c>
      <c r="BG183" s="37" t="n">
        <v>-0.0014494379134418</v>
      </c>
      <c r="BH183" s="37" t="n">
        <v>0.00164067970368557</v>
      </c>
      <c r="BI183" s="37" t="n">
        <v>-0.000807417825943025</v>
      </c>
      <c r="BJ183" s="37" t="n">
        <v>0.000787759726406999</v>
      </c>
      <c r="BK183" s="37" t="n">
        <v>-0.00058198429435504</v>
      </c>
      <c r="BL183" s="37" t="n">
        <v>-0.00292529328963989</v>
      </c>
      <c r="BM183" s="37" t="n">
        <v>-0.00192598077942175</v>
      </c>
      <c r="BN183" s="37" t="n">
        <v>0.00377006091834998</v>
      </c>
      <c r="BO183" s="37" t="n">
        <v>-0.00075233235947152</v>
      </c>
      <c r="BP183" s="37" t="n">
        <v>-0.00212695063387158</v>
      </c>
    </row>
    <row r="184" customFormat="false" ht="12.75" hidden="false" customHeight="false" outlineLevel="0" collapsed="false">
      <c r="A184" s="56" t="s">
        <v>303</v>
      </c>
      <c r="B184" s="3" t="n">
        <v>-0.000814188923944571</v>
      </c>
      <c r="C184" s="37" t="n">
        <v>0.000331053337320744</v>
      </c>
      <c r="D184" s="37" t="n">
        <v>0.000241587853832113</v>
      </c>
      <c r="E184" s="37" t="n">
        <v>-0.00138261554187481</v>
      </c>
      <c r="F184" s="37" t="n">
        <v>-0.000760171298529581</v>
      </c>
      <c r="G184" s="37" t="n">
        <v>0.000307746637538835</v>
      </c>
      <c r="H184" s="37" t="n">
        <v>0.000219715896416572</v>
      </c>
      <c r="I184" s="37" t="n">
        <v>-0.000355005989913949</v>
      </c>
      <c r="J184" s="37" t="n">
        <v>-8.7451325716364E-005</v>
      </c>
      <c r="K184" s="37" t="n">
        <v>-0.000907634422641021</v>
      </c>
      <c r="L184" s="37" t="n">
        <v>0.00355685336394708</v>
      </c>
      <c r="M184" s="37" t="n">
        <v>0.00392558173686117</v>
      </c>
      <c r="N184" s="37" t="n">
        <v>-0.00215074580284444</v>
      </c>
      <c r="O184" s="37" t="n">
        <v>-0.000243379775928783</v>
      </c>
      <c r="P184" s="37" t="n">
        <v>-0.000682973558685915</v>
      </c>
      <c r="Q184" s="37" t="n">
        <v>-0.00174286685006188</v>
      </c>
      <c r="R184" s="37" t="n">
        <v>0.00130481481198695</v>
      </c>
      <c r="S184" s="37" t="n">
        <v>0.00026302153256856</v>
      </c>
      <c r="T184" s="37" t="n">
        <v>0.000160115334640245</v>
      </c>
      <c r="U184" s="37" t="n">
        <v>-0.00162109277689153</v>
      </c>
      <c r="V184" s="37" t="n">
        <v>0.00101553394322408</v>
      </c>
      <c r="W184" s="37" t="n">
        <v>0.000527146257131785</v>
      </c>
      <c r="X184" s="37" t="n">
        <v>0.000198602423212393</v>
      </c>
      <c r="Y184" s="37" t="n">
        <v>0.000169318331127349</v>
      </c>
      <c r="Z184" s="37" t="n">
        <v>0.00257299488737197</v>
      </c>
      <c r="AA184" s="37" t="n">
        <v>0.000194449393100138</v>
      </c>
      <c r="AB184" s="37" t="n">
        <v>-0.00209714192661635</v>
      </c>
      <c r="AC184" s="37" t="n">
        <v>-0.000727627404481939</v>
      </c>
      <c r="AD184" s="37" t="n">
        <v>0.000892863225089913</v>
      </c>
      <c r="AE184" s="37" t="n">
        <v>0.0011591198461498</v>
      </c>
      <c r="AF184" s="37" t="n">
        <v>0.0022945468177128</v>
      </c>
      <c r="AG184" s="37" t="n">
        <v>0.0030287742562153</v>
      </c>
      <c r="AH184" s="37" t="n">
        <v>-0.00340018604387887</v>
      </c>
      <c r="AI184" s="37" t="n">
        <v>0.000351153549144393</v>
      </c>
      <c r="AJ184" s="37" t="n">
        <v>-0.000986875585850956</v>
      </c>
      <c r="AK184" s="37" t="n">
        <v>-0.000318680879906788</v>
      </c>
      <c r="AL184" s="37" t="n">
        <v>0.0019596813104717</v>
      </c>
      <c r="AM184" s="37" t="n">
        <v>0.00141118700472684</v>
      </c>
      <c r="AN184" s="37" t="n">
        <v>-0.00301886258454669</v>
      </c>
      <c r="AO184" s="37" t="n">
        <v>-0.00301497930194232</v>
      </c>
      <c r="AP184" s="37" t="n">
        <v>-0.000236757118590234</v>
      </c>
      <c r="AQ184" s="37" t="n">
        <v>-0.00250641598054934</v>
      </c>
      <c r="AR184" s="37" t="n">
        <v>-0.000449213097602983</v>
      </c>
      <c r="AS184" s="37" t="n">
        <v>0.00210634815396162</v>
      </c>
      <c r="AT184" s="37" t="n">
        <v>-0.00171698620379097</v>
      </c>
      <c r="AU184" s="37" t="n">
        <v>0.000660348577985535</v>
      </c>
      <c r="AV184" s="37" t="n">
        <v>-0.00040041768898858</v>
      </c>
      <c r="AW184" s="37" t="n">
        <v>0.00206672474668311</v>
      </c>
      <c r="AX184" s="37" t="n">
        <v>0.00261176163020102</v>
      </c>
      <c r="AY184" s="37" t="n">
        <v>-0.00278979122856114</v>
      </c>
      <c r="AZ184" s="37" t="n">
        <v>0.000353765917876211</v>
      </c>
      <c r="BA184" s="37" t="n">
        <v>-0.00214165324861019</v>
      </c>
      <c r="BB184" s="37" t="n">
        <v>-0.0038712173106555</v>
      </c>
      <c r="BC184" s="37" t="n">
        <v>0.00242949807690576</v>
      </c>
      <c r="BD184" s="37" t="n">
        <v>0.0013763423342869</v>
      </c>
      <c r="BE184" s="37" t="n">
        <v>-3.39251602440943E-005</v>
      </c>
      <c r="BF184" s="37" t="n">
        <v>0.00144818679572264</v>
      </c>
      <c r="BG184" s="37" t="n">
        <v>-0.0014494379134418</v>
      </c>
      <c r="BH184" s="37" t="n">
        <v>0.00164067970368557</v>
      </c>
      <c r="BI184" s="37" t="n">
        <v>-0.000807417825943025</v>
      </c>
      <c r="BJ184" s="37" t="n">
        <v>0.000787759726406999</v>
      </c>
      <c r="BK184" s="37" t="n">
        <v>-0.00058198429435504</v>
      </c>
      <c r="BL184" s="37" t="n">
        <v>-0.00292529328963989</v>
      </c>
      <c r="BM184" s="37" t="n">
        <v>-0.00192598077942175</v>
      </c>
      <c r="BN184" s="37" t="n">
        <v>0.00377006091834998</v>
      </c>
      <c r="BO184" s="37" t="n">
        <v>-0.00075233235947152</v>
      </c>
      <c r="BP184" s="37" t="n">
        <v>-0.00212695063387158</v>
      </c>
    </row>
    <row r="185" customFormat="false" ht="12.75" hidden="false" customHeight="false" outlineLevel="0" collapsed="false">
      <c r="A185" s="56" t="s">
        <v>303</v>
      </c>
      <c r="B185" s="3" t="n">
        <v>0.00232490519853867</v>
      </c>
      <c r="C185" s="37" t="n">
        <v>0.00163602440064441</v>
      </c>
      <c r="D185" s="37" t="n">
        <v>-0.00150990535790199</v>
      </c>
      <c r="E185" s="37" t="n">
        <v>0.000499156090323752</v>
      </c>
      <c r="F185" s="37" t="n">
        <v>0.00508507720165794</v>
      </c>
      <c r="G185" s="37" t="n">
        <v>-0.0011461800070617</v>
      </c>
      <c r="H185" s="37" t="n">
        <v>-0.00271603495572529</v>
      </c>
      <c r="I185" s="37" t="n">
        <v>0.00341078823464214</v>
      </c>
      <c r="J185" s="37" t="n">
        <v>0.000327865770104742</v>
      </c>
      <c r="K185" s="37" t="n">
        <v>-0.00278113172840176</v>
      </c>
      <c r="L185" s="37" t="n">
        <v>0.00140933883119671</v>
      </c>
      <c r="M185" s="37" t="n">
        <v>0.00382661780045463</v>
      </c>
      <c r="N185" s="37" t="n">
        <v>-0.0017582922217053</v>
      </c>
      <c r="O185" s="37" t="n">
        <v>0.000872481488316918</v>
      </c>
      <c r="P185" s="37" t="n">
        <v>-0.000541647130212854</v>
      </c>
      <c r="Q185" s="37" t="n">
        <v>0.00352282486241821</v>
      </c>
      <c r="R185" s="37" t="n">
        <v>0.00155723704087307</v>
      </c>
      <c r="S185" s="37" t="n">
        <v>-0.0026805429372378</v>
      </c>
      <c r="T185" s="37" t="n">
        <v>-0.000504289535756365</v>
      </c>
      <c r="U185" s="37" t="n">
        <v>-0.000771622667164983</v>
      </c>
      <c r="V185" s="37" t="n">
        <v>-0.00177196440757931</v>
      </c>
      <c r="W185" s="37" t="n">
        <v>0.00410797941858962</v>
      </c>
      <c r="X185" s="37" t="n">
        <v>-0.000991531317109554</v>
      </c>
      <c r="Y185" s="37" t="n">
        <v>0.00123036792936214</v>
      </c>
      <c r="Z185" s="37" t="n">
        <v>-0.00543427107401016</v>
      </c>
      <c r="AA185" s="37" t="n">
        <v>-0.00429257329280587</v>
      </c>
      <c r="AB185" s="37" t="n">
        <v>-0.000680654576053722</v>
      </c>
      <c r="AC185" s="37" t="n">
        <v>0.00311537440389837</v>
      </c>
      <c r="AD185" s="37" t="n">
        <v>-0.000689989420294924</v>
      </c>
      <c r="AE185" s="37" t="n">
        <v>0.00159399646533571</v>
      </c>
      <c r="AF185" s="37" t="n">
        <v>0.00628070125268225</v>
      </c>
      <c r="AG185" s="37" t="n">
        <v>-0.00157712191809058</v>
      </c>
      <c r="AH185" s="37" t="n">
        <v>-0.00708284716422437</v>
      </c>
      <c r="AI185" s="37" t="n">
        <v>-0.000762110309542557</v>
      </c>
      <c r="AJ185" s="37" t="n">
        <v>0.00596532104604108</v>
      </c>
      <c r="AK185" s="37" t="n">
        <v>0.00528887361600805</v>
      </c>
      <c r="AL185" s="37" t="n">
        <v>-0.00440222687378462</v>
      </c>
      <c r="AM185" s="37" t="n">
        <v>-0.0011378723456257</v>
      </c>
      <c r="AN185" s="37" t="n">
        <v>0.00397771078929982</v>
      </c>
      <c r="AO185" s="37" t="n">
        <v>-0.00189102600720016</v>
      </c>
      <c r="AP185" s="37" t="n">
        <v>-0.000198770940773975</v>
      </c>
      <c r="AQ185" s="37" t="n">
        <v>-0.00113881316069355</v>
      </c>
      <c r="AR185" s="37" t="n">
        <v>-0.00320368708848826</v>
      </c>
      <c r="AS185" s="37" t="n">
        <v>0.000577963285950144</v>
      </c>
      <c r="AT185" s="37" t="n">
        <v>0.00296088978859745</v>
      </c>
      <c r="AU185" s="37" t="n">
        <v>0.0024094244162041</v>
      </c>
      <c r="AV185" s="37" t="n">
        <v>0.000843963985380389</v>
      </c>
      <c r="AW185" s="37" t="n">
        <v>-0.00265671765971408</v>
      </c>
      <c r="AX185" s="37" t="n">
        <v>0.0104141483968085</v>
      </c>
      <c r="AY185" s="37" t="n">
        <v>-0.00463077290064703</v>
      </c>
      <c r="AZ185" s="37" t="n">
        <v>0.00115729849408018</v>
      </c>
      <c r="BA185" s="37" t="n">
        <v>-0.00179815947285794</v>
      </c>
      <c r="BB185" s="37" t="n">
        <v>-0.00557167640585345</v>
      </c>
      <c r="BC185" s="37" t="n">
        <v>-1.90633151477822E-005</v>
      </c>
      <c r="BD185" s="37" t="n">
        <v>-0.00428725737823762</v>
      </c>
      <c r="BE185" s="37" t="n">
        <v>0.00122778899412904</v>
      </c>
      <c r="BF185" s="37" t="n">
        <v>-0.0054297428279436</v>
      </c>
      <c r="BG185" s="37" t="n">
        <v>-0.00426347313855451</v>
      </c>
      <c r="BH185" s="37" t="n">
        <v>0.00178806810761424</v>
      </c>
      <c r="BI185" s="37" t="n">
        <v>0.000252208329731119</v>
      </c>
      <c r="BJ185" s="37" t="n">
        <v>-2.12078848941892E-005</v>
      </c>
      <c r="BK185" s="37" t="n">
        <v>0.00294664751264667</v>
      </c>
      <c r="BL185" s="37" t="n">
        <v>-0.0176797233289574</v>
      </c>
      <c r="BM185" s="37" t="n">
        <v>0.0036342921924817</v>
      </c>
      <c r="BN185" s="37" t="n">
        <v>0.00157142679308516</v>
      </c>
      <c r="BO185" s="37" t="n">
        <v>-0.00245583630028942</v>
      </c>
      <c r="BP185" s="37" t="n">
        <v>-0.00212695063387158</v>
      </c>
    </row>
    <row r="186" customFormat="false" ht="12.75" hidden="false" customHeight="false" outlineLevel="0" collapsed="false">
      <c r="A186" s="56" t="s">
        <v>288</v>
      </c>
      <c r="B186" s="3" t="n">
        <v>0.00137808452334354</v>
      </c>
      <c r="C186" s="37" t="n">
        <v>0.00554412535349903</v>
      </c>
      <c r="D186" s="37" t="n">
        <v>-0.000952581710313485</v>
      </c>
      <c r="E186" s="37" t="n">
        <v>0.000150923020083258</v>
      </c>
      <c r="F186" s="37" t="n">
        <v>0.00151864482617125</v>
      </c>
      <c r="G186" s="37" t="n">
        <v>-0.00097345453413485</v>
      </c>
      <c r="H186" s="37" t="n">
        <v>-0.00214081772099887</v>
      </c>
      <c r="I186" s="37" t="n">
        <v>-0.000431492241649293</v>
      </c>
      <c r="J186" s="37" t="n">
        <v>-0.000637664709200203</v>
      </c>
      <c r="K186" s="37" t="n">
        <v>0.00371535461684959</v>
      </c>
      <c r="L186" s="37" t="n">
        <v>-0.00223490843460925</v>
      </c>
      <c r="M186" s="37" t="n">
        <v>-0.000458595219097984</v>
      </c>
      <c r="N186" s="37" t="n">
        <v>-0.00108758970919084</v>
      </c>
      <c r="O186" s="37" t="n">
        <v>-0.00133091193313807</v>
      </c>
      <c r="P186" s="37" t="n">
        <v>0.00277506591417445</v>
      </c>
      <c r="Q186" s="37" t="n">
        <v>0.00424584281330717</v>
      </c>
      <c r="R186" s="37" t="n">
        <v>0.000126574331352296</v>
      </c>
      <c r="S186" s="37" t="n">
        <v>-0.000817415188567528</v>
      </c>
      <c r="T186" s="37" t="n">
        <v>-0.0013766778037096</v>
      </c>
      <c r="U186" s="37" t="n">
        <v>0.000480606153476008</v>
      </c>
      <c r="V186" s="37" t="n">
        <v>-0.000190404080049938</v>
      </c>
      <c r="W186" s="37" t="n">
        <v>0.00698360144061964</v>
      </c>
      <c r="X186" s="37" t="n">
        <v>0.00533832177889386</v>
      </c>
      <c r="Y186" s="37" t="n">
        <v>0.00151694808615116</v>
      </c>
      <c r="Z186" s="37" t="n">
        <v>-0.0119370368257884</v>
      </c>
      <c r="AA186" s="37" t="n">
        <v>0.00332558979662245</v>
      </c>
      <c r="AB186" s="37" t="n">
        <v>0.000708265278579462</v>
      </c>
      <c r="AC186" s="37" t="n">
        <v>-0.00156180442589073</v>
      </c>
      <c r="AD186" s="37" t="n">
        <v>-0.00229494625487307</v>
      </c>
      <c r="AE186" s="37" t="n">
        <v>0.00423983839812658</v>
      </c>
      <c r="AF186" s="37" t="n">
        <v>0.00176560019328443</v>
      </c>
      <c r="AG186" s="37" t="n">
        <v>-0.00199520567428067</v>
      </c>
      <c r="AH186" s="37" t="n">
        <v>-0.00168867675778931</v>
      </c>
      <c r="AI186" s="37" t="n">
        <v>-0.00185872997579761</v>
      </c>
      <c r="AJ186" s="37" t="n">
        <v>0.00195764657301111</v>
      </c>
      <c r="AK186" s="37" t="n">
        <v>-0.00330958925939259</v>
      </c>
      <c r="AL186" s="37" t="n">
        <v>0.00125597211783075</v>
      </c>
      <c r="AM186" s="37" t="n">
        <v>-0.00023348933595058</v>
      </c>
      <c r="AN186" s="37" t="n">
        <v>0.00122089116822488</v>
      </c>
      <c r="AO186" s="37" t="n">
        <v>-0.0034299063101713</v>
      </c>
      <c r="AP186" s="37" t="n">
        <v>0.00149464586218377</v>
      </c>
      <c r="AQ186" s="37" t="n">
        <v>-0.00305804897630603</v>
      </c>
      <c r="AR186" s="37" t="n">
        <v>-0.00274328231083784</v>
      </c>
      <c r="AS186" s="37" t="n">
        <v>-0.000336325497132988</v>
      </c>
      <c r="AT186" s="37" t="n">
        <v>0.0100296127170674</v>
      </c>
      <c r="AU186" s="37" t="n">
        <v>0.00151192233748087</v>
      </c>
      <c r="AV186" s="37" t="n">
        <v>-0.00421309447267451</v>
      </c>
      <c r="AW186" s="37" t="n">
        <v>-0.00436572035702506</v>
      </c>
      <c r="AX186" s="37" t="n">
        <v>0.00479754859606046</v>
      </c>
      <c r="AY186" s="37" t="n">
        <v>-0.00322913426370448</v>
      </c>
      <c r="AZ186" s="37" t="n">
        <v>0.0042473985715202</v>
      </c>
      <c r="BA186" s="37" t="n">
        <v>-0.00699784894200073</v>
      </c>
      <c r="BB186" s="37" t="n">
        <v>-0.0012554509572275</v>
      </c>
      <c r="BC186" s="37" t="n">
        <v>0.00510172120885468</v>
      </c>
      <c r="BD186" s="37" t="n">
        <v>-0.00694551107260589</v>
      </c>
      <c r="BE186" s="37" t="n">
        <v>-0.00260592458068918</v>
      </c>
      <c r="BF186" s="37" t="n">
        <v>0.00129186415260562</v>
      </c>
      <c r="BG186" s="37" t="n">
        <v>-0.00136873715816416</v>
      </c>
      <c r="BH186" s="37" t="n">
        <v>0.00396301436922632</v>
      </c>
      <c r="BI186" s="37" t="n">
        <v>-0.000619523943348462</v>
      </c>
      <c r="BJ186" s="37" t="n">
        <v>-0.00277321567422893</v>
      </c>
      <c r="BK186" s="37" t="n">
        <v>0.000851662294136453</v>
      </c>
      <c r="BL186" s="37" t="n">
        <v>-0.00568884669159207</v>
      </c>
      <c r="BM186" s="37" t="n">
        <v>-0.00710305546692744</v>
      </c>
      <c r="BN186" s="37" t="n">
        <v>0.00848278553690389</v>
      </c>
      <c r="BO186" s="37" t="n">
        <v>-0.00796738534253882</v>
      </c>
      <c r="BP186" s="37" t="n">
        <v>-0.00231165564840678</v>
      </c>
    </row>
    <row r="187" customFormat="false" ht="12.75" hidden="false" customHeight="false" outlineLevel="0" collapsed="false">
      <c r="A187" s="56" t="s">
        <v>289</v>
      </c>
      <c r="B187" s="3" t="n">
        <v>0.00125659821891356</v>
      </c>
      <c r="C187" s="37" t="n">
        <v>-0.00158278272469633</v>
      </c>
      <c r="D187" s="37" t="n">
        <v>0.00232298648414551</v>
      </c>
      <c r="E187" s="37" t="n">
        <v>0.000974650737775294</v>
      </c>
      <c r="F187" s="37" t="n">
        <v>0.00455566472397767</v>
      </c>
      <c r="G187" s="37" t="n">
        <v>-0.00396787886550528</v>
      </c>
      <c r="H187" s="37" t="n">
        <v>-0.00133130644800888</v>
      </c>
      <c r="I187" s="37" t="n">
        <v>-0.00110111687737716</v>
      </c>
      <c r="J187" s="37" t="n">
        <v>-0.000496334296789024</v>
      </c>
      <c r="K187" s="37" t="n">
        <v>-0.00198577154955891</v>
      </c>
      <c r="L187" s="37" t="n">
        <v>-0.00967060010381021</v>
      </c>
      <c r="M187" s="37" t="n">
        <v>0.00799182548009643</v>
      </c>
      <c r="N187" s="37" t="n">
        <v>-0.00336729316364602</v>
      </c>
      <c r="O187" s="37" t="n">
        <v>-0.000975699364173044</v>
      </c>
      <c r="P187" s="37" t="n">
        <v>0.00253318645742852</v>
      </c>
      <c r="Q187" s="37" t="n">
        <v>0.00431310085715911</v>
      </c>
      <c r="R187" s="37" t="n">
        <v>-0.0050948476081281</v>
      </c>
      <c r="S187" s="37" t="n">
        <v>-0.000363269125911525</v>
      </c>
      <c r="T187" s="37" t="n">
        <v>-0.00220729487015602</v>
      </c>
      <c r="U187" s="37" t="n">
        <v>0.0017654737234844</v>
      </c>
      <c r="V187" s="37" t="n">
        <v>0.0027874125037621</v>
      </c>
      <c r="W187" s="37" t="n">
        <v>-0.00180214920146058</v>
      </c>
      <c r="X187" s="37" t="n">
        <v>0.00140191402651769</v>
      </c>
      <c r="Y187" s="37" t="n">
        <v>-0.000639538373314793</v>
      </c>
      <c r="Z187" s="37" t="n">
        <v>-0.0138201142237881</v>
      </c>
      <c r="AA187" s="37" t="n">
        <v>-0.00214046449410671</v>
      </c>
      <c r="AB187" s="37" t="n">
        <v>0.00306719462799178</v>
      </c>
      <c r="AC187" s="37" t="n">
        <v>0.00130164116040613</v>
      </c>
      <c r="AD187" s="37" t="n">
        <v>-0.00251617416132818</v>
      </c>
      <c r="AE187" s="37" t="n">
        <v>0.00458917038324324</v>
      </c>
      <c r="AF187" s="37" t="n">
        <v>0.00486437255600993</v>
      </c>
      <c r="AG187" s="37" t="n">
        <v>-0.00629932042990783</v>
      </c>
      <c r="AH187" s="37" t="n">
        <v>-0.00378938772462369</v>
      </c>
      <c r="AI187" s="37" t="n">
        <v>-0.00145768067764517</v>
      </c>
      <c r="AJ187" s="37" t="n">
        <v>0.00550897629542483</v>
      </c>
      <c r="AK187" s="37" t="n">
        <v>-0.000972010867300437</v>
      </c>
      <c r="AL187" s="37" t="n">
        <v>0.011921834574414</v>
      </c>
      <c r="AM187" s="37" t="n">
        <v>0.00011192649591134</v>
      </c>
      <c r="AN187" s="37" t="n">
        <v>0.00219162067640825</v>
      </c>
      <c r="AO187" s="37" t="n">
        <v>-0.000507854625117788</v>
      </c>
      <c r="AP187" s="37" t="n">
        <v>9.00039211115137E-005</v>
      </c>
      <c r="AQ187" s="37" t="n">
        <v>0.00832487081914001</v>
      </c>
      <c r="AR187" s="37" t="n">
        <v>-0.00675532980753762</v>
      </c>
      <c r="AS187" s="37" t="n">
        <v>0.00445038908080609</v>
      </c>
      <c r="AT187" s="37" t="n">
        <v>0.00169369818965198</v>
      </c>
      <c r="AU187" s="37" t="n">
        <v>0.00150335505464393</v>
      </c>
      <c r="AV187" s="37" t="n">
        <v>-0.000127453765175053</v>
      </c>
      <c r="AW187" s="37" t="n">
        <v>-0.00191060632622058</v>
      </c>
      <c r="AX187" s="37" t="n">
        <v>0.00477210060025451</v>
      </c>
      <c r="AY187" s="37" t="n">
        <v>0.00161543243933574</v>
      </c>
      <c r="AZ187" s="37" t="n">
        <v>0.00143265789568582</v>
      </c>
      <c r="BA187" s="37" t="n">
        <v>-0.00191545958011381</v>
      </c>
      <c r="BB187" s="37" t="n">
        <v>-0.000619046310088981</v>
      </c>
      <c r="BC187" s="37" t="n">
        <v>0.00071760800407754</v>
      </c>
      <c r="BD187" s="37" t="n">
        <v>-0.00570894646352937</v>
      </c>
      <c r="BE187" s="37" t="n">
        <v>-0.000647985873184499</v>
      </c>
      <c r="BF187" s="37" t="n">
        <v>-0.00114162219706336</v>
      </c>
      <c r="BG187" s="37" t="n">
        <v>0.00177303984215488</v>
      </c>
      <c r="BH187" s="37" t="n">
        <v>-0.000186948898839574</v>
      </c>
      <c r="BI187" s="37" t="n">
        <v>0.00101995476780388</v>
      </c>
      <c r="BJ187" s="37" t="n">
        <v>-0.00413408330085386</v>
      </c>
      <c r="BK187" s="37" t="n">
        <v>0.00764226681775367</v>
      </c>
      <c r="BL187" s="37" t="n">
        <v>-0.00920131125697609</v>
      </c>
      <c r="BM187" s="37" t="n">
        <v>-0.00338339486510831</v>
      </c>
      <c r="BN187" s="37" t="n">
        <v>0.00360848118058611</v>
      </c>
      <c r="BO187" s="37" t="n">
        <v>0.00462492628887226</v>
      </c>
      <c r="BP187" s="37" t="n">
        <v>-0.00532383701086209</v>
      </c>
    </row>
    <row r="188" customFormat="false" ht="12.75" hidden="false" customHeight="false" outlineLevel="0" collapsed="false">
      <c r="A188" s="56" t="s">
        <v>289</v>
      </c>
      <c r="B188" s="3" t="n">
        <v>0.00172072238710671</v>
      </c>
      <c r="C188" s="37" t="n">
        <v>0.00144669537633759</v>
      </c>
      <c r="D188" s="37" t="n">
        <v>-0.00149570586707219</v>
      </c>
      <c r="E188" s="37" t="n">
        <v>0.000231872603591047</v>
      </c>
      <c r="F188" s="37" t="n">
        <v>0.00525621619130244</v>
      </c>
      <c r="G188" s="37" t="n">
        <v>-0.00247212935010818</v>
      </c>
      <c r="H188" s="37" t="n">
        <v>0.000141159799962927</v>
      </c>
      <c r="I188" s="37" t="n">
        <v>0.000687395946777535</v>
      </c>
      <c r="J188" s="37" t="n">
        <v>-0.000502135951019069</v>
      </c>
      <c r="K188" s="37" t="n">
        <v>0.000610778962866778</v>
      </c>
      <c r="L188" s="37" t="n">
        <v>0.000444974066439083</v>
      </c>
      <c r="M188" s="37" t="n">
        <v>0.00959056374754782</v>
      </c>
      <c r="N188" s="37" t="n">
        <v>-0.000316032981475826</v>
      </c>
      <c r="O188" s="37" t="n">
        <v>-0.00071404325546657</v>
      </c>
      <c r="P188" s="37" t="n">
        <v>-0.000475062037408028</v>
      </c>
      <c r="Q188" s="37" t="n">
        <v>-0.000178263519297642</v>
      </c>
      <c r="R188" s="37" t="n">
        <v>-0.000644302182002383</v>
      </c>
      <c r="S188" s="37" t="n">
        <v>-0.000968370496499451</v>
      </c>
      <c r="T188" s="37" t="n">
        <v>-0.000691424693204893</v>
      </c>
      <c r="U188" s="37" t="n">
        <v>0.00085971574440123</v>
      </c>
      <c r="V188" s="37" t="n">
        <v>0.00220184383904153</v>
      </c>
      <c r="W188" s="37" t="n">
        <v>-0.000531950667265366</v>
      </c>
      <c r="X188" s="37" t="n">
        <v>-0.000621468579763089</v>
      </c>
      <c r="Y188" s="37" t="n">
        <v>-0.00127023169279858</v>
      </c>
      <c r="Z188" s="37" t="n">
        <v>-0.00175828877868315</v>
      </c>
      <c r="AA188" s="37" t="n">
        <v>0.000657682255550358</v>
      </c>
      <c r="AB188" s="37" t="n">
        <v>0.000650825145496581</v>
      </c>
      <c r="AC188" s="37" t="n">
        <v>-0.000582478235893745</v>
      </c>
      <c r="AD188" s="37" t="n">
        <v>-0.000383926484700041</v>
      </c>
      <c r="AE188" s="37" t="n">
        <v>0.00241642863664855</v>
      </c>
      <c r="AF188" s="37" t="n">
        <v>0.000798398699670537</v>
      </c>
      <c r="AG188" s="37" t="n">
        <v>8.53558760466196E-005</v>
      </c>
      <c r="AH188" s="37" t="n">
        <v>-0.00216841631320262</v>
      </c>
      <c r="AI188" s="37" t="n">
        <v>-0.000734809289406137</v>
      </c>
      <c r="AJ188" s="37" t="n">
        <v>-0.000185320811252057</v>
      </c>
      <c r="AK188" s="37" t="n">
        <v>-0.000473878221924571</v>
      </c>
      <c r="AL188" s="37" t="n">
        <v>-0.000386222139067104</v>
      </c>
      <c r="AM188" s="37" t="n">
        <v>-0.000571776874727237</v>
      </c>
      <c r="AN188" s="37" t="n">
        <v>0.00104624991874828</v>
      </c>
      <c r="AO188" s="37" t="n">
        <v>-0.000221142427999044</v>
      </c>
      <c r="AP188" s="37" t="n">
        <v>-0.000817473283534279</v>
      </c>
      <c r="AQ188" s="37" t="n">
        <v>-0.0019359048412712</v>
      </c>
      <c r="AR188" s="37" t="n">
        <v>-0.00218228702348668</v>
      </c>
      <c r="AS188" s="37" t="n">
        <v>0.00226226392222817</v>
      </c>
      <c r="AT188" s="37" t="n">
        <v>-0.000452260777829087</v>
      </c>
      <c r="AU188" s="37" t="n">
        <v>-0.00105845179958665</v>
      </c>
      <c r="AV188" s="37" t="n">
        <v>-0.00197596164369391</v>
      </c>
      <c r="AW188" s="37" t="n">
        <v>-0.00179307881355405</v>
      </c>
      <c r="AX188" s="37" t="n">
        <v>0.00186196161891435</v>
      </c>
      <c r="AY188" s="37" t="n">
        <v>0.000511660544303464</v>
      </c>
      <c r="AZ188" s="37" t="n">
        <v>-0.000802007415379663</v>
      </c>
      <c r="BA188" s="37" t="n">
        <v>-0.00396044579246808</v>
      </c>
      <c r="BB188" s="37" t="n">
        <v>-0.00181025605673153</v>
      </c>
      <c r="BC188" s="37" t="n">
        <v>0.000562866352531209</v>
      </c>
      <c r="BD188" s="37" t="n">
        <v>-0.00222821451522123</v>
      </c>
      <c r="BE188" s="37" t="n">
        <v>-0.0014322926464371</v>
      </c>
      <c r="BF188" s="37" t="n">
        <v>0.00166850106340148</v>
      </c>
      <c r="BG188" s="37" t="n">
        <v>-0.00105904356769443</v>
      </c>
      <c r="BH188" s="37" t="n">
        <v>-0.000817617610177758</v>
      </c>
      <c r="BI188" s="37" t="n">
        <v>-0.00105913115935642</v>
      </c>
      <c r="BJ188" s="37" t="n">
        <v>-0.000777321838239637</v>
      </c>
      <c r="BK188" s="37" t="n">
        <v>-0.00126001239969989</v>
      </c>
      <c r="BL188" s="37" t="n">
        <v>-0.00114283752276328</v>
      </c>
      <c r="BM188" s="37" t="n">
        <v>-0.0011603756961085</v>
      </c>
      <c r="BN188" s="37" t="n">
        <v>-0.000756307047847108</v>
      </c>
      <c r="BO188" s="37" t="n">
        <v>-0.00105369902031007</v>
      </c>
      <c r="BP188" s="37" t="n">
        <v>0.00263183418721744</v>
      </c>
    </row>
    <row r="189" customFormat="false" ht="12.75" hidden="false" customHeight="false" outlineLevel="0" collapsed="false">
      <c r="A189" s="56" t="s">
        <v>289</v>
      </c>
      <c r="B189" s="3" t="n">
        <v>0.00172072238710671</v>
      </c>
      <c r="C189" s="37" t="n">
        <v>0.00144669537633759</v>
      </c>
      <c r="D189" s="37" t="n">
        <v>-0.00149570586707219</v>
      </c>
      <c r="E189" s="37" t="n">
        <v>0.000231872603591047</v>
      </c>
      <c r="F189" s="37" t="n">
        <v>0.00525621619130244</v>
      </c>
      <c r="G189" s="37" t="n">
        <v>-0.00247212935010818</v>
      </c>
      <c r="H189" s="37" t="n">
        <v>0.000141159799962927</v>
      </c>
      <c r="I189" s="37" t="n">
        <v>0.000687395946777535</v>
      </c>
      <c r="J189" s="37" t="n">
        <v>-0.000502135951019069</v>
      </c>
      <c r="K189" s="37" t="n">
        <v>0.000610778962866778</v>
      </c>
      <c r="L189" s="37" t="n">
        <v>0.000444974066439083</v>
      </c>
      <c r="M189" s="37" t="n">
        <v>0.00959056374754782</v>
      </c>
      <c r="N189" s="37" t="n">
        <v>-0.000316032981475826</v>
      </c>
      <c r="O189" s="37" t="n">
        <v>-0.00071404325546657</v>
      </c>
      <c r="P189" s="37" t="n">
        <v>-0.000475062037408028</v>
      </c>
      <c r="Q189" s="37" t="n">
        <v>-0.000178263519297642</v>
      </c>
      <c r="R189" s="37" t="n">
        <v>-0.000644302182002383</v>
      </c>
      <c r="S189" s="37" t="n">
        <v>-0.000968370496499451</v>
      </c>
      <c r="T189" s="37" t="n">
        <v>-0.000691424693204893</v>
      </c>
      <c r="U189" s="37" t="n">
        <v>0.00085971574440123</v>
      </c>
      <c r="V189" s="37" t="n">
        <v>0.00220184383904153</v>
      </c>
      <c r="W189" s="37" t="n">
        <v>-0.000531950667265366</v>
      </c>
      <c r="X189" s="37" t="n">
        <v>-0.000621468579763089</v>
      </c>
      <c r="Y189" s="37" t="n">
        <v>-0.00127023169279858</v>
      </c>
      <c r="Z189" s="37" t="n">
        <v>-0.00175828877868315</v>
      </c>
      <c r="AA189" s="37" t="n">
        <v>0.000657682255550358</v>
      </c>
      <c r="AB189" s="37" t="n">
        <v>0.000650825145496581</v>
      </c>
      <c r="AC189" s="37" t="n">
        <v>-0.000582478235893745</v>
      </c>
      <c r="AD189" s="37" t="n">
        <v>-0.000383926484700041</v>
      </c>
      <c r="AE189" s="37" t="n">
        <v>0.00241642863664855</v>
      </c>
      <c r="AF189" s="37" t="n">
        <v>0.000798398699670537</v>
      </c>
      <c r="AG189" s="37" t="n">
        <v>8.53558760466196E-005</v>
      </c>
      <c r="AH189" s="37" t="n">
        <v>-0.00216841631320262</v>
      </c>
      <c r="AI189" s="37" t="n">
        <v>-0.000734809289406137</v>
      </c>
      <c r="AJ189" s="37" t="n">
        <v>-0.000185320811252057</v>
      </c>
      <c r="AK189" s="37" t="n">
        <v>-0.000473878221924571</v>
      </c>
      <c r="AL189" s="37" t="n">
        <v>-0.000386222139067104</v>
      </c>
      <c r="AM189" s="37" t="n">
        <v>-0.000571776874727237</v>
      </c>
      <c r="AN189" s="37" t="n">
        <v>0.00104624991874828</v>
      </c>
      <c r="AO189" s="37" t="n">
        <v>-0.000221142427999044</v>
      </c>
      <c r="AP189" s="37" t="n">
        <v>-0.000817473283534279</v>
      </c>
      <c r="AQ189" s="37" t="n">
        <v>-0.0019359048412712</v>
      </c>
      <c r="AR189" s="37" t="n">
        <v>-0.00218228702348668</v>
      </c>
      <c r="AS189" s="37" t="n">
        <v>0.00226226392222817</v>
      </c>
      <c r="AT189" s="37" t="n">
        <v>-0.000452260777829087</v>
      </c>
      <c r="AU189" s="37" t="n">
        <v>-0.00105845179958665</v>
      </c>
      <c r="AV189" s="37" t="n">
        <v>-0.00197596164369391</v>
      </c>
      <c r="AW189" s="37" t="n">
        <v>-0.00179307881355405</v>
      </c>
      <c r="AX189" s="37" t="n">
        <v>0.00186196161891435</v>
      </c>
      <c r="AY189" s="37" t="n">
        <v>0.000511660544303464</v>
      </c>
      <c r="AZ189" s="37" t="n">
        <v>-0.000802007415379663</v>
      </c>
      <c r="BA189" s="37" t="n">
        <v>-0.00396044579246808</v>
      </c>
      <c r="BB189" s="37" t="n">
        <v>-0.00181025605673153</v>
      </c>
      <c r="BC189" s="37" t="n">
        <v>0.000562866352531209</v>
      </c>
      <c r="BD189" s="37" t="n">
        <v>-0.00222821451522123</v>
      </c>
      <c r="BE189" s="37" t="n">
        <v>-0.0014322926464371</v>
      </c>
      <c r="BF189" s="37" t="n">
        <v>0.00166850106340148</v>
      </c>
      <c r="BG189" s="37" t="n">
        <v>-0.00105904356769443</v>
      </c>
      <c r="BH189" s="37" t="n">
        <v>-0.000817617610177758</v>
      </c>
      <c r="BI189" s="37" t="n">
        <v>-0.00105913115935642</v>
      </c>
      <c r="BJ189" s="37" t="n">
        <v>-0.000777321838239637</v>
      </c>
      <c r="BK189" s="37" t="n">
        <v>-0.00126001239969989</v>
      </c>
      <c r="BL189" s="37" t="n">
        <v>-0.00114283752276328</v>
      </c>
      <c r="BM189" s="37" t="n">
        <v>-0.0011603756961085</v>
      </c>
      <c r="BN189" s="37" t="n">
        <v>-0.000756307047847108</v>
      </c>
      <c r="BO189" s="37" t="n">
        <v>-0.00105369902031007</v>
      </c>
      <c r="BP189" s="37" t="n">
        <v>-0.000731218829942966</v>
      </c>
    </row>
    <row r="190" customFormat="false" ht="12.75" hidden="false" customHeight="false" outlineLevel="0" collapsed="false">
      <c r="A190" s="56" t="s">
        <v>289</v>
      </c>
      <c r="B190" s="3" t="n">
        <v>0.00172072238710671</v>
      </c>
      <c r="C190" s="37" t="n">
        <v>0.00144669537633759</v>
      </c>
      <c r="D190" s="37" t="n">
        <v>-0.00149570586707219</v>
      </c>
      <c r="E190" s="37" t="n">
        <v>0.000231872603591047</v>
      </c>
      <c r="F190" s="37" t="n">
        <v>0.00525621619130244</v>
      </c>
      <c r="G190" s="37" t="n">
        <v>-0.00247212935010818</v>
      </c>
      <c r="H190" s="37" t="n">
        <v>0.000141159799962927</v>
      </c>
      <c r="I190" s="37" t="n">
        <v>0.000687395946777535</v>
      </c>
      <c r="J190" s="37" t="n">
        <v>-0.000502135951019069</v>
      </c>
      <c r="K190" s="37" t="n">
        <v>0.000610778962866778</v>
      </c>
      <c r="L190" s="37" t="n">
        <v>0.000444974066439083</v>
      </c>
      <c r="M190" s="37" t="n">
        <v>0.00959056374754782</v>
      </c>
      <c r="N190" s="37" t="n">
        <v>-0.000316032981475826</v>
      </c>
      <c r="O190" s="37" t="n">
        <v>-0.00071404325546657</v>
      </c>
      <c r="P190" s="37" t="n">
        <v>-0.000475062037408028</v>
      </c>
      <c r="Q190" s="37" t="n">
        <v>-0.000178263519297642</v>
      </c>
      <c r="R190" s="37" t="n">
        <v>-0.000644302182002383</v>
      </c>
      <c r="S190" s="37" t="n">
        <v>-0.000968370496499451</v>
      </c>
      <c r="T190" s="37" t="n">
        <v>-0.000691424693204893</v>
      </c>
      <c r="U190" s="37" t="n">
        <v>0.00085971574440123</v>
      </c>
      <c r="V190" s="37" t="n">
        <v>0.00220184383904153</v>
      </c>
      <c r="W190" s="37" t="n">
        <v>-0.000531950667265366</v>
      </c>
      <c r="X190" s="37" t="n">
        <v>-0.000621468579763089</v>
      </c>
      <c r="Y190" s="37" t="n">
        <v>-0.00127023169279858</v>
      </c>
      <c r="Z190" s="37" t="n">
        <v>-0.00175828877868315</v>
      </c>
      <c r="AA190" s="37" t="n">
        <v>0.000657682255550358</v>
      </c>
      <c r="AB190" s="37" t="n">
        <v>0.000650825145496581</v>
      </c>
      <c r="AC190" s="37" t="n">
        <v>-0.000582478235893745</v>
      </c>
      <c r="AD190" s="37" t="n">
        <v>-0.000383926484700041</v>
      </c>
      <c r="AE190" s="37" t="n">
        <v>0.00241642863664855</v>
      </c>
      <c r="AF190" s="37" t="n">
        <v>0.000798398699670537</v>
      </c>
      <c r="AG190" s="37" t="n">
        <v>8.53558760466196E-005</v>
      </c>
      <c r="AH190" s="37" t="n">
        <v>-0.00216841631320262</v>
      </c>
      <c r="AI190" s="37" t="n">
        <v>-0.000734809289406137</v>
      </c>
      <c r="AJ190" s="37" t="n">
        <v>-0.000185320811252057</v>
      </c>
      <c r="AK190" s="37" t="n">
        <v>-0.000473878221924571</v>
      </c>
      <c r="AL190" s="37" t="n">
        <v>-0.000386222139067104</v>
      </c>
      <c r="AM190" s="37" t="n">
        <v>-0.000571776874727237</v>
      </c>
      <c r="AN190" s="37" t="n">
        <v>0.00104624991874828</v>
      </c>
      <c r="AO190" s="37" t="n">
        <v>-0.000221142427999044</v>
      </c>
      <c r="AP190" s="37" t="n">
        <v>-0.000817473283534279</v>
      </c>
      <c r="AQ190" s="37" t="n">
        <v>-0.0019359048412712</v>
      </c>
      <c r="AR190" s="37" t="n">
        <v>-0.00218228702348668</v>
      </c>
      <c r="AS190" s="37" t="n">
        <v>0.00226226392222817</v>
      </c>
      <c r="AT190" s="37" t="n">
        <v>-0.000452260777829087</v>
      </c>
      <c r="AU190" s="37" t="n">
        <v>-0.00105845179958665</v>
      </c>
      <c r="AV190" s="37" t="n">
        <v>-0.00197596164369391</v>
      </c>
      <c r="AW190" s="37" t="n">
        <v>-0.00179307881355405</v>
      </c>
      <c r="AX190" s="37" t="n">
        <v>0.00186196161891435</v>
      </c>
      <c r="AY190" s="37" t="n">
        <v>0.000511660544303464</v>
      </c>
      <c r="AZ190" s="37" t="n">
        <v>-0.000802007415379663</v>
      </c>
      <c r="BA190" s="37" t="n">
        <v>-0.00396044579246808</v>
      </c>
      <c r="BB190" s="37" t="n">
        <v>-0.00181025605673153</v>
      </c>
      <c r="BC190" s="37" t="n">
        <v>0.000562866352531209</v>
      </c>
      <c r="BD190" s="37" t="n">
        <v>-0.00222821451522123</v>
      </c>
      <c r="BE190" s="37" t="n">
        <v>-0.0014322926464371</v>
      </c>
      <c r="BF190" s="37" t="n">
        <v>0.00166850106340148</v>
      </c>
      <c r="BG190" s="37" t="n">
        <v>-0.00105904356769443</v>
      </c>
      <c r="BH190" s="37" t="n">
        <v>-0.000817617610177758</v>
      </c>
      <c r="BI190" s="37" t="n">
        <v>-0.00105913115935642</v>
      </c>
      <c r="BJ190" s="37" t="n">
        <v>-0.000777321838239637</v>
      </c>
      <c r="BK190" s="37" t="n">
        <v>-0.00126001239969989</v>
      </c>
      <c r="BL190" s="37" t="n">
        <v>-0.00114283752276328</v>
      </c>
      <c r="BM190" s="37" t="n">
        <v>-0.0011603756961085</v>
      </c>
      <c r="BN190" s="37" t="n">
        <v>-0.000756307047847108</v>
      </c>
      <c r="BO190" s="37" t="n">
        <v>-0.00105369902031007</v>
      </c>
      <c r="BP190" s="37" t="n">
        <v>0.00782945592444172</v>
      </c>
    </row>
    <row r="191" customFormat="false" ht="12.75" hidden="false" customHeight="false" outlineLevel="0" collapsed="false">
      <c r="A191" s="56" t="s">
        <v>289</v>
      </c>
      <c r="B191" s="3" t="n">
        <v>0.00719144476807997</v>
      </c>
      <c r="C191" s="37" t="n">
        <v>0.00322955202410518</v>
      </c>
      <c r="D191" s="37" t="n">
        <v>0.00372022114178633</v>
      </c>
      <c r="E191" s="37" t="n">
        <v>0.00137445795372571</v>
      </c>
      <c r="F191" s="37" t="n">
        <v>0.00231820963837277</v>
      </c>
      <c r="G191" s="37" t="n">
        <v>-0.00395509654503876</v>
      </c>
      <c r="H191" s="37" t="n">
        <v>-0.000572987486306812</v>
      </c>
      <c r="I191" s="37" t="n">
        <v>0.00350743741410852</v>
      </c>
      <c r="J191" s="37" t="n">
        <v>-0.00139349212014339</v>
      </c>
      <c r="K191" s="37" t="n">
        <v>-0.00284551921875436</v>
      </c>
      <c r="L191" s="37" t="n">
        <v>-0.00300559984389134</v>
      </c>
      <c r="M191" s="37" t="n">
        <v>-0.00296950362986659</v>
      </c>
      <c r="N191" s="37" t="n">
        <v>-0.00073745844175729</v>
      </c>
      <c r="O191" s="37" t="n">
        <v>0.000229348136265493</v>
      </c>
      <c r="P191" s="37" t="n">
        <v>0.00273278871248086</v>
      </c>
      <c r="Q191" s="37" t="n">
        <v>-9.37470403571312E-005</v>
      </c>
      <c r="R191" s="37" t="n">
        <v>-0.00110045277932708</v>
      </c>
      <c r="S191" s="37" t="n">
        <v>-0.00371518675505723</v>
      </c>
      <c r="T191" s="37" t="n">
        <v>0.0016228695977315</v>
      </c>
      <c r="U191" s="37" t="n">
        <v>-0.00577517267248195</v>
      </c>
      <c r="V191" s="37" t="n">
        <v>0.00625008705086622</v>
      </c>
      <c r="W191" s="37" t="n">
        <v>-0.00144011270843697</v>
      </c>
      <c r="X191" s="37" t="n">
        <v>0.00626958935096131</v>
      </c>
      <c r="Y191" s="37" t="n">
        <v>-0.00201918529049386</v>
      </c>
      <c r="Z191" s="37" t="n">
        <v>-0.0116945973257599</v>
      </c>
      <c r="AA191" s="37" t="n">
        <v>0.00260784603192338</v>
      </c>
      <c r="AB191" s="37" t="n">
        <v>0.000581837972512527</v>
      </c>
      <c r="AC191" s="37" t="n">
        <v>0.000735141184914551</v>
      </c>
      <c r="AD191" s="37" t="n">
        <v>-0.0011586891598086</v>
      </c>
      <c r="AE191" s="37" t="n">
        <v>-0.00813116909158896</v>
      </c>
      <c r="AF191" s="37" t="n">
        <v>-0.00511284367049241</v>
      </c>
      <c r="AG191" s="37" t="n">
        <v>0.00232922951964571</v>
      </c>
      <c r="AH191" s="37" t="n">
        <v>-0.00755560201687177</v>
      </c>
      <c r="AI191" s="37" t="n">
        <v>-0.000501864366788634</v>
      </c>
      <c r="AJ191" s="37" t="n">
        <v>0.00457681507213545</v>
      </c>
      <c r="AK191" s="37" t="n">
        <v>0.00752476896257225</v>
      </c>
      <c r="AL191" s="37" t="n">
        <v>-0.00136338658094962</v>
      </c>
      <c r="AM191" s="37" t="n">
        <v>-0.00103790705386103</v>
      </c>
      <c r="AN191" s="37" t="n">
        <v>-0.00281738265811123</v>
      </c>
      <c r="AO191" s="37" t="n">
        <v>0.00492255331249314</v>
      </c>
      <c r="AP191" s="37" t="n">
        <v>0.000750640715006214</v>
      </c>
      <c r="AQ191" s="37" t="n">
        <v>0.00231889684633018</v>
      </c>
      <c r="AR191" s="37" t="n">
        <v>-0.00870559805353969</v>
      </c>
      <c r="AS191" s="37" t="n">
        <v>0.00319226378556176</v>
      </c>
      <c r="AT191" s="37" t="n">
        <v>-0.00097131503779706</v>
      </c>
      <c r="AU191" s="37" t="n">
        <v>0.000432778233679051</v>
      </c>
      <c r="AV191" s="37" t="n">
        <v>-0.00222045800734616</v>
      </c>
      <c r="AW191" s="37" t="n">
        <v>-0.00769613477169186</v>
      </c>
      <c r="AX191" s="37" t="n">
        <v>0.00696089437397094</v>
      </c>
      <c r="AY191" s="37" t="n">
        <v>0.0156028270269475</v>
      </c>
      <c r="AZ191" s="37" t="n">
        <v>-0.000659566915207628</v>
      </c>
      <c r="BA191" s="37" t="n">
        <v>-2.88436048429022E-005</v>
      </c>
      <c r="BB191" s="37" t="n">
        <v>-0.00177471152128376</v>
      </c>
      <c r="BC191" s="37" t="n">
        <v>0.00224460041303147</v>
      </c>
      <c r="BD191" s="37" t="n">
        <v>-0.0081585027250492</v>
      </c>
      <c r="BE191" s="37" t="n">
        <v>-0.000460749736243674</v>
      </c>
      <c r="BF191" s="37" t="n">
        <v>-0.00290286599438946</v>
      </c>
      <c r="BG191" s="37" t="n">
        <v>0.0013996788771874</v>
      </c>
      <c r="BH191" s="37" t="n">
        <v>-0.00514866761034686</v>
      </c>
      <c r="BI191" s="37" t="n">
        <v>0.00227765524723774</v>
      </c>
      <c r="BJ191" s="37" t="n">
        <v>0.00320972976447716</v>
      </c>
      <c r="BK191" s="37" t="n">
        <v>0.00841007839504105</v>
      </c>
      <c r="BL191" s="37" t="n">
        <v>0.00594411443604558</v>
      </c>
      <c r="BM191" s="37" t="n">
        <v>6.78996489917059E-005</v>
      </c>
      <c r="BN191" s="37" t="n">
        <v>0.000551044475579392</v>
      </c>
      <c r="BO191" s="37" t="n">
        <v>-0.00968305069293726</v>
      </c>
      <c r="BP191" s="37" t="n">
        <v>0.000882775666488101</v>
      </c>
    </row>
    <row r="192" customFormat="false" ht="12.75" hidden="false" customHeight="false" outlineLevel="0" collapsed="false">
      <c r="A192" s="56" t="s">
        <v>289</v>
      </c>
      <c r="B192" s="3" t="n">
        <v>0.00697881905685532</v>
      </c>
      <c r="C192" s="37" t="n">
        <v>0.00101618600983912</v>
      </c>
      <c r="D192" s="37" t="n">
        <v>-0.00273282622474725</v>
      </c>
      <c r="E192" s="37" t="n">
        <v>0.00108033413651323</v>
      </c>
      <c r="F192" s="37" t="n">
        <v>0.00232637340657469</v>
      </c>
      <c r="G192" s="37" t="n">
        <v>-0.00745619978256316</v>
      </c>
      <c r="H192" s="37" t="n">
        <v>0.00284792190368753</v>
      </c>
      <c r="I192" s="37" t="n">
        <v>0.00116222263625769</v>
      </c>
      <c r="J192" s="37" t="n">
        <v>-0.000625292121580978</v>
      </c>
      <c r="K192" s="37" t="n">
        <v>0.00175138668978254</v>
      </c>
      <c r="L192" s="37" t="n">
        <v>-0.00293092582556897</v>
      </c>
      <c r="M192" s="37" t="n">
        <v>0.00629680561606934</v>
      </c>
      <c r="N192" s="37" t="n">
        <v>-0.0027800829325916</v>
      </c>
      <c r="O192" s="37" t="n">
        <v>-0.000981333149040844</v>
      </c>
      <c r="P192" s="37" t="n">
        <v>-8.984532249429E-005</v>
      </c>
      <c r="Q192" s="37" t="n">
        <v>0.00388114744717534</v>
      </c>
      <c r="R192" s="37" t="n">
        <v>0.000368637954268422</v>
      </c>
      <c r="S192" s="37" t="n">
        <v>0.00499093036624949</v>
      </c>
      <c r="T192" s="37" t="n">
        <v>-0.000580816747754242</v>
      </c>
      <c r="U192" s="37" t="n">
        <v>-0.00559828998997904</v>
      </c>
      <c r="V192" s="37" t="n">
        <v>0.00287174041308383</v>
      </c>
      <c r="W192" s="37" t="n">
        <v>-0.00200399931001671</v>
      </c>
      <c r="X192" s="37" t="n">
        <v>0.000876816677296039</v>
      </c>
      <c r="Y192" s="37" t="n">
        <v>0.000783957944943394</v>
      </c>
      <c r="Z192" s="37" t="n">
        <v>-0.0095583941167194</v>
      </c>
      <c r="AA192" s="37" t="n">
        <v>-0.00290488038552903</v>
      </c>
      <c r="AB192" s="37" t="n">
        <v>-0.00155504302033635</v>
      </c>
      <c r="AC192" s="37" t="n">
        <v>-0.000990562757661573</v>
      </c>
      <c r="AD192" s="37" t="n">
        <v>-0.00133894233359016</v>
      </c>
      <c r="AE192" s="37" t="n">
        <v>0.00639442534471497</v>
      </c>
      <c r="AF192" s="37" t="n">
        <v>0.00453506521296901</v>
      </c>
      <c r="AG192" s="37" t="n">
        <v>-0.00532963892229718</v>
      </c>
      <c r="AH192" s="37" t="n">
        <v>-0.00204475398608832</v>
      </c>
      <c r="AI192" s="37" t="n">
        <v>0.00119924735278611</v>
      </c>
      <c r="AJ192" s="37" t="n">
        <v>0.00776052802548219</v>
      </c>
      <c r="AK192" s="37" t="n">
        <v>-0.00158990101862849</v>
      </c>
      <c r="AL192" s="37" t="n">
        <v>0.00195670466835236</v>
      </c>
      <c r="AM192" s="37" t="n">
        <v>-0.00224436556827629</v>
      </c>
      <c r="AN192" s="37" t="n">
        <v>0.00555991641643252</v>
      </c>
      <c r="AO192" s="37" t="n">
        <v>-0.00323058463525445</v>
      </c>
      <c r="AP192" s="37" t="n">
        <v>-0.00141886759958139</v>
      </c>
      <c r="AQ192" s="37" t="n">
        <v>0.00856598783969569</v>
      </c>
      <c r="AR192" s="37" t="n">
        <v>-0.00348074856371879</v>
      </c>
      <c r="AS192" s="37" t="n">
        <v>0.00193982275752315</v>
      </c>
      <c r="AT192" s="37" t="n">
        <v>0.00325481650587417</v>
      </c>
      <c r="AU192" s="37" t="n">
        <v>-0.00166845644473548</v>
      </c>
      <c r="AV192" s="37" t="n">
        <v>-0.00163763393013154</v>
      </c>
      <c r="AW192" s="37" t="n">
        <v>-0.00249252583346284</v>
      </c>
      <c r="AX192" s="37" t="n">
        <v>0.0061091376214486</v>
      </c>
      <c r="AY192" s="37" t="n">
        <v>-0.00250784772938668</v>
      </c>
      <c r="AZ192" s="37" t="n">
        <v>-5.94159399671776E-005</v>
      </c>
      <c r="BA192" s="37" t="n">
        <v>-0.00257602292860054</v>
      </c>
      <c r="BB192" s="37" t="n">
        <v>0.00246952622959555</v>
      </c>
      <c r="BC192" s="37" t="n">
        <v>-0.0072127517150608</v>
      </c>
      <c r="BD192" s="37" t="n">
        <v>-0.00457700875261517</v>
      </c>
      <c r="BE192" s="37" t="n">
        <v>-0.00280746397091306</v>
      </c>
      <c r="BF192" s="37" t="n">
        <v>-0.00171781663548216</v>
      </c>
      <c r="BG192" s="37" t="n">
        <v>-0.0012399146273128</v>
      </c>
      <c r="BH192" s="37" t="n">
        <v>-0.00359557189261555</v>
      </c>
      <c r="BI192" s="37" t="n">
        <v>-0.000752544703345472</v>
      </c>
      <c r="BJ192" s="37" t="n">
        <v>0.0106164357199011</v>
      </c>
      <c r="BK192" s="37" t="n">
        <v>-0.00804907676662654</v>
      </c>
      <c r="BL192" s="37" t="n">
        <v>-0.0197387245077923</v>
      </c>
      <c r="BM192" s="37" t="n">
        <v>-0.0033443984991475</v>
      </c>
      <c r="BN192" s="37" t="n">
        <v>0.0142122034178207</v>
      </c>
      <c r="BO192" s="37" t="n">
        <v>0.00388822903793563</v>
      </c>
      <c r="BP192" s="37" t="n">
        <v>0.000882775666488101</v>
      </c>
    </row>
    <row r="193" customFormat="false" ht="12.75" hidden="false" customHeight="false" outlineLevel="0" collapsed="false">
      <c r="A193" s="56" t="s">
        <v>289</v>
      </c>
      <c r="B193" s="3" t="n">
        <v>0.00697881905685532</v>
      </c>
      <c r="C193" s="37" t="n">
        <v>0.00101618600983912</v>
      </c>
      <c r="D193" s="37" t="n">
        <v>-0.00273282622474725</v>
      </c>
      <c r="E193" s="37" t="n">
        <v>0.00108033413651323</v>
      </c>
      <c r="F193" s="37" t="n">
        <v>0.00232637340657469</v>
      </c>
      <c r="G193" s="37" t="n">
        <v>-0.00745619978256316</v>
      </c>
      <c r="H193" s="37" t="n">
        <v>0.00284792190368753</v>
      </c>
      <c r="I193" s="37" t="n">
        <v>0.00116222263625769</v>
      </c>
      <c r="J193" s="37" t="n">
        <v>-0.000625292121580978</v>
      </c>
      <c r="K193" s="37" t="n">
        <v>0.00175138668978254</v>
      </c>
      <c r="L193" s="37" t="n">
        <v>-0.00293092582556897</v>
      </c>
      <c r="M193" s="37" t="n">
        <v>0.00629680561606934</v>
      </c>
      <c r="N193" s="37" t="n">
        <v>-0.0027800829325916</v>
      </c>
      <c r="O193" s="37" t="n">
        <v>-0.000981333149040844</v>
      </c>
      <c r="P193" s="37" t="n">
        <v>-8.984532249429E-005</v>
      </c>
      <c r="Q193" s="37" t="n">
        <v>0.00388114744717534</v>
      </c>
      <c r="R193" s="37" t="n">
        <v>0.000368637954268422</v>
      </c>
      <c r="S193" s="37" t="n">
        <v>0.00499093036624949</v>
      </c>
      <c r="T193" s="37" t="n">
        <v>-0.000580816747754242</v>
      </c>
      <c r="U193" s="37" t="n">
        <v>-0.00559828998997904</v>
      </c>
      <c r="V193" s="37" t="n">
        <v>0.00287174041308383</v>
      </c>
      <c r="W193" s="37" t="n">
        <v>-0.00200399931001671</v>
      </c>
      <c r="X193" s="37" t="n">
        <v>0.000876816677296039</v>
      </c>
      <c r="Y193" s="37" t="n">
        <v>0.000783957944943394</v>
      </c>
      <c r="Z193" s="37" t="n">
        <v>-0.0095583941167194</v>
      </c>
      <c r="AA193" s="37" t="n">
        <v>-0.00290488038552903</v>
      </c>
      <c r="AB193" s="37" t="n">
        <v>-0.00155504302033635</v>
      </c>
      <c r="AC193" s="37" t="n">
        <v>-0.000990562757661573</v>
      </c>
      <c r="AD193" s="37" t="n">
        <v>-0.00133894233359016</v>
      </c>
      <c r="AE193" s="37" t="n">
        <v>0.00639442534471497</v>
      </c>
      <c r="AF193" s="37" t="n">
        <v>0.00453506521296901</v>
      </c>
      <c r="AG193" s="37" t="n">
        <v>-0.00532963892229718</v>
      </c>
      <c r="AH193" s="37" t="n">
        <v>-0.00204475398608832</v>
      </c>
      <c r="AI193" s="37" t="n">
        <v>0.00119924735278611</v>
      </c>
      <c r="AJ193" s="37" t="n">
        <v>0.00776052802548219</v>
      </c>
      <c r="AK193" s="37" t="n">
        <v>-0.00158990101862849</v>
      </c>
      <c r="AL193" s="37" t="n">
        <v>0.00195670466835236</v>
      </c>
      <c r="AM193" s="37" t="n">
        <v>-0.00224436556827629</v>
      </c>
      <c r="AN193" s="37" t="n">
        <v>0.00555991641643252</v>
      </c>
      <c r="AO193" s="37" t="n">
        <v>-0.00323058463525445</v>
      </c>
      <c r="AP193" s="37" t="n">
        <v>-0.00141886759958139</v>
      </c>
      <c r="AQ193" s="37" t="n">
        <v>0.00856598783969569</v>
      </c>
      <c r="AR193" s="37" t="n">
        <v>-0.00348074856371879</v>
      </c>
      <c r="AS193" s="37" t="n">
        <v>0.00193982275752315</v>
      </c>
      <c r="AT193" s="37" t="n">
        <v>0.00325481650587417</v>
      </c>
      <c r="AU193" s="37" t="n">
        <v>-0.00166845644473548</v>
      </c>
      <c r="AV193" s="37" t="n">
        <v>-0.00163763393013154</v>
      </c>
      <c r="AW193" s="37" t="n">
        <v>-0.00249252583346284</v>
      </c>
      <c r="AX193" s="37" t="n">
        <v>0.0061091376214486</v>
      </c>
      <c r="AY193" s="37" t="n">
        <v>-0.00250784772938668</v>
      </c>
      <c r="AZ193" s="37" t="n">
        <v>-5.94159399671776E-005</v>
      </c>
      <c r="BA193" s="37" t="n">
        <v>-0.00257602292860054</v>
      </c>
      <c r="BB193" s="37" t="n">
        <v>0.00246952622959555</v>
      </c>
      <c r="BC193" s="37" t="n">
        <v>-0.0072127517150608</v>
      </c>
      <c r="BD193" s="37" t="n">
        <v>-0.00457700875261517</v>
      </c>
      <c r="BE193" s="37" t="n">
        <v>-0.00280746397091306</v>
      </c>
      <c r="BF193" s="37" t="n">
        <v>-0.00171781663548216</v>
      </c>
      <c r="BG193" s="37" t="n">
        <v>-0.0012399146273128</v>
      </c>
      <c r="BH193" s="37" t="n">
        <v>-0.00359557189261555</v>
      </c>
      <c r="BI193" s="37" t="n">
        <v>-0.000752544703345472</v>
      </c>
      <c r="BJ193" s="37" t="n">
        <v>0.0106164357199011</v>
      </c>
      <c r="BK193" s="37" t="n">
        <v>-0.00804907676662654</v>
      </c>
      <c r="BL193" s="37" t="n">
        <v>-0.0197387245077923</v>
      </c>
      <c r="BM193" s="37" t="n">
        <v>-0.0033443984991475</v>
      </c>
      <c r="BN193" s="37" t="n">
        <v>0.0142122034178207</v>
      </c>
      <c r="BO193" s="37" t="n">
        <v>0.00388822903793563</v>
      </c>
      <c r="BP193" s="37" t="n">
        <v>0.000882775666488101</v>
      </c>
    </row>
    <row r="194" customFormat="false" ht="12.75" hidden="false" customHeight="false" outlineLevel="0" collapsed="false">
      <c r="A194" s="56" t="s">
        <v>290</v>
      </c>
      <c r="B194" s="3" t="n">
        <v>0.00463745379347633</v>
      </c>
      <c r="C194" s="37" t="n">
        <v>0.000625679660733165</v>
      </c>
      <c r="D194" s="37" t="n">
        <v>0.00332491457641207</v>
      </c>
      <c r="E194" s="37" t="n">
        <v>0.000452028695089484</v>
      </c>
      <c r="F194" s="37" t="n">
        <v>0.00108602487897848</v>
      </c>
      <c r="G194" s="37" t="n">
        <v>-0.00399400002841468</v>
      </c>
      <c r="H194" s="37" t="n">
        <v>-0.000887905721478969</v>
      </c>
      <c r="I194" s="37" t="n">
        <v>0.005146753607071</v>
      </c>
      <c r="J194" s="37" t="n">
        <v>-0.00125911482379581</v>
      </c>
      <c r="K194" s="37" t="n">
        <v>-0.000709016509227133</v>
      </c>
      <c r="L194" s="37" t="n">
        <v>-0.000727222653785826</v>
      </c>
      <c r="M194" s="37" t="n">
        <v>0.00116241347845265</v>
      </c>
      <c r="N194" s="37" t="n">
        <v>-0.000974253804842024</v>
      </c>
      <c r="O194" s="37" t="n">
        <v>-0.000815684800098143</v>
      </c>
      <c r="P194" s="37" t="n">
        <v>0.00325991697410243</v>
      </c>
      <c r="Q194" s="37" t="n">
        <v>-0.00187006457635474</v>
      </c>
      <c r="R194" s="37" t="n">
        <v>-0.00056872221618307</v>
      </c>
      <c r="S194" s="37" t="n">
        <v>-0.00263289814583469</v>
      </c>
      <c r="T194" s="37" t="n">
        <v>0.0012970374200026</v>
      </c>
      <c r="U194" s="37" t="n">
        <v>-0.00728913081809273</v>
      </c>
      <c r="V194" s="37" t="n">
        <v>0.00513022535103284</v>
      </c>
      <c r="W194" s="37" t="n">
        <v>-0.000901656313866622</v>
      </c>
      <c r="X194" s="37" t="n">
        <v>0.00116010905973989</v>
      </c>
      <c r="Y194" s="37" t="n">
        <v>-0.000179270574991425</v>
      </c>
      <c r="Z194" s="37" t="n">
        <v>-0.00674051052324474</v>
      </c>
      <c r="AA194" s="37" t="n">
        <v>-0.00198238913373408</v>
      </c>
      <c r="AB194" s="37" t="n">
        <v>0.00369066676646243</v>
      </c>
      <c r="AC194" s="37" t="n">
        <v>0.00224130229358918</v>
      </c>
      <c r="AD194" s="37" t="n">
        <v>-0.00121793353844514</v>
      </c>
      <c r="AE194" s="37" t="n">
        <v>-0.00431785182581821</v>
      </c>
      <c r="AF194" s="37" t="n">
        <v>-0.00475486345639708</v>
      </c>
      <c r="AG194" s="37" t="n">
        <v>0.00388251893624547</v>
      </c>
      <c r="AH194" s="37" t="n">
        <v>-0.00705928524430047</v>
      </c>
      <c r="AI194" s="37" t="n">
        <v>0.000712457963496989</v>
      </c>
      <c r="AJ194" s="37" t="n">
        <v>-0.000920337957735905</v>
      </c>
      <c r="AK194" s="37" t="n">
        <v>0.0053653542664332</v>
      </c>
      <c r="AL194" s="37" t="n">
        <v>-0.00150323985419142</v>
      </c>
      <c r="AM194" s="37" t="n">
        <v>-0.000134284648353972</v>
      </c>
      <c r="AN194" s="37" t="n">
        <v>-0.00179630939845298</v>
      </c>
      <c r="AO194" s="37" t="n">
        <v>0.00196246804553593</v>
      </c>
      <c r="AP194" s="37" t="n">
        <v>0.00104821016947116</v>
      </c>
      <c r="AQ194" s="37" t="n">
        <v>0.00257093518876381</v>
      </c>
      <c r="AR194" s="37" t="n">
        <v>-0.00592738955480137</v>
      </c>
      <c r="AS194" s="37" t="n">
        <v>0.0018428509301287</v>
      </c>
      <c r="AT194" s="37" t="n">
        <v>-0.000820413377459213</v>
      </c>
      <c r="AU194" s="37" t="n">
        <v>0.000904331817974434</v>
      </c>
      <c r="AV194" s="37" t="n">
        <v>-0.00267794050462211</v>
      </c>
      <c r="AW194" s="37" t="n">
        <v>-0.00791231693542824</v>
      </c>
      <c r="AX194" s="37" t="n">
        <v>0.00759384184604708</v>
      </c>
      <c r="AY194" s="37" t="n">
        <v>0.00802512845592109</v>
      </c>
      <c r="AZ194" s="37" t="n">
        <v>0.000780016260597278</v>
      </c>
      <c r="BA194" s="37" t="n">
        <v>-0.000386747110908195</v>
      </c>
      <c r="BB194" s="37" t="n">
        <v>-0.000634064827264532</v>
      </c>
      <c r="BC194" s="37" t="n">
        <v>0.00154146636565899</v>
      </c>
      <c r="BD194" s="37" t="n">
        <v>-0.00313306867938924</v>
      </c>
      <c r="BE194" s="37" t="n">
        <v>0.000151890184951287</v>
      </c>
      <c r="BF194" s="37" t="n">
        <v>-0.00514547457527115</v>
      </c>
      <c r="BG194" s="37" t="n">
        <v>0.00435725312105143</v>
      </c>
      <c r="BH194" s="37" t="n">
        <v>-0.00124905723279357</v>
      </c>
      <c r="BI194" s="37" t="n">
        <v>0.00209746610853301</v>
      </c>
      <c r="BJ194" s="37" t="n">
        <v>0.00376516161833569</v>
      </c>
      <c r="BK194" s="37" t="n">
        <v>0.0080757333938748</v>
      </c>
      <c r="BL194" s="37" t="n">
        <v>-0.00195721868329146</v>
      </c>
      <c r="BM194" s="37" t="n">
        <v>-0.00104809467929396</v>
      </c>
      <c r="BN194" s="37" t="n">
        <v>0.00359815926435708</v>
      </c>
      <c r="BO194" s="37" t="n">
        <v>-0.00819490817308835</v>
      </c>
      <c r="BP194" s="37" t="n">
        <v>0.000882775666488101</v>
      </c>
    </row>
    <row r="195" customFormat="false" ht="12.75" hidden="false" customHeight="false" outlineLevel="0" collapsed="false">
      <c r="A195" s="56" t="s">
        <v>290</v>
      </c>
      <c r="B195" s="3" t="n">
        <v>0.00120436324930043</v>
      </c>
      <c r="C195" s="37" t="n">
        <v>0.00407043852365999</v>
      </c>
      <c r="D195" s="37" t="n">
        <v>-0.00348889377008184</v>
      </c>
      <c r="E195" s="37" t="n">
        <v>-0.000647581335057489</v>
      </c>
      <c r="F195" s="37" t="n">
        <v>-0.000891548585386209</v>
      </c>
      <c r="G195" s="37" t="n">
        <v>0.00525710052966278</v>
      </c>
      <c r="H195" s="37" t="n">
        <v>-0.00174615674153523</v>
      </c>
      <c r="I195" s="37" t="n">
        <v>-0.000373489103115859</v>
      </c>
      <c r="J195" s="37" t="n">
        <v>0.000216488826646339</v>
      </c>
      <c r="K195" s="37" t="n">
        <v>-0.00174836856974696</v>
      </c>
      <c r="L195" s="37" t="n">
        <v>-0.0016591610579729</v>
      </c>
      <c r="M195" s="37" t="n">
        <v>0.00102940418513292</v>
      </c>
      <c r="N195" s="37" t="n">
        <v>0.00216841264525516</v>
      </c>
      <c r="O195" s="37" t="n">
        <v>-0.000266767634101662</v>
      </c>
      <c r="P195" s="37" t="n">
        <v>-0.000605382672269714</v>
      </c>
      <c r="Q195" s="37" t="n">
        <v>-0.000279941904706235</v>
      </c>
      <c r="R195" s="37" t="n">
        <v>-0.00275424986562225</v>
      </c>
      <c r="S195" s="37" t="n">
        <v>-7.06756636820511E-005</v>
      </c>
      <c r="T195" s="37" t="n">
        <v>-0.00105316497134259</v>
      </c>
      <c r="U195" s="37" t="n">
        <v>-2.92122307705625E-005</v>
      </c>
      <c r="V195" s="37" t="n">
        <v>0.000347085445215568</v>
      </c>
      <c r="W195" s="37" t="n">
        <v>-0.0019009680776801</v>
      </c>
      <c r="X195" s="37" t="n">
        <v>-0.0018099426461533</v>
      </c>
      <c r="Y195" s="37" t="n">
        <v>0.000591580865308735</v>
      </c>
      <c r="Z195" s="37" t="n">
        <v>-0.000415088092233481</v>
      </c>
      <c r="AA195" s="37" t="n">
        <v>0.00369904590835125</v>
      </c>
      <c r="AB195" s="37" t="n">
        <v>-0.00357691502729444</v>
      </c>
      <c r="AC195" s="37" t="n">
        <v>-0.00254004169503425</v>
      </c>
      <c r="AD195" s="37" t="n">
        <v>-0.000746797823458215</v>
      </c>
      <c r="AE195" s="37" t="n">
        <v>-0.00450863253102635</v>
      </c>
      <c r="AF195" s="37" t="n">
        <v>-0.00158653694366977</v>
      </c>
      <c r="AG195" s="37" t="n">
        <v>0.000583168698366818</v>
      </c>
      <c r="AH195" s="37" t="n">
        <v>-0.000204143129335171</v>
      </c>
      <c r="AI195" s="37" t="n">
        <v>-0.00139057521133359</v>
      </c>
      <c r="AJ195" s="37" t="n">
        <v>0.00662429112199538</v>
      </c>
      <c r="AK195" s="37" t="n">
        <v>0.00217390839067444</v>
      </c>
      <c r="AL195" s="37" t="n">
        <v>-0.00522552039499701</v>
      </c>
      <c r="AM195" s="37" t="n">
        <v>-0.000245778246142099</v>
      </c>
      <c r="AN195" s="37" t="n">
        <v>-0.0014151958087355</v>
      </c>
      <c r="AO195" s="37" t="n">
        <v>0.00212375178346916</v>
      </c>
      <c r="AP195" s="37" t="n">
        <v>-0.000735879270430028</v>
      </c>
      <c r="AQ195" s="37" t="n">
        <v>0.00335087022039241</v>
      </c>
      <c r="AR195" s="37" t="n">
        <v>0.00301577194574835</v>
      </c>
      <c r="AS195" s="37" t="n">
        <v>-0.00486819506891484</v>
      </c>
      <c r="AT195" s="37" t="n">
        <v>0.00167528222863536</v>
      </c>
      <c r="AU195" s="37" t="n">
        <v>-0.000936418637513728</v>
      </c>
      <c r="AV195" s="37" t="n">
        <v>-0.000948377952441593</v>
      </c>
      <c r="AW195" s="37" t="n">
        <v>-0.00193533395013233</v>
      </c>
      <c r="AX195" s="37" t="n">
        <v>0.000612409353842883</v>
      </c>
      <c r="AY195" s="37" t="n">
        <v>0.00424018136495234</v>
      </c>
      <c r="AZ195" s="37" t="n">
        <v>-0.000123708396064338</v>
      </c>
      <c r="BA195" s="37" t="n">
        <v>0.00195917295018122</v>
      </c>
      <c r="BB195" s="37" t="n">
        <v>0.00579208249787105</v>
      </c>
      <c r="BC195" s="37" t="n">
        <v>0.00841172341139303</v>
      </c>
      <c r="BD195" s="37" t="n">
        <v>-0.0026497313458106</v>
      </c>
      <c r="BE195" s="37" t="n">
        <v>-0.00174341153060288</v>
      </c>
      <c r="BF195" s="37" t="n">
        <v>0.00263825798199296</v>
      </c>
      <c r="BG195" s="37" t="n">
        <v>-0.00116505288035775</v>
      </c>
      <c r="BH195" s="37" t="n">
        <v>-0.00281343868122405</v>
      </c>
      <c r="BI195" s="37" t="n">
        <v>0.000139040374615458</v>
      </c>
      <c r="BJ195" s="37" t="n">
        <v>0.00442092328104155</v>
      </c>
      <c r="BK195" s="37" t="n">
        <v>-0.00180541801829475</v>
      </c>
      <c r="BL195" s="37" t="n">
        <v>0.00372990846139482</v>
      </c>
      <c r="BM195" s="37" t="n">
        <v>-0.000358413832879778</v>
      </c>
      <c r="BN195" s="37" t="n">
        <v>-0.00490351647902393</v>
      </c>
      <c r="BO195" s="37" t="n">
        <v>0.000151934128340935</v>
      </c>
      <c r="BP195" s="37" t="n">
        <v>0.000882775666488101</v>
      </c>
    </row>
    <row r="196" customFormat="false" ht="12.75" hidden="false" customHeight="false" outlineLevel="0" collapsed="false">
      <c r="A196" s="56" t="s">
        <v>305</v>
      </c>
      <c r="B196" s="3" t="n">
        <v>0.00922554409106565</v>
      </c>
      <c r="C196" s="37" t="n">
        <v>-0.00209700629068564</v>
      </c>
      <c r="D196" s="37" t="n">
        <v>-0.000509484582802133</v>
      </c>
      <c r="E196" s="37" t="n">
        <v>-0.00120613181883026</v>
      </c>
      <c r="F196" s="37" t="n">
        <v>0.00377364579749508</v>
      </c>
      <c r="G196" s="37" t="n">
        <v>-0.00121556819037356</v>
      </c>
      <c r="H196" s="37" t="n">
        <v>-0.00231627507912586</v>
      </c>
      <c r="I196" s="37" t="n">
        <v>0.00293076567310438</v>
      </c>
      <c r="J196" s="37" t="n">
        <v>-0.00199968783441834</v>
      </c>
      <c r="K196" s="37" t="n">
        <v>-0.00106573685318443</v>
      </c>
      <c r="L196" s="37" t="n">
        <v>0.00430720385387188</v>
      </c>
      <c r="M196" s="37" t="n">
        <v>-0.00618657549060003</v>
      </c>
      <c r="N196" s="37" t="n">
        <v>-0.000512296839580536</v>
      </c>
      <c r="O196" s="37" t="n">
        <v>-0.000627321656773321</v>
      </c>
      <c r="P196" s="37" t="n">
        <v>-0.00194959801269948</v>
      </c>
      <c r="Q196" s="37" t="n">
        <v>-0.00235423052046788</v>
      </c>
      <c r="R196" s="37" t="n">
        <v>0.002193536630684</v>
      </c>
      <c r="S196" s="37" t="n">
        <v>-0.000789157025760685</v>
      </c>
      <c r="T196" s="37" t="n">
        <v>0.000358891257784095</v>
      </c>
      <c r="U196" s="37" t="n">
        <v>-0.00608502475073966</v>
      </c>
      <c r="V196" s="37" t="n">
        <v>-0.0043149036259368</v>
      </c>
      <c r="W196" s="37" t="n">
        <v>-0.00780684134265927</v>
      </c>
      <c r="X196" s="37" t="n">
        <v>0.0093490763853637</v>
      </c>
      <c r="Y196" s="37" t="n">
        <v>-0.00149680446160907</v>
      </c>
      <c r="Z196" s="37" t="n">
        <v>-0.0123188049543325</v>
      </c>
      <c r="AA196" s="37" t="n">
        <v>0.0134641360496824</v>
      </c>
      <c r="AB196" s="37" t="n">
        <v>0.00132050675507758</v>
      </c>
      <c r="AC196" s="37" t="n">
        <v>0.00339543368559858</v>
      </c>
      <c r="AD196" s="37" t="n">
        <v>-0.00186240055445539</v>
      </c>
      <c r="AE196" s="37" t="n">
        <v>0.00136285890335971</v>
      </c>
      <c r="AF196" s="37" t="n">
        <v>-0.0036981089781351</v>
      </c>
      <c r="AG196" s="37" t="n">
        <v>-0.0013385962299728</v>
      </c>
      <c r="AH196" s="37" t="n">
        <v>-0.00509634953255197</v>
      </c>
      <c r="AI196" s="37" t="n">
        <v>-0.00138114758627004</v>
      </c>
      <c r="AJ196" s="37" t="n">
        <v>0.00518657668727773</v>
      </c>
      <c r="AK196" s="37" t="n">
        <v>0.0115787315186415</v>
      </c>
      <c r="AL196" s="37" t="n">
        <v>-0.00405023129961389</v>
      </c>
      <c r="AM196" s="37" t="n">
        <v>0.000163837663128015</v>
      </c>
      <c r="AN196" s="37" t="n">
        <v>-0.00109313240837004</v>
      </c>
      <c r="AO196" s="37" t="n">
        <v>0.00354145916620455</v>
      </c>
      <c r="AP196" s="37" t="n">
        <v>0.00146060863121017</v>
      </c>
      <c r="AQ196" s="37" t="n">
        <v>-0.00553996102768656</v>
      </c>
      <c r="AR196" s="37" t="n">
        <v>0.00386978356387583</v>
      </c>
      <c r="AS196" s="37" t="n">
        <v>-0.00374899811937601</v>
      </c>
      <c r="AT196" s="37" t="n">
        <v>-0.000162755437067204</v>
      </c>
      <c r="AU196" s="37" t="n">
        <v>-0.000788605559321682</v>
      </c>
      <c r="AV196" s="37" t="n">
        <v>-0.00725985025966722</v>
      </c>
      <c r="AW196" s="37" t="n">
        <v>-0.0130673597282711</v>
      </c>
      <c r="AX196" s="37" t="n">
        <v>8.49302438275533E-005</v>
      </c>
      <c r="AY196" s="37" t="n">
        <v>0.00334791763033334</v>
      </c>
      <c r="AZ196" s="37" t="n">
        <v>0.000334870953007321</v>
      </c>
      <c r="BA196" s="37" t="n">
        <v>0.00817835238492853</v>
      </c>
      <c r="BB196" s="37" t="n">
        <v>0.00425526992910183</v>
      </c>
      <c r="BC196" s="37" t="n">
        <v>-0.00348643751321665</v>
      </c>
      <c r="BD196" s="37" t="n">
        <v>-0.00833895322343193</v>
      </c>
      <c r="BE196" s="37" t="n">
        <v>-0.00210419271496774</v>
      </c>
      <c r="BF196" s="37" t="n">
        <v>-0.00629964747407767</v>
      </c>
      <c r="BG196" s="37" t="n">
        <v>0.00219841207244013</v>
      </c>
      <c r="BH196" s="37" t="n">
        <v>-0.00250859908675382</v>
      </c>
      <c r="BI196" s="37" t="n">
        <v>0.00189618181827286</v>
      </c>
      <c r="BJ196" s="37" t="n">
        <v>0.00370312895952037</v>
      </c>
      <c r="BK196" s="37" t="n">
        <v>0.00844393109494809</v>
      </c>
      <c r="BL196" s="37" t="n">
        <v>0.0201963450183082</v>
      </c>
      <c r="BM196" s="37" t="n">
        <v>-0.000333043996251758</v>
      </c>
      <c r="BN196" s="37" t="n">
        <v>0.00545938835637069</v>
      </c>
      <c r="BO196" s="37" t="n">
        <v>-0.000290047343197263</v>
      </c>
      <c r="BP196" s="37" t="n">
        <v>-0.00431013910396712</v>
      </c>
    </row>
    <row r="197" customFormat="false" ht="12.75" hidden="false" customHeight="false" outlineLevel="0" collapsed="false">
      <c r="A197" s="56" t="s">
        <v>290</v>
      </c>
      <c r="B197" s="3" t="n">
        <v>0.00144117928664595</v>
      </c>
      <c r="C197" s="37" t="n">
        <v>0.00192296531926042</v>
      </c>
      <c r="D197" s="37" t="n">
        <v>-0.00180285736547442</v>
      </c>
      <c r="E197" s="37" t="n">
        <v>-0.000221137636698263</v>
      </c>
      <c r="F197" s="37" t="n">
        <v>0.00442754429829016</v>
      </c>
      <c r="G197" s="37" t="n">
        <v>-0.000517900965289712</v>
      </c>
      <c r="H197" s="37" t="n">
        <v>-0.00129228968551601</v>
      </c>
      <c r="I197" s="37" t="n">
        <v>-0.000602972687364736</v>
      </c>
      <c r="J197" s="37" t="n">
        <v>-0.00106526162974891</v>
      </c>
      <c r="K197" s="37" t="n">
        <v>-0.000609415565265196</v>
      </c>
      <c r="L197" s="37" t="n">
        <v>-0.000271251617599417</v>
      </c>
      <c r="M197" s="37" t="n">
        <v>0.00232465329020753</v>
      </c>
      <c r="N197" s="37" t="n">
        <v>-0.00120991126623198</v>
      </c>
      <c r="O197" s="37" t="n">
        <v>-0.000828275791021704</v>
      </c>
      <c r="P197" s="37" t="n">
        <v>0.00141391272372269</v>
      </c>
      <c r="Q197" s="37" t="n">
        <v>0.000262189534505047</v>
      </c>
      <c r="R197" s="37" t="n">
        <v>-0.000923681930294452</v>
      </c>
      <c r="S197" s="37" t="n">
        <v>-0.000274578205530186</v>
      </c>
      <c r="T197" s="37" t="n">
        <v>-0.000256037444349128</v>
      </c>
      <c r="U197" s="37" t="n">
        <v>-0.000523538775693983</v>
      </c>
      <c r="V197" s="37" t="n">
        <v>0.00522319970067424</v>
      </c>
      <c r="W197" s="37" t="n">
        <v>0.00304156619906261</v>
      </c>
      <c r="X197" s="37" t="n">
        <v>-0.000156088922925737</v>
      </c>
      <c r="Y197" s="37" t="n">
        <v>-0.000289148520422744</v>
      </c>
      <c r="Z197" s="37" t="n">
        <v>-0.0045977627487668</v>
      </c>
      <c r="AA197" s="37" t="n">
        <v>-0.00124875549922515</v>
      </c>
      <c r="AB197" s="37" t="n">
        <v>0.00147095464944941</v>
      </c>
      <c r="AC197" s="37" t="n">
        <v>-0.000459033999576139</v>
      </c>
      <c r="AD197" s="37" t="n">
        <v>-0.00166342720155026</v>
      </c>
      <c r="AE197" s="37" t="n">
        <v>7.96658448902899E-005</v>
      </c>
      <c r="AF197" s="37" t="n">
        <v>0.00209130336800246</v>
      </c>
      <c r="AG197" s="37" t="n">
        <v>-8.01344877042401E-005</v>
      </c>
      <c r="AH197" s="37" t="n">
        <v>-0.00413028894794976</v>
      </c>
      <c r="AI197" s="37" t="n">
        <v>-0.00139410662065873</v>
      </c>
      <c r="AJ197" s="37" t="n">
        <v>0.00102039158394621</v>
      </c>
      <c r="AK197" s="37" t="n">
        <v>0.00201534527712826</v>
      </c>
      <c r="AL197" s="37" t="n">
        <v>0.000201297605476977</v>
      </c>
      <c r="AM197" s="37" t="n">
        <v>-0.000339294452146481</v>
      </c>
      <c r="AN197" s="37" t="n">
        <v>0.00167719858000248</v>
      </c>
      <c r="AO197" s="37" t="n">
        <v>-0.000426143076264533</v>
      </c>
      <c r="AP197" s="37" t="n">
        <v>0.000369687461551842</v>
      </c>
      <c r="AQ197" s="37" t="n">
        <v>0.000201270155707645</v>
      </c>
      <c r="AR197" s="37" t="n">
        <v>-0.0034076929411469</v>
      </c>
      <c r="AS197" s="37" t="n">
        <v>0.00448078412297401</v>
      </c>
      <c r="AT197" s="37" t="n">
        <v>0.00164562092933722</v>
      </c>
      <c r="AU197" s="37" t="n">
        <v>-0.000246365051208267</v>
      </c>
      <c r="AV197" s="37" t="n">
        <v>-0.00154853898326303</v>
      </c>
      <c r="AW197" s="37" t="n">
        <v>6.35055920704538E-005</v>
      </c>
      <c r="AX197" s="37" t="n">
        <v>0.004452659695313</v>
      </c>
      <c r="AY197" s="37" t="n">
        <v>0.000476498690137309</v>
      </c>
      <c r="AZ197" s="37" t="n">
        <v>-0.000221306081958685</v>
      </c>
      <c r="BA197" s="37" t="n">
        <v>-0.00446287393890403</v>
      </c>
      <c r="BB197" s="37" t="n">
        <v>0.000619294924277117</v>
      </c>
      <c r="BC197" s="37" t="n">
        <v>-0.00139053600595649</v>
      </c>
      <c r="BD197" s="37" t="n">
        <v>-1.43800362637523E-005</v>
      </c>
      <c r="BE197" s="37" t="n">
        <v>-0.00097164327109764</v>
      </c>
      <c r="BF197" s="37" t="n">
        <v>-0.0035532689137757</v>
      </c>
      <c r="BG197" s="37" t="n">
        <v>-0.00150323881422552</v>
      </c>
      <c r="BH197" s="37" t="n">
        <v>0.00187408400678086</v>
      </c>
      <c r="BI197" s="37" t="n">
        <v>0.000106947896920253</v>
      </c>
      <c r="BJ197" s="37" t="n">
        <v>0.00439208347571175</v>
      </c>
      <c r="BK197" s="37" t="n">
        <v>-0.00164262038481209</v>
      </c>
      <c r="BL197" s="37" t="n">
        <v>-0.00839269814797093</v>
      </c>
      <c r="BM197" s="37" t="n">
        <v>-0.00187501989115109</v>
      </c>
      <c r="BN197" s="37" t="n">
        <v>0.00354311014721449</v>
      </c>
      <c r="BO197" s="37" t="n">
        <v>-0.00218246168602635</v>
      </c>
      <c r="BP197" s="37" t="n">
        <v>-0.000351318889529077</v>
      </c>
    </row>
    <row r="198" customFormat="false" ht="12.75" hidden="false" customHeight="false" outlineLevel="0" collapsed="false">
      <c r="A198" s="56" t="s">
        <v>290</v>
      </c>
      <c r="B198" s="57" t="n">
        <v>0.00144117928664595</v>
      </c>
      <c r="C198" s="37" t="n">
        <v>0.00192296531926042</v>
      </c>
      <c r="D198" s="37" t="n">
        <v>-0.00180285736547442</v>
      </c>
      <c r="E198" s="37" t="n">
        <v>-0.000221137636698263</v>
      </c>
      <c r="F198" s="37" t="n">
        <v>0.00442754429829016</v>
      </c>
      <c r="G198" s="37" t="n">
        <v>-0.000517900965289712</v>
      </c>
      <c r="H198" s="37" t="n">
        <v>-0.00129228968551601</v>
      </c>
      <c r="I198" s="37" t="n">
        <v>-0.000602972687364736</v>
      </c>
      <c r="J198" s="37" t="n">
        <v>-0.00106526162974891</v>
      </c>
      <c r="K198" s="37" t="n">
        <v>-0.000609415565265196</v>
      </c>
      <c r="L198" s="37" t="n">
        <v>-0.000271251617599417</v>
      </c>
      <c r="M198" s="37" t="n">
        <v>0.00232465329020753</v>
      </c>
      <c r="N198" s="37" t="n">
        <v>-0.00120991126623198</v>
      </c>
      <c r="O198" s="37" t="n">
        <v>-0.000828275791021704</v>
      </c>
      <c r="P198" s="37" t="n">
        <v>0.00141391272372269</v>
      </c>
      <c r="Q198" s="37" t="n">
        <v>0.000262189534505047</v>
      </c>
      <c r="R198" s="37" t="n">
        <v>-0.000923681930294452</v>
      </c>
      <c r="S198" s="37" t="n">
        <v>-0.000274578205530186</v>
      </c>
      <c r="T198" s="37" t="n">
        <v>-0.000256037444349128</v>
      </c>
      <c r="U198" s="37" t="n">
        <v>-0.000523538775693983</v>
      </c>
      <c r="V198" s="37" t="n">
        <v>0.00522319970067424</v>
      </c>
      <c r="W198" s="37" t="n">
        <v>0.00304156619906261</v>
      </c>
      <c r="X198" s="37" t="n">
        <v>-0.000156088922925737</v>
      </c>
      <c r="Y198" s="37" t="n">
        <v>-0.000289148520422744</v>
      </c>
      <c r="Z198" s="37" t="n">
        <v>-0.0045977627487668</v>
      </c>
      <c r="AA198" s="37" t="n">
        <v>-0.00124875549922515</v>
      </c>
      <c r="AB198" s="37" t="n">
        <v>0.00147095464944941</v>
      </c>
      <c r="AC198" s="37" t="n">
        <v>-0.000459033999576139</v>
      </c>
      <c r="AD198" s="37" t="n">
        <v>-0.00166342720155026</v>
      </c>
      <c r="AE198" s="37" t="n">
        <v>7.96658448902899E-005</v>
      </c>
      <c r="AF198" s="37" t="n">
        <v>0.00209130336800246</v>
      </c>
      <c r="AG198" s="37" t="n">
        <v>-8.01344877042401E-005</v>
      </c>
      <c r="AH198" s="37" t="n">
        <v>-0.00413028894794976</v>
      </c>
      <c r="AI198" s="37" t="n">
        <v>-0.00139410662065873</v>
      </c>
      <c r="AJ198" s="37" t="n">
        <v>0.00102039158394621</v>
      </c>
      <c r="AK198" s="37" t="n">
        <v>0.00201534527712826</v>
      </c>
      <c r="AL198" s="37" t="n">
        <v>0.000201297605476977</v>
      </c>
      <c r="AM198" s="37" t="n">
        <v>-0.000339294452146481</v>
      </c>
      <c r="AN198" s="37" t="n">
        <v>0.00167719858000248</v>
      </c>
      <c r="AO198" s="37" t="n">
        <v>-0.000426143076264533</v>
      </c>
      <c r="AP198" s="37" t="n">
        <v>0.000369687461551842</v>
      </c>
      <c r="AQ198" s="37" t="n">
        <v>0.000201270155707645</v>
      </c>
      <c r="AR198" s="37" t="n">
        <v>-0.0034076929411469</v>
      </c>
      <c r="AS198" s="37" t="n">
        <v>0.00448078412297401</v>
      </c>
      <c r="AT198" s="37" t="n">
        <v>0.00164562092933722</v>
      </c>
      <c r="AU198" s="37" t="n">
        <v>-0.000246365051208267</v>
      </c>
      <c r="AV198" s="37" t="n">
        <v>-0.00154853898326303</v>
      </c>
      <c r="AW198" s="37" t="n">
        <v>6.35055920704538E-005</v>
      </c>
      <c r="AX198" s="37" t="n">
        <v>0.004452659695313</v>
      </c>
      <c r="AY198" s="37" t="n">
        <v>0.000476498690137309</v>
      </c>
      <c r="AZ198" s="37" t="n">
        <v>-0.000221306081958685</v>
      </c>
      <c r="BA198" s="37" t="n">
        <v>-0.00446287393890403</v>
      </c>
      <c r="BB198" s="37" t="n">
        <v>0.000619294924277117</v>
      </c>
      <c r="BC198" s="37" t="n">
        <v>-0.00139053600595649</v>
      </c>
      <c r="BD198" s="37" t="n">
        <v>-1.43800362637523E-005</v>
      </c>
      <c r="BE198" s="37" t="n">
        <v>-0.00097164327109764</v>
      </c>
      <c r="BF198" s="37" t="n">
        <v>-0.0035532689137757</v>
      </c>
      <c r="BG198" s="37" t="n">
        <v>-0.00150323881422552</v>
      </c>
      <c r="BH198" s="37" t="n">
        <v>0.00187408400678086</v>
      </c>
      <c r="BI198" s="37" t="n">
        <v>0.000106947896920253</v>
      </c>
      <c r="BJ198" s="37" t="n">
        <v>0.00439208347571175</v>
      </c>
      <c r="BK198" s="37" t="n">
        <v>-0.00164262038481209</v>
      </c>
      <c r="BL198" s="37" t="n">
        <v>-0.00839269814797093</v>
      </c>
      <c r="BM198" s="37" t="n">
        <v>-0.00187501989115109</v>
      </c>
      <c r="BN198" s="37" t="n">
        <v>0.00354311014721449</v>
      </c>
      <c r="BO198" s="37" t="n">
        <v>-0.00218246168602635</v>
      </c>
      <c r="BP198" s="37" t="n">
        <v>-0.000351318889529077</v>
      </c>
    </row>
    <row r="199" customFormat="false" ht="12.75" hidden="false" customHeight="false" outlineLevel="0" collapsed="false">
      <c r="A199" s="56" t="s">
        <v>290</v>
      </c>
      <c r="B199" s="56" t="n">
        <v>0.00144117928664595</v>
      </c>
      <c r="C199" s="37" t="n">
        <v>0.00192296531926042</v>
      </c>
      <c r="D199" s="37" t="n">
        <v>-0.00180285736547442</v>
      </c>
      <c r="E199" s="37" t="n">
        <v>-0.000221137636698263</v>
      </c>
      <c r="F199" s="37" t="n">
        <v>0.00442754429829016</v>
      </c>
      <c r="G199" s="37" t="n">
        <v>-0.000517900965289712</v>
      </c>
      <c r="H199" s="37" t="n">
        <v>-0.00129228968551601</v>
      </c>
      <c r="I199" s="37" t="n">
        <v>-0.000602972687364736</v>
      </c>
      <c r="J199" s="37" t="n">
        <v>-0.00106526162974891</v>
      </c>
      <c r="K199" s="37" t="n">
        <v>-0.000609415565265196</v>
      </c>
      <c r="L199" s="37" t="n">
        <v>-0.000271251617599417</v>
      </c>
      <c r="M199" s="37" t="n">
        <v>0.00232465329020753</v>
      </c>
      <c r="N199" s="37" t="n">
        <v>-0.00120991126623198</v>
      </c>
      <c r="O199" s="37" t="n">
        <v>-0.000828275791021704</v>
      </c>
      <c r="P199" s="37" t="n">
        <v>0.00141391272372269</v>
      </c>
      <c r="Q199" s="37" t="n">
        <v>0.000262189534505047</v>
      </c>
      <c r="R199" s="37" t="n">
        <v>-0.000923681930294452</v>
      </c>
      <c r="S199" s="37" t="n">
        <v>-0.000274578205530186</v>
      </c>
      <c r="T199" s="37" t="n">
        <v>-0.000256037444349128</v>
      </c>
      <c r="U199" s="37" t="n">
        <v>-0.000523538775693983</v>
      </c>
      <c r="V199" s="37" t="n">
        <v>0.00522319970067424</v>
      </c>
      <c r="W199" s="37" t="n">
        <v>0.00304156619906261</v>
      </c>
      <c r="X199" s="37" t="n">
        <v>-0.000156088922925737</v>
      </c>
      <c r="Y199" s="37" t="n">
        <v>-0.000289148520422744</v>
      </c>
      <c r="Z199" s="37" t="n">
        <v>-0.0045977627487668</v>
      </c>
      <c r="AA199" s="37" t="n">
        <v>-0.00124875549922515</v>
      </c>
      <c r="AB199" s="37" t="n">
        <v>0.00147095464944941</v>
      </c>
      <c r="AC199" s="37" t="n">
        <v>-0.000459033999576139</v>
      </c>
      <c r="AD199" s="37" t="n">
        <v>-0.00166342720155026</v>
      </c>
      <c r="AE199" s="37" t="n">
        <v>7.96658448902899E-005</v>
      </c>
      <c r="AF199" s="37" t="n">
        <v>0.00209130336800246</v>
      </c>
      <c r="AG199" s="37" t="n">
        <v>-8.01344877042401E-005</v>
      </c>
      <c r="AH199" s="37" t="n">
        <v>-0.00413028894794976</v>
      </c>
      <c r="AI199" s="37" t="n">
        <v>-0.00139410662065873</v>
      </c>
      <c r="AJ199" s="37" t="n">
        <v>0.00102039158394621</v>
      </c>
      <c r="AK199" s="37" t="n">
        <v>0.00201534527712826</v>
      </c>
      <c r="AL199" s="37" t="n">
        <v>0.000201297605476977</v>
      </c>
      <c r="AM199" s="37" t="n">
        <v>-0.000339294452146481</v>
      </c>
      <c r="AN199" s="37" t="n">
        <v>0.00167719858000248</v>
      </c>
      <c r="AO199" s="37" t="n">
        <v>-0.000426143076264533</v>
      </c>
      <c r="AP199" s="37" t="n">
        <v>0.000369687461551842</v>
      </c>
      <c r="AQ199" s="37" t="n">
        <v>0.000201270155707645</v>
      </c>
      <c r="AR199" s="37" t="n">
        <v>-0.0034076929411469</v>
      </c>
      <c r="AS199" s="37" t="n">
        <v>0.00448078412297401</v>
      </c>
      <c r="AT199" s="37" t="n">
        <v>0.00164562092933722</v>
      </c>
      <c r="AU199" s="37" t="n">
        <v>-0.000246365051208267</v>
      </c>
      <c r="AV199" s="37" t="n">
        <v>-0.00154853898326303</v>
      </c>
      <c r="AW199" s="37" t="n">
        <v>6.35055920704538E-005</v>
      </c>
      <c r="AX199" s="37" t="n">
        <v>0.004452659695313</v>
      </c>
      <c r="AY199" s="37" t="n">
        <v>0.000476498690137309</v>
      </c>
      <c r="AZ199" s="37" t="n">
        <v>-0.000221306081958685</v>
      </c>
      <c r="BA199" s="37" t="n">
        <v>-0.00446287393890403</v>
      </c>
      <c r="BB199" s="37" t="n">
        <v>0.000619294924277117</v>
      </c>
      <c r="BC199" s="37" t="n">
        <v>-0.00139053600595649</v>
      </c>
      <c r="BD199" s="37" t="n">
        <v>-1.43800362637523E-005</v>
      </c>
      <c r="BE199" s="37" t="n">
        <v>-0.00097164327109764</v>
      </c>
      <c r="BF199" s="37" t="n">
        <v>-0.0035532689137757</v>
      </c>
      <c r="BG199" s="37" t="n">
        <v>-0.00150323881422552</v>
      </c>
      <c r="BH199" s="37" t="n">
        <v>0.00187408400678086</v>
      </c>
      <c r="BI199" s="37" t="n">
        <v>0.000106947896920253</v>
      </c>
      <c r="BJ199" s="37" t="n">
        <v>0.00439208347571175</v>
      </c>
      <c r="BK199" s="37" t="n">
        <v>-0.00164262038481209</v>
      </c>
      <c r="BL199" s="37" t="n">
        <v>-0.00839269814797093</v>
      </c>
      <c r="BM199" s="37" t="n">
        <v>-0.00187501989115109</v>
      </c>
      <c r="BN199" s="37" t="n">
        <v>0.00354311014721449</v>
      </c>
      <c r="BO199" s="37" t="n">
        <v>-0.00218246168602635</v>
      </c>
      <c r="BP199" s="37" t="n">
        <v>-0.000351318889529077</v>
      </c>
    </row>
    <row r="200" customFormat="false" ht="12.75" hidden="false" customHeight="false" outlineLevel="0" collapsed="false">
      <c r="A200" s="56" t="s">
        <v>290</v>
      </c>
      <c r="B200" s="56" t="n">
        <v>0.00144117928664595</v>
      </c>
      <c r="C200" s="37" t="n">
        <v>0.00192296531926042</v>
      </c>
      <c r="D200" s="37" t="n">
        <v>-0.00180285736547442</v>
      </c>
      <c r="E200" s="37" t="n">
        <v>-0.000221137636698263</v>
      </c>
      <c r="F200" s="37" t="n">
        <v>0.00442754429829016</v>
      </c>
      <c r="G200" s="37" t="n">
        <v>-0.000517900965289712</v>
      </c>
      <c r="H200" s="37" t="n">
        <v>-0.00129228968551601</v>
      </c>
      <c r="I200" s="37" t="n">
        <v>-0.000602972687364736</v>
      </c>
      <c r="J200" s="37" t="n">
        <v>-0.00106526162974891</v>
      </c>
      <c r="K200" s="37" t="n">
        <v>-0.000609415565265196</v>
      </c>
      <c r="L200" s="37" t="n">
        <v>-0.000271251617599417</v>
      </c>
      <c r="M200" s="37" t="n">
        <v>0.00232465329020753</v>
      </c>
      <c r="N200" s="37" t="n">
        <v>-0.00120991126623198</v>
      </c>
      <c r="O200" s="37" t="n">
        <v>-0.000828275791021704</v>
      </c>
      <c r="P200" s="37" t="n">
        <v>0.00141391272372269</v>
      </c>
      <c r="Q200" s="37" t="n">
        <v>0.000262189534505047</v>
      </c>
      <c r="R200" s="37" t="n">
        <v>-0.000923681930294452</v>
      </c>
      <c r="S200" s="37" t="n">
        <v>-0.000274578205530186</v>
      </c>
      <c r="T200" s="37" t="n">
        <v>-0.000256037444349128</v>
      </c>
      <c r="U200" s="37" t="n">
        <v>-0.000523538775693983</v>
      </c>
      <c r="V200" s="37" t="n">
        <v>0.00522319970067424</v>
      </c>
      <c r="W200" s="37" t="n">
        <v>0.00304156619906261</v>
      </c>
      <c r="X200" s="37" t="n">
        <v>-0.000156088922925737</v>
      </c>
      <c r="Y200" s="37" t="n">
        <v>-0.000289148520422744</v>
      </c>
      <c r="Z200" s="37" t="n">
        <v>-0.0045977627487668</v>
      </c>
      <c r="AA200" s="37" t="n">
        <v>-0.00124875549922515</v>
      </c>
      <c r="AB200" s="37" t="n">
        <v>0.00147095464944941</v>
      </c>
      <c r="AC200" s="37" t="n">
        <v>-0.000459033999576139</v>
      </c>
      <c r="AD200" s="37" t="n">
        <v>-0.00166342720155026</v>
      </c>
      <c r="AE200" s="37" t="n">
        <v>7.96658448902899E-005</v>
      </c>
      <c r="AF200" s="37" t="n">
        <v>0.00209130336800246</v>
      </c>
      <c r="AG200" s="37" t="n">
        <v>-8.01344877042401E-005</v>
      </c>
      <c r="AH200" s="37" t="n">
        <v>-0.00413028894794976</v>
      </c>
      <c r="AI200" s="37" t="n">
        <v>-0.00139410662065873</v>
      </c>
      <c r="AJ200" s="37" t="n">
        <v>0.00102039158394621</v>
      </c>
      <c r="AK200" s="37" t="n">
        <v>0.00201534527712826</v>
      </c>
      <c r="AL200" s="37" t="n">
        <v>0.000201297605476977</v>
      </c>
      <c r="AM200" s="37" t="n">
        <v>-0.000339294452146481</v>
      </c>
      <c r="AN200" s="37" t="n">
        <v>0.00167719858000248</v>
      </c>
      <c r="AO200" s="37" t="n">
        <v>-0.000426143076264533</v>
      </c>
      <c r="AP200" s="37" t="n">
        <v>0.000369687461551842</v>
      </c>
      <c r="AQ200" s="37" t="n">
        <v>0.000201270155707645</v>
      </c>
      <c r="AR200" s="37" t="n">
        <v>-0.0034076929411469</v>
      </c>
      <c r="AS200" s="37" t="n">
        <v>0.00448078412297401</v>
      </c>
      <c r="AT200" s="37" t="n">
        <v>0.00164562092933722</v>
      </c>
      <c r="AU200" s="37" t="n">
        <v>-0.000246365051208267</v>
      </c>
      <c r="AV200" s="37" t="n">
        <v>-0.00154853898326303</v>
      </c>
      <c r="AW200" s="37" t="n">
        <v>6.35055920704538E-005</v>
      </c>
      <c r="AX200" s="37" t="n">
        <v>0.004452659695313</v>
      </c>
      <c r="AY200" s="37" t="n">
        <v>0.000476498690137309</v>
      </c>
      <c r="AZ200" s="37" t="n">
        <v>-0.000221306081958685</v>
      </c>
      <c r="BA200" s="37" t="n">
        <v>-0.00446287393890403</v>
      </c>
      <c r="BB200" s="37" t="n">
        <v>0.000619294924277117</v>
      </c>
      <c r="BC200" s="37" t="n">
        <v>-0.00139053600595649</v>
      </c>
      <c r="BD200" s="37" t="n">
        <v>-1.43800362637523E-005</v>
      </c>
      <c r="BE200" s="37" t="n">
        <v>-0.00097164327109764</v>
      </c>
      <c r="BF200" s="37" t="n">
        <v>-0.0035532689137757</v>
      </c>
      <c r="BG200" s="37" t="n">
        <v>-0.00150323881422552</v>
      </c>
      <c r="BH200" s="37" t="n">
        <v>0.00187408400678086</v>
      </c>
      <c r="BI200" s="37" t="n">
        <v>0.000106947896920253</v>
      </c>
      <c r="BJ200" s="37" t="n">
        <v>0.00439208347571175</v>
      </c>
      <c r="BK200" s="37" t="n">
        <v>-0.00164262038481209</v>
      </c>
      <c r="BL200" s="37" t="n">
        <v>-0.00839269814797093</v>
      </c>
      <c r="BM200" s="37" t="n">
        <v>-0.00187501989115109</v>
      </c>
      <c r="BN200" s="37" t="n">
        <v>0.00354311014721449</v>
      </c>
      <c r="BO200" s="37" t="n">
        <v>-0.00218246168602635</v>
      </c>
      <c r="BP200" s="37" t="n">
        <v>-0.000351318889529077</v>
      </c>
    </row>
    <row r="201" customFormat="false" ht="12.75" hidden="false" customHeight="false" outlineLevel="0" collapsed="false">
      <c r="A201" s="56" t="s">
        <v>290</v>
      </c>
      <c r="B201" s="56" t="n">
        <v>0.00144117928664595</v>
      </c>
      <c r="C201" s="37" t="n">
        <v>0.00192296531926042</v>
      </c>
      <c r="D201" s="37" t="n">
        <v>-0.00180285736547442</v>
      </c>
      <c r="E201" s="37" t="n">
        <v>-0.000221137636698263</v>
      </c>
      <c r="F201" s="37" t="n">
        <v>0.00442754429829016</v>
      </c>
      <c r="G201" s="37" t="n">
        <v>-0.000517900965289712</v>
      </c>
      <c r="H201" s="37" t="n">
        <v>-0.00129228968551601</v>
      </c>
      <c r="I201" s="37" t="n">
        <v>-0.000602972687364736</v>
      </c>
      <c r="J201" s="37" t="n">
        <v>-0.00106526162974891</v>
      </c>
      <c r="K201" s="37" t="n">
        <v>-0.000609415565265196</v>
      </c>
      <c r="L201" s="37" t="n">
        <v>-0.000271251617599417</v>
      </c>
      <c r="M201" s="37" t="n">
        <v>0.00232465329020753</v>
      </c>
      <c r="N201" s="37" t="n">
        <v>-0.00120991126623198</v>
      </c>
      <c r="O201" s="37" t="n">
        <v>-0.000828275791021704</v>
      </c>
      <c r="P201" s="37" t="n">
        <v>0.00141391272372269</v>
      </c>
      <c r="Q201" s="37" t="n">
        <v>0.000262189534505047</v>
      </c>
      <c r="R201" s="37" t="n">
        <v>-0.000923681930294452</v>
      </c>
      <c r="S201" s="37" t="n">
        <v>-0.000274578205530186</v>
      </c>
      <c r="T201" s="37" t="n">
        <v>-0.000256037444349128</v>
      </c>
      <c r="U201" s="37" t="n">
        <v>-0.000523538775693983</v>
      </c>
      <c r="V201" s="37" t="n">
        <v>0.00522319970067424</v>
      </c>
      <c r="W201" s="37" t="n">
        <v>0.00304156619906261</v>
      </c>
      <c r="X201" s="37" t="n">
        <v>-0.000156088922925737</v>
      </c>
      <c r="Y201" s="37" t="n">
        <v>-0.000289148520422744</v>
      </c>
      <c r="Z201" s="37" t="n">
        <v>-0.0045977627487668</v>
      </c>
      <c r="AA201" s="37" t="n">
        <v>-0.00124875549922515</v>
      </c>
      <c r="AB201" s="37" t="n">
        <v>0.00147095464944941</v>
      </c>
      <c r="AC201" s="37" t="n">
        <v>-0.000459033999576139</v>
      </c>
      <c r="AD201" s="37" t="n">
        <v>-0.00166342720155026</v>
      </c>
      <c r="AE201" s="37" t="n">
        <v>7.96658448902899E-005</v>
      </c>
      <c r="AF201" s="37" t="n">
        <v>0.00209130336800246</v>
      </c>
      <c r="AG201" s="37" t="n">
        <v>-8.01344877042401E-005</v>
      </c>
      <c r="AH201" s="37" t="n">
        <v>-0.00413028894794976</v>
      </c>
      <c r="AI201" s="37" t="n">
        <v>-0.00139410662065873</v>
      </c>
      <c r="AJ201" s="37" t="n">
        <v>0.00102039158394621</v>
      </c>
      <c r="AK201" s="37" t="n">
        <v>0.00201534527712826</v>
      </c>
      <c r="AL201" s="37" t="n">
        <v>0.000201297605476977</v>
      </c>
      <c r="AM201" s="37" t="n">
        <v>-0.000339294452146481</v>
      </c>
      <c r="AN201" s="37" t="n">
        <v>0.00167719858000248</v>
      </c>
      <c r="AO201" s="37" t="n">
        <v>-0.000426143076264533</v>
      </c>
      <c r="AP201" s="37" t="n">
        <v>0.000369687461551842</v>
      </c>
      <c r="AQ201" s="37" t="n">
        <v>0.000201270155707645</v>
      </c>
      <c r="AR201" s="37" t="n">
        <v>-0.0034076929411469</v>
      </c>
      <c r="AS201" s="37" t="n">
        <v>0.00448078412297401</v>
      </c>
      <c r="AT201" s="37" t="n">
        <v>0.00164562092933722</v>
      </c>
      <c r="AU201" s="37" t="n">
        <v>-0.000246365051208267</v>
      </c>
      <c r="AV201" s="37" t="n">
        <v>-0.00154853898326303</v>
      </c>
      <c r="AW201" s="37" t="n">
        <v>6.35055920704538E-005</v>
      </c>
      <c r="AX201" s="37" t="n">
        <v>0.004452659695313</v>
      </c>
      <c r="AY201" s="37" t="n">
        <v>0.000476498690137309</v>
      </c>
      <c r="AZ201" s="37" t="n">
        <v>-0.000221306081958685</v>
      </c>
      <c r="BA201" s="37" t="n">
        <v>-0.00446287393890403</v>
      </c>
      <c r="BB201" s="37" t="n">
        <v>0.000619294924277117</v>
      </c>
      <c r="BC201" s="37" t="n">
        <v>-0.00139053600595649</v>
      </c>
      <c r="BD201" s="37" t="n">
        <v>-1.43800362637523E-005</v>
      </c>
      <c r="BE201" s="37" t="n">
        <v>-0.00097164327109764</v>
      </c>
      <c r="BF201" s="37" t="n">
        <v>-0.0035532689137757</v>
      </c>
      <c r="BG201" s="37" t="n">
        <v>-0.00150323881422552</v>
      </c>
      <c r="BH201" s="37" t="n">
        <v>0.00187408400678086</v>
      </c>
      <c r="BI201" s="37" t="n">
        <v>0.000106947896920253</v>
      </c>
      <c r="BJ201" s="37" t="n">
        <v>0.00439208347571175</v>
      </c>
      <c r="BK201" s="37" t="n">
        <v>-0.00164262038481209</v>
      </c>
      <c r="BL201" s="37" t="n">
        <v>-0.00839269814797093</v>
      </c>
      <c r="BM201" s="37" t="n">
        <v>-0.00187501989115109</v>
      </c>
      <c r="BN201" s="37" t="n">
        <v>0.00354311014721449</v>
      </c>
      <c r="BO201" s="37" t="n">
        <v>-0.00218246168602635</v>
      </c>
      <c r="BP201" s="37" t="n">
        <v>-0.000351318889529077</v>
      </c>
    </row>
    <row r="202" customFormat="false" ht="12.75" hidden="false" customHeight="false" outlineLevel="0" collapsed="false">
      <c r="A202" s="56" t="s">
        <v>290</v>
      </c>
      <c r="B202" s="56" t="n">
        <v>0.000580731930875957</v>
      </c>
      <c r="C202" s="37" t="n">
        <v>0.000754023971226468</v>
      </c>
      <c r="D202" s="37" t="n">
        <v>-0.00133369305100686</v>
      </c>
      <c r="E202" s="37" t="n">
        <v>-0.00100262896469971</v>
      </c>
      <c r="F202" s="37" t="n">
        <v>0.00668256859674845</v>
      </c>
      <c r="G202" s="37" t="n">
        <v>-0.000463564951315695</v>
      </c>
      <c r="H202" s="37" t="n">
        <v>0.00065472188918876</v>
      </c>
      <c r="I202" s="37" t="n">
        <v>-0.00344565144808557</v>
      </c>
      <c r="J202" s="37" t="n">
        <v>-0.000512016056771939</v>
      </c>
      <c r="K202" s="37" t="n">
        <v>0.00130462434709974</v>
      </c>
      <c r="L202" s="37" t="n">
        <v>0.000397789413122793</v>
      </c>
      <c r="M202" s="37" t="n">
        <v>0.00195326556335644</v>
      </c>
      <c r="N202" s="37" t="n">
        <v>-0.00290457349047461</v>
      </c>
      <c r="O202" s="37" t="n">
        <v>-0.000959538438598953</v>
      </c>
      <c r="P202" s="37" t="n">
        <v>0.00226603712694488</v>
      </c>
      <c r="Q202" s="37" t="n">
        <v>-0.0024912221105286</v>
      </c>
      <c r="R202" s="37" t="n">
        <v>0.000526443473503328</v>
      </c>
      <c r="S202" s="37" t="n">
        <v>0.00191759793948665</v>
      </c>
      <c r="T202" s="37" t="n">
        <v>-0.000427273862157628</v>
      </c>
      <c r="U202" s="37" t="n">
        <v>0.00281181716955062</v>
      </c>
      <c r="V202" s="37" t="n">
        <v>0.00162224540186423</v>
      </c>
      <c r="W202" s="37" t="n">
        <v>-0.00238833594325042</v>
      </c>
      <c r="X202" s="37" t="n">
        <v>-0.000917923880964241</v>
      </c>
      <c r="Y202" s="37" t="n">
        <v>0.000883908203153254</v>
      </c>
      <c r="Z202" s="37" t="n">
        <v>0.00229548708720438</v>
      </c>
      <c r="AA202" s="37" t="n">
        <v>-0.003584264484728</v>
      </c>
      <c r="AB202" s="37" t="n">
        <v>0.00238990733374169</v>
      </c>
      <c r="AC202" s="37" t="n">
        <v>-0.00298783598375387</v>
      </c>
      <c r="AD202" s="37" t="n">
        <v>-0.000747658291751738</v>
      </c>
      <c r="AE202" s="37" t="n">
        <v>0.00137277501932745</v>
      </c>
      <c r="AF202" s="37" t="n">
        <v>0.000606052458798848</v>
      </c>
      <c r="AG202" s="37" t="n">
        <v>-8.10685896946318E-005</v>
      </c>
      <c r="AH202" s="37" t="n">
        <v>-0.00194351108261288</v>
      </c>
      <c r="AI202" s="37" t="n">
        <v>-0.00177900722262546</v>
      </c>
      <c r="AJ202" s="37" t="n">
        <v>0.000876639391346266</v>
      </c>
      <c r="AK202" s="37" t="n">
        <v>0.0017397415708514</v>
      </c>
      <c r="AL202" s="37" t="n">
        <v>0.00220956410002371</v>
      </c>
      <c r="AM202" s="37" t="n">
        <v>0.0001025591226838</v>
      </c>
      <c r="AN202" s="37" t="n">
        <v>0.000676452359958303</v>
      </c>
      <c r="AO202" s="37" t="n">
        <v>-0.00493558029606189</v>
      </c>
      <c r="AP202" s="37" t="n">
        <v>-2.21872260316324E-005</v>
      </c>
      <c r="AQ202" s="37" t="n">
        <v>0.000217905280104428</v>
      </c>
      <c r="AR202" s="37" t="n">
        <v>-0.00146111649593113</v>
      </c>
      <c r="AS202" s="37" t="n">
        <v>0.00319067015524437</v>
      </c>
      <c r="AT202" s="37" t="n">
        <v>0.000643022167346806</v>
      </c>
      <c r="AU202" s="37" t="n">
        <v>4.1908525308006E-005</v>
      </c>
      <c r="AV202" s="37" t="n">
        <v>-0.00195409914638769</v>
      </c>
      <c r="AW202" s="37" t="n">
        <v>0.00341278617337838</v>
      </c>
      <c r="AX202" s="37" t="n">
        <v>0.0022945585113491</v>
      </c>
      <c r="AY202" s="37" t="n">
        <v>-0.00182330751696027</v>
      </c>
      <c r="AZ202" s="37" t="n">
        <v>0.000725945177458098</v>
      </c>
      <c r="BA202" s="37" t="n">
        <v>-0.000903332451474688</v>
      </c>
      <c r="BB202" s="37" t="n">
        <v>-0.00370919192674754</v>
      </c>
      <c r="BC202" s="37" t="n">
        <v>-8.57322654903254E-005</v>
      </c>
      <c r="BD202" s="37" t="n">
        <v>0.000334576641122108</v>
      </c>
      <c r="BE202" s="37" t="n">
        <v>0.000364578603890218</v>
      </c>
      <c r="BF202" s="37" t="n">
        <v>-0.000367706627441352</v>
      </c>
      <c r="BG202" s="37" t="n">
        <v>-0.00325650366844965</v>
      </c>
      <c r="BH202" s="37" t="n">
        <v>0.00166185633800063</v>
      </c>
      <c r="BI202" s="37" t="n">
        <v>0.000319101205138668</v>
      </c>
      <c r="BJ202" s="37" t="n">
        <v>-0.00064860312931002</v>
      </c>
      <c r="BK202" s="37" t="n">
        <v>-0.0010548939334513</v>
      </c>
      <c r="BL202" s="37" t="n">
        <v>-0.00849582346513656</v>
      </c>
      <c r="BM202" s="37" t="n">
        <v>-0.000178158452442169</v>
      </c>
      <c r="BN202" s="37" t="n">
        <v>0.00652834119585565</v>
      </c>
      <c r="BO202" s="37" t="n">
        <v>-0.00298615358348839</v>
      </c>
      <c r="BP202" s="37" t="n">
        <v>-0.000351318889529077</v>
      </c>
    </row>
    <row r="203" customFormat="false" ht="12.75" hidden="false" customHeight="false" outlineLevel="0" collapsed="false">
      <c r="A203" s="56"/>
      <c r="B203" s="56" t="n">
        <v>0.00102405791405935</v>
      </c>
      <c r="C203" s="37" t="n">
        <v>0.00026542540775495</v>
      </c>
      <c r="D203" s="37" t="n">
        <v>-0.000438838999827308</v>
      </c>
      <c r="E203" s="37" t="n">
        <v>-0.000451864356387697</v>
      </c>
      <c r="F203" s="37" t="n">
        <v>0.00481927755611337</v>
      </c>
      <c r="G203" s="37" t="n">
        <v>0.000545275000416493</v>
      </c>
      <c r="H203" s="37" t="n">
        <v>0.000427675576089451</v>
      </c>
      <c r="I203" s="37" t="n">
        <v>-0.00141934872940544</v>
      </c>
      <c r="J203" s="37" t="n">
        <v>-0.000638061506384094</v>
      </c>
      <c r="K203" s="37" t="n">
        <v>0.000455976660806389</v>
      </c>
      <c r="L203" s="37" t="n">
        <v>0.000667183268388725</v>
      </c>
      <c r="M203" s="37" t="n">
        <v>0.00262034713924833</v>
      </c>
      <c r="N203" s="37" t="n">
        <v>-0.00295268631753104</v>
      </c>
      <c r="O203" s="37" t="n">
        <v>-0.000531574978248731</v>
      </c>
      <c r="P203" s="37" t="n">
        <v>0.00216560749141394</v>
      </c>
      <c r="Q203" s="37" t="n">
        <v>-0.00171402172336346</v>
      </c>
      <c r="R203" s="37" t="n">
        <v>-0.000452132511850596</v>
      </c>
      <c r="S203" s="37" t="n">
        <v>-0.00031898308651229</v>
      </c>
      <c r="T203" s="37" t="n">
        <v>-0.000626134466898645</v>
      </c>
      <c r="U203" s="37" t="n">
        <v>-0.000384673644152583</v>
      </c>
      <c r="V203" s="37" t="n">
        <v>0.00414402773640244</v>
      </c>
      <c r="W203" s="37" t="n">
        <v>0.00252689353078761</v>
      </c>
      <c r="X203" s="37" t="n">
        <v>-0.000722420623805404</v>
      </c>
      <c r="Y203" s="37" t="n">
        <v>-6.38931424263756E-005</v>
      </c>
      <c r="Z203" s="37" t="n">
        <v>-0.000749321259939947</v>
      </c>
      <c r="AA203" s="37" t="n">
        <v>-0.00252409534408412</v>
      </c>
      <c r="AB203" s="37" t="n">
        <v>0.0014084929049783</v>
      </c>
      <c r="AC203" s="37" t="n">
        <v>-0.00255604078167697</v>
      </c>
      <c r="AD203" s="37" t="n">
        <v>-0.000697821500293155</v>
      </c>
      <c r="AE203" s="37" t="n">
        <v>0.0016251585889695</v>
      </c>
      <c r="AF203" s="37" t="n">
        <v>0.000834834610521234</v>
      </c>
      <c r="AG203" s="37" t="n">
        <v>-0.000848294327747427</v>
      </c>
      <c r="AH203" s="37" t="n">
        <v>-0.0027130577842753</v>
      </c>
      <c r="AI203" s="37" t="n">
        <v>-0.00142929673937692</v>
      </c>
      <c r="AJ203" s="37" t="n">
        <v>0.000356331752704778</v>
      </c>
      <c r="AK203" s="37" t="n">
        <v>0.00108223741996472</v>
      </c>
      <c r="AL203" s="37" t="n">
        <v>0.00054572750211626</v>
      </c>
      <c r="AM203" s="37" t="n">
        <v>3.53126469935269E-005</v>
      </c>
      <c r="AN203" s="37" t="n">
        <v>0.00024721219092277</v>
      </c>
      <c r="AO203" s="37" t="n">
        <v>-0.00299450795045542</v>
      </c>
      <c r="AP203" s="37" t="n">
        <v>0.000134290738758072</v>
      </c>
      <c r="AQ203" s="37" t="n">
        <v>0.000773439022941306</v>
      </c>
      <c r="AR203" s="37" t="n">
        <v>-0.00368735641473561</v>
      </c>
      <c r="AS203" s="37" t="n">
        <v>0.00187068327681521</v>
      </c>
      <c r="AT203" s="37" t="n">
        <v>0.00154605835731747</v>
      </c>
      <c r="AU203" s="37" t="n">
        <v>0.00017537478362927</v>
      </c>
      <c r="AV203" s="37" t="n">
        <v>-0.00144128230732483</v>
      </c>
      <c r="AW203" s="37" t="n">
        <v>0.000152843575675957</v>
      </c>
      <c r="AX203" s="37" t="n">
        <v>0.00363341293089815</v>
      </c>
      <c r="AY203" s="37" t="n">
        <v>0.000553752757919815</v>
      </c>
      <c r="AZ203" s="37" t="n">
        <v>9.24408608436859E-005</v>
      </c>
      <c r="BA203" s="37" t="n">
        <v>-0.00225259182004709</v>
      </c>
      <c r="BB203" s="37" t="n">
        <v>-0.000395206834817728</v>
      </c>
      <c r="BC203" s="37" t="n">
        <v>-0.000213169549837079</v>
      </c>
      <c r="BD203" s="37" t="n">
        <v>0.000232071507866346</v>
      </c>
      <c r="BE203" s="37" t="n">
        <v>-0.000566587432069269</v>
      </c>
      <c r="BF203" s="37" t="n">
        <v>-0.00196607070161083</v>
      </c>
      <c r="BG203" s="37" t="n">
        <v>-0.00231098210545824</v>
      </c>
      <c r="BH203" s="37" t="n">
        <v>-0.000541218654634734</v>
      </c>
      <c r="BI203" s="37" t="n">
        <v>-9.37586249527303E-006</v>
      </c>
      <c r="BJ203" s="37" t="n">
        <v>0.00354947798577424</v>
      </c>
      <c r="BK203" s="37" t="n">
        <v>-0.00143412123189525</v>
      </c>
      <c r="BL203" s="37" t="n">
        <v>-0.00569739657077121</v>
      </c>
      <c r="BM203" s="37" t="n">
        <v>-0.000769504735864534</v>
      </c>
      <c r="BN203" s="37" t="n">
        <v>0.00495291103453107</v>
      </c>
      <c r="BO203" s="37" t="n">
        <v>-0.00249636560808615</v>
      </c>
    </row>
    <row r="204" customFormat="false" ht="12.75" hidden="false" customHeight="false" outlineLevel="0" collapsed="false">
      <c r="A204" s="56"/>
      <c r="B204" s="56" t="n">
        <v>0.00102405791405935</v>
      </c>
      <c r="C204" s="37" t="n">
        <v>0.00026542540775495</v>
      </c>
      <c r="D204" s="37" t="n">
        <v>-0.000438838999827308</v>
      </c>
      <c r="E204" s="37" t="n">
        <v>-0.000451864356387697</v>
      </c>
      <c r="F204" s="37" t="n">
        <v>0.00481927755611337</v>
      </c>
      <c r="G204" s="37" t="n">
        <v>0.000545275000416493</v>
      </c>
      <c r="H204" s="37" t="n">
        <v>0.000427675576089451</v>
      </c>
      <c r="I204" s="37" t="n">
        <v>-0.00141934872940544</v>
      </c>
      <c r="J204" s="37" t="n">
        <v>-0.000638061506384094</v>
      </c>
      <c r="K204" s="37" t="n">
        <v>0.000455976660806389</v>
      </c>
      <c r="L204" s="37" t="n">
        <v>0.000667183268388725</v>
      </c>
      <c r="M204" s="37" t="n">
        <v>0.00262034713924833</v>
      </c>
      <c r="N204" s="37" t="n">
        <v>-0.00295268631753104</v>
      </c>
      <c r="O204" s="37" t="n">
        <v>-0.000531574978248731</v>
      </c>
      <c r="P204" s="37" t="n">
        <v>0.00216560749141394</v>
      </c>
      <c r="Q204" s="37" t="n">
        <v>-0.00171402172336346</v>
      </c>
      <c r="R204" s="37" t="n">
        <v>-0.000452132511850596</v>
      </c>
      <c r="S204" s="37" t="n">
        <v>-0.00031898308651229</v>
      </c>
      <c r="T204" s="37" t="n">
        <v>-0.000626134466898645</v>
      </c>
      <c r="U204" s="37" t="n">
        <v>-0.000384673644152583</v>
      </c>
      <c r="V204" s="37" t="n">
        <v>0.00414402773640244</v>
      </c>
      <c r="W204" s="37" t="n">
        <v>0.00252689353078761</v>
      </c>
      <c r="X204" s="37" t="n">
        <v>-0.000722420623805404</v>
      </c>
      <c r="Y204" s="37" t="n">
        <v>-6.38931424263756E-005</v>
      </c>
      <c r="Z204" s="37" t="n">
        <v>-0.000749321259939947</v>
      </c>
      <c r="AA204" s="37" t="n">
        <v>-0.00252409534408412</v>
      </c>
      <c r="AB204" s="37" t="n">
        <v>0.0014084929049783</v>
      </c>
      <c r="AC204" s="37" t="n">
        <v>-0.00255604078167697</v>
      </c>
      <c r="AD204" s="37" t="n">
        <v>-0.000697821500293155</v>
      </c>
      <c r="AE204" s="37" t="n">
        <v>0.0016251585889695</v>
      </c>
      <c r="AF204" s="37" t="n">
        <v>0.000834834610521234</v>
      </c>
      <c r="AG204" s="37" t="n">
        <v>-0.000848294327747427</v>
      </c>
      <c r="AH204" s="37" t="n">
        <v>-0.0027130577842753</v>
      </c>
      <c r="AI204" s="37" t="n">
        <v>-0.00142929673937692</v>
      </c>
      <c r="AJ204" s="37" t="n">
        <v>0.000356331752704778</v>
      </c>
      <c r="AK204" s="37" t="n">
        <v>0.00108223741996472</v>
      </c>
      <c r="AL204" s="37" t="n">
        <v>0.00054572750211626</v>
      </c>
      <c r="AM204" s="37" t="n">
        <v>3.53126469935269E-005</v>
      </c>
      <c r="AN204" s="37" t="n">
        <v>0.00024721219092277</v>
      </c>
      <c r="AO204" s="37" t="n">
        <v>-0.00299450795045542</v>
      </c>
      <c r="AP204" s="37" t="n">
        <v>0.000134290738758072</v>
      </c>
      <c r="AQ204" s="37" t="n">
        <v>0.000773439022941306</v>
      </c>
      <c r="AR204" s="37" t="n">
        <v>-0.00368735641473561</v>
      </c>
      <c r="AS204" s="37" t="n">
        <v>0.00187068327681521</v>
      </c>
      <c r="AT204" s="37" t="n">
        <v>0.00154605835731747</v>
      </c>
      <c r="AU204" s="37" t="n">
        <v>0.00017537478362927</v>
      </c>
      <c r="AV204" s="37" t="n">
        <v>-0.00144128230732483</v>
      </c>
      <c r="AW204" s="37" t="n">
        <v>0.000152843575675957</v>
      </c>
      <c r="AX204" s="37" t="n">
        <v>0.00363341293089815</v>
      </c>
      <c r="AY204" s="37" t="n">
        <v>0.000553752757919815</v>
      </c>
      <c r="AZ204" s="37" t="n">
        <v>9.24408608436859E-005</v>
      </c>
      <c r="BA204" s="37" t="n">
        <v>-0.00225259182004709</v>
      </c>
      <c r="BB204" s="37" t="n">
        <v>-0.000395206834817728</v>
      </c>
      <c r="BC204" s="37" t="n">
        <v>-0.000213169549837079</v>
      </c>
      <c r="BD204" s="37" t="n">
        <v>0.000232071507866346</v>
      </c>
      <c r="BE204" s="37" t="n">
        <v>-0.000566587432069269</v>
      </c>
      <c r="BF204" s="37" t="n">
        <v>-0.00196607070161083</v>
      </c>
      <c r="BG204" s="37" t="n">
        <v>-0.00231098210545824</v>
      </c>
      <c r="BH204" s="37" t="n">
        <v>-0.000541218654634734</v>
      </c>
      <c r="BI204" s="37" t="n">
        <v>-9.37586249527303E-006</v>
      </c>
      <c r="BJ204" s="37" t="n">
        <v>0.00354947798577424</v>
      </c>
      <c r="BK204" s="37" t="n">
        <v>-0.00143412123189525</v>
      </c>
      <c r="BL204" s="37" t="n">
        <v>-0.00569739657077121</v>
      </c>
      <c r="BM204" s="37" t="n">
        <v>-0.000769504735864534</v>
      </c>
      <c r="BN204" s="37" t="n">
        <v>0.00495291103453107</v>
      </c>
      <c r="BO204" s="37" t="n">
        <v>-0.00249636560808615</v>
      </c>
    </row>
    <row r="205" customFormat="false" ht="12.75" hidden="false" customHeight="false" outlineLevel="0" collapsed="false">
      <c r="A205" s="56"/>
      <c r="B205" s="56" t="n">
        <v>0.00102405791405935</v>
      </c>
      <c r="C205" s="37" t="n">
        <v>0.00026542540775495</v>
      </c>
      <c r="D205" s="37" t="n">
        <v>-0.000438838999827308</v>
      </c>
      <c r="E205" s="37" t="n">
        <v>-0.000451864356387697</v>
      </c>
      <c r="F205" s="37" t="n">
        <v>0.00481927755611337</v>
      </c>
      <c r="G205" s="37" t="n">
        <v>0.000545275000416493</v>
      </c>
      <c r="H205" s="37" t="n">
        <v>0.000427675576089451</v>
      </c>
      <c r="I205" s="37" t="n">
        <v>-0.00141934872940544</v>
      </c>
      <c r="J205" s="37" t="n">
        <v>-0.000638061506384094</v>
      </c>
      <c r="K205" s="37" t="n">
        <v>0.000455976660806389</v>
      </c>
      <c r="L205" s="37" t="n">
        <v>0.000667183268388725</v>
      </c>
      <c r="M205" s="37" t="n">
        <v>0.00262034713924833</v>
      </c>
      <c r="N205" s="37" t="n">
        <v>-0.00295268631753104</v>
      </c>
      <c r="O205" s="37" t="n">
        <v>-0.000531574978248731</v>
      </c>
      <c r="P205" s="37" t="n">
        <v>0.00216560749141394</v>
      </c>
      <c r="Q205" s="37" t="n">
        <v>-0.00171402172336346</v>
      </c>
      <c r="R205" s="37" t="n">
        <v>-0.000452132511850596</v>
      </c>
      <c r="S205" s="37" t="n">
        <v>-0.00031898308651229</v>
      </c>
      <c r="T205" s="37" t="n">
        <v>-0.000626134466898645</v>
      </c>
      <c r="U205" s="37" t="n">
        <v>-0.000384673644152583</v>
      </c>
      <c r="V205" s="37" t="n">
        <v>0.00414402773640244</v>
      </c>
      <c r="W205" s="37" t="n">
        <v>0.00252689353078761</v>
      </c>
      <c r="X205" s="37" t="n">
        <v>-0.000722420623805404</v>
      </c>
      <c r="Y205" s="37" t="n">
        <v>-6.38931424263756E-005</v>
      </c>
      <c r="Z205" s="37" t="n">
        <v>-0.000749321259939947</v>
      </c>
      <c r="AA205" s="37" t="n">
        <v>-0.00252409534408412</v>
      </c>
      <c r="AB205" s="37" t="n">
        <v>0.0014084929049783</v>
      </c>
      <c r="AC205" s="37" t="n">
        <v>-0.00255604078167697</v>
      </c>
      <c r="AD205" s="37" t="n">
        <v>-0.000697821500293155</v>
      </c>
      <c r="AE205" s="37" t="n">
        <v>0.0016251585889695</v>
      </c>
      <c r="AF205" s="37" t="n">
        <v>0.000834834610521234</v>
      </c>
      <c r="AG205" s="37" t="n">
        <v>-0.000848294327747427</v>
      </c>
      <c r="AH205" s="37" t="n">
        <v>-0.0027130577842753</v>
      </c>
      <c r="AI205" s="37" t="n">
        <v>-0.00142929673937692</v>
      </c>
      <c r="AJ205" s="37" t="n">
        <v>0.000356331752704778</v>
      </c>
      <c r="AK205" s="37" t="n">
        <v>0.00108223741996472</v>
      </c>
      <c r="AL205" s="37" t="n">
        <v>0.00054572750211626</v>
      </c>
      <c r="AM205" s="37" t="n">
        <v>3.53126469935269E-005</v>
      </c>
      <c r="AN205" s="37" t="n">
        <v>0.00024721219092277</v>
      </c>
      <c r="AO205" s="37" t="n">
        <v>-0.00299450795045542</v>
      </c>
      <c r="AP205" s="37" t="n">
        <v>0.000134290738758072</v>
      </c>
      <c r="AQ205" s="37" t="n">
        <v>0.000773439022941306</v>
      </c>
      <c r="AR205" s="37" t="n">
        <v>-0.00368735641473561</v>
      </c>
      <c r="AS205" s="37" t="n">
        <v>0.00187068327681521</v>
      </c>
      <c r="AT205" s="37" t="n">
        <v>0.00154605835731747</v>
      </c>
      <c r="AU205" s="37" t="n">
        <v>0.00017537478362927</v>
      </c>
      <c r="AV205" s="37" t="n">
        <v>-0.00144128230732483</v>
      </c>
      <c r="AW205" s="37" t="n">
        <v>0.000152843575675957</v>
      </c>
      <c r="AX205" s="37" t="n">
        <v>0.00363341293089815</v>
      </c>
      <c r="AY205" s="37" t="n">
        <v>0.000553752757919815</v>
      </c>
      <c r="AZ205" s="37" t="n">
        <v>9.24408608436859E-005</v>
      </c>
      <c r="BA205" s="37" t="n">
        <v>-0.00225259182004709</v>
      </c>
      <c r="BB205" s="37" t="n">
        <v>-0.000395206834817728</v>
      </c>
      <c r="BC205" s="37" t="n">
        <v>-0.000213169549837079</v>
      </c>
      <c r="BD205" s="37" t="n">
        <v>0.000232071507866346</v>
      </c>
      <c r="BE205" s="37" t="n">
        <v>-0.000566587432069269</v>
      </c>
      <c r="BF205" s="37" t="n">
        <v>-0.00196607070161083</v>
      </c>
      <c r="BG205" s="37" t="n">
        <v>-0.00231098210545824</v>
      </c>
      <c r="BH205" s="37" t="n">
        <v>-0.000541218654634734</v>
      </c>
      <c r="BI205" s="37" t="n">
        <v>-9.37586249527303E-006</v>
      </c>
      <c r="BJ205" s="37" t="n">
        <v>0.00354947798577424</v>
      </c>
      <c r="BK205" s="37" t="n">
        <v>-0.00143412123189525</v>
      </c>
      <c r="BL205" s="37" t="n">
        <v>-0.00569739657077121</v>
      </c>
      <c r="BM205" s="37" t="n">
        <v>-0.000769504735864534</v>
      </c>
      <c r="BN205" s="37" t="n">
        <v>0.00495291103453107</v>
      </c>
      <c r="BO205" s="37" t="n">
        <v>-0.00249636560808615</v>
      </c>
    </row>
    <row r="206" customFormat="false" ht="12.75" hidden="false" customHeight="false" outlineLevel="0" collapsed="false">
      <c r="A206" s="56"/>
      <c r="B206" s="56" t="n">
        <v>0.00102405791405935</v>
      </c>
      <c r="C206" s="37" t="n">
        <v>0.00026542540775495</v>
      </c>
      <c r="D206" s="37" t="n">
        <v>-0.000438838999827308</v>
      </c>
      <c r="E206" s="37" t="n">
        <v>-0.000451864356387697</v>
      </c>
      <c r="F206" s="37" t="n">
        <v>0.00481927755611337</v>
      </c>
      <c r="G206" s="37" t="n">
        <v>0.000545275000416493</v>
      </c>
      <c r="H206" s="37" t="n">
        <v>0.000427675576089451</v>
      </c>
      <c r="I206" s="37" t="n">
        <v>-0.00141934872940544</v>
      </c>
      <c r="J206" s="37" t="n">
        <v>-0.000638061506384094</v>
      </c>
      <c r="K206" s="37" t="n">
        <v>0.000455976660806389</v>
      </c>
      <c r="L206" s="37" t="n">
        <v>0.000667183268388725</v>
      </c>
      <c r="M206" s="37" t="n">
        <v>0.00262034713924833</v>
      </c>
      <c r="N206" s="37" t="n">
        <v>-0.00295268631753104</v>
      </c>
      <c r="O206" s="37" t="n">
        <v>-0.000531574978248731</v>
      </c>
      <c r="P206" s="37" t="n">
        <v>0.00216560749141394</v>
      </c>
      <c r="Q206" s="37" t="n">
        <v>-0.00171402172336346</v>
      </c>
      <c r="R206" s="37" t="n">
        <v>-0.000452132511850596</v>
      </c>
      <c r="S206" s="37" t="n">
        <v>-0.00031898308651229</v>
      </c>
      <c r="T206" s="37" t="n">
        <v>-0.000626134466898645</v>
      </c>
      <c r="U206" s="37" t="n">
        <v>-0.000384673644152583</v>
      </c>
      <c r="V206" s="37" t="n">
        <v>0.00414402773640244</v>
      </c>
      <c r="W206" s="37" t="n">
        <v>0.00252689353078761</v>
      </c>
      <c r="X206" s="37" t="n">
        <v>-0.000722420623805404</v>
      </c>
      <c r="Y206" s="37" t="n">
        <v>-6.38931424263756E-005</v>
      </c>
      <c r="Z206" s="37" t="n">
        <v>-0.000749321259939947</v>
      </c>
      <c r="AA206" s="37" t="n">
        <v>-0.00252409534408412</v>
      </c>
      <c r="AB206" s="37" t="n">
        <v>0.0014084929049783</v>
      </c>
      <c r="AC206" s="37" t="n">
        <v>-0.00255604078167697</v>
      </c>
      <c r="AD206" s="37" t="n">
        <v>-0.000697821500293155</v>
      </c>
      <c r="AE206" s="37" t="n">
        <v>0.0016251585889695</v>
      </c>
      <c r="AF206" s="37" t="n">
        <v>0.000834834610521234</v>
      </c>
      <c r="AG206" s="37" t="n">
        <v>-0.000848294327747427</v>
      </c>
      <c r="AH206" s="37" t="n">
        <v>-0.0027130577842753</v>
      </c>
      <c r="AI206" s="37" t="n">
        <v>-0.00142929673937692</v>
      </c>
      <c r="AJ206" s="37" t="n">
        <v>0.000356331752704778</v>
      </c>
      <c r="AK206" s="37" t="n">
        <v>0.00108223741996472</v>
      </c>
      <c r="AL206" s="37" t="n">
        <v>0.00054572750211626</v>
      </c>
      <c r="AM206" s="37" t="n">
        <v>3.53126469935269E-005</v>
      </c>
      <c r="AN206" s="37" t="n">
        <v>0.00024721219092277</v>
      </c>
      <c r="AO206" s="37" t="n">
        <v>-0.00299450795045542</v>
      </c>
      <c r="AP206" s="37" t="n">
        <v>0.000134290738758072</v>
      </c>
      <c r="AQ206" s="37" t="n">
        <v>0.000773439022941306</v>
      </c>
      <c r="AR206" s="37" t="n">
        <v>-0.00368735641473561</v>
      </c>
      <c r="AS206" s="37" t="n">
        <v>0.00187068327681521</v>
      </c>
      <c r="AT206" s="37" t="n">
        <v>0.00154605835731747</v>
      </c>
      <c r="AU206" s="37" t="n">
        <v>0.00017537478362927</v>
      </c>
      <c r="AV206" s="37" t="n">
        <v>-0.00144128230732483</v>
      </c>
      <c r="AW206" s="37" t="n">
        <v>0.000152843575675957</v>
      </c>
      <c r="AX206" s="37" t="n">
        <v>0.00363341293089815</v>
      </c>
      <c r="AY206" s="37" t="n">
        <v>0.000553752757919815</v>
      </c>
      <c r="AZ206" s="37" t="n">
        <v>9.24408608436859E-005</v>
      </c>
      <c r="BA206" s="37" t="n">
        <v>-0.00225259182004709</v>
      </c>
      <c r="BB206" s="37" t="n">
        <v>-0.000395206834817728</v>
      </c>
      <c r="BC206" s="37" t="n">
        <v>-0.000213169549837079</v>
      </c>
      <c r="BD206" s="37" t="n">
        <v>0.000232071507866346</v>
      </c>
      <c r="BE206" s="37" t="n">
        <v>-0.000566587432069269</v>
      </c>
      <c r="BF206" s="37" t="n">
        <v>-0.00196607070161083</v>
      </c>
      <c r="BG206" s="37" t="n">
        <v>-0.00231098210545824</v>
      </c>
      <c r="BH206" s="37" t="n">
        <v>-0.000541218654634734</v>
      </c>
      <c r="BI206" s="37" t="n">
        <v>-9.37586249527303E-006</v>
      </c>
      <c r="BJ206" s="37" t="n">
        <v>0.00354947798577424</v>
      </c>
      <c r="BK206" s="37" t="n">
        <v>-0.00143412123189525</v>
      </c>
      <c r="BL206" s="37" t="n">
        <v>-0.00569739657077121</v>
      </c>
      <c r="BM206" s="37" t="n">
        <v>-0.000769504735864534</v>
      </c>
      <c r="BN206" s="37" t="n">
        <v>0.00495291103453107</v>
      </c>
      <c r="BO206" s="37" t="n">
        <v>-0.00249636560808615</v>
      </c>
    </row>
    <row r="207" customFormat="false" ht="12.75" hidden="false" customHeight="false" outlineLevel="0" collapsed="false">
      <c r="A207" s="56"/>
      <c r="B207" s="56" t="n">
        <v>0.00102405791405935</v>
      </c>
      <c r="C207" s="37" t="n">
        <v>0.00026542540775495</v>
      </c>
      <c r="D207" s="37" t="n">
        <v>-0.000438838999827308</v>
      </c>
      <c r="E207" s="37" t="n">
        <v>-0.000451864356387697</v>
      </c>
      <c r="F207" s="37" t="n">
        <v>0.00481927755611337</v>
      </c>
      <c r="G207" s="37" t="n">
        <v>0.000545275000416493</v>
      </c>
      <c r="H207" s="37" t="n">
        <v>0.000427675576089451</v>
      </c>
      <c r="I207" s="37" t="n">
        <v>-0.00141934872940544</v>
      </c>
      <c r="J207" s="37" t="n">
        <v>-0.000638061506384094</v>
      </c>
      <c r="K207" s="37" t="n">
        <v>0.000455976660806389</v>
      </c>
      <c r="L207" s="37" t="n">
        <v>0.000667183268388725</v>
      </c>
      <c r="M207" s="37" t="n">
        <v>0.00262034713924833</v>
      </c>
      <c r="N207" s="37" t="n">
        <v>-0.00295268631753104</v>
      </c>
      <c r="O207" s="37" t="n">
        <v>-0.000531574978248731</v>
      </c>
      <c r="P207" s="37" t="n">
        <v>0.00216560749141394</v>
      </c>
      <c r="Q207" s="37" t="n">
        <v>-0.00171402172336346</v>
      </c>
      <c r="R207" s="37" t="n">
        <v>-0.000452132511850596</v>
      </c>
      <c r="S207" s="37" t="n">
        <v>-0.00031898308651229</v>
      </c>
      <c r="T207" s="37" t="n">
        <v>-0.000626134466898645</v>
      </c>
      <c r="U207" s="37" t="n">
        <v>-0.000384673644152583</v>
      </c>
      <c r="V207" s="37" t="n">
        <v>0.00414402773640244</v>
      </c>
      <c r="W207" s="37" t="n">
        <v>0.00252689353078761</v>
      </c>
      <c r="X207" s="37" t="n">
        <v>-0.000722420623805404</v>
      </c>
      <c r="Y207" s="37" t="n">
        <v>-6.38931424263756E-005</v>
      </c>
      <c r="Z207" s="37" t="n">
        <v>-0.000749321259939947</v>
      </c>
      <c r="AA207" s="37" t="n">
        <v>-0.00252409534408412</v>
      </c>
      <c r="AB207" s="37" t="n">
        <v>0.0014084929049783</v>
      </c>
      <c r="AC207" s="37" t="n">
        <v>-0.00255604078167697</v>
      </c>
      <c r="AD207" s="37" t="n">
        <v>-0.000697821500293155</v>
      </c>
      <c r="AE207" s="37" t="n">
        <v>0.0016251585889695</v>
      </c>
      <c r="AF207" s="37" t="n">
        <v>0.000834834610521234</v>
      </c>
      <c r="AG207" s="37" t="n">
        <v>-0.000848294327747427</v>
      </c>
      <c r="AH207" s="37" t="n">
        <v>-0.0027130577842753</v>
      </c>
      <c r="AI207" s="37" t="n">
        <v>-0.00142929673937692</v>
      </c>
      <c r="AJ207" s="37" t="n">
        <v>0.000356331752704778</v>
      </c>
      <c r="AK207" s="37" t="n">
        <v>0.00108223741996472</v>
      </c>
      <c r="AL207" s="37" t="n">
        <v>0.00054572750211626</v>
      </c>
      <c r="AM207" s="37" t="n">
        <v>3.53126469935269E-005</v>
      </c>
      <c r="AN207" s="37" t="n">
        <v>0.00024721219092277</v>
      </c>
      <c r="AO207" s="37" t="n">
        <v>-0.00299450795045542</v>
      </c>
      <c r="AP207" s="37" t="n">
        <v>0.000134290738758072</v>
      </c>
      <c r="AQ207" s="37" t="n">
        <v>0.000773439022941306</v>
      </c>
      <c r="AR207" s="37" t="n">
        <v>-0.00368735641473561</v>
      </c>
      <c r="AS207" s="37" t="n">
        <v>0.00187068327681521</v>
      </c>
      <c r="AT207" s="37" t="n">
        <v>0.00154605835731747</v>
      </c>
      <c r="AU207" s="37" t="n">
        <v>0.00017537478362927</v>
      </c>
      <c r="AV207" s="37" t="n">
        <v>-0.00144128230732483</v>
      </c>
      <c r="AW207" s="37" t="n">
        <v>0.000152843575675957</v>
      </c>
      <c r="AX207" s="37" t="n">
        <v>0.00363341293089815</v>
      </c>
      <c r="AY207" s="37" t="n">
        <v>0.000553752757919815</v>
      </c>
      <c r="AZ207" s="37" t="n">
        <v>9.24408608436859E-005</v>
      </c>
      <c r="BA207" s="37" t="n">
        <v>-0.00225259182004709</v>
      </c>
      <c r="BB207" s="37" t="n">
        <v>-0.000395206834817728</v>
      </c>
      <c r="BC207" s="37" t="n">
        <v>-0.000213169549837079</v>
      </c>
      <c r="BD207" s="37" t="n">
        <v>0.000232071507866346</v>
      </c>
      <c r="BE207" s="37" t="n">
        <v>-0.000566587432069269</v>
      </c>
      <c r="BF207" s="37" t="n">
        <v>-0.00196607070161083</v>
      </c>
      <c r="BG207" s="37" t="n">
        <v>-0.00231098210545824</v>
      </c>
      <c r="BH207" s="37" t="n">
        <v>-0.000541218654634734</v>
      </c>
      <c r="BI207" s="37" t="n">
        <v>-9.37586249527303E-006</v>
      </c>
      <c r="BJ207" s="37" t="n">
        <v>0.00354947798577424</v>
      </c>
      <c r="BK207" s="37" t="n">
        <v>-0.00143412123189525</v>
      </c>
      <c r="BL207" s="37" t="n">
        <v>-0.00569739657077121</v>
      </c>
      <c r="BM207" s="37" t="n">
        <v>-0.000769504735864534</v>
      </c>
      <c r="BN207" s="37" t="n">
        <v>0.00495291103453107</v>
      </c>
      <c r="BO207" s="37" t="n">
        <v>-0.00249636560808615</v>
      </c>
    </row>
    <row r="208" customFormat="false" ht="12.75" hidden="false" customHeight="false" outlineLevel="0" collapsed="false">
      <c r="A208" s="56"/>
      <c r="B208" s="56" t="n">
        <v>0.00102405791405935</v>
      </c>
      <c r="C208" s="37" t="n">
        <v>0.00026542540775495</v>
      </c>
      <c r="D208" s="37" t="n">
        <v>-0.000438838999827308</v>
      </c>
      <c r="E208" s="37" t="n">
        <v>-0.000451864356387697</v>
      </c>
      <c r="F208" s="37" t="n">
        <v>0.00481927755611337</v>
      </c>
      <c r="G208" s="37" t="n">
        <v>0.000545275000416493</v>
      </c>
      <c r="H208" s="37" t="n">
        <v>0.000427675576089451</v>
      </c>
      <c r="I208" s="37" t="n">
        <v>-0.00141934872940544</v>
      </c>
      <c r="J208" s="37" t="n">
        <v>-0.000638061506384094</v>
      </c>
      <c r="K208" s="37" t="n">
        <v>0.000455976660806389</v>
      </c>
      <c r="L208" s="37" t="n">
        <v>0.000667183268388725</v>
      </c>
      <c r="M208" s="37" t="n">
        <v>0.00262034713924833</v>
      </c>
      <c r="N208" s="37" t="n">
        <v>-0.00295268631753104</v>
      </c>
      <c r="O208" s="37" t="n">
        <v>-0.000531574978248731</v>
      </c>
      <c r="P208" s="37" t="n">
        <v>0.00216560749141394</v>
      </c>
      <c r="Q208" s="37" t="n">
        <v>-0.00171402172336346</v>
      </c>
      <c r="R208" s="37" t="n">
        <v>-0.000452132511850596</v>
      </c>
      <c r="S208" s="37" t="n">
        <v>-0.00031898308651229</v>
      </c>
      <c r="T208" s="37" t="n">
        <v>-0.000626134466898645</v>
      </c>
      <c r="U208" s="37" t="n">
        <v>-0.000384673644152583</v>
      </c>
      <c r="V208" s="37" t="n">
        <v>0.00414402773640244</v>
      </c>
      <c r="W208" s="37" t="n">
        <v>0.00252689353078761</v>
      </c>
      <c r="X208" s="37" t="n">
        <v>-0.000722420623805404</v>
      </c>
      <c r="Y208" s="37" t="n">
        <v>-6.38931424263756E-005</v>
      </c>
      <c r="Z208" s="37" t="n">
        <v>-0.000749321259939947</v>
      </c>
      <c r="AA208" s="37" t="n">
        <v>-0.00252409534408412</v>
      </c>
      <c r="AB208" s="37" t="n">
        <v>0.0014084929049783</v>
      </c>
      <c r="AC208" s="37" t="n">
        <v>-0.00255604078167697</v>
      </c>
      <c r="AD208" s="37" t="n">
        <v>-0.000697821500293155</v>
      </c>
      <c r="AE208" s="37" t="n">
        <v>0.0016251585889695</v>
      </c>
      <c r="AF208" s="37" t="n">
        <v>0.000834834610521234</v>
      </c>
      <c r="AG208" s="37" t="n">
        <v>-0.000848294327747427</v>
      </c>
      <c r="AH208" s="37" t="n">
        <v>-0.0027130577842753</v>
      </c>
      <c r="AI208" s="37" t="n">
        <v>-0.00142929673937692</v>
      </c>
      <c r="AJ208" s="37" t="n">
        <v>0.000356331752704778</v>
      </c>
      <c r="AK208" s="37" t="n">
        <v>0.00108223741996472</v>
      </c>
      <c r="AL208" s="37" t="n">
        <v>0.00054572750211626</v>
      </c>
      <c r="AM208" s="37" t="n">
        <v>3.53126469935269E-005</v>
      </c>
      <c r="AN208" s="37" t="n">
        <v>0.00024721219092277</v>
      </c>
      <c r="AO208" s="37" t="n">
        <v>-0.00299450795045542</v>
      </c>
      <c r="AP208" s="37" t="n">
        <v>0.000134290738758072</v>
      </c>
      <c r="AQ208" s="37" t="n">
        <v>0.000773439022941306</v>
      </c>
      <c r="AR208" s="37" t="n">
        <v>-0.00368735641473561</v>
      </c>
      <c r="AS208" s="37" t="n">
        <v>0.00187068327681521</v>
      </c>
      <c r="AT208" s="37" t="n">
        <v>0.00154605835731747</v>
      </c>
      <c r="AU208" s="37" t="n">
        <v>0.00017537478362927</v>
      </c>
      <c r="AV208" s="37" t="n">
        <v>-0.00144128230732483</v>
      </c>
      <c r="AW208" s="37" t="n">
        <v>0.000152843575675957</v>
      </c>
      <c r="AX208" s="37" t="n">
        <v>0.00363341293089815</v>
      </c>
      <c r="AY208" s="37" t="n">
        <v>0.000553752757919815</v>
      </c>
      <c r="AZ208" s="37" t="n">
        <v>9.24408608436859E-005</v>
      </c>
      <c r="BA208" s="37" t="n">
        <v>-0.00225259182004709</v>
      </c>
      <c r="BB208" s="37" t="n">
        <v>-0.000395206834817728</v>
      </c>
      <c r="BC208" s="37" t="n">
        <v>-0.000213169549837079</v>
      </c>
      <c r="BD208" s="37" t="n">
        <v>0.000232071507866346</v>
      </c>
      <c r="BE208" s="37" t="n">
        <v>-0.000566587432069269</v>
      </c>
      <c r="BF208" s="37" t="n">
        <v>-0.00196607070161083</v>
      </c>
      <c r="BG208" s="37" t="n">
        <v>-0.00231098210545824</v>
      </c>
      <c r="BH208" s="37" t="n">
        <v>-0.000541218654634734</v>
      </c>
      <c r="BI208" s="37" t="n">
        <v>-9.37586249527303E-006</v>
      </c>
      <c r="BJ208" s="37" t="n">
        <v>0.00354947798577424</v>
      </c>
      <c r="BK208" s="37" t="n">
        <v>-0.00143412123189525</v>
      </c>
      <c r="BL208" s="37" t="n">
        <v>-0.00569739657077121</v>
      </c>
      <c r="BM208" s="37" t="n">
        <v>-0.000769504735864534</v>
      </c>
      <c r="BN208" s="37" t="n">
        <v>0.00495291103453107</v>
      </c>
      <c r="BO208" s="37" t="n">
        <v>-0.00249636560808615</v>
      </c>
    </row>
    <row r="209" customFormat="false" ht="12.75" hidden="false" customHeight="false" outlineLevel="0" collapsed="false">
      <c r="A209" s="56"/>
      <c r="B209" s="56" t="n">
        <v>0.000580731930875957</v>
      </c>
      <c r="C209" s="37" t="n">
        <v>0.000754023971226468</v>
      </c>
      <c r="D209" s="37" t="n">
        <v>-0.00133369305100686</v>
      </c>
      <c r="E209" s="37" t="n">
        <v>-0.00100262896469971</v>
      </c>
      <c r="F209" s="37" t="n">
        <v>0.00668256859674845</v>
      </c>
      <c r="G209" s="37" t="n">
        <v>-0.000463564951315695</v>
      </c>
      <c r="H209" s="37" t="n">
        <v>0.00065472188918876</v>
      </c>
      <c r="I209" s="37" t="n">
        <v>-0.00344565144808557</v>
      </c>
      <c r="J209" s="37" t="n">
        <v>-0.000512016056771939</v>
      </c>
      <c r="K209" s="37" t="n">
        <v>0.00130462434709974</v>
      </c>
      <c r="L209" s="37" t="n">
        <v>0.000397789413122793</v>
      </c>
      <c r="M209" s="37" t="n">
        <v>0.00195326556335644</v>
      </c>
      <c r="N209" s="37" t="n">
        <v>-0.00290457349047461</v>
      </c>
      <c r="O209" s="37" t="n">
        <v>-0.000959538438598953</v>
      </c>
      <c r="P209" s="37" t="n">
        <v>0.00226603712694488</v>
      </c>
      <c r="Q209" s="37" t="n">
        <v>-0.0024912221105286</v>
      </c>
      <c r="R209" s="37" t="n">
        <v>0.000526443473503328</v>
      </c>
      <c r="S209" s="37" t="n">
        <v>0.00191759793948665</v>
      </c>
      <c r="T209" s="37" t="n">
        <v>-0.000427273862157628</v>
      </c>
      <c r="U209" s="37" t="n">
        <v>0.00281181716955062</v>
      </c>
      <c r="V209" s="37" t="n">
        <v>0.00162224540186423</v>
      </c>
      <c r="W209" s="37" t="n">
        <v>-0.00238833594325042</v>
      </c>
      <c r="X209" s="37" t="n">
        <v>-0.000917923880964241</v>
      </c>
      <c r="Y209" s="37" t="n">
        <v>0.000883908203153254</v>
      </c>
      <c r="Z209" s="37" t="n">
        <v>0.00229548708720438</v>
      </c>
      <c r="AA209" s="37" t="n">
        <v>-0.003584264484728</v>
      </c>
      <c r="AB209" s="37" t="n">
        <v>0.00238990733374169</v>
      </c>
      <c r="AC209" s="37" t="n">
        <v>-0.00298783598375387</v>
      </c>
      <c r="AD209" s="37" t="n">
        <v>-0.000747658291751738</v>
      </c>
      <c r="AE209" s="37" t="n">
        <v>0.00137277501932745</v>
      </c>
      <c r="AF209" s="37" t="n">
        <v>0.000606052458798848</v>
      </c>
      <c r="AG209" s="37" t="n">
        <v>-8.10685896946318E-005</v>
      </c>
      <c r="AH209" s="37" t="n">
        <v>-0.00194351108261288</v>
      </c>
      <c r="AI209" s="37" t="n">
        <v>-0.00177900722262546</v>
      </c>
      <c r="AJ209" s="37" t="n">
        <v>0.000876639391346266</v>
      </c>
      <c r="AK209" s="37" t="n">
        <v>0.0017397415708514</v>
      </c>
      <c r="AL209" s="37" t="n">
        <v>0.00220956410002371</v>
      </c>
      <c r="AM209" s="37" t="n">
        <v>0.0001025591226838</v>
      </c>
      <c r="AN209" s="37" t="n">
        <v>0.000676452359958303</v>
      </c>
      <c r="AO209" s="37" t="n">
        <v>-0.00493558029606189</v>
      </c>
      <c r="AP209" s="37" t="n">
        <v>-2.21872260316324E-005</v>
      </c>
      <c r="AQ209" s="37" t="n">
        <v>0.000217905280104428</v>
      </c>
      <c r="AR209" s="37" t="n">
        <v>-0.00146111649593113</v>
      </c>
      <c r="AS209" s="37" t="n">
        <v>0.00319067015524437</v>
      </c>
      <c r="AT209" s="37" t="n">
        <v>0.000643022167346806</v>
      </c>
      <c r="AU209" s="37" t="n">
        <v>4.1908525308006E-005</v>
      </c>
      <c r="AV209" s="37" t="n">
        <v>-0.00195409914638769</v>
      </c>
      <c r="AW209" s="37" t="n">
        <v>0.00341278617337838</v>
      </c>
      <c r="AX209" s="37" t="n">
        <v>0.0022945585113491</v>
      </c>
      <c r="AY209" s="37" t="n">
        <v>-0.00182330751696027</v>
      </c>
      <c r="AZ209" s="37" t="n">
        <v>0.000725945177458098</v>
      </c>
      <c r="BA209" s="37" t="n">
        <v>-0.000903332451474688</v>
      </c>
      <c r="BB209" s="37" t="n">
        <v>-0.00370919192674754</v>
      </c>
      <c r="BC209" s="37" t="n">
        <v>-8.57322654903254E-005</v>
      </c>
      <c r="BD209" s="37" t="n">
        <v>0.000334576641122108</v>
      </c>
      <c r="BE209" s="37" t="n">
        <v>0.000364578603890218</v>
      </c>
      <c r="BF209" s="37" t="n">
        <v>-0.000367706627441352</v>
      </c>
      <c r="BG209" s="37" t="n">
        <v>-0.00325650366844965</v>
      </c>
      <c r="BH209" s="37" t="n">
        <v>0.00166185633800063</v>
      </c>
      <c r="BI209" s="37" t="n">
        <v>0.000319101205138668</v>
      </c>
      <c r="BJ209" s="37" t="n">
        <v>-0.00064860312931002</v>
      </c>
      <c r="BK209" s="37" t="n">
        <v>-0.0010548939334513</v>
      </c>
      <c r="BL209" s="37" t="n">
        <v>-0.00849582346513656</v>
      </c>
      <c r="BM209" s="37" t="n">
        <v>-0.000178158452442169</v>
      </c>
      <c r="BN209" s="37" t="n">
        <v>0.00652834119585565</v>
      </c>
      <c r="BO209" s="37" t="n">
        <v>-0.00298615358348839</v>
      </c>
    </row>
    <row r="210" customFormat="false" ht="12.75" hidden="false" customHeight="false" outlineLevel="0" collapsed="false">
      <c r="A210" s="56"/>
      <c r="B210" s="56" t="n">
        <v>0.00102405791405935</v>
      </c>
      <c r="C210" s="37" t="n">
        <v>0.00026542540775495</v>
      </c>
      <c r="D210" s="37" t="n">
        <v>-0.000438838999827308</v>
      </c>
      <c r="E210" s="37" t="n">
        <v>-0.000451864356387697</v>
      </c>
      <c r="F210" s="37" t="n">
        <v>0.00481927755611337</v>
      </c>
      <c r="G210" s="37" t="n">
        <v>0.000545275000416493</v>
      </c>
      <c r="H210" s="37" t="n">
        <v>0.000427675576089451</v>
      </c>
      <c r="I210" s="37" t="n">
        <v>-0.00141934872940544</v>
      </c>
      <c r="J210" s="37" t="n">
        <v>-0.000638061506384094</v>
      </c>
      <c r="K210" s="37" t="n">
        <v>0.000455976660806389</v>
      </c>
      <c r="L210" s="37" t="n">
        <v>0.000667183268388725</v>
      </c>
      <c r="M210" s="37" t="n">
        <v>0.00262034713924833</v>
      </c>
      <c r="N210" s="37" t="n">
        <v>-0.00295268631753104</v>
      </c>
      <c r="O210" s="37" t="n">
        <v>-0.000531574978248731</v>
      </c>
      <c r="P210" s="37" t="n">
        <v>0.00216560749141394</v>
      </c>
      <c r="Q210" s="37" t="n">
        <v>-0.00171402172336346</v>
      </c>
      <c r="R210" s="37" t="n">
        <v>-0.000452132511850596</v>
      </c>
      <c r="S210" s="37" t="n">
        <v>-0.00031898308651229</v>
      </c>
      <c r="T210" s="37" t="n">
        <v>-0.000626134466898645</v>
      </c>
      <c r="U210" s="37" t="n">
        <v>-0.000384673644152583</v>
      </c>
      <c r="V210" s="37" t="n">
        <v>0.00414402773640244</v>
      </c>
      <c r="W210" s="37" t="n">
        <v>0.00252689353078761</v>
      </c>
      <c r="X210" s="37" t="n">
        <v>-0.000722420623805404</v>
      </c>
      <c r="Y210" s="37" t="n">
        <v>-6.38931424263756E-005</v>
      </c>
      <c r="Z210" s="37" t="n">
        <v>-0.000749321259939947</v>
      </c>
      <c r="AA210" s="37" t="n">
        <v>-0.00252409534408412</v>
      </c>
      <c r="AB210" s="37" t="n">
        <v>0.0014084929049783</v>
      </c>
      <c r="AC210" s="37" t="n">
        <v>-0.00255604078167697</v>
      </c>
      <c r="AD210" s="37" t="n">
        <v>-0.000697821500293155</v>
      </c>
      <c r="AE210" s="37" t="n">
        <v>0.0016251585889695</v>
      </c>
      <c r="AF210" s="37" t="n">
        <v>0.000834834610521234</v>
      </c>
      <c r="AG210" s="37" t="n">
        <v>-0.000848294327747427</v>
      </c>
      <c r="AH210" s="37" t="n">
        <v>-0.0027130577842753</v>
      </c>
      <c r="AI210" s="37" t="n">
        <v>-0.00142929673937692</v>
      </c>
      <c r="AJ210" s="37" t="n">
        <v>0.000356331752704778</v>
      </c>
      <c r="AK210" s="37" t="n">
        <v>0.00108223741996472</v>
      </c>
      <c r="AL210" s="37" t="n">
        <v>0.00054572750211626</v>
      </c>
      <c r="AM210" s="37" t="n">
        <v>3.53126469935269E-005</v>
      </c>
      <c r="AN210" s="37" t="n">
        <v>0.00024721219092277</v>
      </c>
      <c r="AO210" s="37" t="n">
        <v>-0.00299450795045542</v>
      </c>
      <c r="AP210" s="37" t="n">
        <v>0.000134290738758072</v>
      </c>
      <c r="AQ210" s="37" t="n">
        <v>0.000773439022941306</v>
      </c>
      <c r="AR210" s="37" t="n">
        <v>-0.00368735641473561</v>
      </c>
      <c r="AS210" s="37" t="n">
        <v>0.00187068327681521</v>
      </c>
      <c r="AT210" s="37" t="n">
        <v>0.00154605835731747</v>
      </c>
      <c r="AU210" s="37" t="n">
        <v>0.00017537478362927</v>
      </c>
      <c r="AV210" s="37" t="n">
        <v>-0.00144128230732483</v>
      </c>
      <c r="AW210" s="37" t="n">
        <v>0.000152843575675957</v>
      </c>
      <c r="AX210" s="37" t="n">
        <v>0.00363341293089815</v>
      </c>
      <c r="AY210" s="37" t="n">
        <v>0.000553752757919815</v>
      </c>
      <c r="AZ210" s="37" t="n">
        <v>9.24408608436859E-005</v>
      </c>
      <c r="BA210" s="37" t="n">
        <v>-0.00225259182004709</v>
      </c>
      <c r="BB210" s="37" t="n">
        <v>-0.000395206834817728</v>
      </c>
      <c r="BC210" s="37" t="n">
        <v>-0.000213169549837079</v>
      </c>
      <c r="BD210" s="37" t="n">
        <v>0.000232071507866346</v>
      </c>
      <c r="BE210" s="37" t="n">
        <v>-0.000566587432069269</v>
      </c>
      <c r="BF210" s="37" t="n">
        <v>-0.00196607070161083</v>
      </c>
      <c r="BG210" s="37" t="n">
        <v>-0.00231098210545824</v>
      </c>
      <c r="BH210" s="37" t="n">
        <v>-0.000541218654634734</v>
      </c>
      <c r="BI210" s="37" t="n">
        <v>-9.37586249527303E-006</v>
      </c>
      <c r="BJ210" s="37" t="n">
        <v>0.00354947798577424</v>
      </c>
      <c r="BK210" s="37" t="n">
        <v>-0.00143412123189525</v>
      </c>
      <c r="BL210" s="37" t="n">
        <v>-0.00569739657077121</v>
      </c>
      <c r="BM210" s="37" t="n">
        <v>-0.000769504735864534</v>
      </c>
      <c r="BN210" s="37" t="n">
        <v>0.00495291103453107</v>
      </c>
      <c r="BO210" s="37" t="n">
        <v>-0.00249636560808615</v>
      </c>
    </row>
    <row r="211" customFormat="false" ht="12.75" hidden="false" customHeight="false" outlineLevel="0" collapsed="false">
      <c r="A211" s="56"/>
      <c r="B211" s="56" t="n">
        <v>0.00102405791405935</v>
      </c>
      <c r="C211" s="37" t="n">
        <v>0.00026542540775495</v>
      </c>
      <c r="D211" s="37" t="n">
        <v>-0.000438838999827308</v>
      </c>
      <c r="E211" s="37" t="n">
        <v>-0.000451864356387697</v>
      </c>
      <c r="F211" s="37" t="n">
        <v>0.00481927755611337</v>
      </c>
      <c r="G211" s="37" t="n">
        <v>0.000545275000416493</v>
      </c>
      <c r="H211" s="37" t="n">
        <v>0.000427675576089451</v>
      </c>
      <c r="I211" s="37" t="n">
        <v>-0.00141934872940544</v>
      </c>
      <c r="J211" s="37" t="n">
        <v>-0.000638061506384094</v>
      </c>
      <c r="K211" s="37" t="n">
        <v>0.000455976660806389</v>
      </c>
      <c r="L211" s="37" t="n">
        <v>0.000667183268388725</v>
      </c>
      <c r="M211" s="37" t="n">
        <v>0.00262034713924833</v>
      </c>
      <c r="N211" s="37" t="n">
        <v>-0.00295268631753104</v>
      </c>
      <c r="O211" s="37" t="n">
        <v>-0.000531574978248731</v>
      </c>
      <c r="P211" s="37" t="n">
        <v>0.00216560749141394</v>
      </c>
      <c r="Q211" s="37" t="n">
        <v>-0.00171402172336346</v>
      </c>
      <c r="R211" s="37" t="n">
        <v>-0.000452132511850596</v>
      </c>
      <c r="S211" s="37" t="n">
        <v>-0.00031898308651229</v>
      </c>
      <c r="T211" s="37" t="n">
        <v>-0.000626134466898645</v>
      </c>
      <c r="U211" s="37" t="n">
        <v>-0.000384673644152583</v>
      </c>
      <c r="V211" s="37" t="n">
        <v>0.00414402773640244</v>
      </c>
      <c r="W211" s="37" t="n">
        <v>0.00252689353078761</v>
      </c>
      <c r="X211" s="37" t="n">
        <v>-0.000722420623805404</v>
      </c>
      <c r="Y211" s="37" t="n">
        <v>-6.38931424263756E-005</v>
      </c>
      <c r="Z211" s="37" t="n">
        <v>-0.000749321259939947</v>
      </c>
      <c r="AA211" s="37" t="n">
        <v>-0.00252409534408412</v>
      </c>
      <c r="AB211" s="37" t="n">
        <v>0.0014084929049783</v>
      </c>
      <c r="AC211" s="37" t="n">
        <v>-0.00255604078167697</v>
      </c>
      <c r="AD211" s="37" t="n">
        <v>-0.000697821500293155</v>
      </c>
      <c r="AE211" s="37" t="n">
        <v>0.0016251585889695</v>
      </c>
      <c r="AF211" s="37" t="n">
        <v>0.000834834610521234</v>
      </c>
      <c r="AG211" s="37" t="n">
        <v>-0.000848294327747427</v>
      </c>
      <c r="AH211" s="37" t="n">
        <v>-0.0027130577842753</v>
      </c>
      <c r="AI211" s="37" t="n">
        <v>-0.00142929673937692</v>
      </c>
      <c r="AJ211" s="37" t="n">
        <v>0.000356331752704778</v>
      </c>
      <c r="AK211" s="37" t="n">
        <v>0.00108223741996472</v>
      </c>
      <c r="AL211" s="37" t="n">
        <v>0.00054572750211626</v>
      </c>
      <c r="AM211" s="37" t="n">
        <v>3.53126469935269E-005</v>
      </c>
      <c r="AN211" s="37" t="n">
        <v>0.00024721219092277</v>
      </c>
      <c r="AO211" s="37" t="n">
        <v>-0.00299450795045542</v>
      </c>
      <c r="AP211" s="37" t="n">
        <v>0.000134290738758072</v>
      </c>
      <c r="AQ211" s="37" t="n">
        <v>0.000773439022941306</v>
      </c>
      <c r="AR211" s="37" t="n">
        <v>-0.00368735641473561</v>
      </c>
      <c r="AS211" s="37" t="n">
        <v>0.00187068327681521</v>
      </c>
      <c r="AT211" s="37" t="n">
        <v>0.00154605835731747</v>
      </c>
      <c r="AU211" s="37" t="n">
        <v>0.00017537478362927</v>
      </c>
      <c r="AV211" s="37" t="n">
        <v>-0.00144128230732483</v>
      </c>
      <c r="AW211" s="37" t="n">
        <v>0.000152843575675957</v>
      </c>
      <c r="AX211" s="37" t="n">
        <v>0.00363341293089815</v>
      </c>
      <c r="AY211" s="37" t="n">
        <v>0.000553752757919815</v>
      </c>
      <c r="AZ211" s="37" t="n">
        <v>9.24408608436859E-005</v>
      </c>
      <c r="BA211" s="37" t="n">
        <v>-0.00225259182004709</v>
      </c>
      <c r="BB211" s="37" t="n">
        <v>-0.000395206834817728</v>
      </c>
      <c r="BC211" s="37" t="n">
        <v>-0.000213169549837079</v>
      </c>
      <c r="BD211" s="37" t="n">
        <v>0.000232071507866346</v>
      </c>
      <c r="BE211" s="37" t="n">
        <v>-0.000566587432069269</v>
      </c>
      <c r="BF211" s="37" t="n">
        <v>-0.00196607070161083</v>
      </c>
      <c r="BG211" s="37" t="n">
        <v>-0.00231098210545824</v>
      </c>
      <c r="BH211" s="37" t="n">
        <v>-0.000541218654634734</v>
      </c>
      <c r="BI211" s="37" t="n">
        <v>-9.37586249527303E-006</v>
      </c>
      <c r="BJ211" s="37" t="n">
        <v>0.00354947798577424</v>
      </c>
      <c r="BK211" s="37" t="n">
        <v>-0.00143412123189525</v>
      </c>
      <c r="BL211" s="37" t="n">
        <v>-0.00569739657077121</v>
      </c>
      <c r="BM211" s="37" t="n">
        <v>-0.000769504735864534</v>
      </c>
      <c r="BN211" s="37" t="n">
        <v>0.00495291103453107</v>
      </c>
      <c r="BO211" s="37" t="n">
        <v>-0.00249636560808615</v>
      </c>
    </row>
    <row r="212" customFormat="false" ht="12.75" hidden="false" customHeight="false" outlineLevel="0" collapsed="false">
      <c r="A212" s="56"/>
      <c r="B212" s="56" t="n">
        <v>0.00102405791405935</v>
      </c>
      <c r="C212" s="37" t="n">
        <v>0.00026542540775495</v>
      </c>
      <c r="D212" s="37" t="n">
        <v>-0.000438838999827308</v>
      </c>
      <c r="E212" s="37" t="n">
        <v>-0.000451864356387697</v>
      </c>
      <c r="F212" s="37" t="n">
        <v>0.00481927755611337</v>
      </c>
      <c r="G212" s="37" t="n">
        <v>0.000545275000416493</v>
      </c>
      <c r="H212" s="37" t="n">
        <v>0.000427675576089451</v>
      </c>
      <c r="I212" s="37" t="n">
        <v>-0.00141934872940544</v>
      </c>
      <c r="J212" s="37" t="n">
        <v>-0.000638061506384094</v>
      </c>
      <c r="K212" s="37" t="n">
        <v>0.000455976660806389</v>
      </c>
      <c r="L212" s="37" t="n">
        <v>0.000667183268388725</v>
      </c>
      <c r="M212" s="37" t="n">
        <v>0.00262034713924833</v>
      </c>
      <c r="N212" s="37" t="n">
        <v>-0.00295268631753104</v>
      </c>
      <c r="O212" s="37" t="n">
        <v>-0.000531574978248731</v>
      </c>
      <c r="P212" s="37" t="n">
        <v>0.00216560749141394</v>
      </c>
      <c r="Q212" s="37" t="n">
        <v>-0.00171402172336346</v>
      </c>
      <c r="R212" s="37" t="n">
        <v>-0.000452132511850596</v>
      </c>
      <c r="S212" s="37" t="n">
        <v>-0.00031898308651229</v>
      </c>
      <c r="T212" s="37" t="n">
        <v>-0.000626134466898645</v>
      </c>
      <c r="U212" s="37" t="n">
        <v>-0.000384673644152583</v>
      </c>
      <c r="V212" s="37" t="n">
        <v>0.00414402773640244</v>
      </c>
      <c r="W212" s="37" t="n">
        <v>0.00252689353078761</v>
      </c>
      <c r="X212" s="37" t="n">
        <v>-0.000722420623805404</v>
      </c>
      <c r="Y212" s="37" t="n">
        <v>-6.38931424263756E-005</v>
      </c>
      <c r="Z212" s="37" t="n">
        <v>-0.000749321259939947</v>
      </c>
      <c r="AA212" s="37" t="n">
        <v>-0.00252409534408412</v>
      </c>
      <c r="AB212" s="37" t="n">
        <v>0.0014084929049783</v>
      </c>
      <c r="AC212" s="37" t="n">
        <v>-0.00255604078167697</v>
      </c>
      <c r="AD212" s="37" t="n">
        <v>-0.000697821500293155</v>
      </c>
      <c r="AE212" s="37" t="n">
        <v>0.0016251585889695</v>
      </c>
      <c r="AF212" s="37" t="n">
        <v>0.000834834610521234</v>
      </c>
      <c r="AG212" s="37" t="n">
        <v>-0.000848294327747427</v>
      </c>
      <c r="AH212" s="37" t="n">
        <v>-0.0027130577842753</v>
      </c>
      <c r="AI212" s="37" t="n">
        <v>-0.00142929673937692</v>
      </c>
      <c r="AJ212" s="37" t="n">
        <v>0.000356331752704778</v>
      </c>
      <c r="AK212" s="37" t="n">
        <v>0.00108223741996472</v>
      </c>
      <c r="AL212" s="37" t="n">
        <v>0.00054572750211626</v>
      </c>
      <c r="AM212" s="37" t="n">
        <v>3.53126469935269E-005</v>
      </c>
      <c r="AN212" s="37" t="n">
        <v>0.00024721219092277</v>
      </c>
      <c r="AO212" s="37" t="n">
        <v>-0.00299450795045542</v>
      </c>
      <c r="AP212" s="37" t="n">
        <v>0.000134290738758072</v>
      </c>
      <c r="AQ212" s="37" t="n">
        <v>0.000773439022941306</v>
      </c>
      <c r="AR212" s="37" t="n">
        <v>-0.00368735641473561</v>
      </c>
      <c r="AS212" s="37" t="n">
        <v>0.00187068327681521</v>
      </c>
      <c r="AT212" s="37" t="n">
        <v>0.00154605835731747</v>
      </c>
      <c r="AU212" s="37" t="n">
        <v>0.00017537478362927</v>
      </c>
      <c r="AV212" s="37" t="n">
        <v>-0.00144128230732483</v>
      </c>
      <c r="AW212" s="37" t="n">
        <v>0.000152843575675957</v>
      </c>
      <c r="AX212" s="37" t="n">
        <v>0.00363341293089815</v>
      </c>
      <c r="AY212" s="37" t="n">
        <v>0.000553752757919815</v>
      </c>
      <c r="AZ212" s="37" t="n">
        <v>9.24408608436859E-005</v>
      </c>
      <c r="BA212" s="37" t="n">
        <v>-0.00225259182004709</v>
      </c>
      <c r="BB212" s="37" t="n">
        <v>-0.000395206834817728</v>
      </c>
      <c r="BC212" s="37" t="n">
        <v>-0.000213169549837079</v>
      </c>
      <c r="BD212" s="37" t="n">
        <v>0.000232071507866346</v>
      </c>
      <c r="BE212" s="37" t="n">
        <v>-0.000566587432069269</v>
      </c>
      <c r="BF212" s="37" t="n">
        <v>-0.00196607070161083</v>
      </c>
      <c r="BG212" s="37" t="n">
        <v>-0.00231098210545824</v>
      </c>
      <c r="BH212" s="37" t="n">
        <v>-0.000541218654634734</v>
      </c>
      <c r="BI212" s="37" t="n">
        <v>-9.37586249527303E-006</v>
      </c>
      <c r="BJ212" s="37" t="n">
        <v>0.00354947798577424</v>
      </c>
      <c r="BK212" s="37" t="n">
        <v>-0.00143412123189525</v>
      </c>
      <c r="BL212" s="37" t="n">
        <v>-0.00569739657077121</v>
      </c>
      <c r="BM212" s="37" t="n">
        <v>-0.000769504735864534</v>
      </c>
      <c r="BN212" s="37" t="n">
        <v>0.00495291103453107</v>
      </c>
      <c r="BO212" s="37" t="n">
        <v>-0.00249636560808615</v>
      </c>
    </row>
    <row r="213" customFormat="false" ht="12.75" hidden="false" customHeight="false" outlineLevel="0" collapsed="false">
      <c r="A213" s="56"/>
      <c r="B213" s="56" t="n">
        <v>0.00102405791405935</v>
      </c>
      <c r="C213" s="37" t="n">
        <v>0.00026542540775495</v>
      </c>
      <c r="D213" s="37" t="n">
        <v>-0.000438838999827308</v>
      </c>
      <c r="E213" s="37" t="n">
        <v>-0.000451864356387697</v>
      </c>
      <c r="F213" s="37" t="n">
        <v>0.00481927755611337</v>
      </c>
      <c r="G213" s="37" t="n">
        <v>0.000545275000416493</v>
      </c>
      <c r="H213" s="37" t="n">
        <v>0.000427675576089451</v>
      </c>
      <c r="I213" s="37" t="n">
        <v>-0.00141934872940544</v>
      </c>
      <c r="J213" s="37" t="n">
        <v>-0.000638061506384094</v>
      </c>
      <c r="K213" s="37" t="n">
        <v>0.000455976660806389</v>
      </c>
      <c r="L213" s="37" t="n">
        <v>0.000667183268388725</v>
      </c>
      <c r="M213" s="37" t="n">
        <v>0.00262034713924833</v>
      </c>
      <c r="N213" s="37" t="n">
        <v>-0.00295268631753104</v>
      </c>
      <c r="O213" s="37" t="n">
        <v>-0.000531574978248731</v>
      </c>
      <c r="P213" s="37" t="n">
        <v>0.00216560749141394</v>
      </c>
      <c r="Q213" s="37" t="n">
        <v>-0.00171402172336346</v>
      </c>
      <c r="R213" s="37" t="n">
        <v>-0.000452132511850596</v>
      </c>
      <c r="S213" s="37" t="n">
        <v>-0.00031898308651229</v>
      </c>
      <c r="T213" s="37" t="n">
        <v>-0.000626134466898645</v>
      </c>
      <c r="U213" s="37" t="n">
        <v>-0.000384673644152583</v>
      </c>
      <c r="V213" s="37" t="n">
        <v>0.00414402773640244</v>
      </c>
      <c r="W213" s="37" t="n">
        <v>0.00252689353078761</v>
      </c>
      <c r="X213" s="37" t="n">
        <v>-0.000722420623805404</v>
      </c>
      <c r="Y213" s="37" t="n">
        <v>-6.38931424263756E-005</v>
      </c>
      <c r="Z213" s="37" t="n">
        <v>-0.000749321259939947</v>
      </c>
      <c r="AA213" s="37" t="n">
        <v>-0.00252409534408412</v>
      </c>
      <c r="AB213" s="37" t="n">
        <v>0.0014084929049783</v>
      </c>
      <c r="AC213" s="37" t="n">
        <v>-0.00255604078167697</v>
      </c>
      <c r="AD213" s="37" t="n">
        <v>-0.000697821500293155</v>
      </c>
      <c r="AE213" s="37" t="n">
        <v>0.0016251585889695</v>
      </c>
      <c r="AF213" s="37" t="n">
        <v>0.000834834610521234</v>
      </c>
      <c r="AG213" s="37" t="n">
        <v>-0.000848294327747427</v>
      </c>
      <c r="AH213" s="37" t="n">
        <v>-0.0027130577842753</v>
      </c>
      <c r="AI213" s="37" t="n">
        <v>-0.00142929673937692</v>
      </c>
      <c r="AJ213" s="37" t="n">
        <v>0.000356331752704778</v>
      </c>
      <c r="AK213" s="37" t="n">
        <v>0.00108223741996472</v>
      </c>
      <c r="AL213" s="37" t="n">
        <v>0.00054572750211626</v>
      </c>
      <c r="AM213" s="37" t="n">
        <v>3.53126469935269E-005</v>
      </c>
      <c r="AN213" s="37" t="n">
        <v>0.00024721219092277</v>
      </c>
      <c r="AO213" s="37" t="n">
        <v>-0.00299450795045542</v>
      </c>
      <c r="AP213" s="37" t="n">
        <v>0.000134290738758072</v>
      </c>
      <c r="AQ213" s="37" t="n">
        <v>0.000773439022941306</v>
      </c>
      <c r="AR213" s="37" t="n">
        <v>-0.00368735641473561</v>
      </c>
      <c r="AS213" s="37" t="n">
        <v>0.00187068327681521</v>
      </c>
      <c r="AT213" s="37" t="n">
        <v>0.00154605835731747</v>
      </c>
      <c r="AU213" s="37" t="n">
        <v>0.00017537478362927</v>
      </c>
      <c r="AV213" s="37" t="n">
        <v>-0.00144128230732483</v>
      </c>
      <c r="AW213" s="37" t="n">
        <v>0.000152843575675957</v>
      </c>
      <c r="AX213" s="37" t="n">
        <v>0.00363341293089815</v>
      </c>
      <c r="AY213" s="37" t="n">
        <v>0.000553752757919815</v>
      </c>
      <c r="AZ213" s="37" t="n">
        <v>9.24408608436859E-005</v>
      </c>
      <c r="BA213" s="37" t="n">
        <v>-0.00225259182004709</v>
      </c>
      <c r="BB213" s="37" t="n">
        <v>-0.000395206834817728</v>
      </c>
      <c r="BC213" s="37" t="n">
        <v>-0.000213169549837079</v>
      </c>
      <c r="BD213" s="37" t="n">
        <v>0.000232071507866346</v>
      </c>
      <c r="BE213" s="37" t="n">
        <v>-0.000566587432069269</v>
      </c>
      <c r="BF213" s="37" t="n">
        <v>-0.00196607070161083</v>
      </c>
      <c r="BG213" s="37" t="n">
        <v>-0.00231098210545824</v>
      </c>
      <c r="BH213" s="37" t="n">
        <v>-0.000541218654634734</v>
      </c>
      <c r="BI213" s="37" t="n">
        <v>-9.37586249527303E-006</v>
      </c>
      <c r="BJ213" s="37" t="n">
        <v>0.00354947798577424</v>
      </c>
      <c r="BK213" s="37" t="n">
        <v>-0.00143412123189525</v>
      </c>
      <c r="BL213" s="37" t="n">
        <v>-0.00569739657077121</v>
      </c>
      <c r="BM213" s="37" t="n">
        <v>-0.000769504735864534</v>
      </c>
      <c r="BN213" s="37" t="n">
        <v>0.00495291103453107</v>
      </c>
      <c r="BO213" s="37" t="n">
        <v>-0.00249636560808615</v>
      </c>
    </row>
    <row r="214" customFormat="false" ht="12.75" hidden="false" customHeight="false" outlineLevel="0" collapsed="false">
      <c r="A214" s="56"/>
      <c r="B214" s="56" t="n">
        <v>0.00102405791405935</v>
      </c>
      <c r="C214" s="37" t="n">
        <v>0.00026542540775495</v>
      </c>
      <c r="D214" s="37" t="n">
        <v>-0.000438838999827308</v>
      </c>
      <c r="E214" s="37" t="n">
        <v>-0.000451864356387697</v>
      </c>
      <c r="F214" s="37" t="n">
        <v>0.00481927755611337</v>
      </c>
      <c r="G214" s="37" t="n">
        <v>0.000545275000416493</v>
      </c>
      <c r="H214" s="37" t="n">
        <v>0.000427675576089451</v>
      </c>
      <c r="I214" s="37" t="n">
        <v>-0.00141934872940544</v>
      </c>
      <c r="J214" s="37" t="n">
        <v>-0.000638061506384094</v>
      </c>
      <c r="K214" s="37" t="n">
        <v>0.000455976660806389</v>
      </c>
      <c r="L214" s="37" t="n">
        <v>0.000667183268388725</v>
      </c>
      <c r="M214" s="37" t="n">
        <v>0.00262034713924833</v>
      </c>
      <c r="N214" s="37" t="n">
        <v>-0.00295268631753104</v>
      </c>
      <c r="O214" s="37" t="n">
        <v>-0.000531574978248731</v>
      </c>
      <c r="P214" s="37" t="n">
        <v>0.00216560749141394</v>
      </c>
      <c r="Q214" s="37" t="n">
        <v>-0.00171402172336346</v>
      </c>
      <c r="R214" s="37" t="n">
        <v>-0.000452132511850596</v>
      </c>
      <c r="S214" s="37" t="n">
        <v>-0.00031898308651229</v>
      </c>
      <c r="T214" s="37" t="n">
        <v>-0.000626134466898645</v>
      </c>
      <c r="U214" s="37" t="n">
        <v>-0.000384673644152583</v>
      </c>
      <c r="V214" s="37" t="n">
        <v>0.00414402773640244</v>
      </c>
      <c r="W214" s="37" t="n">
        <v>0.00252689353078761</v>
      </c>
      <c r="X214" s="37" t="n">
        <v>-0.000722420623805404</v>
      </c>
      <c r="Y214" s="37" t="n">
        <v>-6.38931424263756E-005</v>
      </c>
      <c r="Z214" s="37" t="n">
        <v>-0.000749321259939947</v>
      </c>
      <c r="AA214" s="37" t="n">
        <v>-0.00252409534408412</v>
      </c>
      <c r="AB214" s="37" t="n">
        <v>0.0014084929049783</v>
      </c>
      <c r="AC214" s="37" t="n">
        <v>-0.00255604078167697</v>
      </c>
      <c r="AD214" s="37" t="n">
        <v>-0.000697821500293155</v>
      </c>
      <c r="AE214" s="37" t="n">
        <v>0.0016251585889695</v>
      </c>
      <c r="AF214" s="37" t="n">
        <v>0.000834834610521234</v>
      </c>
      <c r="AG214" s="37" t="n">
        <v>-0.000848294327747427</v>
      </c>
      <c r="AH214" s="37" t="n">
        <v>-0.0027130577842753</v>
      </c>
      <c r="AI214" s="37" t="n">
        <v>-0.00142929673937692</v>
      </c>
      <c r="AJ214" s="37" t="n">
        <v>0.000356331752704778</v>
      </c>
      <c r="AK214" s="37" t="n">
        <v>0.00108223741996472</v>
      </c>
      <c r="AL214" s="37" t="n">
        <v>0.00054572750211626</v>
      </c>
      <c r="AM214" s="37" t="n">
        <v>3.53126469935269E-005</v>
      </c>
      <c r="AN214" s="37" t="n">
        <v>0.00024721219092277</v>
      </c>
      <c r="AO214" s="37" t="n">
        <v>-0.00299450795045542</v>
      </c>
      <c r="AP214" s="37" t="n">
        <v>0.000134290738758072</v>
      </c>
      <c r="AQ214" s="37" t="n">
        <v>0.000773439022941306</v>
      </c>
      <c r="AR214" s="37" t="n">
        <v>-0.00368735641473561</v>
      </c>
      <c r="AS214" s="37" t="n">
        <v>0.00187068327681521</v>
      </c>
      <c r="AT214" s="37" t="n">
        <v>0.00154605835731747</v>
      </c>
      <c r="AU214" s="37" t="n">
        <v>0.00017537478362927</v>
      </c>
      <c r="AV214" s="37" t="n">
        <v>-0.00144128230732483</v>
      </c>
      <c r="AW214" s="37" t="n">
        <v>0.000152843575675957</v>
      </c>
      <c r="AX214" s="37" t="n">
        <v>0.00363341293089815</v>
      </c>
      <c r="AY214" s="37" t="n">
        <v>0.000553752757919815</v>
      </c>
      <c r="AZ214" s="37" t="n">
        <v>9.24408608436859E-005</v>
      </c>
      <c r="BA214" s="37" t="n">
        <v>-0.00225259182004709</v>
      </c>
      <c r="BB214" s="37" t="n">
        <v>-0.000395206834817728</v>
      </c>
      <c r="BC214" s="37" t="n">
        <v>-0.000213169549837079</v>
      </c>
      <c r="BD214" s="37" t="n">
        <v>0.000232071507866346</v>
      </c>
      <c r="BE214" s="37" t="n">
        <v>-0.000566587432069269</v>
      </c>
      <c r="BF214" s="37" t="n">
        <v>-0.00196607070161083</v>
      </c>
      <c r="BG214" s="37" t="n">
        <v>-0.00231098210545824</v>
      </c>
      <c r="BH214" s="37" t="n">
        <v>-0.000541218654634734</v>
      </c>
      <c r="BI214" s="37" t="n">
        <v>-9.37586249527303E-006</v>
      </c>
      <c r="BJ214" s="37" t="n">
        <v>0.00354947798577424</v>
      </c>
      <c r="BK214" s="37" t="n">
        <v>-0.00143412123189525</v>
      </c>
      <c r="BL214" s="37" t="n">
        <v>-0.00569739657077121</v>
      </c>
      <c r="BM214" s="37" t="n">
        <v>-0.000769504735864534</v>
      </c>
      <c r="BN214" s="37" t="n">
        <v>0.00495291103453107</v>
      </c>
      <c r="BO214" s="37" t="n">
        <v>-0.00249636560808615</v>
      </c>
    </row>
    <row r="215" customFormat="false" ht="12.75" hidden="false" customHeight="false" outlineLevel="0" collapsed="false">
      <c r="A215" s="56"/>
      <c r="B215" s="56" t="n">
        <v>0.00102405791405935</v>
      </c>
      <c r="C215" s="37" t="n">
        <v>0.00026542540775495</v>
      </c>
      <c r="D215" s="37" t="n">
        <v>-0.000438838999827308</v>
      </c>
      <c r="E215" s="37" t="n">
        <v>-0.000451864356387697</v>
      </c>
      <c r="F215" s="37" t="n">
        <v>0.00481927755611337</v>
      </c>
      <c r="G215" s="37" t="n">
        <v>0.000545275000416493</v>
      </c>
      <c r="H215" s="37" t="n">
        <v>0.000427675576089451</v>
      </c>
      <c r="I215" s="37" t="n">
        <v>-0.00141934872940544</v>
      </c>
      <c r="J215" s="37" t="n">
        <v>-0.000638061506384094</v>
      </c>
      <c r="K215" s="37" t="n">
        <v>0.000455976660806389</v>
      </c>
      <c r="L215" s="37" t="n">
        <v>0.000667183268388725</v>
      </c>
      <c r="M215" s="37" t="n">
        <v>0.00262034713924833</v>
      </c>
      <c r="N215" s="37" t="n">
        <v>-0.00295268631753104</v>
      </c>
      <c r="O215" s="37" t="n">
        <v>-0.000531574978248731</v>
      </c>
      <c r="P215" s="37" t="n">
        <v>0.00216560749141394</v>
      </c>
      <c r="Q215" s="37" t="n">
        <v>-0.00171402172336346</v>
      </c>
      <c r="R215" s="37" t="n">
        <v>-0.000452132511850596</v>
      </c>
      <c r="S215" s="37" t="n">
        <v>-0.00031898308651229</v>
      </c>
      <c r="T215" s="37" t="n">
        <v>-0.000626134466898645</v>
      </c>
      <c r="U215" s="37" t="n">
        <v>-0.000384673644152583</v>
      </c>
      <c r="V215" s="37" t="n">
        <v>0.00414402773640244</v>
      </c>
      <c r="W215" s="37" t="n">
        <v>0.00252689353078761</v>
      </c>
      <c r="X215" s="37" t="n">
        <v>-0.000722420623805404</v>
      </c>
      <c r="Y215" s="37" t="n">
        <v>-6.38931424263756E-005</v>
      </c>
      <c r="Z215" s="37" t="n">
        <v>-0.000749321259939947</v>
      </c>
      <c r="AA215" s="37" t="n">
        <v>-0.00252409534408412</v>
      </c>
      <c r="AB215" s="37" t="n">
        <v>0.0014084929049783</v>
      </c>
      <c r="AC215" s="37" t="n">
        <v>-0.00255604078167697</v>
      </c>
      <c r="AD215" s="37" t="n">
        <v>-0.000697821500293155</v>
      </c>
      <c r="AE215" s="37" t="n">
        <v>0.0016251585889695</v>
      </c>
      <c r="AF215" s="37" t="n">
        <v>0.000834834610521234</v>
      </c>
      <c r="AG215" s="37" t="n">
        <v>-0.000848294327747427</v>
      </c>
      <c r="AH215" s="37" t="n">
        <v>-0.0027130577842753</v>
      </c>
      <c r="AI215" s="37" t="n">
        <v>-0.00142929673937692</v>
      </c>
      <c r="AJ215" s="37" t="n">
        <v>0.000356331752704778</v>
      </c>
      <c r="AK215" s="37" t="n">
        <v>0.00108223741996472</v>
      </c>
      <c r="AL215" s="37" t="n">
        <v>0.00054572750211626</v>
      </c>
      <c r="AM215" s="37" t="n">
        <v>3.53126469935269E-005</v>
      </c>
      <c r="AN215" s="37" t="n">
        <v>0.00024721219092277</v>
      </c>
      <c r="AO215" s="37" t="n">
        <v>-0.00299450795045542</v>
      </c>
      <c r="AP215" s="37" t="n">
        <v>0.000134290738758072</v>
      </c>
      <c r="AQ215" s="37" t="n">
        <v>0.000773439022941306</v>
      </c>
      <c r="AR215" s="37" t="n">
        <v>-0.00368735641473561</v>
      </c>
      <c r="AS215" s="37" t="n">
        <v>0.00187068327681521</v>
      </c>
      <c r="AT215" s="37" t="n">
        <v>0.00154605835731747</v>
      </c>
      <c r="AU215" s="37" t="n">
        <v>0.00017537478362927</v>
      </c>
      <c r="AV215" s="37" t="n">
        <v>-0.00144128230732483</v>
      </c>
      <c r="AW215" s="37" t="n">
        <v>0.000152843575675957</v>
      </c>
      <c r="AX215" s="37" t="n">
        <v>0.00363341293089815</v>
      </c>
      <c r="AY215" s="37" t="n">
        <v>0.000553752757919815</v>
      </c>
      <c r="AZ215" s="37" t="n">
        <v>9.24408608436859E-005</v>
      </c>
      <c r="BA215" s="37" t="n">
        <v>-0.00225259182004709</v>
      </c>
      <c r="BB215" s="37" t="n">
        <v>-0.000395206834817728</v>
      </c>
      <c r="BC215" s="37" t="n">
        <v>-0.000213169549837079</v>
      </c>
      <c r="BD215" s="37" t="n">
        <v>0.000232071507866346</v>
      </c>
      <c r="BE215" s="37" t="n">
        <v>-0.000566587432069269</v>
      </c>
      <c r="BF215" s="37" t="n">
        <v>-0.00196607070161083</v>
      </c>
      <c r="BG215" s="37" t="n">
        <v>-0.00231098210545824</v>
      </c>
      <c r="BH215" s="37" t="n">
        <v>-0.000541218654634734</v>
      </c>
      <c r="BI215" s="37" t="n">
        <v>-9.37586249527303E-006</v>
      </c>
      <c r="BJ215" s="37" t="n">
        <v>0.00354947798577424</v>
      </c>
      <c r="BK215" s="37" t="n">
        <v>-0.00143412123189525</v>
      </c>
      <c r="BL215" s="37" t="n">
        <v>-0.00569739657077121</v>
      </c>
      <c r="BM215" s="37" t="n">
        <v>-0.000769504735864534</v>
      </c>
      <c r="BN215" s="37" t="n">
        <v>0.00495291103453107</v>
      </c>
      <c r="BO215" s="37" t="n">
        <v>-0.00249636560808615</v>
      </c>
    </row>
    <row r="216" customFormat="false" ht="12.75" hidden="false" customHeight="false" outlineLevel="0" collapsed="false">
      <c r="A216" s="56"/>
      <c r="B216" s="56"/>
    </row>
    <row r="217" customFormat="false" ht="12.75" hidden="false" customHeight="false" outlineLevel="0" collapsed="false">
      <c r="A217" s="56"/>
      <c r="B217" s="56"/>
    </row>
    <row r="218" customFormat="false" ht="12.75" hidden="false" customHeight="false" outlineLevel="0" collapsed="false">
      <c r="A218" s="56"/>
      <c r="B218" s="56"/>
    </row>
    <row r="219" customFormat="false" ht="12.75" hidden="false" customHeight="false" outlineLevel="0" collapsed="false">
      <c r="A219" s="56"/>
      <c r="B219" s="56"/>
    </row>
    <row r="220" customFormat="false" ht="12.75" hidden="false" customHeight="false" outlineLevel="0" collapsed="false">
      <c r="A220" s="56"/>
      <c r="B220" s="56"/>
    </row>
    <row r="221" customFormat="false" ht="12.75" hidden="false" customHeight="false" outlineLevel="0" collapsed="false">
      <c r="A221" s="56"/>
      <c r="B221" s="56"/>
    </row>
    <row r="222" customFormat="false" ht="12.75" hidden="false" customHeight="false" outlineLevel="0" collapsed="false">
      <c r="A222" s="56"/>
      <c r="B222" s="56"/>
    </row>
    <row r="223" customFormat="false" ht="12.75" hidden="false" customHeight="false" outlineLevel="0" collapsed="false">
      <c r="A223" s="56"/>
      <c r="B223" s="56"/>
    </row>
    <row r="224" customFormat="false" ht="12.75" hidden="false" customHeight="false" outlineLevel="0" collapsed="false">
      <c r="A224" s="56"/>
      <c r="B224" s="56"/>
    </row>
    <row r="225" customFormat="false" ht="12.75" hidden="false" customHeight="false" outlineLevel="0" collapsed="false">
      <c r="A225" s="56"/>
      <c r="B225" s="56"/>
    </row>
    <row r="226" customFormat="false" ht="12.75" hidden="false" customHeight="false" outlineLevel="0" collapsed="false">
      <c r="A226" s="56"/>
      <c r="B226" s="56"/>
    </row>
    <row r="227" customFormat="false" ht="12.75" hidden="false" customHeight="false" outlineLevel="0" collapsed="false">
      <c r="A227" s="56"/>
      <c r="B227" s="56"/>
    </row>
    <row r="228" customFormat="false" ht="12.75" hidden="false" customHeight="false" outlineLevel="0" collapsed="false">
      <c r="A228" s="56"/>
      <c r="B228" s="56"/>
    </row>
    <row r="229" customFormat="false" ht="12.75" hidden="false" customHeight="false" outlineLevel="0" collapsed="false">
      <c r="A229" s="56"/>
      <c r="B229" s="56"/>
    </row>
    <row r="230" customFormat="false" ht="12.75" hidden="false" customHeight="false" outlineLevel="0" collapsed="false">
      <c r="A230" s="56"/>
      <c r="B230" s="56"/>
    </row>
    <row r="231" customFormat="false" ht="12.75" hidden="false" customHeight="false" outlineLevel="0" collapsed="false">
      <c r="A231" s="56"/>
      <c r="B231" s="56"/>
    </row>
    <row r="232" customFormat="false" ht="12.75" hidden="false" customHeight="false" outlineLevel="0" collapsed="false">
      <c r="A232" s="56"/>
      <c r="B232" s="56"/>
    </row>
    <row r="233" customFormat="false" ht="12.75" hidden="false" customHeight="false" outlineLevel="0" collapsed="false">
      <c r="A233" s="56"/>
      <c r="B233" s="56"/>
    </row>
    <row r="234" customFormat="false" ht="12.75" hidden="false" customHeight="false" outlineLevel="0" collapsed="false">
      <c r="A234" s="56"/>
      <c r="B234" s="56"/>
    </row>
    <row r="235" customFormat="false" ht="12.75" hidden="false" customHeight="false" outlineLevel="0" collapsed="false">
      <c r="A235" s="56"/>
      <c r="B235" s="56"/>
    </row>
    <row r="236" customFormat="false" ht="12.75" hidden="false" customHeight="false" outlineLevel="0" collapsed="false">
      <c r="A236" s="56"/>
      <c r="B236" s="56"/>
    </row>
    <row r="237" customFormat="false" ht="12.75" hidden="false" customHeight="false" outlineLevel="0" collapsed="false">
      <c r="A237" s="56"/>
      <c r="B237" s="56"/>
    </row>
    <row r="238" customFormat="false" ht="12.75" hidden="false" customHeight="false" outlineLevel="0" collapsed="false">
      <c r="A238" s="56"/>
      <c r="B238" s="56"/>
    </row>
    <row r="239" customFormat="false" ht="12.75" hidden="false" customHeight="false" outlineLevel="0" collapsed="false">
      <c r="A239" s="56"/>
      <c r="B239" s="56"/>
    </row>
    <row r="240" customFormat="false" ht="12.75" hidden="false" customHeight="false" outlineLevel="0" collapsed="false">
      <c r="A240" s="56"/>
      <c r="B240" s="56"/>
    </row>
    <row r="241" customFormat="false" ht="12.75" hidden="false" customHeight="false" outlineLevel="0" collapsed="false">
      <c r="A241" s="56"/>
      <c r="B241" s="56"/>
    </row>
    <row r="242" customFormat="false" ht="12.75" hidden="false" customHeight="false" outlineLevel="0" collapsed="false">
      <c r="A242" s="56"/>
      <c r="B242" s="56"/>
    </row>
    <row r="243" customFormat="false" ht="12.75" hidden="false" customHeight="false" outlineLevel="0" collapsed="false">
      <c r="A243" s="56"/>
      <c r="B243" s="56"/>
    </row>
    <row r="244" customFormat="false" ht="12.75" hidden="false" customHeight="false" outlineLevel="0" collapsed="false">
      <c r="A244" s="56"/>
      <c r="B244" s="56"/>
    </row>
    <row r="245" customFormat="false" ht="12.75" hidden="false" customHeight="false" outlineLevel="0" collapsed="false">
      <c r="A245" s="56"/>
      <c r="B245" s="56"/>
    </row>
    <row r="246" customFormat="false" ht="12.75" hidden="false" customHeight="false" outlineLevel="0" collapsed="false">
      <c r="A246" s="56"/>
      <c r="B246" s="56"/>
    </row>
    <row r="247" customFormat="false" ht="12.75" hidden="false" customHeight="false" outlineLevel="0" collapsed="false">
      <c r="A247" s="56"/>
      <c r="B247" s="56"/>
    </row>
    <row r="248" customFormat="false" ht="12.75" hidden="false" customHeight="false" outlineLevel="0" collapsed="false">
      <c r="A248" s="56"/>
      <c r="B248" s="56"/>
    </row>
    <row r="249" customFormat="false" ht="12.75" hidden="false" customHeight="false" outlineLevel="0" collapsed="false">
      <c r="A249" s="56"/>
      <c r="B249" s="56"/>
    </row>
    <row r="250" customFormat="false" ht="12.75" hidden="false" customHeight="false" outlineLevel="0" collapsed="false">
      <c r="A250" s="56"/>
      <c r="B250" s="56"/>
    </row>
    <row r="251" customFormat="false" ht="12.75" hidden="false" customHeight="false" outlineLevel="0" collapsed="false">
      <c r="A251" s="56"/>
      <c r="B251" s="56"/>
    </row>
    <row r="252" customFormat="false" ht="12.75" hidden="false" customHeight="false" outlineLevel="0" collapsed="false">
      <c r="A252" s="56"/>
      <c r="B252" s="56"/>
    </row>
    <row r="253" customFormat="false" ht="12.75" hidden="false" customHeight="false" outlineLevel="0" collapsed="false">
      <c r="A253" s="56"/>
      <c r="B253" s="56"/>
    </row>
    <row r="254" customFormat="false" ht="12.75" hidden="false" customHeight="false" outlineLevel="0" collapsed="false">
      <c r="A254" s="56"/>
      <c r="B254" s="56"/>
    </row>
    <row r="255" customFormat="false" ht="12.75" hidden="false" customHeight="false" outlineLevel="0" collapsed="false">
      <c r="A255" s="56"/>
      <c r="B255" s="56"/>
    </row>
    <row r="256" customFormat="false" ht="12.75" hidden="false" customHeight="false" outlineLevel="0" collapsed="false">
      <c r="A256" s="56"/>
      <c r="B256" s="56"/>
    </row>
    <row r="257" customFormat="false" ht="12.75" hidden="false" customHeight="false" outlineLevel="0" collapsed="false">
      <c r="A257" s="56"/>
      <c r="B257" s="56"/>
    </row>
    <row r="258" customFormat="false" ht="12.75" hidden="false" customHeight="false" outlineLevel="0" collapsed="false">
      <c r="A258" s="56"/>
      <c r="B258" s="56"/>
    </row>
    <row r="259" customFormat="false" ht="12.75" hidden="false" customHeight="false" outlineLevel="0" collapsed="false">
      <c r="A259" s="56"/>
      <c r="B259" s="56"/>
    </row>
    <row r="260" customFormat="false" ht="12.75" hidden="false" customHeight="false" outlineLevel="0" collapsed="false">
      <c r="A260" s="56"/>
      <c r="B260" s="56"/>
    </row>
    <row r="261" customFormat="false" ht="12.75" hidden="false" customHeight="false" outlineLevel="0" collapsed="false">
      <c r="A261" s="56"/>
      <c r="B261" s="56"/>
    </row>
    <row r="262" customFormat="false" ht="12.75" hidden="false" customHeight="false" outlineLevel="0" collapsed="false">
      <c r="A262" s="56"/>
      <c r="B262" s="56"/>
    </row>
    <row r="263" customFormat="false" ht="12.75" hidden="false" customHeight="false" outlineLevel="0" collapsed="false">
      <c r="A263" s="56"/>
      <c r="B263" s="56"/>
    </row>
    <row r="264" customFormat="false" ht="12.75" hidden="false" customHeight="false" outlineLevel="0" collapsed="false">
      <c r="A264" s="56"/>
      <c r="B264" s="56"/>
    </row>
    <row r="265" customFormat="false" ht="12.75" hidden="false" customHeight="false" outlineLevel="0" collapsed="false">
      <c r="A265" s="56"/>
      <c r="B265" s="56"/>
    </row>
    <row r="266" customFormat="false" ht="12.75" hidden="false" customHeight="false" outlineLevel="0" collapsed="false">
      <c r="A266" s="56"/>
      <c r="B266" s="56"/>
    </row>
    <row r="267" customFormat="false" ht="12.75" hidden="false" customHeight="false" outlineLevel="0" collapsed="false">
      <c r="A267" s="56"/>
      <c r="B267" s="56"/>
    </row>
    <row r="268" customFormat="false" ht="12.75" hidden="false" customHeight="false" outlineLevel="0" collapsed="false">
      <c r="A268" s="56"/>
      <c r="B268" s="56"/>
    </row>
    <row r="269" customFormat="false" ht="12.75" hidden="false" customHeight="false" outlineLevel="0" collapsed="false">
      <c r="A269" s="56"/>
      <c r="B269" s="56"/>
    </row>
    <row r="270" customFormat="false" ht="12.75" hidden="false" customHeight="false" outlineLevel="0" collapsed="false">
      <c r="A270" s="56"/>
      <c r="B270" s="56"/>
    </row>
    <row r="271" customFormat="false" ht="12.75" hidden="false" customHeight="false" outlineLevel="0" collapsed="false">
      <c r="A271" s="56"/>
      <c r="B271" s="56"/>
    </row>
    <row r="272" customFormat="false" ht="12.75" hidden="false" customHeight="false" outlineLevel="0" collapsed="false">
      <c r="A272" s="56"/>
      <c r="B272" s="56"/>
    </row>
    <row r="273" customFormat="false" ht="12.75" hidden="false" customHeight="false" outlineLevel="0" collapsed="false">
      <c r="A273" s="56"/>
      <c r="B273" s="56"/>
    </row>
    <row r="274" customFormat="false" ht="12.75" hidden="false" customHeight="false" outlineLevel="0" collapsed="false">
      <c r="A274" s="56"/>
      <c r="B274" s="56"/>
    </row>
    <row r="275" customFormat="false" ht="12.75" hidden="false" customHeight="false" outlineLevel="0" collapsed="false">
      <c r="A275" s="56"/>
      <c r="B275" s="56"/>
    </row>
    <row r="276" customFormat="false" ht="12.75" hidden="false" customHeight="false" outlineLevel="0" collapsed="false">
      <c r="A276" s="56"/>
      <c r="B276" s="56"/>
    </row>
    <row r="277" customFormat="false" ht="12.75" hidden="false" customHeight="false" outlineLevel="0" collapsed="false">
      <c r="A277" s="56"/>
      <c r="B277" s="56"/>
    </row>
    <row r="278" customFormat="false" ht="12.75" hidden="false" customHeight="false" outlineLevel="0" collapsed="false">
      <c r="A278" s="56"/>
      <c r="B278" s="56"/>
    </row>
    <row r="279" customFormat="false" ht="12.75" hidden="false" customHeight="false" outlineLevel="0" collapsed="false">
      <c r="A279" s="56"/>
      <c r="B279" s="56"/>
    </row>
    <row r="280" customFormat="false" ht="12.75" hidden="false" customHeight="false" outlineLevel="0" collapsed="false">
      <c r="A280" s="56"/>
      <c r="B280" s="56"/>
    </row>
    <row r="281" customFormat="false" ht="12.75" hidden="false" customHeight="false" outlineLevel="0" collapsed="false">
      <c r="A281" s="56"/>
      <c r="B281" s="56"/>
    </row>
    <row r="282" customFormat="false" ht="12.75" hidden="false" customHeight="false" outlineLevel="0" collapsed="false">
      <c r="A282" s="56"/>
      <c r="B282" s="56"/>
    </row>
    <row r="283" customFormat="false" ht="12.75" hidden="false" customHeight="false" outlineLevel="0" collapsed="false">
      <c r="A283" s="56"/>
      <c r="B283" s="56"/>
    </row>
    <row r="284" customFormat="false" ht="12.75" hidden="false" customHeight="false" outlineLevel="0" collapsed="false">
      <c r="A284" s="56"/>
      <c r="B284" s="56"/>
    </row>
    <row r="285" customFormat="false" ht="12.75" hidden="false" customHeight="false" outlineLevel="0" collapsed="false">
      <c r="A285" s="56"/>
      <c r="B285" s="56"/>
    </row>
    <row r="286" customFormat="false" ht="12.75" hidden="false" customHeight="false" outlineLevel="0" collapsed="false">
      <c r="A286" s="56"/>
      <c r="B286" s="56"/>
    </row>
    <row r="287" customFormat="false" ht="12.75" hidden="false" customHeight="false" outlineLevel="0" collapsed="false">
      <c r="A287" s="56"/>
      <c r="B287" s="56"/>
    </row>
    <row r="288" customFormat="false" ht="12.75" hidden="false" customHeight="false" outlineLevel="0" collapsed="false">
      <c r="A288" s="56"/>
      <c r="B288" s="56"/>
    </row>
    <row r="289" customFormat="false" ht="12.75" hidden="false" customHeight="false" outlineLevel="0" collapsed="false">
      <c r="A289" s="56"/>
      <c r="B289" s="56"/>
    </row>
    <row r="290" customFormat="false" ht="12.75" hidden="false" customHeight="false" outlineLevel="0" collapsed="false">
      <c r="A290" s="56"/>
      <c r="B290" s="56"/>
    </row>
    <row r="291" customFormat="false" ht="12.75" hidden="false" customHeight="false" outlineLevel="0" collapsed="false">
      <c r="A291" s="56"/>
      <c r="B291" s="56"/>
    </row>
    <row r="292" customFormat="false" ht="12.75" hidden="false" customHeight="false" outlineLevel="0" collapsed="false">
      <c r="A292" s="56"/>
      <c r="B292" s="56"/>
    </row>
    <row r="293" customFormat="false" ht="12.75" hidden="false" customHeight="false" outlineLevel="0" collapsed="false">
      <c r="A293" s="56"/>
      <c r="B293" s="56"/>
    </row>
    <row r="294" customFormat="false" ht="12.75" hidden="false" customHeight="false" outlineLevel="0" collapsed="false">
      <c r="A294" s="56"/>
      <c r="B294" s="56"/>
    </row>
    <row r="295" customFormat="false" ht="12.75" hidden="false" customHeight="false" outlineLevel="0" collapsed="false">
      <c r="A295" s="56"/>
      <c r="B295" s="56"/>
    </row>
    <row r="296" customFormat="false" ht="12.75" hidden="false" customHeight="false" outlineLevel="0" collapsed="false">
      <c r="A296" s="56"/>
      <c r="B296" s="56"/>
    </row>
    <row r="297" customFormat="false" ht="12.75" hidden="false" customHeight="false" outlineLevel="0" collapsed="false">
      <c r="A297" s="56"/>
      <c r="B297" s="56"/>
    </row>
    <row r="298" customFormat="false" ht="12.75" hidden="false" customHeight="false" outlineLevel="0" collapsed="false">
      <c r="A298" s="56"/>
      <c r="B298" s="56"/>
    </row>
    <row r="299" customFormat="false" ht="12.75" hidden="false" customHeight="false" outlineLevel="0" collapsed="false">
      <c r="A299" s="56"/>
      <c r="B299" s="56"/>
    </row>
    <row r="300" customFormat="false" ht="12.75" hidden="false" customHeight="false" outlineLevel="0" collapsed="false">
      <c r="A300" s="56"/>
      <c r="B300" s="56"/>
    </row>
    <row r="301" customFormat="false" ht="12.75" hidden="false" customHeight="false" outlineLevel="0" collapsed="false">
      <c r="A301" s="56"/>
      <c r="B301" s="56"/>
    </row>
    <row r="302" customFormat="false" ht="12.75" hidden="false" customHeight="false" outlineLevel="0" collapsed="false">
      <c r="A302" s="56"/>
      <c r="B302" s="56"/>
    </row>
    <row r="303" customFormat="false" ht="12.75" hidden="false" customHeight="false" outlineLevel="0" collapsed="false">
      <c r="A303" s="56"/>
      <c r="B303" s="56"/>
    </row>
    <row r="304" customFormat="false" ht="12.75" hidden="false" customHeight="false" outlineLevel="0" collapsed="false">
      <c r="A304" s="56"/>
      <c r="B304" s="56"/>
    </row>
    <row r="305" customFormat="false" ht="12.75" hidden="false" customHeight="false" outlineLevel="0" collapsed="false">
      <c r="A305" s="56"/>
      <c r="B305" s="56"/>
    </row>
    <row r="306" customFormat="false" ht="12.75" hidden="false" customHeight="false" outlineLevel="0" collapsed="false">
      <c r="A306" s="56"/>
      <c r="B306" s="56"/>
    </row>
    <row r="307" customFormat="false" ht="12.75" hidden="false" customHeight="false" outlineLevel="0" collapsed="false">
      <c r="A307" s="56"/>
      <c r="B307" s="56"/>
    </row>
    <row r="308" customFormat="false" ht="12.75" hidden="false" customHeight="false" outlineLevel="0" collapsed="false">
      <c r="A308" s="56"/>
      <c r="B308" s="56"/>
    </row>
    <row r="309" customFormat="false" ht="12.75" hidden="false" customHeight="false" outlineLevel="0" collapsed="false">
      <c r="A309" s="56"/>
      <c r="B309" s="56"/>
    </row>
    <row r="310" customFormat="false" ht="12.75" hidden="false" customHeight="false" outlineLevel="0" collapsed="false">
      <c r="A310" s="56"/>
      <c r="B310" s="56"/>
    </row>
    <row r="311" customFormat="false" ht="12.75" hidden="false" customHeight="false" outlineLevel="0" collapsed="false">
      <c r="A311" s="56"/>
      <c r="B311" s="56"/>
    </row>
    <row r="312" customFormat="false" ht="12.75" hidden="false" customHeight="false" outlineLevel="0" collapsed="false">
      <c r="A312" s="56"/>
      <c r="B312" s="56"/>
    </row>
    <row r="313" customFormat="false" ht="12.75" hidden="false" customHeight="false" outlineLevel="0" collapsed="false">
      <c r="A313" s="56"/>
      <c r="B313" s="56"/>
    </row>
    <row r="314" customFormat="false" ht="12.75" hidden="false" customHeight="false" outlineLevel="0" collapsed="false">
      <c r="A314" s="56"/>
      <c r="B314" s="56"/>
    </row>
    <row r="315" customFormat="false" ht="12.75" hidden="false" customHeight="false" outlineLevel="0" collapsed="false">
      <c r="A315" s="56"/>
      <c r="B315" s="56"/>
    </row>
    <row r="316" customFormat="false" ht="12.75" hidden="false" customHeight="false" outlineLevel="0" collapsed="false">
      <c r="A316" s="56"/>
      <c r="B316" s="56"/>
    </row>
    <row r="317" customFormat="false" ht="12.75" hidden="false" customHeight="false" outlineLevel="0" collapsed="false">
      <c r="A317" s="56"/>
      <c r="B317" s="56"/>
    </row>
    <row r="318" customFormat="false" ht="12.75" hidden="false" customHeight="false" outlineLevel="0" collapsed="false">
      <c r="A318" s="56"/>
      <c r="B318" s="56"/>
    </row>
    <row r="319" customFormat="false" ht="12.75" hidden="false" customHeight="false" outlineLevel="0" collapsed="false">
      <c r="A319" s="56"/>
      <c r="B319" s="56"/>
    </row>
    <row r="320" customFormat="false" ht="12.75" hidden="false" customHeight="false" outlineLevel="0" collapsed="false">
      <c r="A320" s="56"/>
      <c r="B320" s="56"/>
    </row>
    <row r="321" customFormat="false" ht="12.75" hidden="false" customHeight="false" outlineLevel="0" collapsed="false">
      <c r="A321" s="56"/>
      <c r="B321" s="56"/>
    </row>
    <row r="322" customFormat="false" ht="12.75" hidden="false" customHeight="false" outlineLevel="0" collapsed="false">
      <c r="A322" s="56"/>
      <c r="B322" s="56"/>
    </row>
    <row r="323" customFormat="false" ht="12.75" hidden="false" customHeight="false" outlineLevel="0" collapsed="false">
      <c r="A323" s="56"/>
      <c r="B323" s="56"/>
    </row>
    <row r="324" customFormat="false" ht="12.75" hidden="false" customHeight="false" outlineLevel="0" collapsed="false">
      <c r="A324" s="56"/>
      <c r="B324" s="56"/>
    </row>
    <row r="325" customFormat="false" ht="12.75" hidden="false" customHeight="false" outlineLevel="0" collapsed="false">
      <c r="A325" s="56"/>
      <c r="B325" s="56"/>
    </row>
    <row r="326" customFormat="false" ht="12.75" hidden="false" customHeight="false" outlineLevel="0" collapsed="false">
      <c r="A326" s="56"/>
      <c r="B326" s="56"/>
    </row>
    <row r="327" customFormat="false" ht="12.75" hidden="false" customHeight="false" outlineLevel="0" collapsed="false">
      <c r="A327" s="56"/>
      <c r="B327" s="56"/>
    </row>
    <row r="328" customFormat="false" ht="12.75" hidden="false" customHeight="false" outlineLevel="0" collapsed="false">
      <c r="A328" s="56"/>
      <c r="B328" s="56"/>
    </row>
    <row r="329" customFormat="false" ht="12.75" hidden="false" customHeight="false" outlineLevel="0" collapsed="false">
      <c r="A329" s="56"/>
      <c r="B329" s="56"/>
    </row>
    <row r="330" customFormat="false" ht="12.75" hidden="false" customHeight="false" outlineLevel="0" collapsed="false">
      <c r="A330" s="56"/>
      <c r="B330" s="56"/>
    </row>
    <row r="331" customFormat="false" ht="12.75" hidden="false" customHeight="false" outlineLevel="0" collapsed="false">
      <c r="A331" s="56"/>
      <c r="B331" s="56"/>
    </row>
    <row r="332" customFormat="false" ht="12.75" hidden="false" customHeight="false" outlineLevel="0" collapsed="false">
      <c r="A332" s="56"/>
      <c r="B332" s="56"/>
    </row>
    <row r="333" customFormat="false" ht="12.75" hidden="false" customHeight="false" outlineLevel="0" collapsed="false">
      <c r="A333" s="56"/>
      <c r="B333" s="56"/>
    </row>
    <row r="334" customFormat="false" ht="12.75" hidden="false" customHeight="false" outlineLevel="0" collapsed="false">
      <c r="A334" s="56"/>
      <c r="B334" s="56"/>
    </row>
    <row r="335" customFormat="false" ht="12.75" hidden="false" customHeight="false" outlineLevel="0" collapsed="false">
      <c r="A335" s="56"/>
      <c r="B335" s="56"/>
    </row>
    <row r="336" customFormat="false" ht="12.75" hidden="false" customHeight="false" outlineLevel="0" collapsed="false">
      <c r="A336" s="56"/>
      <c r="B336" s="56"/>
    </row>
    <row r="337" customFormat="false" ht="12.75" hidden="false" customHeight="false" outlineLevel="0" collapsed="false">
      <c r="A337" s="56"/>
      <c r="B337" s="56"/>
    </row>
    <row r="338" customFormat="false" ht="12.75" hidden="false" customHeight="false" outlineLevel="0" collapsed="false">
      <c r="A338" s="56"/>
      <c r="B338" s="56"/>
    </row>
    <row r="339" customFormat="false" ht="12.75" hidden="false" customHeight="false" outlineLevel="0" collapsed="false">
      <c r="A339" s="56"/>
      <c r="B339" s="56"/>
    </row>
    <row r="340" customFormat="false" ht="12.75" hidden="false" customHeight="false" outlineLevel="0" collapsed="false">
      <c r="A340" s="56"/>
      <c r="B340" s="56"/>
    </row>
    <row r="341" customFormat="false" ht="12.75" hidden="false" customHeight="false" outlineLevel="0" collapsed="false">
      <c r="A341" s="56"/>
      <c r="B341" s="56"/>
    </row>
    <row r="342" customFormat="false" ht="12.75" hidden="false" customHeight="false" outlineLevel="0" collapsed="false">
      <c r="A342" s="56"/>
      <c r="B342" s="56"/>
    </row>
    <row r="343" customFormat="false" ht="12.75" hidden="false" customHeight="false" outlineLevel="0" collapsed="false">
      <c r="A343" s="56"/>
      <c r="B343" s="56"/>
    </row>
    <row r="344" customFormat="false" ht="12.75" hidden="false" customHeight="false" outlineLevel="0" collapsed="false">
      <c r="A344" s="56"/>
      <c r="B344" s="56"/>
    </row>
    <row r="345" customFormat="false" ht="12.75" hidden="false" customHeight="false" outlineLevel="0" collapsed="false">
      <c r="A345" s="56"/>
      <c r="B345" s="56"/>
    </row>
    <row r="346" customFormat="false" ht="12.75" hidden="false" customHeight="false" outlineLevel="0" collapsed="false">
      <c r="A346" s="56"/>
      <c r="B346" s="56"/>
    </row>
    <row r="347" customFormat="false" ht="12.75" hidden="false" customHeight="false" outlineLevel="0" collapsed="false">
      <c r="A347" s="56"/>
      <c r="B347" s="56"/>
    </row>
    <row r="348" customFormat="false" ht="12.75" hidden="false" customHeight="false" outlineLevel="0" collapsed="false">
      <c r="A348" s="56"/>
      <c r="B348" s="56"/>
    </row>
    <row r="349" customFormat="false" ht="12.75" hidden="false" customHeight="false" outlineLevel="0" collapsed="false">
      <c r="A349" s="56"/>
      <c r="B349" s="56"/>
    </row>
    <row r="350" customFormat="false" ht="12.75" hidden="false" customHeight="false" outlineLevel="0" collapsed="false">
      <c r="A350" s="56"/>
      <c r="B350" s="56"/>
    </row>
    <row r="351" customFormat="false" ht="12.75" hidden="false" customHeight="false" outlineLevel="0" collapsed="false">
      <c r="A351" s="56"/>
      <c r="B351" s="56"/>
    </row>
    <row r="352" customFormat="false" ht="12.75" hidden="false" customHeight="false" outlineLevel="0" collapsed="false">
      <c r="A352" s="56"/>
      <c r="B352" s="56"/>
    </row>
    <row r="353" customFormat="false" ht="12.75" hidden="false" customHeight="false" outlineLevel="0" collapsed="false">
      <c r="A353" s="56"/>
      <c r="B353" s="56"/>
    </row>
    <row r="354" customFormat="false" ht="12.75" hidden="false" customHeight="false" outlineLevel="0" collapsed="false">
      <c r="A354" s="56"/>
      <c r="B354" s="56"/>
    </row>
    <row r="355" customFormat="false" ht="12.75" hidden="false" customHeight="false" outlineLevel="0" collapsed="false">
      <c r="A355" s="56"/>
      <c r="B355" s="56"/>
    </row>
    <row r="356" customFormat="false" ht="12.75" hidden="false" customHeight="false" outlineLevel="0" collapsed="false">
      <c r="A356" s="56"/>
      <c r="B356" s="56"/>
    </row>
    <row r="357" customFormat="false" ht="12.75" hidden="false" customHeight="false" outlineLevel="0" collapsed="false">
      <c r="A357" s="56"/>
      <c r="B357" s="56"/>
    </row>
    <row r="358" customFormat="false" ht="12.75" hidden="false" customHeight="false" outlineLevel="0" collapsed="false">
      <c r="A358" s="56"/>
      <c r="B358" s="56"/>
    </row>
    <row r="359" customFormat="false" ht="12.75" hidden="false" customHeight="false" outlineLevel="0" collapsed="false">
      <c r="A359" s="56"/>
      <c r="B359" s="56"/>
    </row>
    <row r="360" customFormat="false" ht="12.75" hidden="false" customHeight="false" outlineLevel="0" collapsed="false">
      <c r="A360" s="56"/>
      <c r="B360" s="56"/>
    </row>
    <row r="361" customFormat="false" ht="12.75" hidden="false" customHeight="false" outlineLevel="0" collapsed="false">
      <c r="A361" s="56"/>
      <c r="B361" s="56"/>
    </row>
    <row r="362" customFormat="false" ht="12.75" hidden="false" customHeight="false" outlineLevel="0" collapsed="false">
      <c r="A362" s="56"/>
      <c r="B362" s="56"/>
    </row>
    <row r="363" customFormat="false" ht="12.75" hidden="false" customHeight="false" outlineLevel="0" collapsed="false">
      <c r="A363" s="56"/>
      <c r="B363" s="56"/>
    </row>
    <row r="364" customFormat="false" ht="12.75" hidden="false" customHeight="false" outlineLevel="0" collapsed="false">
      <c r="A364" s="56"/>
      <c r="B364" s="56"/>
    </row>
    <row r="365" customFormat="false" ht="12.75" hidden="false" customHeight="false" outlineLevel="0" collapsed="false">
      <c r="A365" s="56"/>
      <c r="B365" s="56"/>
    </row>
    <row r="366" customFormat="false" ht="12.75" hidden="false" customHeight="false" outlineLevel="0" collapsed="false">
      <c r="A366" s="56"/>
      <c r="B366" s="56"/>
    </row>
    <row r="367" customFormat="false" ht="12.75" hidden="false" customHeight="false" outlineLevel="0" collapsed="false">
      <c r="A367" s="56"/>
      <c r="B367" s="56"/>
    </row>
    <row r="368" customFormat="false" ht="12.75" hidden="false" customHeight="false" outlineLevel="0" collapsed="false">
      <c r="A368" s="56"/>
      <c r="B368" s="56"/>
    </row>
    <row r="369" customFormat="false" ht="12.75" hidden="false" customHeight="false" outlineLevel="0" collapsed="false">
      <c r="A369" s="56"/>
      <c r="B369" s="56"/>
    </row>
    <row r="370" customFormat="false" ht="12.75" hidden="false" customHeight="false" outlineLevel="0" collapsed="false">
      <c r="A370" s="56"/>
      <c r="B370" s="56"/>
    </row>
    <row r="371" customFormat="false" ht="12.75" hidden="false" customHeight="false" outlineLevel="0" collapsed="false">
      <c r="A371" s="56"/>
      <c r="B371" s="56"/>
    </row>
    <row r="372" customFormat="false" ht="12.75" hidden="false" customHeight="false" outlineLevel="0" collapsed="false">
      <c r="A372" s="56"/>
      <c r="B372" s="56"/>
    </row>
    <row r="373" customFormat="false" ht="12.75" hidden="false" customHeight="false" outlineLevel="0" collapsed="false">
      <c r="A373" s="56"/>
      <c r="B373" s="56"/>
    </row>
    <row r="374" customFormat="false" ht="12.75" hidden="false" customHeight="false" outlineLevel="0" collapsed="false">
      <c r="A374" s="56"/>
      <c r="B374" s="56"/>
    </row>
    <row r="375" customFormat="false" ht="12.75" hidden="false" customHeight="false" outlineLevel="0" collapsed="false">
      <c r="A375" s="56"/>
      <c r="B375" s="56"/>
    </row>
    <row r="376" customFormat="false" ht="12.75" hidden="false" customHeight="false" outlineLevel="0" collapsed="false">
      <c r="A376" s="56"/>
      <c r="B376" s="56"/>
    </row>
    <row r="377" customFormat="false" ht="12.75" hidden="false" customHeight="false" outlineLevel="0" collapsed="false">
      <c r="A377" s="56"/>
      <c r="B377" s="56"/>
    </row>
    <row r="378" customFormat="false" ht="12.75" hidden="false" customHeight="false" outlineLevel="0" collapsed="false">
      <c r="A378" s="56"/>
      <c r="B378" s="56"/>
    </row>
    <row r="379" customFormat="false" ht="12.75" hidden="false" customHeight="false" outlineLevel="0" collapsed="false">
      <c r="A379" s="56"/>
      <c r="B379" s="56"/>
    </row>
    <row r="380" customFormat="false" ht="12.75" hidden="false" customHeight="false" outlineLevel="0" collapsed="false">
      <c r="A380" s="56"/>
      <c r="B380" s="56"/>
    </row>
    <row r="381" customFormat="false" ht="12.75" hidden="false" customHeight="false" outlineLevel="0" collapsed="false">
      <c r="A381" s="56"/>
      <c r="B381" s="56"/>
    </row>
    <row r="382" customFormat="false" ht="12.75" hidden="false" customHeight="false" outlineLevel="0" collapsed="false">
      <c r="A382" s="56"/>
      <c r="B382" s="56"/>
    </row>
    <row r="383" customFormat="false" ht="12.75" hidden="false" customHeight="false" outlineLevel="0" collapsed="false">
      <c r="A383" s="56"/>
      <c r="B383" s="56"/>
    </row>
    <row r="384" customFormat="false" ht="12.75" hidden="false" customHeight="false" outlineLevel="0" collapsed="false">
      <c r="A384" s="56"/>
      <c r="B384" s="56"/>
    </row>
    <row r="385" customFormat="false" ht="12.75" hidden="false" customHeight="false" outlineLevel="0" collapsed="false">
      <c r="A385" s="56"/>
      <c r="B385" s="56"/>
    </row>
    <row r="386" customFormat="false" ht="12.75" hidden="false" customHeight="false" outlineLevel="0" collapsed="false">
      <c r="A386" s="56"/>
      <c r="B386" s="56"/>
    </row>
    <row r="387" customFormat="false" ht="12.75" hidden="false" customHeight="false" outlineLevel="0" collapsed="false">
      <c r="A387" s="56"/>
      <c r="B387" s="56"/>
    </row>
    <row r="388" customFormat="false" ht="12.75" hidden="false" customHeight="false" outlineLevel="0" collapsed="false">
      <c r="A388" s="56"/>
      <c r="B388" s="56"/>
    </row>
    <row r="389" customFormat="false" ht="12.75" hidden="false" customHeight="false" outlineLevel="0" collapsed="false">
      <c r="A389" s="56"/>
      <c r="B389" s="56"/>
    </row>
    <row r="390" customFormat="false" ht="12.75" hidden="false" customHeight="false" outlineLevel="0" collapsed="false">
      <c r="A390" s="56"/>
      <c r="B390" s="56"/>
    </row>
    <row r="391" customFormat="false" ht="12.75" hidden="false" customHeight="false" outlineLevel="0" collapsed="false">
      <c r="A391" s="56"/>
      <c r="B391" s="56"/>
    </row>
    <row r="392" customFormat="false" ht="12.75" hidden="false" customHeight="false" outlineLevel="0" collapsed="false">
      <c r="A392" s="56"/>
      <c r="B392" s="56"/>
    </row>
    <row r="393" customFormat="false" ht="12.75" hidden="false" customHeight="false" outlineLevel="0" collapsed="false">
      <c r="A393" s="56"/>
      <c r="B393" s="56"/>
    </row>
    <row r="394" customFormat="false" ht="12.75" hidden="false" customHeight="false" outlineLevel="0" collapsed="false">
      <c r="A394" s="56"/>
      <c r="B394" s="56"/>
    </row>
    <row r="395" customFormat="false" ht="12.75" hidden="false" customHeight="false" outlineLevel="0" collapsed="false">
      <c r="A395" s="56"/>
      <c r="B395" s="56"/>
    </row>
    <row r="396" customFormat="false" ht="12.75" hidden="false" customHeight="false" outlineLevel="0" collapsed="false">
      <c r="A396" s="56"/>
      <c r="B396" s="56"/>
    </row>
    <row r="397" customFormat="false" ht="12.75" hidden="false" customHeight="false" outlineLevel="0" collapsed="false">
      <c r="A397" s="56"/>
      <c r="B397" s="56"/>
    </row>
    <row r="398" customFormat="false" ht="12.75" hidden="false" customHeight="false" outlineLevel="0" collapsed="false">
      <c r="A398" s="56"/>
      <c r="B398" s="56"/>
    </row>
    <row r="399" customFormat="false" ht="12.75" hidden="false" customHeight="false" outlineLevel="0" collapsed="false">
      <c r="A399" s="56"/>
      <c r="B399" s="56"/>
    </row>
    <row r="400" customFormat="false" ht="12.75" hidden="false" customHeight="false" outlineLevel="0" collapsed="false">
      <c r="A400" s="56"/>
      <c r="B400" s="56"/>
    </row>
    <row r="401" customFormat="false" ht="12.75" hidden="false" customHeight="false" outlineLevel="0" collapsed="false">
      <c r="A401" s="56"/>
      <c r="B401" s="56"/>
    </row>
    <row r="402" customFormat="false" ht="12.75" hidden="false" customHeight="false" outlineLevel="0" collapsed="false">
      <c r="A402" s="56"/>
      <c r="B402" s="56"/>
    </row>
    <row r="403" customFormat="false" ht="12.75" hidden="false" customHeight="false" outlineLevel="0" collapsed="false">
      <c r="A403" s="56"/>
      <c r="B403" s="56"/>
    </row>
    <row r="404" customFormat="false" ht="12.75" hidden="false" customHeight="false" outlineLevel="0" collapsed="false">
      <c r="A404" s="56"/>
      <c r="B404" s="56"/>
    </row>
    <row r="405" customFormat="false" ht="12.75" hidden="false" customHeight="false" outlineLevel="0" collapsed="false">
      <c r="A405" s="56"/>
      <c r="B405" s="56"/>
    </row>
    <row r="406" customFormat="false" ht="12.75" hidden="false" customHeight="false" outlineLevel="0" collapsed="false">
      <c r="A406" s="56"/>
      <c r="B406" s="56"/>
    </row>
    <row r="407" customFormat="false" ht="12.75" hidden="false" customHeight="false" outlineLevel="0" collapsed="false">
      <c r="A407" s="56"/>
      <c r="B407" s="56"/>
    </row>
    <row r="408" customFormat="false" ht="12.75" hidden="false" customHeight="false" outlineLevel="0" collapsed="false">
      <c r="A408" s="56"/>
      <c r="B408" s="56"/>
    </row>
    <row r="409" customFormat="false" ht="12.75" hidden="false" customHeight="false" outlineLevel="0" collapsed="false">
      <c r="A409" s="56"/>
      <c r="B409" s="56"/>
    </row>
    <row r="410" customFormat="false" ht="12.75" hidden="false" customHeight="false" outlineLevel="0" collapsed="false">
      <c r="A410" s="56"/>
      <c r="B410" s="56"/>
    </row>
    <row r="411" customFormat="false" ht="12.75" hidden="false" customHeight="false" outlineLevel="0" collapsed="false">
      <c r="A411" s="56"/>
      <c r="B411" s="56"/>
    </row>
    <row r="412" customFormat="false" ht="12.75" hidden="false" customHeight="false" outlineLevel="0" collapsed="false">
      <c r="A412" s="56"/>
      <c r="B412" s="56"/>
    </row>
    <row r="413" customFormat="false" ht="12.75" hidden="false" customHeight="false" outlineLevel="0" collapsed="false">
      <c r="A413" s="56"/>
      <c r="B413" s="56"/>
    </row>
    <row r="414" customFormat="false" ht="12.75" hidden="false" customHeight="false" outlineLevel="0" collapsed="false">
      <c r="A414" s="56"/>
      <c r="B414" s="56"/>
    </row>
    <row r="415" customFormat="false" ht="12.75" hidden="false" customHeight="false" outlineLevel="0" collapsed="false">
      <c r="A415" s="56"/>
      <c r="B415" s="56"/>
    </row>
    <row r="416" customFormat="false" ht="12.75" hidden="false" customHeight="false" outlineLevel="0" collapsed="false">
      <c r="A416" s="56"/>
      <c r="B416" s="56"/>
    </row>
    <row r="417" customFormat="false" ht="12.75" hidden="false" customHeight="false" outlineLevel="0" collapsed="false">
      <c r="A417" s="56"/>
      <c r="B417" s="56"/>
    </row>
    <row r="418" customFormat="false" ht="12.75" hidden="false" customHeight="false" outlineLevel="0" collapsed="false">
      <c r="A418" s="56"/>
      <c r="B418" s="56"/>
    </row>
    <row r="419" customFormat="false" ht="12.75" hidden="false" customHeight="false" outlineLevel="0" collapsed="false">
      <c r="A419" s="56"/>
      <c r="B419" s="56"/>
    </row>
    <row r="420" customFormat="false" ht="12.75" hidden="false" customHeight="false" outlineLevel="0" collapsed="false">
      <c r="A420" s="56"/>
      <c r="B420" s="56"/>
    </row>
    <row r="421" customFormat="false" ht="12.75" hidden="false" customHeight="false" outlineLevel="0" collapsed="false">
      <c r="A421" s="56"/>
      <c r="B421" s="56"/>
    </row>
    <row r="422" customFormat="false" ht="12.75" hidden="false" customHeight="false" outlineLevel="0" collapsed="false">
      <c r="A422" s="56"/>
      <c r="B422" s="56"/>
    </row>
    <row r="423" customFormat="false" ht="12.75" hidden="false" customHeight="false" outlineLevel="0" collapsed="false">
      <c r="A423" s="56"/>
      <c r="B423" s="56"/>
    </row>
    <row r="424" customFormat="false" ht="12.75" hidden="false" customHeight="false" outlineLevel="0" collapsed="false">
      <c r="A424" s="56"/>
      <c r="B424" s="56"/>
    </row>
    <row r="425" customFormat="false" ht="12.75" hidden="false" customHeight="false" outlineLevel="0" collapsed="false">
      <c r="A425" s="56"/>
      <c r="B425" s="56"/>
    </row>
    <row r="426" customFormat="false" ht="12.75" hidden="false" customHeight="false" outlineLevel="0" collapsed="false">
      <c r="A426" s="56"/>
      <c r="B426" s="56"/>
    </row>
    <row r="427" customFormat="false" ht="12.75" hidden="false" customHeight="false" outlineLevel="0" collapsed="false">
      <c r="A427" s="56"/>
      <c r="B427" s="56"/>
    </row>
    <row r="428" customFormat="false" ht="12.75" hidden="false" customHeight="false" outlineLevel="0" collapsed="false">
      <c r="A428" s="56"/>
      <c r="B428" s="56"/>
    </row>
    <row r="429" customFormat="false" ht="12.75" hidden="false" customHeight="false" outlineLevel="0" collapsed="false">
      <c r="A429" s="56"/>
      <c r="B429" s="56"/>
    </row>
    <row r="430" customFormat="false" ht="12.75" hidden="false" customHeight="false" outlineLevel="0" collapsed="false">
      <c r="A430" s="56"/>
      <c r="B430" s="56"/>
    </row>
    <row r="431" customFormat="false" ht="12.75" hidden="false" customHeight="false" outlineLevel="0" collapsed="false">
      <c r="A431" s="56"/>
      <c r="B431" s="56"/>
    </row>
    <row r="432" customFormat="false" ht="12.75" hidden="false" customHeight="false" outlineLevel="0" collapsed="false">
      <c r="A432" s="56"/>
      <c r="B432" s="56"/>
    </row>
    <row r="433" customFormat="false" ht="12.75" hidden="false" customHeight="false" outlineLevel="0" collapsed="false">
      <c r="A433" s="56"/>
      <c r="B433" s="56"/>
    </row>
    <row r="434" customFormat="false" ht="12.75" hidden="false" customHeight="false" outlineLevel="0" collapsed="false">
      <c r="A434" s="56"/>
      <c r="B434" s="56"/>
    </row>
    <row r="435" customFormat="false" ht="12.75" hidden="false" customHeight="false" outlineLevel="0" collapsed="false">
      <c r="A435" s="56"/>
      <c r="B435" s="56"/>
    </row>
    <row r="436" customFormat="false" ht="12.75" hidden="false" customHeight="false" outlineLevel="0" collapsed="false">
      <c r="A436" s="56"/>
      <c r="B436" s="56"/>
    </row>
    <row r="437" customFormat="false" ht="12.75" hidden="false" customHeight="false" outlineLevel="0" collapsed="false">
      <c r="A437" s="56"/>
      <c r="B437" s="56"/>
    </row>
    <row r="438" customFormat="false" ht="12.75" hidden="false" customHeight="false" outlineLevel="0" collapsed="false">
      <c r="A438" s="56"/>
      <c r="B438" s="56"/>
    </row>
    <row r="439" customFormat="false" ht="12.75" hidden="false" customHeight="false" outlineLevel="0" collapsed="false">
      <c r="A439" s="56"/>
      <c r="B439" s="56"/>
    </row>
    <row r="440" customFormat="false" ht="12.75" hidden="false" customHeight="false" outlineLevel="0" collapsed="false">
      <c r="A440" s="56"/>
      <c r="B440" s="56"/>
    </row>
    <row r="441" customFormat="false" ht="12.75" hidden="false" customHeight="false" outlineLevel="0" collapsed="false">
      <c r="A441" s="56"/>
      <c r="B441" s="56"/>
    </row>
    <row r="442" customFormat="false" ht="12.75" hidden="false" customHeight="false" outlineLevel="0" collapsed="false">
      <c r="A442" s="56"/>
      <c r="B442" s="56"/>
    </row>
    <row r="443" customFormat="false" ht="12.75" hidden="false" customHeight="false" outlineLevel="0" collapsed="false">
      <c r="A443" s="56"/>
      <c r="B443" s="56"/>
    </row>
    <row r="444" customFormat="false" ht="12.75" hidden="false" customHeight="false" outlineLevel="0" collapsed="false">
      <c r="A444" s="56"/>
      <c r="B444" s="56"/>
    </row>
    <row r="445" customFormat="false" ht="12.75" hidden="false" customHeight="false" outlineLevel="0" collapsed="false">
      <c r="A445" s="56"/>
      <c r="B445" s="56"/>
    </row>
    <row r="446" customFormat="false" ht="12.75" hidden="false" customHeight="false" outlineLevel="0" collapsed="false">
      <c r="A446" s="56"/>
      <c r="B446" s="56"/>
    </row>
    <row r="447" customFormat="false" ht="12.75" hidden="false" customHeight="false" outlineLevel="0" collapsed="false">
      <c r="A447" s="56"/>
      <c r="B447" s="56"/>
    </row>
    <row r="448" customFormat="false" ht="12.75" hidden="false" customHeight="false" outlineLevel="0" collapsed="false">
      <c r="A448" s="56"/>
      <c r="B448" s="56"/>
    </row>
    <row r="449" customFormat="false" ht="12.75" hidden="false" customHeight="false" outlineLevel="0" collapsed="false">
      <c r="A449" s="56"/>
      <c r="B449" s="56"/>
    </row>
    <row r="450" customFormat="false" ht="12.75" hidden="false" customHeight="false" outlineLevel="0" collapsed="false">
      <c r="A450" s="56"/>
      <c r="B450" s="56"/>
    </row>
    <row r="451" customFormat="false" ht="12.75" hidden="false" customHeight="false" outlineLevel="0" collapsed="false">
      <c r="A451" s="56"/>
      <c r="B451" s="56"/>
    </row>
    <row r="452" customFormat="false" ht="12.75" hidden="false" customHeight="false" outlineLevel="0" collapsed="false">
      <c r="A452" s="56"/>
      <c r="B452" s="56"/>
    </row>
    <row r="453" customFormat="false" ht="12.75" hidden="false" customHeight="false" outlineLevel="0" collapsed="false">
      <c r="A453" s="56"/>
      <c r="B453" s="56"/>
    </row>
    <row r="454" customFormat="false" ht="12.75" hidden="false" customHeight="false" outlineLevel="0" collapsed="false">
      <c r="A454" s="56"/>
      <c r="B454" s="56"/>
    </row>
    <row r="455" customFormat="false" ht="12.75" hidden="false" customHeight="false" outlineLevel="0" collapsed="false">
      <c r="A455" s="56"/>
      <c r="B455" s="56"/>
    </row>
    <row r="456" customFormat="false" ht="12.75" hidden="false" customHeight="false" outlineLevel="0" collapsed="false">
      <c r="A456" s="56"/>
      <c r="B456" s="56"/>
    </row>
    <row r="457" customFormat="false" ht="12.75" hidden="false" customHeight="false" outlineLevel="0" collapsed="false">
      <c r="A457" s="56"/>
      <c r="B457" s="56"/>
    </row>
    <row r="458" customFormat="false" ht="12.75" hidden="false" customHeight="false" outlineLevel="0" collapsed="false">
      <c r="A458" s="56"/>
      <c r="B458" s="56"/>
    </row>
    <row r="459" customFormat="false" ht="12.75" hidden="false" customHeight="false" outlineLevel="0" collapsed="false">
      <c r="A459" s="56"/>
      <c r="B459" s="56"/>
    </row>
    <row r="460" customFormat="false" ht="12.75" hidden="false" customHeight="false" outlineLevel="0" collapsed="false">
      <c r="A460" s="56"/>
      <c r="B460" s="56"/>
    </row>
    <row r="461" customFormat="false" ht="12.75" hidden="false" customHeight="false" outlineLevel="0" collapsed="false">
      <c r="A461" s="56"/>
      <c r="B461" s="56"/>
    </row>
    <row r="462" customFormat="false" ht="12.75" hidden="false" customHeight="false" outlineLevel="0" collapsed="false">
      <c r="A462" s="56"/>
      <c r="B462" s="56"/>
    </row>
    <row r="463" customFormat="false" ht="12.75" hidden="false" customHeight="false" outlineLevel="0" collapsed="false">
      <c r="A463" s="56"/>
      <c r="B463" s="56"/>
    </row>
    <row r="464" customFormat="false" ht="12.75" hidden="false" customHeight="false" outlineLevel="0" collapsed="false">
      <c r="A464" s="56"/>
      <c r="B464" s="56"/>
    </row>
    <row r="465" customFormat="false" ht="12.75" hidden="false" customHeight="false" outlineLevel="0" collapsed="false">
      <c r="A465" s="56"/>
      <c r="B465" s="56"/>
    </row>
    <row r="466" customFormat="false" ht="12.75" hidden="false" customHeight="false" outlineLevel="0" collapsed="false">
      <c r="A466" s="56"/>
      <c r="B466" s="56"/>
    </row>
    <row r="467" customFormat="false" ht="12.75" hidden="false" customHeight="false" outlineLevel="0" collapsed="false">
      <c r="A467" s="56"/>
      <c r="B467" s="56"/>
    </row>
    <row r="468" customFormat="false" ht="12.75" hidden="false" customHeight="false" outlineLevel="0" collapsed="false">
      <c r="A468" s="56"/>
      <c r="B468" s="56"/>
    </row>
    <row r="469" customFormat="false" ht="12.75" hidden="false" customHeight="false" outlineLevel="0" collapsed="false">
      <c r="A469" s="56"/>
      <c r="B469" s="56"/>
    </row>
    <row r="470" customFormat="false" ht="12.75" hidden="false" customHeight="false" outlineLevel="0" collapsed="false">
      <c r="A470" s="56"/>
      <c r="B470" s="56"/>
    </row>
    <row r="471" customFormat="false" ht="12.75" hidden="false" customHeight="false" outlineLevel="0" collapsed="false">
      <c r="A471" s="56"/>
      <c r="B471" s="56"/>
    </row>
    <row r="472" customFormat="false" ht="12.75" hidden="false" customHeight="false" outlineLevel="0" collapsed="false">
      <c r="A472" s="56"/>
      <c r="B472" s="56"/>
    </row>
    <row r="473" customFormat="false" ht="12.75" hidden="false" customHeight="false" outlineLevel="0" collapsed="false">
      <c r="A473" s="56"/>
      <c r="B473" s="56"/>
    </row>
    <row r="474" customFormat="false" ht="12.75" hidden="false" customHeight="false" outlineLevel="0" collapsed="false">
      <c r="A474" s="56"/>
      <c r="B474" s="56"/>
    </row>
    <row r="475" customFormat="false" ht="12.75" hidden="false" customHeight="false" outlineLevel="0" collapsed="false">
      <c r="A475" s="56"/>
      <c r="B475" s="56"/>
    </row>
    <row r="476" customFormat="false" ht="12.75" hidden="false" customHeight="false" outlineLevel="0" collapsed="false">
      <c r="A476" s="56"/>
      <c r="B476" s="56"/>
    </row>
    <row r="477" customFormat="false" ht="12.75" hidden="false" customHeight="false" outlineLevel="0" collapsed="false">
      <c r="A477" s="56"/>
      <c r="B477" s="56"/>
    </row>
    <row r="478" customFormat="false" ht="12.75" hidden="false" customHeight="false" outlineLevel="0" collapsed="false">
      <c r="A478" s="56"/>
      <c r="B478" s="56"/>
    </row>
    <row r="479" customFormat="false" ht="12.75" hidden="false" customHeight="false" outlineLevel="0" collapsed="false">
      <c r="A479" s="56"/>
      <c r="B479" s="56"/>
    </row>
    <row r="480" customFormat="false" ht="12.75" hidden="false" customHeight="false" outlineLevel="0" collapsed="false">
      <c r="A480" s="56"/>
      <c r="B480" s="56"/>
    </row>
    <row r="481" customFormat="false" ht="12.75" hidden="false" customHeight="false" outlineLevel="0" collapsed="false">
      <c r="A481" s="56"/>
      <c r="B481" s="56"/>
    </row>
    <row r="482" customFormat="false" ht="12.75" hidden="false" customHeight="false" outlineLevel="0" collapsed="false">
      <c r="A482" s="56"/>
      <c r="B482" s="56"/>
    </row>
    <row r="483" customFormat="false" ht="12.75" hidden="false" customHeight="false" outlineLevel="0" collapsed="false">
      <c r="A483" s="56"/>
      <c r="B483" s="56"/>
    </row>
    <row r="484" customFormat="false" ht="12.75" hidden="false" customHeight="false" outlineLevel="0" collapsed="false">
      <c r="A484" s="56"/>
      <c r="B484" s="56"/>
    </row>
    <row r="485" customFormat="false" ht="12.75" hidden="false" customHeight="false" outlineLevel="0" collapsed="false">
      <c r="A485" s="56"/>
      <c r="B485" s="56"/>
    </row>
    <row r="486" customFormat="false" ht="12.75" hidden="false" customHeight="false" outlineLevel="0" collapsed="false">
      <c r="A486" s="56"/>
      <c r="B486" s="56"/>
    </row>
    <row r="487" customFormat="false" ht="12.75" hidden="false" customHeight="false" outlineLevel="0" collapsed="false">
      <c r="A487" s="56"/>
      <c r="B487" s="56"/>
    </row>
    <row r="488" customFormat="false" ht="12.75" hidden="false" customHeight="false" outlineLevel="0" collapsed="false">
      <c r="A488" s="56"/>
      <c r="B488" s="56"/>
    </row>
    <row r="489" customFormat="false" ht="12.75" hidden="false" customHeight="false" outlineLevel="0" collapsed="false">
      <c r="A489" s="56"/>
      <c r="B489" s="56"/>
    </row>
    <row r="490" customFormat="false" ht="12.75" hidden="false" customHeight="false" outlineLevel="0" collapsed="false">
      <c r="A490" s="56"/>
      <c r="B490" s="56"/>
    </row>
    <row r="491" customFormat="false" ht="12.75" hidden="false" customHeight="false" outlineLevel="0" collapsed="false">
      <c r="A491" s="56"/>
      <c r="B491" s="56"/>
    </row>
    <row r="492" customFormat="false" ht="12.75" hidden="false" customHeight="false" outlineLevel="0" collapsed="false">
      <c r="A492" s="56"/>
      <c r="B492" s="56"/>
    </row>
    <row r="493" customFormat="false" ht="12.75" hidden="false" customHeight="false" outlineLevel="0" collapsed="false">
      <c r="A493" s="56"/>
      <c r="B493" s="56"/>
    </row>
    <row r="494" customFormat="false" ht="12.75" hidden="false" customHeight="false" outlineLevel="0" collapsed="false">
      <c r="A494" s="56"/>
      <c r="B494" s="56"/>
    </row>
    <row r="495" customFormat="false" ht="12.75" hidden="false" customHeight="false" outlineLevel="0" collapsed="false">
      <c r="A495" s="56"/>
      <c r="B495" s="56"/>
    </row>
    <row r="496" customFormat="false" ht="12.75" hidden="false" customHeight="false" outlineLevel="0" collapsed="false">
      <c r="A496" s="56"/>
      <c r="B496" s="56"/>
    </row>
    <row r="497" customFormat="false" ht="12.75" hidden="false" customHeight="false" outlineLevel="0" collapsed="false">
      <c r="A497" s="56"/>
      <c r="B497" s="56"/>
    </row>
    <row r="498" customFormat="false" ht="12.75" hidden="false" customHeight="false" outlineLevel="0" collapsed="false">
      <c r="A498" s="56"/>
      <c r="B498" s="56"/>
    </row>
    <row r="499" customFormat="false" ht="12.75" hidden="false" customHeight="false" outlineLevel="0" collapsed="false">
      <c r="A499" s="56"/>
      <c r="B499" s="56"/>
    </row>
    <row r="500" customFormat="false" ht="12.75" hidden="false" customHeight="false" outlineLevel="0" collapsed="false">
      <c r="A500" s="56"/>
      <c r="B500" s="56"/>
    </row>
    <row r="501" customFormat="false" ht="12.75" hidden="false" customHeight="false" outlineLevel="0" collapsed="false">
      <c r="A501" s="56"/>
      <c r="B501" s="56"/>
    </row>
    <row r="502" customFormat="false" ht="12.75" hidden="false" customHeight="false" outlineLevel="0" collapsed="false">
      <c r="A502" s="56"/>
      <c r="B502" s="56"/>
    </row>
    <row r="503" customFormat="false" ht="12.75" hidden="false" customHeight="false" outlineLevel="0" collapsed="false">
      <c r="A503" s="56"/>
      <c r="B503" s="56"/>
    </row>
    <row r="504" customFormat="false" ht="12.75" hidden="false" customHeight="false" outlineLevel="0" collapsed="false">
      <c r="A504" s="56"/>
      <c r="B504" s="56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50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:IV16384"/>
    </sheetView>
  </sheetViews>
  <sheetFormatPr defaultColWidth="9.13671875" defaultRowHeight="12.75" customHeight="true" zeroHeight="false" outlineLevelRow="0" outlineLevelCol="0"/>
  <cols>
    <col collapsed="false" customWidth="false" hidden="false" outlineLevel="0" max="1" min="1" style="37" width="9.14"/>
    <col collapsed="false" customWidth="true" hidden="false" outlineLevel="0" max="2" min="2" style="37" width="12.42"/>
    <col collapsed="false" customWidth="true" hidden="false" outlineLevel="0" max="5" min="3" style="37" width="9.28"/>
    <col collapsed="false" customWidth="false" hidden="false" outlineLevel="0" max="15" min="6" style="37" width="9.14"/>
    <col collapsed="false" customWidth="true" hidden="false" outlineLevel="0" max="94" min="16" style="37" width="9.28"/>
    <col collapsed="false" customWidth="false" hidden="false" outlineLevel="0" max="257" min="95" style="37" width="9.14"/>
  </cols>
  <sheetData>
    <row r="1" customFormat="false" ht="12.75" hidden="false" customHeight="false" outlineLevel="0" collapsed="false">
      <c r="A1" s="52"/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  <c r="P1" s="58"/>
      <c r="Q1" s="58"/>
      <c r="R1" s="58"/>
      <c r="S1" s="58"/>
      <c r="T1" s="58"/>
      <c r="U1" s="58"/>
      <c r="V1" s="58"/>
      <c r="W1" s="58"/>
      <c r="X1" s="58"/>
      <c r="Y1" s="58"/>
      <c r="Z1" s="58"/>
      <c r="AA1" s="58"/>
      <c r="AB1" s="58"/>
      <c r="AC1" s="58"/>
      <c r="AD1" s="58"/>
      <c r="AE1" s="58"/>
      <c r="AF1" s="58"/>
      <c r="AG1" s="58"/>
      <c r="AH1" s="58"/>
      <c r="AI1" s="58"/>
      <c r="AJ1" s="58"/>
      <c r="AK1" s="58"/>
      <c r="AL1" s="58"/>
      <c r="AM1" s="58"/>
      <c r="AN1" s="58"/>
      <c r="AO1" s="58"/>
      <c r="AP1" s="58"/>
      <c r="AQ1" s="58"/>
      <c r="AR1" s="58"/>
      <c r="AS1" s="58"/>
      <c r="AT1" s="58"/>
      <c r="AU1" s="58"/>
      <c r="AV1" s="58"/>
      <c r="AW1" s="58"/>
      <c r="AX1" s="58"/>
      <c r="AY1" s="58"/>
      <c r="AZ1" s="58"/>
      <c r="BA1" s="58"/>
      <c r="BB1" s="58"/>
      <c r="BC1" s="58"/>
      <c r="BD1" s="58"/>
      <c r="BE1" s="58"/>
      <c r="BF1" s="58"/>
      <c r="BG1" s="58"/>
      <c r="BH1" s="58"/>
      <c r="BI1" s="58"/>
      <c r="BJ1" s="58"/>
      <c r="BK1" s="58"/>
      <c r="BL1" s="58"/>
      <c r="BM1" s="58"/>
      <c r="BN1" s="58"/>
      <c r="BO1" s="58"/>
      <c r="BP1" s="58"/>
      <c r="BQ1" s="58"/>
      <c r="BR1" s="58"/>
      <c r="BS1" s="58"/>
      <c r="BT1" s="58"/>
      <c r="BU1" s="58"/>
      <c r="BV1" s="58"/>
      <c r="BW1" s="58"/>
      <c r="BX1" s="58"/>
      <c r="BY1" s="58"/>
      <c r="BZ1" s="58"/>
      <c r="CA1" s="58"/>
      <c r="CB1" s="58"/>
      <c r="CC1" s="58"/>
      <c r="CD1" s="58"/>
      <c r="CE1" s="58"/>
      <c r="CF1" s="58"/>
      <c r="CG1" s="58"/>
      <c r="CH1" s="58"/>
      <c r="CI1" s="58"/>
      <c r="CJ1" s="58"/>
      <c r="CK1" s="58"/>
      <c r="CL1" s="58"/>
      <c r="CM1" s="58"/>
      <c r="CN1" s="58"/>
      <c r="CO1" s="58"/>
      <c r="CP1" s="58"/>
      <c r="CQ1" s="58"/>
      <c r="CR1" s="58"/>
      <c r="CS1" s="58"/>
      <c r="CT1" s="58"/>
      <c r="CU1" s="58"/>
      <c r="CV1" s="58"/>
      <c r="CW1" s="58"/>
      <c r="CX1" s="58"/>
      <c r="CY1" s="58"/>
      <c r="CZ1" s="58"/>
      <c r="DA1" s="58"/>
      <c r="DB1" s="58"/>
      <c r="DC1" s="58"/>
      <c r="DD1" s="58"/>
      <c r="DE1" s="58"/>
      <c r="DF1" s="58"/>
      <c r="DG1" s="58"/>
      <c r="DH1" s="58"/>
      <c r="DI1" s="58"/>
      <c r="DJ1" s="58"/>
      <c r="DK1" s="58"/>
      <c r="DL1" s="58"/>
      <c r="DM1" s="58"/>
      <c r="DN1" s="58"/>
      <c r="DO1" s="58"/>
      <c r="DP1" s="58"/>
      <c r="DQ1" s="58"/>
      <c r="DR1" s="58"/>
      <c r="DS1" s="58"/>
      <c r="DT1" s="58"/>
      <c r="DU1" s="58"/>
      <c r="DV1" s="58"/>
      <c r="DW1" s="58"/>
      <c r="DX1" s="58"/>
      <c r="DY1" s="58"/>
      <c r="DZ1" s="58"/>
      <c r="EA1" s="58"/>
      <c r="EB1" s="58"/>
      <c r="EC1" s="58"/>
      <c r="ED1" s="58"/>
      <c r="EE1" s="58"/>
      <c r="EF1" s="58"/>
      <c r="EG1" s="58"/>
      <c r="EH1" s="58"/>
      <c r="EI1" s="58"/>
      <c r="EJ1" s="58"/>
      <c r="EK1" s="58"/>
      <c r="EL1" s="58"/>
      <c r="EM1" s="58"/>
      <c r="EN1" s="58"/>
      <c r="EO1" s="58"/>
      <c r="EP1" s="58"/>
      <c r="EQ1" s="58"/>
      <c r="ER1" s="58"/>
      <c r="ES1" s="58"/>
      <c r="ET1" s="58"/>
      <c r="EU1" s="58"/>
      <c r="EV1" s="58"/>
      <c r="EW1" s="58"/>
      <c r="EX1" s="58"/>
      <c r="EY1" s="58"/>
      <c r="EZ1" s="58"/>
      <c r="FA1" s="58"/>
      <c r="FB1" s="58"/>
      <c r="FC1" s="58"/>
      <c r="FD1" s="58"/>
      <c r="FE1" s="58"/>
      <c r="FF1" s="58"/>
      <c r="FG1" s="58"/>
      <c r="FH1" s="58"/>
      <c r="FI1" s="58"/>
      <c r="FJ1" s="58"/>
      <c r="FK1" s="58"/>
      <c r="FL1" s="58"/>
      <c r="FM1" s="58"/>
      <c r="FN1" s="58"/>
      <c r="FO1" s="58"/>
      <c r="FP1" s="58"/>
      <c r="FQ1" s="58"/>
      <c r="FR1" s="58"/>
      <c r="FS1" s="58"/>
      <c r="FT1" s="58"/>
      <c r="FU1" s="58"/>
      <c r="FV1" s="58"/>
      <c r="FW1" s="58"/>
      <c r="FX1" s="58"/>
      <c r="FY1" s="58"/>
      <c r="FZ1" s="58"/>
      <c r="GA1" s="58"/>
      <c r="GB1" s="58"/>
      <c r="GC1" s="58"/>
      <c r="GD1" s="58"/>
      <c r="GE1" s="58"/>
      <c r="GF1" s="58"/>
      <c r="GG1" s="58"/>
      <c r="GH1" s="58"/>
      <c r="GI1" s="58"/>
      <c r="GJ1" s="58"/>
      <c r="GK1" s="58"/>
      <c r="GL1" s="58"/>
      <c r="GM1" s="58"/>
      <c r="GN1" s="58"/>
      <c r="GO1" s="58"/>
      <c r="GP1" s="58"/>
      <c r="GQ1" s="58"/>
      <c r="GR1" s="58"/>
      <c r="GS1" s="58"/>
      <c r="GT1" s="58"/>
      <c r="GU1" s="58"/>
      <c r="GV1" s="58"/>
      <c r="GW1" s="58"/>
      <c r="GX1" s="58"/>
      <c r="GY1" s="58"/>
      <c r="GZ1" s="58"/>
      <c r="HA1" s="58"/>
      <c r="HB1" s="58"/>
      <c r="HC1" s="58"/>
      <c r="HD1" s="58"/>
      <c r="HE1" s="58"/>
      <c r="HF1" s="58"/>
      <c r="HG1" s="58"/>
      <c r="HH1" s="58"/>
      <c r="HI1" s="58"/>
      <c r="HJ1" s="58"/>
      <c r="HK1" s="58"/>
      <c r="HL1" s="58"/>
      <c r="HM1" s="58"/>
      <c r="HN1" s="58"/>
      <c r="HO1" s="58"/>
      <c r="HP1" s="58"/>
      <c r="HQ1" s="58"/>
      <c r="HR1" s="58"/>
      <c r="HS1" s="58"/>
      <c r="HT1" s="58"/>
      <c r="HU1" s="58"/>
      <c r="HV1" s="58"/>
      <c r="HW1" s="58"/>
      <c r="HX1" s="58"/>
      <c r="HY1" s="58"/>
      <c r="HZ1" s="58"/>
      <c r="IA1" s="58"/>
      <c r="IB1" s="58"/>
      <c r="IC1" s="58"/>
      <c r="ID1" s="58"/>
      <c r="IE1" s="58"/>
      <c r="IF1" s="58"/>
      <c r="IG1" s="58"/>
      <c r="IH1" s="58"/>
      <c r="II1" s="58"/>
      <c r="IJ1" s="58"/>
      <c r="IK1" s="58"/>
      <c r="IL1" s="58"/>
      <c r="IM1" s="58"/>
      <c r="IN1" s="58"/>
      <c r="IO1" s="58"/>
      <c r="IP1" s="58"/>
      <c r="IQ1" s="58"/>
      <c r="IR1" s="58"/>
      <c r="IS1" s="58"/>
      <c r="IT1" s="58"/>
      <c r="IU1" s="58"/>
      <c r="IV1" s="58"/>
      <c r="IW1" s="53"/>
    </row>
    <row r="2" customFormat="false" ht="12.75" hidden="false" customHeight="false" outlineLevel="0" collapsed="false">
      <c r="B2" s="37" t="n">
        <v>0.000231749985931645</v>
      </c>
      <c r="C2" s="37" t="n">
        <v>0.000194539567170478</v>
      </c>
      <c r="D2" s="37" t="n">
        <v>1.87632490705631E-005</v>
      </c>
      <c r="E2" s="37" t="n">
        <v>1.91720336339464E-005</v>
      </c>
      <c r="F2" s="37" t="n">
        <v>-3.36629927135993E-005</v>
      </c>
      <c r="G2" s="37" t="n">
        <v>5.11649213871911E-005</v>
      </c>
      <c r="H2" s="37" t="n">
        <v>6.62729634833803E-005</v>
      </c>
      <c r="I2" s="37" t="n">
        <v>1.12609628885339E-005</v>
      </c>
      <c r="J2" s="37" t="n">
        <v>0.000204791709776686</v>
      </c>
      <c r="K2" s="37" t="n">
        <v>1.66666506595033E-005</v>
      </c>
      <c r="L2" s="37" t="n">
        <v>-3.75399533273609E-005</v>
      </c>
      <c r="M2" s="37" t="n">
        <v>-3.75399533273609E-005</v>
      </c>
      <c r="N2" s="37" t="n">
        <v>2.78040874370323E-005</v>
      </c>
      <c r="O2" s="37" t="n">
        <v>0.000192656566030621</v>
      </c>
      <c r="P2" s="37" t="n">
        <v>0.000158005014387573</v>
      </c>
      <c r="Q2" s="37" t="n">
        <v>4.93720313223332E-006</v>
      </c>
      <c r="R2" s="37" t="n">
        <v>2.79422567146299E-005</v>
      </c>
      <c r="S2" s="37" t="n">
        <v>0.00013907078994988</v>
      </c>
      <c r="T2" s="37" t="n">
        <v>-0.000175149053119275</v>
      </c>
      <c r="U2" s="37" t="n">
        <v>0.000181802275249972</v>
      </c>
      <c r="V2" s="37" t="n">
        <v>8.77234917646367E-005</v>
      </c>
      <c r="W2" s="37" t="n">
        <v>-0.00044167361690247</v>
      </c>
      <c r="X2" s="37" t="n">
        <v>0.000244936254760197</v>
      </c>
      <c r="Y2" s="37" t="n">
        <v>0.000211893634714816</v>
      </c>
      <c r="Z2" s="37" t="n">
        <v>0.000215957551919864</v>
      </c>
      <c r="AA2" s="37" t="n">
        <v>3.40295132216787E-005</v>
      </c>
      <c r="AB2" s="37" t="n">
        <v>5.19048527621297E-006</v>
      </c>
      <c r="AC2" s="37" t="n">
        <v>9.68126737020661E-005</v>
      </c>
      <c r="AD2" s="37" t="n">
        <v>4.44033859201582E-005</v>
      </c>
      <c r="AE2" s="37" t="n">
        <v>4.37803626507483E-005</v>
      </c>
      <c r="AF2" s="37" t="n">
        <v>8.25949268202886E-005</v>
      </c>
      <c r="AG2" s="37" t="n">
        <v>1.01987375355179E-005</v>
      </c>
      <c r="AH2" s="37" t="n">
        <v>-8.38383698484086E-005</v>
      </c>
      <c r="AI2" s="37" t="n">
        <v>-0.000115576891690766</v>
      </c>
      <c r="AJ2" s="37" t="n">
        <v>1.09800312121634E-005</v>
      </c>
      <c r="AK2" s="37" t="n">
        <v>0.000298804351379802</v>
      </c>
      <c r="AL2" s="37" t="n">
        <v>0.000220476149679387</v>
      </c>
      <c r="AM2" s="37" t="n">
        <v>0.000167403954152794</v>
      </c>
      <c r="AN2" s="37" t="n">
        <v>0.000314397559546025</v>
      </c>
      <c r="AO2" s="37" t="n">
        <v>-0.000202910433282358</v>
      </c>
      <c r="AP2" s="37" t="n">
        <v>-0.000202910433282358</v>
      </c>
      <c r="AQ2" s="37" t="n">
        <v>2.53505381802442E-005</v>
      </c>
      <c r="AR2" s="37" t="n">
        <v>2.53505381802442E-005</v>
      </c>
      <c r="AS2" s="37" t="n">
        <v>0.000244850888432786</v>
      </c>
      <c r="AT2" s="37" t="n">
        <v>4.51855117753588E-005</v>
      </c>
      <c r="AU2" s="37" t="n">
        <v>4.51855117753588E-005</v>
      </c>
      <c r="AV2" s="37" t="n">
        <v>-0.000140102654545563</v>
      </c>
      <c r="AW2" s="37" t="n">
        <v>0.000137834727111525</v>
      </c>
      <c r="AX2" s="37" t="n">
        <v>0.000147742328207963</v>
      </c>
      <c r="AY2" s="37" t="n">
        <v>6.24420237985671E-005</v>
      </c>
      <c r="AZ2" s="37" t="n">
        <v>2.02914408235075E-005</v>
      </c>
      <c r="BA2" s="37" t="n">
        <v>-6.79721372917558E-005</v>
      </c>
      <c r="BB2" s="37" t="n">
        <v>8.62141847399876E-005</v>
      </c>
      <c r="BC2" s="37" t="n">
        <v>3.10574898567414E-005</v>
      </c>
      <c r="BD2" s="37" t="n">
        <v>0.000220879837914231</v>
      </c>
      <c r="BE2" s="37" t="n">
        <v>0.000207543569451723</v>
      </c>
      <c r="BF2" s="37" t="n">
        <v>0.000210170128423076</v>
      </c>
      <c r="BG2" s="37" t="n">
        <v>0.000210170128423076</v>
      </c>
      <c r="BH2" s="37" t="n">
        <v>0.000210170128423076</v>
      </c>
      <c r="BI2" s="37" t="n">
        <v>0.000210170128423076</v>
      </c>
      <c r="BJ2" s="37" t="n">
        <v>0.000326748115561027</v>
      </c>
      <c r="BK2" s="37" t="n">
        <v>5.23406792170421E-005</v>
      </c>
      <c r="BL2" s="37" t="n">
        <v>-0.000196351109607337</v>
      </c>
      <c r="BM2" s="37" t="n">
        <v>0.000163766838829791</v>
      </c>
      <c r="BN2" s="37" t="n">
        <v>-5.71922998742423E-006</v>
      </c>
      <c r="BO2" s="37" t="n">
        <v>5.06020837029773E-005</v>
      </c>
      <c r="BP2" s="37" t="n">
        <v>5.06020837029773E-005</v>
      </c>
      <c r="BQ2" s="37" t="n">
        <v>1.60566021735504E-005</v>
      </c>
      <c r="BR2" s="37" t="n">
        <v>1.60566021735504E-005</v>
      </c>
    </row>
    <row r="3" customFormat="false" ht="13.5" hidden="false" customHeight="true" outlineLevel="0" collapsed="false">
      <c r="B3" s="37" t="n">
        <v>0.000194539567170478</v>
      </c>
      <c r="C3" s="37" t="n">
        <v>0.000257087221839652</v>
      </c>
      <c r="D3" s="37" t="n">
        <v>1.43194923019395E-005</v>
      </c>
      <c r="E3" s="37" t="n">
        <v>3.2520815338433E-005</v>
      </c>
      <c r="F3" s="37" t="n">
        <v>-3.23309097646047E-005</v>
      </c>
      <c r="G3" s="37" t="n">
        <v>3.76076964127005E-005</v>
      </c>
      <c r="H3" s="37" t="n">
        <v>8.39557457503275E-005</v>
      </c>
      <c r="I3" s="37" t="n">
        <v>1.08862540429104E-005</v>
      </c>
      <c r="J3" s="37" t="n">
        <v>0.000192342386222618</v>
      </c>
      <c r="K3" s="37" t="n">
        <v>5.14123388206653E-005</v>
      </c>
      <c r="L3" s="37" t="n">
        <v>-3.42808860211032E-005</v>
      </c>
      <c r="M3" s="37" t="n">
        <v>-3.42808860211032E-005</v>
      </c>
      <c r="N3" s="37" t="n">
        <v>3.94605922385446E-005</v>
      </c>
      <c r="O3" s="37" t="n">
        <v>0.000188858795899747</v>
      </c>
      <c r="P3" s="37" t="n">
        <v>0.000139742952923006</v>
      </c>
      <c r="Q3" s="37" t="n">
        <v>-1.99997603571267E-005</v>
      </c>
      <c r="R3" s="37" t="n">
        <v>6.02170706373092E-006</v>
      </c>
      <c r="S3" s="37" t="n">
        <v>0.000142195287429526</v>
      </c>
      <c r="T3" s="37" t="n">
        <v>-0.000194836693612959</v>
      </c>
      <c r="U3" s="37" t="n">
        <v>0.000171753684371455</v>
      </c>
      <c r="V3" s="37" t="n">
        <v>9.37976839843265E-005</v>
      </c>
      <c r="W3" s="37" t="n">
        <v>-0.000527041697770099</v>
      </c>
      <c r="X3" s="37" t="n">
        <v>0.000267426965082808</v>
      </c>
      <c r="Y3" s="37" t="n">
        <v>0.00022085170194351</v>
      </c>
      <c r="Z3" s="37" t="n">
        <v>0.000231348696062428</v>
      </c>
      <c r="AA3" s="37" t="n">
        <v>-3.41262260102369E-005</v>
      </c>
      <c r="AB3" s="37" t="n">
        <v>6.53020784687059E-006</v>
      </c>
      <c r="AC3" s="37" t="n">
        <v>9.45679062006286E-005</v>
      </c>
      <c r="AD3" s="37" t="n">
        <v>0.000127464613561948</v>
      </c>
      <c r="AE3" s="37" t="n">
        <v>7.70337638932756E-005</v>
      </c>
      <c r="AF3" s="37" t="n">
        <v>9.50394840263258E-005</v>
      </c>
      <c r="AG3" s="37" t="n">
        <v>9.01887789520567E-006</v>
      </c>
      <c r="AH3" s="37" t="n">
        <v>-5.60235447392356E-005</v>
      </c>
      <c r="AI3" s="37" t="n">
        <v>-8.18539663414968E-005</v>
      </c>
      <c r="AJ3" s="37" t="n">
        <v>1.6846609030088E-005</v>
      </c>
      <c r="AK3" s="37" t="n">
        <v>0.000289156582651564</v>
      </c>
      <c r="AL3" s="37" t="n">
        <v>0.000207204556030435</v>
      </c>
      <c r="AM3" s="37" t="n">
        <v>0.000164253623784886</v>
      </c>
      <c r="AN3" s="37" t="n">
        <v>0.000314391381853837</v>
      </c>
      <c r="AO3" s="37" t="n">
        <v>-0.000203767415835324</v>
      </c>
      <c r="AP3" s="37" t="n">
        <v>-0.000203767415835324</v>
      </c>
      <c r="AQ3" s="37" t="n">
        <v>3.12090459461721E-005</v>
      </c>
      <c r="AR3" s="37" t="n">
        <v>3.12090459461721E-005</v>
      </c>
      <c r="AS3" s="37" t="n">
        <v>0.000265422624618717</v>
      </c>
      <c r="AT3" s="37" t="n">
        <v>7.51142225002671E-005</v>
      </c>
      <c r="AU3" s="37" t="n">
        <v>7.51142225002671E-005</v>
      </c>
      <c r="AV3" s="37" t="n">
        <v>-0.000186728901327817</v>
      </c>
      <c r="AW3" s="37" t="n">
        <v>0.000135200133967814</v>
      </c>
      <c r="AX3" s="37" t="n">
        <v>0.000160367400726905</v>
      </c>
      <c r="AY3" s="37" t="n">
        <v>5.7616498294424E-005</v>
      </c>
      <c r="AZ3" s="37" t="n">
        <v>1.8643116341649E-005</v>
      </c>
      <c r="BA3" s="37" t="n">
        <v>-1.01084519111505E-005</v>
      </c>
      <c r="BB3" s="37" t="n">
        <v>8.63752531449204E-005</v>
      </c>
      <c r="BC3" s="37" t="n">
        <v>3.91863488791867E-005</v>
      </c>
      <c r="BD3" s="37" t="n">
        <v>0.000213165143736985</v>
      </c>
      <c r="BE3" s="37" t="n">
        <v>0.000185910475373947</v>
      </c>
      <c r="BF3" s="37" t="n">
        <v>0.000218796101452231</v>
      </c>
      <c r="BG3" s="37" t="n">
        <v>0.000218796101452231</v>
      </c>
      <c r="BH3" s="37" t="n">
        <v>0.000218796101452231</v>
      </c>
      <c r="BI3" s="37" t="n">
        <v>0.000218796101452231</v>
      </c>
      <c r="BJ3" s="37" t="n">
        <v>6.9822777258081E-005</v>
      </c>
      <c r="BK3" s="37" t="n">
        <v>5.88465169911294E-006</v>
      </c>
      <c r="BL3" s="37" t="n">
        <v>-0.000213098559397566</v>
      </c>
      <c r="BM3" s="37" t="n">
        <v>0.000158517321588398</v>
      </c>
      <c r="BN3" s="37" t="n">
        <v>-1.70917835749997E-005</v>
      </c>
      <c r="BO3" s="37" t="n">
        <v>4.87024207424401E-005</v>
      </c>
      <c r="BP3" s="37" t="n">
        <v>4.87024207424401E-005</v>
      </c>
      <c r="BQ3" s="37" t="n">
        <v>2.2846692624941E-005</v>
      </c>
      <c r="BR3" s="37" t="n">
        <v>2.2846692624941E-005</v>
      </c>
    </row>
    <row r="4" customFormat="false" ht="12.75" hidden="false" customHeight="false" outlineLevel="0" collapsed="false">
      <c r="B4" s="37" t="n">
        <v>1.87632490705631E-005</v>
      </c>
      <c r="C4" s="37" t="n">
        <v>1.43194923019395E-005</v>
      </c>
      <c r="D4" s="37" t="n">
        <v>0.000209087498239644</v>
      </c>
      <c r="E4" s="37" t="n">
        <v>5.88106801352318E-006</v>
      </c>
      <c r="F4" s="37" t="n">
        <v>7.76574302841454E-005</v>
      </c>
      <c r="G4" s="37" t="n">
        <v>6.24401142261765E-005</v>
      </c>
      <c r="H4" s="37" t="n">
        <v>3.46165635178952E-005</v>
      </c>
      <c r="I4" s="37" t="n">
        <v>1.8187411388501E-006</v>
      </c>
      <c r="J4" s="37" t="n">
        <v>3.74414560283643E-005</v>
      </c>
      <c r="K4" s="37" t="n">
        <v>1.8505600505582E-005</v>
      </c>
      <c r="L4" s="37" t="n">
        <v>1.35124904030578E-006</v>
      </c>
      <c r="M4" s="37" t="n">
        <v>1.35124904030578E-006</v>
      </c>
      <c r="N4" s="37" t="n">
        <v>2.10350652706903E-005</v>
      </c>
      <c r="O4" s="37" t="n">
        <v>2.64472323380546E-005</v>
      </c>
      <c r="P4" s="37" t="n">
        <v>3.01263662063337E-006</v>
      </c>
      <c r="Q4" s="37" t="n">
        <v>1.23176070182678E-006</v>
      </c>
      <c r="R4" s="37" t="n">
        <v>-1.30299274158109E-005</v>
      </c>
      <c r="S4" s="37" t="n">
        <v>-3.63529567084573E-005</v>
      </c>
      <c r="T4" s="37" t="n">
        <v>-4.32221652578255E-005</v>
      </c>
      <c r="U4" s="37" t="n">
        <v>-8.42354291918191E-006</v>
      </c>
      <c r="V4" s="37" t="n">
        <v>0.000170210504831235</v>
      </c>
      <c r="W4" s="37" t="n">
        <v>-0.000481474510693342</v>
      </c>
      <c r="X4" s="37" t="n">
        <v>-1.34772138409708E-006</v>
      </c>
      <c r="Y4" s="37" t="n">
        <v>3.86261003753072E-005</v>
      </c>
      <c r="Z4" s="37" t="n">
        <v>1.72918073943991E-005</v>
      </c>
      <c r="AA4" s="37" t="n">
        <v>8.65452722293684E-005</v>
      </c>
      <c r="AB4" s="37" t="n">
        <v>1.64243226492923E-005</v>
      </c>
      <c r="AC4" s="37" t="n">
        <v>-2.12139942621019E-005</v>
      </c>
      <c r="AD4" s="37" t="n">
        <v>-4.51589210789946E-006</v>
      </c>
      <c r="AE4" s="37" t="n">
        <v>4.24481599695092E-005</v>
      </c>
      <c r="AF4" s="37" t="n">
        <v>8.88373350939999E-005</v>
      </c>
      <c r="AG4" s="37" t="n">
        <v>4.0014622206174E-006</v>
      </c>
      <c r="AH4" s="37" t="n">
        <v>7.13512025620331E-005</v>
      </c>
      <c r="AI4" s="37" t="n">
        <v>5.29320812782939E-005</v>
      </c>
      <c r="AJ4" s="37" t="n">
        <v>1.1361805465278E-005</v>
      </c>
      <c r="AK4" s="37" t="n">
        <v>3.43763439715862E-005</v>
      </c>
      <c r="AL4" s="37" t="n">
        <v>2.4705822384078E-005</v>
      </c>
      <c r="AM4" s="37" t="n">
        <v>6.21634975024588E-005</v>
      </c>
      <c r="AN4" s="37" t="n">
        <v>-7.93575111295357E-006</v>
      </c>
      <c r="AO4" s="37" t="n">
        <v>-3.0657213533849E-005</v>
      </c>
      <c r="AP4" s="37" t="n">
        <v>-3.0657213533849E-005</v>
      </c>
      <c r="AQ4" s="37" t="n">
        <v>-3.36927880899929E-005</v>
      </c>
      <c r="AR4" s="37" t="n">
        <v>-3.36927880899929E-005</v>
      </c>
      <c r="AS4" s="37" t="n">
        <v>1.24983782822793E-005</v>
      </c>
      <c r="AT4" s="37" t="n">
        <v>-6.45233109759615E-005</v>
      </c>
      <c r="AU4" s="37" t="n">
        <v>-6.45233109759615E-005</v>
      </c>
      <c r="AV4" s="37" t="n">
        <v>-4.57317721805828E-006</v>
      </c>
      <c r="AW4" s="37" t="n">
        <v>7.89351109831529E-007</v>
      </c>
      <c r="AX4" s="37" t="n">
        <v>-9.17420359357405E-005</v>
      </c>
      <c r="AY4" s="37" t="n">
        <v>9.17129540979588E-006</v>
      </c>
      <c r="AZ4" s="37" t="n">
        <v>3.53615304431365E-005</v>
      </c>
      <c r="BA4" s="37" t="n">
        <v>8.62093031763035E-005</v>
      </c>
      <c r="BB4" s="37" t="n">
        <v>7.23820522554466E-006</v>
      </c>
      <c r="BC4" s="37" t="n">
        <v>3.7001783416098E-005</v>
      </c>
      <c r="BD4" s="37" t="n">
        <v>1.02214343999082E-005</v>
      </c>
      <c r="BE4" s="37" t="n">
        <v>-2.40272658286169E-005</v>
      </c>
      <c r="BF4" s="37" t="n">
        <v>2.63274785554178E-005</v>
      </c>
      <c r="BG4" s="37" t="n">
        <v>2.63274785554178E-005</v>
      </c>
      <c r="BH4" s="37" t="n">
        <v>2.63274785554178E-005</v>
      </c>
      <c r="BI4" s="37" t="n">
        <v>2.63274785554178E-005</v>
      </c>
      <c r="BJ4" s="37" t="n">
        <v>-0.000213204616303241</v>
      </c>
      <c r="BK4" s="37" t="n">
        <v>0.000111316101962993</v>
      </c>
      <c r="BL4" s="37" t="n">
        <v>-3.9912446514744E-005</v>
      </c>
      <c r="BM4" s="37" t="n">
        <v>2.07803631691658E-005</v>
      </c>
      <c r="BN4" s="37" t="n">
        <v>6.39496250913401E-005</v>
      </c>
      <c r="BO4" s="37" t="n">
        <v>4.69840874889416E-005</v>
      </c>
      <c r="BP4" s="37" t="n">
        <v>4.69840874889416E-005</v>
      </c>
      <c r="BQ4" s="37" t="n">
        <v>5.44011009556498E-006</v>
      </c>
      <c r="BR4" s="37" t="n">
        <v>5.44011009556498E-006</v>
      </c>
    </row>
    <row r="5" customFormat="false" ht="12.75" hidden="false" customHeight="false" outlineLevel="0" collapsed="false">
      <c r="B5" s="37" t="n">
        <v>1.91720336339464E-005</v>
      </c>
      <c r="C5" s="37" t="n">
        <v>3.2520815338433E-005</v>
      </c>
      <c r="D5" s="37" t="n">
        <v>5.88106801352318E-006</v>
      </c>
      <c r="E5" s="37" t="n">
        <v>0.000306241242643032</v>
      </c>
      <c r="F5" s="37" t="n">
        <v>2.10471028367824E-005</v>
      </c>
      <c r="G5" s="37" t="n">
        <v>0.000321038590725807</v>
      </c>
      <c r="H5" s="37" t="n">
        <v>0.000377639216616532</v>
      </c>
      <c r="I5" s="37" t="n">
        <v>5.27194736402404E-005</v>
      </c>
      <c r="J5" s="37" t="n">
        <v>7.11452801030897E-005</v>
      </c>
      <c r="K5" s="37" t="n">
        <v>0.000138040169457508</v>
      </c>
      <c r="L5" s="2" t="n">
        <v>0.000145808980694092</v>
      </c>
      <c r="M5" s="2" t="n">
        <v>0.000145808980694092</v>
      </c>
      <c r="N5" s="2" t="n">
        <v>0.000169224826925127</v>
      </c>
      <c r="O5" s="2" t="n">
        <v>4.85894559270668E-005</v>
      </c>
      <c r="P5" s="2" t="n">
        <v>1.33081481747715E-005</v>
      </c>
      <c r="Q5" s="2" t="n">
        <v>0.000223470721877038</v>
      </c>
      <c r="R5" s="2" t="n">
        <v>0.000178014725633971</v>
      </c>
      <c r="S5" s="2" t="n">
        <v>3.0318841639622E-005</v>
      </c>
      <c r="T5" s="2" t="n">
        <v>-0.000128618317636508</v>
      </c>
      <c r="U5" s="2" t="n">
        <v>5.10077454683953E-005</v>
      </c>
      <c r="V5" s="2" t="n">
        <v>0.000138826017049077</v>
      </c>
      <c r="W5" s="2" t="n">
        <v>-0.000751817236074489</v>
      </c>
      <c r="X5" s="2" t="n">
        <v>1.73117427948351E-006</v>
      </c>
      <c r="Y5" s="2" t="n">
        <v>3.58342862615254E-005</v>
      </c>
      <c r="Z5" s="2" t="n">
        <v>1.01466801914089E-005</v>
      </c>
      <c r="AA5" s="2" t="n">
        <v>0.000216351368854277</v>
      </c>
      <c r="AB5" s="2" t="n">
        <v>0.000225993431128063</v>
      </c>
      <c r="AC5" s="2" t="n">
        <v>2.89211740298457E-005</v>
      </c>
      <c r="AD5" s="2" t="n">
        <v>-6.98442953007615E-005</v>
      </c>
      <c r="AE5" s="2" t="n">
        <v>0.000279739327822752</v>
      </c>
      <c r="AF5" s="2" t="n">
        <v>0.000285785646646104</v>
      </c>
      <c r="AG5" s="2" t="n">
        <v>-8.39453415711673E-006</v>
      </c>
      <c r="AH5" s="2" t="n">
        <v>0.000132611294926593</v>
      </c>
      <c r="AI5" s="2" t="n">
        <v>0.000186076551026099</v>
      </c>
      <c r="AJ5" s="2" t="n">
        <v>0.00016629405052571</v>
      </c>
      <c r="AK5" s="2" t="n">
        <v>5.1943965916796E-005</v>
      </c>
      <c r="AL5" s="2" t="n">
        <v>2.03437213391278E-005</v>
      </c>
      <c r="AM5" s="2" t="n">
        <v>2.52223808508353E-005</v>
      </c>
      <c r="AN5" s="2" t="n">
        <v>0.000105098183068143</v>
      </c>
      <c r="AO5" s="2" t="n">
        <v>-0.000189180573710102</v>
      </c>
      <c r="AP5" s="2" t="n">
        <v>-0.000189180573710102</v>
      </c>
      <c r="AQ5" s="2" t="n">
        <v>0.000169887995279568</v>
      </c>
      <c r="AR5" s="2" t="n">
        <v>0.000169887995279568</v>
      </c>
      <c r="AS5" s="2" t="n">
        <v>9.68238841664804E-005</v>
      </c>
      <c r="AT5" s="2" t="n">
        <v>0.000171023174634362</v>
      </c>
      <c r="AU5" s="2" t="n">
        <v>0.000171023174634362</v>
      </c>
      <c r="AV5" s="2" t="n">
        <v>0.000226246167354229</v>
      </c>
      <c r="AW5" s="2" t="n">
        <v>-5.23936547156694E-006</v>
      </c>
      <c r="AX5" s="2" t="n">
        <v>4.06256975321977E-005</v>
      </c>
      <c r="AY5" s="2" t="n">
        <v>0.000155130221699531</v>
      </c>
      <c r="AZ5" s="2" t="n">
        <v>0.000100649472993663</v>
      </c>
      <c r="BA5" s="2" t="n">
        <v>0.000155377768490484</v>
      </c>
      <c r="BB5" s="2" t="n">
        <v>9.65908340524182E-005</v>
      </c>
      <c r="BC5" s="2" t="n">
        <v>0.000148266765398395</v>
      </c>
      <c r="BD5" s="2" t="n">
        <v>9.2584202787304E-005</v>
      </c>
      <c r="BE5" s="2" t="n">
        <v>1.16851172995603E-005</v>
      </c>
      <c r="BF5" s="2" t="n">
        <v>5.85146775487655E-005</v>
      </c>
      <c r="BG5" s="2" t="n">
        <v>5.85146775487655E-005</v>
      </c>
      <c r="BH5" s="2" t="n">
        <v>5.85146775487655E-005</v>
      </c>
      <c r="BI5" s="2" t="n">
        <v>5.85146775487655E-005</v>
      </c>
      <c r="BJ5" s="2" t="n">
        <v>-0.000184513405068996</v>
      </c>
      <c r="BK5" s="2" t="n">
        <v>0.000106721584000061</v>
      </c>
      <c r="BL5" s="2" t="n">
        <v>-0.000185708755966748</v>
      </c>
      <c r="BM5" s="2" t="n">
        <v>-7.77093271322804E-006</v>
      </c>
      <c r="BN5" s="2" t="n">
        <v>2.89418604538908E-005</v>
      </c>
      <c r="BO5" s="2" t="n">
        <v>0.000204186435830305</v>
      </c>
      <c r="BP5" s="2" t="n">
        <v>0.000204186435830305</v>
      </c>
      <c r="BQ5" s="2" t="n">
        <v>0.000172723916408144</v>
      </c>
      <c r="BR5" s="2" t="n">
        <v>0.000172723916408144</v>
      </c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  <c r="DR5" s="2"/>
      <c r="DS5" s="2"/>
      <c r="DT5" s="2"/>
      <c r="DU5" s="2"/>
      <c r="DV5" s="2"/>
      <c r="DW5" s="2"/>
      <c r="DX5" s="2"/>
      <c r="DY5" s="2"/>
      <c r="DZ5" s="2"/>
      <c r="EA5" s="2"/>
      <c r="EB5" s="2"/>
      <c r="EC5" s="2"/>
      <c r="ED5" s="2"/>
      <c r="EE5" s="2"/>
      <c r="EF5" s="2"/>
      <c r="EG5" s="2"/>
      <c r="EH5" s="2"/>
      <c r="EI5" s="2"/>
      <c r="EJ5" s="2"/>
      <c r="EK5" s="2"/>
      <c r="EL5" s="2"/>
      <c r="EM5" s="2"/>
      <c r="EN5" s="2"/>
      <c r="EO5" s="2"/>
      <c r="EP5" s="2"/>
      <c r="EQ5" s="2"/>
      <c r="ER5" s="2"/>
      <c r="ES5" s="2"/>
      <c r="ET5" s="2"/>
      <c r="EU5" s="2"/>
      <c r="EV5" s="2"/>
      <c r="EW5" s="2"/>
      <c r="EX5" s="2"/>
      <c r="EY5" s="2"/>
      <c r="EZ5" s="2"/>
      <c r="FA5" s="2"/>
      <c r="FB5" s="2"/>
      <c r="FC5" s="2"/>
      <c r="FD5" s="2"/>
      <c r="FE5" s="2"/>
      <c r="FF5" s="2"/>
      <c r="FG5" s="2"/>
      <c r="FH5" s="2"/>
      <c r="FI5" s="2"/>
      <c r="FJ5" s="2"/>
      <c r="FK5" s="2"/>
      <c r="FL5" s="2"/>
      <c r="FM5" s="2"/>
      <c r="FN5" s="2"/>
      <c r="FO5" s="2"/>
      <c r="FP5" s="2"/>
      <c r="FQ5" s="2"/>
      <c r="FR5" s="2"/>
      <c r="FS5" s="2"/>
      <c r="FT5" s="2"/>
      <c r="FU5" s="2"/>
      <c r="FV5" s="2"/>
      <c r="FW5" s="2"/>
      <c r="FX5" s="2"/>
      <c r="FY5" s="2"/>
      <c r="FZ5" s="2"/>
      <c r="GA5" s="2"/>
      <c r="GB5" s="2"/>
      <c r="GC5" s="2"/>
      <c r="GD5" s="2"/>
      <c r="GE5" s="2"/>
      <c r="GF5" s="2"/>
      <c r="GG5" s="2"/>
      <c r="GH5" s="2"/>
      <c r="GI5" s="2"/>
      <c r="GJ5" s="2"/>
      <c r="GK5" s="2"/>
      <c r="GL5" s="2"/>
      <c r="GM5" s="2"/>
    </row>
    <row r="6" customFormat="false" ht="12.75" hidden="false" customHeight="false" outlineLevel="0" collapsed="false">
      <c r="B6" s="37" t="n">
        <v>-3.36629927135993E-005</v>
      </c>
      <c r="C6" s="37" t="n">
        <v>-3.23309097646047E-005</v>
      </c>
      <c r="D6" s="37" t="n">
        <v>7.76574302841454E-005</v>
      </c>
      <c r="E6" s="37" t="n">
        <v>2.10471028367824E-005</v>
      </c>
      <c r="F6" s="37" t="n">
        <v>0.000128171444441554</v>
      </c>
      <c r="G6" s="37" t="n">
        <v>4.47343369707088E-006</v>
      </c>
      <c r="H6" s="37" t="n">
        <v>-1.01884448123189E-005</v>
      </c>
      <c r="I6" s="37" t="n">
        <v>-1.94272557147399E-005</v>
      </c>
      <c r="J6" s="37" t="n">
        <v>-8.67043944149998E-006</v>
      </c>
      <c r="K6" s="37" t="n">
        <v>-5.56694200008525E-005</v>
      </c>
      <c r="L6" s="37" t="n">
        <v>2.93783317784087E-005</v>
      </c>
      <c r="M6" s="37" t="n">
        <v>2.93783317784087E-005</v>
      </c>
      <c r="N6" s="37" t="n">
        <v>1.49704300717163E-005</v>
      </c>
      <c r="O6" s="37" t="n">
        <v>-5.03309777767117E-005</v>
      </c>
      <c r="P6" s="37" t="n">
        <v>-4.70619882300998E-005</v>
      </c>
      <c r="Q6" s="37" t="n">
        <v>-1.95626354510686E-006</v>
      </c>
      <c r="R6" s="37" t="n">
        <v>-1.16497676352754E-005</v>
      </c>
      <c r="S6" s="37" t="n">
        <v>-8.22123202627299E-005</v>
      </c>
      <c r="T6" s="37" t="n">
        <v>4.20274385732529E-005</v>
      </c>
      <c r="U6" s="37" t="n">
        <v>-3.42299739727419E-005</v>
      </c>
      <c r="V6" s="37" t="n">
        <v>-3.94728860323024E-006</v>
      </c>
      <c r="W6" s="37" t="n">
        <v>-0.000408890490040527</v>
      </c>
      <c r="X6" s="37" t="n">
        <v>-5.69807338750899E-005</v>
      </c>
      <c r="Y6" s="37" t="n">
        <v>2.14954126816141E-007</v>
      </c>
      <c r="Z6" s="37" t="n">
        <v>-3.78429947694831E-005</v>
      </c>
      <c r="AA6" s="37" t="n">
        <v>-1.32481358214275E-005</v>
      </c>
      <c r="AB6" s="37" t="n">
        <v>-4.80516798076474E-005</v>
      </c>
      <c r="AC6" s="37" t="n">
        <v>-1.08903249379343E-005</v>
      </c>
      <c r="AD6" s="37" t="n">
        <v>2.01698957704334E-005</v>
      </c>
      <c r="AE6" s="37" t="n">
        <v>-1.04115735485245E-005</v>
      </c>
      <c r="AF6" s="37" t="n">
        <v>-3.9687612035645E-005</v>
      </c>
      <c r="AG6" s="37" t="n">
        <v>1.82683510212582E-006</v>
      </c>
      <c r="AH6" s="37" t="n">
        <v>0.000101092011098199</v>
      </c>
      <c r="AI6" s="37" t="n">
        <v>0.000121771434455205</v>
      </c>
      <c r="AJ6" s="37" t="n">
        <v>6.4526200289398E-006</v>
      </c>
      <c r="AK6" s="37" t="n">
        <v>-4.12587463962297E-005</v>
      </c>
      <c r="AL6" s="37" t="n">
        <v>-4.83314651232862E-005</v>
      </c>
      <c r="AM6" s="37" t="n">
        <v>-2.30396738964038E-005</v>
      </c>
      <c r="AN6" s="37" t="n">
        <v>-9.9141894870376E-005</v>
      </c>
      <c r="AO6" s="37" t="n">
        <v>-9.18021181086676E-005</v>
      </c>
      <c r="AP6" s="37" t="n">
        <v>-9.18021181086676E-005</v>
      </c>
      <c r="AQ6" s="37" t="n">
        <v>1.26859410891718E-005</v>
      </c>
      <c r="AR6" s="37" t="n">
        <v>1.26859410891718E-005</v>
      </c>
      <c r="AS6" s="37" t="n">
        <v>-2.87958031213521E-005</v>
      </c>
      <c r="AT6" s="37" t="n">
        <v>-8.22588965096329E-005</v>
      </c>
      <c r="AU6" s="37" t="n">
        <v>-8.22588965096329E-005</v>
      </c>
      <c r="AV6" s="37" t="n">
        <v>-5.32964106022574E-005</v>
      </c>
      <c r="AW6" s="37" t="n">
        <v>-4.48709853345961E-005</v>
      </c>
      <c r="AX6" s="37" t="n">
        <v>-0.000125502780314048</v>
      </c>
      <c r="AY6" s="37" t="n">
        <v>-2.03569978904862E-005</v>
      </c>
      <c r="AZ6" s="37" t="n">
        <v>6.17034934742044E-005</v>
      </c>
      <c r="BA6" s="37" t="n">
        <v>1.07766712982365E-005</v>
      </c>
      <c r="BB6" s="37" t="n">
        <v>-4.4393448328618E-005</v>
      </c>
      <c r="BC6" s="37" t="n">
        <v>1.4772972970715E-005</v>
      </c>
      <c r="BD6" s="37" t="n">
        <v>-5.01047516702637E-005</v>
      </c>
      <c r="BE6" s="37" t="n">
        <v>-0.000128801447501171</v>
      </c>
      <c r="BF6" s="37" t="n">
        <v>-2.97823133376542E-005</v>
      </c>
      <c r="BG6" s="37" t="n">
        <v>-2.97823133376542E-005</v>
      </c>
      <c r="BH6" s="37" t="n">
        <v>-2.97823133376542E-005</v>
      </c>
      <c r="BI6" s="37" t="n">
        <v>-2.97823133376542E-005</v>
      </c>
      <c r="BJ6" s="37" t="n">
        <v>-0.000711591738840654</v>
      </c>
      <c r="BK6" s="37" t="n">
        <v>-1.70925768336104E-005</v>
      </c>
      <c r="BL6" s="37" t="n">
        <v>5.16427144288454E-006</v>
      </c>
      <c r="BM6" s="37" t="n">
        <v>-3.96607322096631E-005</v>
      </c>
      <c r="BN6" s="37" t="n">
        <v>8.79891976354636E-005</v>
      </c>
      <c r="BO6" s="37" t="n">
        <v>-3.0219253814232E-005</v>
      </c>
      <c r="BP6" s="37" t="n">
        <v>-3.0219253814232E-005</v>
      </c>
      <c r="BQ6" s="37" t="n">
        <v>1.04900100804071E-005</v>
      </c>
      <c r="BR6" s="37" t="n">
        <v>1.04900100804071E-005</v>
      </c>
    </row>
    <row r="7" customFormat="false" ht="12.75" hidden="false" customHeight="false" outlineLevel="0" collapsed="false">
      <c r="B7" s="37" t="n">
        <v>5.11649213871911E-005</v>
      </c>
      <c r="C7" s="37" t="n">
        <v>3.76076964127005E-005</v>
      </c>
      <c r="D7" s="37" t="n">
        <v>6.24401142261765E-005</v>
      </c>
      <c r="E7" s="37" t="n">
        <v>0.000321038590725807</v>
      </c>
      <c r="F7" s="37" t="n">
        <v>4.47343369707088E-006</v>
      </c>
      <c r="G7" s="37" t="n">
        <v>0.000771395441368785</v>
      </c>
      <c r="H7" s="37" t="n">
        <v>0.00082418741912617</v>
      </c>
      <c r="I7" s="37" t="n">
        <v>0.000113147487387227</v>
      </c>
      <c r="J7" s="37" t="n">
        <v>0.000102389269569086</v>
      </c>
      <c r="K7" s="37" t="n">
        <v>0.000410969469314413</v>
      </c>
      <c r="L7" s="37" t="n">
        <v>0.000122988394794837</v>
      </c>
      <c r="M7" s="37" t="n">
        <v>0.000122988394794837</v>
      </c>
      <c r="N7" s="37" t="n">
        <v>0.000204643914767282</v>
      </c>
      <c r="O7" s="37" t="n">
        <v>0.000104444280912392</v>
      </c>
      <c r="P7" s="37" t="n">
        <v>5.56148801446372E-005</v>
      </c>
      <c r="Q7" s="37" t="n">
        <v>0.000330657016538989</v>
      </c>
      <c r="R7" s="37" t="n">
        <v>0.000316039074907322</v>
      </c>
      <c r="S7" s="37" t="n">
        <v>4.19948332094603E-005</v>
      </c>
      <c r="T7" s="37" t="n">
        <v>-0.000309287889317474</v>
      </c>
      <c r="U7" s="37" t="n">
        <v>8.14600164907143E-005</v>
      </c>
      <c r="V7" s="37" t="n">
        <v>0.000381522318499772</v>
      </c>
      <c r="W7" s="37" t="n">
        <v>-0.000984915595750711</v>
      </c>
      <c r="X7" s="37" t="n">
        <v>0.000118812214185481</v>
      </c>
      <c r="Y7" s="37" t="n">
        <v>5.69811993332237E-005</v>
      </c>
      <c r="Z7" s="37" t="n">
        <v>9.48763354524838E-005</v>
      </c>
      <c r="AA7" s="37" t="n">
        <v>0.000541554911844686</v>
      </c>
      <c r="AB7" s="37" t="n">
        <v>0.000481545618351305</v>
      </c>
      <c r="AC7" s="37" t="n">
        <v>4.78748220248123E-005</v>
      </c>
      <c r="AD7" s="37" t="n">
        <v>-9.47552785087778E-005</v>
      </c>
      <c r="AE7" s="37" t="n">
        <v>0.000620156650894901</v>
      </c>
      <c r="AF7" s="37" t="n">
        <v>0.000707441560758406</v>
      </c>
      <c r="AG7" s="37" t="n">
        <v>6.38786005669324E-006</v>
      </c>
      <c r="AH7" s="37" t="n">
        <v>0.000122872015941775</v>
      </c>
      <c r="AI7" s="37" t="n">
        <v>0.000152580815297355</v>
      </c>
      <c r="AJ7" s="37" t="n">
        <v>0.000254771363445128</v>
      </c>
      <c r="AK7" s="37" t="n">
        <v>0.000152299336840786</v>
      </c>
      <c r="AL7" s="37" t="n">
        <v>6.67948600810385E-005</v>
      </c>
      <c r="AM7" s="37" t="n">
        <v>0.000100367728910601</v>
      </c>
      <c r="AN7" s="37" t="n">
        <v>0.000255162877426604</v>
      </c>
      <c r="AO7" s="37" t="n">
        <v>-0.000363597878144835</v>
      </c>
      <c r="AP7" s="37" t="n">
        <v>-0.000363597878144835</v>
      </c>
      <c r="AQ7" s="37" t="n">
        <v>0.000160645207202675</v>
      </c>
      <c r="AR7" s="37" t="n">
        <v>0.000160645207202675</v>
      </c>
      <c r="AS7" s="37" t="n">
        <v>0.000152722694184563</v>
      </c>
      <c r="AT7" s="37" t="n">
        <v>0.000316540317197905</v>
      </c>
      <c r="AU7" s="37" t="n">
        <v>0.000316540317197905</v>
      </c>
      <c r="AV7" s="37" t="n">
        <v>0.000415483263794626</v>
      </c>
      <c r="AW7" s="37" t="n">
        <v>5.28211043419076E-005</v>
      </c>
      <c r="AX7" s="37" t="n">
        <v>4.972067145483E-005</v>
      </c>
      <c r="AY7" s="37" t="n">
        <v>0.000281845557889238</v>
      </c>
      <c r="AZ7" s="37" t="n">
        <v>0.000137537636669219</v>
      </c>
      <c r="BA7" s="37" t="n">
        <v>0.000252980856571362</v>
      </c>
      <c r="BB7" s="37" t="n">
        <v>0.00027025185870009</v>
      </c>
      <c r="BC7" s="37" t="n">
        <v>0.000197750349287888</v>
      </c>
      <c r="BD7" s="37" t="n">
        <v>0.000173763112465686</v>
      </c>
      <c r="BE7" s="37" t="n">
        <v>0.000104808003429505</v>
      </c>
      <c r="BF7" s="37" t="n">
        <v>0.000113599488881495</v>
      </c>
      <c r="BG7" s="37" t="n">
        <v>0.000113599488881495</v>
      </c>
      <c r="BH7" s="37" t="n">
        <v>0.000113599488881495</v>
      </c>
      <c r="BI7" s="37" t="n">
        <v>0.000113599488881495</v>
      </c>
      <c r="BJ7" s="37" t="n">
        <v>8.06597750940687E-005</v>
      </c>
      <c r="BK7" s="37" t="n">
        <v>0.000366944462312722</v>
      </c>
      <c r="BL7" s="37" t="n">
        <v>-0.000341760230149778</v>
      </c>
      <c r="BM7" s="37" t="n">
        <v>1.31231649234546E-005</v>
      </c>
      <c r="BN7" s="37" t="n">
        <v>9.62317306511184E-006</v>
      </c>
      <c r="BO7" s="37" t="n">
        <v>0.000452720398266922</v>
      </c>
      <c r="BP7" s="37" t="n">
        <v>0.000452720398266922</v>
      </c>
      <c r="BQ7" s="37" t="n">
        <v>0.000221557236358574</v>
      </c>
      <c r="BR7" s="37" t="n">
        <v>0.000221557236358574</v>
      </c>
    </row>
    <row r="8" customFormat="false" ht="12.75" hidden="false" customHeight="false" outlineLevel="0" collapsed="false">
      <c r="B8" s="37" t="n">
        <v>6.62729634833803E-005</v>
      </c>
      <c r="C8" s="37" t="n">
        <v>8.39557457503275E-005</v>
      </c>
      <c r="D8" s="37" t="n">
        <v>3.46165635178952E-005</v>
      </c>
      <c r="E8" s="37" t="n">
        <v>0.000377639216616532</v>
      </c>
      <c r="F8" s="37" t="n">
        <v>-1.01884448123189E-005</v>
      </c>
      <c r="G8" s="37" t="n">
        <v>0.00082418741912617</v>
      </c>
      <c r="H8" s="37" t="n">
        <v>0.00115135246286983</v>
      </c>
      <c r="I8" s="37" t="n">
        <v>0.000131674423762558</v>
      </c>
      <c r="J8" s="37" t="n">
        <v>0.000137533339558717</v>
      </c>
      <c r="K8" s="37" t="n">
        <v>0.000499072395796282</v>
      </c>
      <c r="L8" s="37" t="n">
        <v>0.000102543601650023</v>
      </c>
      <c r="M8" s="37" t="n">
        <v>0.000102543601650023</v>
      </c>
      <c r="N8" s="37" t="n">
        <v>0.000253095825289667</v>
      </c>
      <c r="O8" s="37" t="n">
        <v>0.000123907906982636</v>
      </c>
      <c r="P8" s="37" t="n">
        <v>5.77319247695172E-005</v>
      </c>
      <c r="Q8" s="37" t="n">
        <v>0.000382043376944234</v>
      </c>
      <c r="R8" s="37" t="n">
        <v>0.000323800579352617</v>
      </c>
      <c r="S8" s="37" t="n">
        <v>5.73590592579443E-005</v>
      </c>
      <c r="T8" s="37" t="n">
        <v>-0.000448592458349692</v>
      </c>
      <c r="U8" s="37" t="n">
        <v>0.000104311838866593</v>
      </c>
      <c r="V8" s="37" t="n">
        <v>0.000437690468427664</v>
      </c>
      <c r="W8" s="37" t="n">
        <v>-0.00142850589458571</v>
      </c>
      <c r="X8" s="37" t="n">
        <v>0.000203641106244149</v>
      </c>
      <c r="Y8" s="37" t="n">
        <v>6.76039251702779E-005</v>
      </c>
      <c r="Z8" s="37" t="n">
        <v>0.000154681167995695</v>
      </c>
      <c r="AA8" s="37" t="n">
        <v>0.00059195862711877</v>
      </c>
      <c r="AB8" s="37" t="n">
        <v>0.000574127661174019</v>
      </c>
      <c r="AC8" s="37" t="n">
        <v>1.78569379134116E-005</v>
      </c>
      <c r="AD8" s="37" t="n">
        <v>-1.10354679353463E-005</v>
      </c>
      <c r="AE8" s="37" t="n">
        <v>0.000716886338149466</v>
      </c>
      <c r="AF8" s="37" t="n">
        <v>0.00081005785736363</v>
      </c>
      <c r="AG8" s="37" t="n">
        <v>-1.42894512387358E-005</v>
      </c>
      <c r="AH8" s="37" t="n">
        <v>9.40169024392772E-005</v>
      </c>
      <c r="AI8" s="37" t="n">
        <v>0.00024592749691623</v>
      </c>
      <c r="AJ8" s="37" t="n">
        <v>0.000310199042452854</v>
      </c>
      <c r="AK8" s="37" t="n">
        <v>0.000142538150742513</v>
      </c>
      <c r="AL8" s="37" t="n">
        <v>0.000113480261104088</v>
      </c>
      <c r="AM8" s="37" t="n">
        <v>0.000131975814349078</v>
      </c>
      <c r="AN8" s="37" t="n">
        <v>0.000286287773911416</v>
      </c>
      <c r="AO8" s="37" t="n">
        <v>-0.000518647666796846</v>
      </c>
      <c r="AP8" s="37" t="n">
        <v>-0.000518647666796846</v>
      </c>
      <c r="AQ8" s="37" t="n">
        <v>0.000208008743187834</v>
      </c>
      <c r="AR8" s="37" t="n">
        <v>0.000208008743187834</v>
      </c>
      <c r="AS8" s="37" t="n">
        <v>0.00019832212157359</v>
      </c>
      <c r="AT8" s="37" t="n">
        <v>0.000443453239390989</v>
      </c>
      <c r="AU8" s="37" t="n">
        <v>0.000443453239390989</v>
      </c>
      <c r="AV8" s="37" t="n">
        <v>0.000373226076776496</v>
      </c>
      <c r="AW8" s="37" t="n">
        <v>0.000107132851477475</v>
      </c>
      <c r="AX8" s="37" t="n">
        <v>7.17762919855273E-005</v>
      </c>
      <c r="AY8" s="37" t="n">
        <v>0.00033930029372756</v>
      </c>
      <c r="AZ8" s="37" t="n">
        <v>0.000230351714588409</v>
      </c>
      <c r="BA8" s="37" t="n">
        <v>0.000308846678136028</v>
      </c>
      <c r="BB8" s="37" t="n">
        <v>0.000353981844009304</v>
      </c>
      <c r="BC8" s="37" t="n">
        <v>0.000234322167604499</v>
      </c>
      <c r="BD8" s="37" t="n">
        <v>0.000216762945371888</v>
      </c>
      <c r="BE8" s="37" t="n">
        <v>0.000127412209341471</v>
      </c>
      <c r="BF8" s="37" t="n">
        <v>0.000157123683345797</v>
      </c>
      <c r="BG8" s="37" t="n">
        <v>0.000157123683345797</v>
      </c>
      <c r="BH8" s="37" t="n">
        <v>0.000157123683345797</v>
      </c>
      <c r="BI8" s="37" t="n">
        <v>0.000157123683345797</v>
      </c>
      <c r="BJ8" s="37" t="n">
        <v>-2.00178930322942E-005</v>
      </c>
      <c r="BK8" s="37" t="n">
        <v>0.000440676682106779</v>
      </c>
      <c r="BL8" s="37" t="n">
        <v>-0.000507567519395797</v>
      </c>
      <c r="BM8" s="37" t="n">
        <v>4.17909200327723E-005</v>
      </c>
      <c r="BN8" s="37" t="n">
        <v>1.12579771417157E-006</v>
      </c>
      <c r="BO8" s="37" t="n">
        <v>0.000533440873953521</v>
      </c>
      <c r="BP8" s="37" t="n">
        <v>0.000533440873953521</v>
      </c>
      <c r="BQ8" s="37" t="n">
        <v>0.000266432156072177</v>
      </c>
      <c r="BR8" s="37" t="n">
        <v>0.000266432156072177</v>
      </c>
    </row>
    <row r="9" customFormat="false" ht="12.75" hidden="false" customHeight="false" outlineLevel="0" collapsed="false">
      <c r="B9" s="37" t="n">
        <v>1.12609628885339E-005</v>
      </c>
      <c r="C9" s="37" t="n">
        <v>1.08862540429104E-005</v>
      </c>
      <c r="D9" s="37" t="n">
        <v>1.8187411388501E-006</v>
      </c>
      <c r="E9" s="37" t="n">
        <v>5.27194736402404E-005</v>
      </c>
      <c r="F9" s="37" t="n">
        <v>-1.94272557147399E-005</v>
      </c>
      <c r="G9" s="37" t="n">
        <v>0.000113147487387227</v>
      </c>
      <c r="H9" s="37" t="n">
        <v>0.000131674423762558</v>
      </c>
      <c r="I9" s="37" t="n">
        <v>9.77939581185987E-005</v>
      </c>
      <c r="J9" s="37" t="n">
        <v>2.71677009431492E-005</v>
      </c>
      <c r="K9" s="37" t="n">
        <v>7.2538470793022E-005</v>
      </c>
      <c r="L9" s="37" t="n">
        <v>5.16944598054596E-005</v>
      </c>
      <c r="M9" s="37" t="n">
        <v>5.16944598054596E-005</v>
      </c>
      <c r="N9" s="37" t="n">
        <v>4.6019048877571E-005</v>
      </c>
      <c r="O9" s="37" t="n">
        <v>2.64438321821121E-005</v>
      </c>
      <c r="P9" s="37" t="n">
        <v>3.90749112495316E-005</v>
      </c>
      <c r="Q9" s="37" t="n">
        <v>4.75591001310163E-005</v>
      </c>
      <c r="R9" s="37" t="n">
        <v>4.48361137412316E-005</v>
      </c>
      <c r="S9" s="37" t="n">
        <v>2.29476688047452E-005</v>
      </c>
      <c r="T9" s="37" t="n">
        <v>-9.99294875582069E-006</v>
      </c>
      <c r="U9" s="37" t="n">
        <v>2.37769929666966E-005</v>
      </c>
      <c r="V9" s="37" t="n">
        <v>8.25296412190253E-005</v>
      </c>
      <c r="W9" s="37" t="n">
        <v>-6.48170917929974E-005</v>
      </c>
      <c r="X9" s="37" t="n">
        <v>5.58412504017172E-005</v>
      </c>
      <c r="Y9" s="37" t="n">
        <v>8.62289900740004E-006</v>
      </c>
      <c r="Z9" s="37" t="n">
        <v>4.04963922382823E-005</v>
      </c>
      <c r="AA9" s="37" t="n">
        <v>0.000136210691847489</v>
      </c>
      <c r="AB9" s="37" t="n">
        <v>0.000122925719913226</v>
      </c>
      <c r="AC9" s="37" t="n">
        <v>9.36324014162599E-006</v>
      </c>
      <c r="AD9" s="37" t="n">
        <v>4.1768140035754E-006</v>
      </c>
      <c r="AE9" s="37" t="n">
        <v>7.98917684584101E-005</v>
      </c>
      <c r="AF9" s="37" t="n">
        <v>0.000157207980055104</v>
      </c>
      <c r="AG9" s="37" t="n">
        <v>-4.99394173599965E-006</v>
      </c>
      <c r="AH9" s="37" t="n">
        <v>5.91428505439367E-005</v>
      </c>
      <c r="AI9" s="37" t="n">
        <v>2.4430088557842E-005</v>
      </c>
      <c r="AJ9" s="37" t="n">
        <v>5.10125131167534E-005</v>
      </c>
      <c r="AK9" s="37" t="n">
        <v>2.16295423116158E-005</v>
      </c>
      <c r="AL9" s="37" t="n">
        <v>2.20350566061553E-005</v>
      </c>
      <c r="AM9" s="37" t="n">
        <v>3.71115217497774E-005</v>
      </c>
      <c r="AN9" s="37" t="n">
        <v>6.60292867418756E-005</v>
      </c>
      <c r="AO9" s="37" t="n">
        <v>2.40648677225659E-005</v>
      </c>
      <c r="AP9" s="37" t="n">
        <v>2.40648677225659E-005</v>
      </c>
      <c r="AQ9" s="37" t="n">
        <v>5.51653752215132E-005</v>
      </c>
      <c r="AR9" s="37" t="n">
        <v>5.51653752215132E-005</v>
      </c>
      <c r="AS9" s="37" t="n">
        <v>4.52208710704887E-005</v>
      </c>
      <c r="AT9" s="37" t="n">
        <v>0.000105227262977446</v>
      </c>
      <c r="AU9" s="37" t="n">
        <v>0.000105227262977446</v>
      </c>
      <c r="AV9" s="37" t="n">
        <v>0.00014864709091904</v>
      </c>
      <c r="AW9" s="37" t="n">
        <v>2.56136389390031E-005</v>
      </c>
      <c r="AX9" s="37" t="n">
        <v>6.25825226280391E-005</v>
      </c>
      <c r="AY9" s="37" t="n">
        <v>0.000114088231563408</v>
      </c>
      <c r="AZ9" s="37" t="n">
        <v>-9.12521386967989E-006</v>
      </c>
      <c r="BA9" s="37" t="n">
        <v>8.21419483296304E-005</v>
      </c>
      <c r="BB9" s="37" t="n">
        <v>0.000103477713004638</v>
      </c>
      <c r="BC9" s="37" t="n">
        <v>4.92440851511074E-005</v>
      </c>
      <c r="BD9" s="37" t="n">
        <v>4.96353876997348E-005</v>
      </c>
      <c r="BE9" s="37" t="n">
        <v>3.00905495474935E-005</v>
      </c>
      <c r="BF9" s="37" t="n">
        <v>2.91528219106841E-005</v>
      </c>
      <c r="BG9" s="37" t="n">
        <v>2.91528219106841E-005</v>
      </c>
      <c r="BH9" s="37" t="n">
        <v>2.91528219106841E-005</v>
      </c>
      <c r="BI9" s="37" t="n">
        <v>2.91528219106841E-005</v>
      </c>
      <c r="BJ9" s="37" t="n">
        <v>0.000286915624655159</v>
      </c>
      <c r="BK9" s="37" t="n">
        <v>0.000116293135281261</v>
      </c>
      <c r="BL9" s="37" t="n">
        <v>-2.24875451249752E-005</v>
      </c>
      <c r="BM9" s="37" t="n">
        <v>1.88672912538322E-006</v>
      </c>
      <c r="BN9" s="37" t="n">
        <v>-7.49322059003356E-006</v>
      </c>
      <c r="BO9" s="37" t="n">
        <v>8.10560629415888E-005</v>
      </c>
      <c r="BP9" s="37" t="n">
        <v>8.10560629415888E-005</v>
      </c>
      <c r="BQ9" s="37" t="n">
        <v>5.60217934270269E-005</v>
      </c>
      <c r="BR9" s="37" t="n">
        <v>5.60217934270269E-005</v>
      </c>
    </row>
    <row r="10" customFormat="false" ht="12.75" hidden="false" customHeight="false" outlineLevel="0" collapsed="false">
      <c r="B10" s="37" t="n">
        <v>0.000204791709776686</v>
      </c>
      <c r="C10" s="37" t="n">
        <v>0.000192342386222618</v>
      </c>
      <c r="D10" s="37" t="n">
        <v>3.74414560283643E-005</v>
      </c>
      <c r="E10" s="37" t="n">
        <v>7.11452801030897E-005</v>
      </c>
      <c r="F10" s="37" t="n">
        <v>-8.67043944149998E-006</v>
      </c>
      <c r="G10" s="37" t="n">
        <v>0.000102389269569086</v>
      </c>
      <c r="H10" s="37" t="n">
        <v>0.000137533339558717</v>
      </c>
      <c r="I10" s="37" t="n">
        <v>2.71677009431492E-005</v>
      </c>
      <c r="J10" s="37" t="n">
        <v>0.000319053640301375</v>
      </c>
      <c r="K10" s="37" t="n">
        <v>2.10897441397097E-005</v>
      </c>
      <c r="L10" s="37" t="n">
        <v>-2.49023928184206E-006</v>
      </c>
      <c r="M10" s="37" t="n">
        <v>-2.49023928184206E-006</v>
      </c>
      <c r="N10" s="37" t="n">
        <v>4.40379147481654E-005</v>
      </c>
      <c r="O10" s="37" t="n">
        <v>0.000201959235774367</v>
      </c>
      <c r="P10" s="37" t="n">
        <v>0.000142864950461955</v>
      </c>
      <c r="Q10" s="37" t="n">
        <v>6.16577082357663E-005</v>
      </c>
      <c r="R10" s="37" t="n">
        <v>7.87829429633598E-005</v>
      </c>
      <c r="S10" s="37" t="n">
        <v>0.000131678173979642</v>
      </c>
      <c r="T10" s="37" t="n">
        <v>-0.000169575076533183</v>
      </c>
      <c r="U10" s="37" t="n">
        <v>0.000197570596863105</v>
      </c>
      <c r="V10" s="37" t="n">
        <v>0.000118019626933243</v>
      </c>
      <c r="W10" s="37" t="n">
        <v>-0.000887496919534904</v>
      </c>
      <c r="X10" s="37" t="n">
        <v>0.00026695089605174</v>
      </c>
      <c r="Y10" s="37" t="n">
        <v>0.000210907244640148</v>
      </c>
      <c r="Z10" s="37" t="n">
        <v>0.000231531205738917</v>
      </c>
      <c r="AA10" s="37" t="n">
        <v>0.000117650279405287</v>
      </c>
      <c r="AB10" s="37" t="n">
        <v>1.63214123458983E-005</v>
      </c>
      <c r="AC10" s="37" t="n">
        <v>6.54101019195047E-005</v>
      </c>
      <c r="AD10" s="37" t="n">
        <v>0.00012333262533481</v>
      </c>
      <c r="AE10" s="37" t="n">
        <v>0.000118279657144365</v>
      </c>
      <c r="AF10" s="37" t="n">
        <v>0.000118529500394292</v>
      </c>
      <c r="AG10" s="37" t="n">
        <v>3.01600018647603E-006</v>
      </c>
      <c r="AH10" s="37" t="n">
        <v>-9.26562727043924E-005</v>
      </c>
      <c r="AI10" s="37" t="n">
        <v>-4.07352868115523E-005</v>
      </c>
      <c r="AJ10" s="37" t="n">
        <v>4.20177189744233E-005</v>
      </c>
      <c r="AK10" s="37" t="n">
        <v>0.000299763513692273</v>
      </c>
      <c r="AL10" s="37" t="n">
        <v>0.000195261796813546</v>
      </c>
      <c r="AM10" s="37" t="n">
        <v>0.000183255600368115</v>
      </c>
      <c r="AN10" s="37" t="n">
        <v>0.000337249513742616</v>
      </c>
      <c r="AO10" s="37" t="n">
        <v>-0.000298876914258988</v>
      </c>
      <c r="AP10" s="37" t="n">
        <v>-0.000298876914258988</v>
      </c>
      <c r="AQ10" s="37" t="n">
        <v>4.97905698328969E-005</v>
      </c>
      <c r="AR10" s="37" t="n">
        <v>4.97905698328969E-005</v>
      </c>
      <c r="AS10" s="37" t="n">
        <v>0.000268317999282832</v>
      </c>
      <c r="AT10" s="37" t="n">
        <v>7.21728526269797E-005</v>
      </c>
      <c r="AU10" s="37" t="n">
        <v>7.21728526269797E-005</v>
      </c>
      <c r="AV10" s="37" t="n">
        <v>-0.000335367575465997</v>
      </c>
      <c r="AW10" s="37" t="n">
        <v>0.000109009823687865</v>
      </c>
      <c r="AX10" s="37" t="n">
        <v>0.000156113108898064</v>
      </c>
      <c r="AY10" s="37" t="n">
        <v>8.33631029616304E-005</v>
      </c>
      <c r="AZ10" s="37" t="n">
        <v>5.35970598123494E-005</v>
      </c>
      <c r="BA10" s="37" t="n">
        <v>-4.5914344078078E-006</v>
      </c>
      <c r="BB10" s="37" t="n">
        <v>9.0519978868761E-005</v>
      </c>
      <c r="BC10" s="37" t="n">
        <v>5.28925442168255E-005</v>
      </c>
      <c r="BD10" s="37" t="n">
        <v>0.000207134518355832</v>
      </c>
      <c r="BE10" s="37" t="n">
        <v>0.000196741535947114</v>
      </c>
      <c r="BF10" s="37" t="n">
        <v>0.000225762338283261</v>
      </c>
      <c r="BG10" s="37" t="n">
        <v>0.000225762338283261</v>
      </c>
      <c r="BH10" s="37" t="n">
        <v>0.000225762338283261</v>
      </c>
      <c r="BI10" s="37" t="n">
        <v>0.000225762338283261</v>
      </c>
      <c r="BJ10" s="37" t="n">
        <v>-9.00549820245077E-005</v>
      </c>
      <c r="BK10" s="37" t="n">
        <v>6.4269685053933E-005</v>
      </c>
      <c r="BL10" s="37" t="n">
        <v>-0.00020410167672248</v>
      </c>
      <c r="BM10" s="37" t="n">
        <v>0.000136613035031452</v>
      </c>
      <c r="BN10" s="37" t="n">
        <v>2.46897137935589E-005</v>
      </c>
      <c r="BO10" s="37" t="n">
        <v>0.000105653143403775</v>
      </c>
      <c r="BP10" s="37" t="n">
        <v>0.000105653143403775</v>
      </c>
      <c r="BQ10" s="37" t="n">
        <v>4.86281061071367E-005</v>
      </c>
      <c r="BR10" s="37" t="n">
        <v>4.86281061071367E-005</v>
      </c>
    </row>
    <row r="11" customFormat="false" ht="12.75" hidden="false" customHeight="false" outlineLevel="0" collapsed="false">
      <c r="B11" s="37" t="n">
        <v>1.66666506595033E-005</v>
      </c>
      <c r="C11" s="37" t="n">
        <v>5.14123388206653E-005</v>
      </c>
      <c r="D11" s="37" t="n">
        <v>1.8505600505582E-005</v>
      </c>
      <c r="E11" s="37" t="n">
        <v>0.000138040169457508</v>
      </c>
      <c r="F11" s="37" t="n">
        <v>-5.56694200008525E-005</v>
      </c>
      <c r="G11" s="37" t="n">
        <v>0.000410969469314413</v>
      </c>
      <c r="H11" s="37" t="n">
        <v>0.000499072395796282</v>
      </c>
      <c r="I11" s="37" t="n">
        <v>7.2538470793022E-005</v>
      </c>
      <c r="J11" s="37" t="n">
        <v>2.10897441397097E-005</v>
      </c>
      <c r="K11" s="37" t="n">
        <v>0.000665492868807275</v>
      </c>
      <c r="L11" s="37" t="n">
        <v>4.13453615513954E-005</v>
      </c>
      <c r="M11" s="37" t="n">
        <v>4.13453615513954E-005</v>
      </c>
      <c r="N11" s="37" t="n">
        <v>0.000143768903078373</v>
      </c>
      <c r="O11" s="37" t="n">
        <v>3.00985786853319E-005</v>
      </c>
      <c r="P11" s="37" t="n">
        <v>4.5827681311351E-005</v>
      </c>
      <c r="Q11" s="37" t="n">
        <v>0.000153387729633672</v>
      </c>
      <c r="R11" s="37" t="n">
        <v>0.000139657514940327</v>
      </c>
      <c r="S11" s="37" t="n">
        <v>8.23482859667737E-005</v>
      </c>
      <c r="T11" s="37" t="n">
        <v>-0.000154338711640284</v>
      </c>
      <c r="U11" s="37" t="n">
        <v>4.20825315445609E-006</v>
      </c>
      <c r="V11" s="37" t="n">
        <v>0.000344102244342494</v>
      </c>
      <c r="W11" s="37" t="n">
        <v>-0.000233540891164631</v>
      </c>
      <c r="X11" s="37" t="n">
        <v>6.44222267185656E-005</v>
      </c>
      <c r="Y11" s="37" t="n">
        <v>2.72570099086535E-005</v>
      </c>
      <c r="Z11" s="37" t="n">
        <v>9.33598467997368E-006</v>
      </c>
      <c r="AA11" s="37" t="n">
        <v>0.000339444121363426</v>
      </c>
      <c r="AB11" s="37" t="n">
        <v>0.000551961259370083</v>
      </c>
      <c r="AC11" s="37" t="n">
        <v>5.16955735216255E-005</v>
      </c>
      <c r="AD11" s="37" t="n">
        <v>5.34312332982565E-005</v>
      </c>
      <c r="AE11" s="37" t="n">
        <v>0.000436728672888157</v>
      </c>
      <c r="AF11" s="37" t="n">
        <v>0.000464796133422113</v>
      </c>
      <c r="AG11" s="37" t="n">
        <v>1.77261090101605E-005</v>
      </c>
      <c r="AH11" s="37" t="n">
        <v>-1.89829955133407E-005</v>
      </c>
      <c r="AI11" s="37" t="n">
        <v>0.000131471004091895</v>
      </c>
      <c r="AJ11" s="37" t="n">
        <v>0.000101182588447968</v>
      </c>
      <c r="AK11" s="37" t="n">
        <v>5.25549816782362E-005</v>
      </c>
      <c r="AL11" s="37" t="n">
        <v>-1.14875594870807E-006</v>
      </c>
      <c r="AM11" s="37" t="n">
        <v>1.38981603539762E-005</v>
      </c>
      <c r="AN11" s="37" t="n">
        <v>0.000189174764425757</v>
      </c>
      <c r="AO11" s="37" t="n">
        <v>-5.53365108288701E-005</v>
      </c>
      <c r="AP11" s="37" t="n">
        <v>-5.53365108288701E-005</v>
      </c>
      <c r="AQ11" s="37" t="n">
        <v>3.29493708952318E-005</v>
      </c>
      <c r="AR11" s="37" t="n">
        <v>3.29493708952318E-005</v>
      </c>
      <c r="AS11" s="37" t="n">
        <v>3.91245179275994E-005</v>
      </c>
      <c r="AT11" s="37" t="n">
        <v>0.000368972188986729</v>
      </c>
      <c r="AU11" s="37" t="n">
        <v>0.000368972188986729</v>
      </c>
      <c r="AV11" s="37" t="n">
        <v>0.000639636258621989</v>
      </c>
      <c r="AW11" s="37" t="n">
        <v>6.78551694358254E-005</v>
      </c>
      <c r="AX11" s="37" t="n">
        <v>5.59381506806165E-005</v>
      </c>
      <c r="AY11" s="37" t="n">
        <v>0.000182324888943124</v>
      </c>
      <c r="AZ11" s="37" t="n">
        <v>-8.2619649535543E-005</v>
      </c>
      <c r="BA11" s="37" t="n">
        <v>0.000112353074767678</v>
      </c>
      <c r="BB11" s="37" t="n">
        <v>0.000184100286862689</v>
      </c>
      <c r="BC11" s="37" t="n">
        <v>0.000140466713661539</v>
      </c>
      <c r="BD11" s="37" t="n">
        <v>8.11780389185066E-005</v>
      </c>
      <c r="BE11" s="37" t="n">
        <v>0.000158621414115731</v>
      </c>
      <c r="BF11" s="37" t="n">
        <v>5.65336867120471E-005</v>
      </c>
      <c r="BG11" s="37" t="n">
        <v>5.65336867120471E-005</v>
      </c>
      <c r="BH11" s="37" t="n">
        <v>5.65336867120471E-005</v>
      </c>
      <c r="BI11" s="37" t="n">
        <v>5.65336867120471E-005</v>
      </c>
      <c r="BJ11" s="37" t="n">
        <v>0.000529995756616797</v>
      </c>
      <c r="BK11" s="37" t="n">
        <v>0.000278437895337971</v>
      </c>
      <c r="BL11" s="37" t="n">
        <v>-0.00015077745824341</v>
      </c>
      <c r="BM11" s="37" t="n">
        <v>1.26898810234393E-005</v>
      </c>
      <c r="BN11" s="37" t="n">
        <v>-6.38413108268829E-005</v>
      </c>
      <c r="BO11" s="37" t="n">
        <v>0.000298647119583008</v>
      </c>
      <c r="BP11" s="37" t="n">
        <v>0.000298647119583008</v>
      </c>
      <c r="BQ11" s="37" t="n">
        <v>0.000115320139310283</v>
      </c>
      <c r="BR11" s="37" t="n">
        <v>0.000115320139310283</v>
      </c>
    </row>
    <row r="12" customFormat="false" ht="12.75" hidden="false" customHeight="false" outlineLevel="0" collapsed="false">
      <c r="B12" s="37" t="n">
        <v>-3.75399533273609E-005</v>
      </c>
      <c r="C12" s="37" t="n">
        <v>-3.42808860211032E-005</v>
      </c>
      <c r="D12" s="37" t="n">
        <v>1.35124904030578E-006</v>
      </c>
      <c r="E12" s="37" t="n">
        <v>0.000145808980694092</v>
      </c>
      <c r="F12" s="37" t="n">
        <v>2.93783317784087E-005</v>
      </c>
      <c r="G12" s="37" t="n">
        <v>0.000122988394794837</v>
      </c>
      <c r="H12" s="37" t="n">
        <v>0.000102543601650023</v>
      </c>
      <c r="I12" s="37" t="n">
        <v>5.16944598054596E-005</v>
      </c>
      <c r="J12" s="37" t="n">
        <v>-2.49023928184206E-006</v>
      </c>
      <c r="K12" s="37" t="n">
        <v>4.13453615513954E-005</v>
      </c>
      <c r="L12" s="37" t="n">
        <v>0.0003023060548876</v>
      </c>
      <c r="M12" s="37" t="n">
        <v>0.0003023060548876</v>
      </c>
      <c r="N12" s="37" t="n">
        <v>0.000144229873994026</v>
      </c>
      <c r="O12" s="37" t="n">
        <v>-2.34020545628641E-005</v>
      </c>
      <c r="P12" s="37" t="n">
        <v>2.2437279049292E-005</v>
      </c>
      <c r="Q12" s="37" t="n">
        <v>0.000208119004046538</v>
      </c>
      <c r="R12" s="37" t="n">
        <v>0.000150753968519194</v>
      </c>
      <c r="S12" s="37" t="n">
        <v>1.8577797437735E-006</v>
      </c>
      <c r="T12" s="37" t="n">
        <v>0.00021444643292217</v>
      </c>
      <c r="U12" s="37" t="n">
        <v>-1.70117067600422E-006</v>
      </c>
      <c r="V12" s="37" t="n">
        <v>1.68525611909765E-005</v>
      </c>
      <c r="W12" s="37" t="n">
        <v>-0.000332948611650395</v>
      </c>
      <c r="X12" s="37" t="n">
        <v>-3.52334027695198E-005</v>
      </c>
      <c r="Y12" s="37" t="n">
        <v>1.78750949264115E-005</v>
      </c>
      <c r="Z12" s="37" t="n">
        <v>-4.00977438828634E-005</v>
      </c>
      <c r="AA12" s="37" t="n">
        <v>0.000109392994591331</v>
      </c>
      <c r="AB12" s="37" t="n">
        <v>0.000117006234620529</v>
      </c>
      <c r="AC12" s="37" t="n">
        <v>1.27941873628261E-006</v>
      </c>
      <c r="AD12" s="37" t="n">
        <v>-2.81044994263669E-005</v>
      </c>
      <c r="AE12" s="37" t="n">
        <v>0.000109438248390316</v>
      </c>
      <c r="AF12" s="37" t="n">
        <v>8.5410466941682E-005</v>
      </c>
      <c r="AG12" s="37" t="n">
        <v>7.29949213944108E-006</v>
      </c>
      <c r="AH12" s="37" t="n">
        <v>9.21514729420578E-005</v>
      </c>
      <c r="AI12" s="37" t="n">
        <v>0.000145286359693052</v>
      </c>
      <c r="AJ12" s="37" t="n">
        <v>8.46860748887813E-005</v>
      </c>
      <c r="AK12" s="37" t="n">
        <v>-3.98801703323704E-005</v>
      </c>
      <c r="AL12" s="37" t="n">
        <v>-5.40220882536965E-006</v>
      </c>
      <c r="AM12" s="37" t="n">
        <v>5.57567049073348E-006</v>
      </c>
      <c r="AN12" s="37" t="n">
        <v>2.6605795359E-006</v>
      </c>
      <c r="AO12" s="37" t="n">
        <v>8.88176235500951E-005</v>
      </c>
      <c r="AP12" s="37" t="n">
        <v>8.88176235500951E-005</v>
      </c>
      <c r="AQ12" s="37" t="n">
        <v>0.000182955513187954</v>
      </c>
      <c r="AR12" s="37" t="n">
        <v>0.000182955513187954</v>
      </c>
      <c r="AS12" s="37" t="n">
        <v>5.0887750650063E-006</v>
      </c>
      <c r="AT12" s="37" t="n">
        <v>9.53332801723077E-005</v>
      </c>
      <c r="AU12" s="37" t="n">
        <v>9.53332801723077E-005</v>
      </c>
      <c r="AV12" s="37" t="n">
        <v>0.000125575188673874</v>
      </c>
      <c r="AW12" s="37" t="n">
        <v>1.01126997644707E-005</v>
      </c>
      <c r="AX12" s="37" t="n">
        <v>1.14878488245466E-005</v>
      </c>
      <c r="AY12" s="37" t="n">
        <v>0.000108971451035312</v>
      </c>
      <c r="AZ12" s="37" t="n">
        <v>9.12072623859275E-005</v>
      </c>
      <c r="BA12" s="37" t="n">
        <v>0.000138553390152626</v>
      </c>
      <c r="BB12" s="37" t="n">
        <v>2.08934626447874E-005</v>
      </c>
      <c r="BC12" s="37" t="n">
        <v>0.000143676072703054</v>
      </c>
      <c r="BD12" s="37" t="n">
        <v>2.88303592591883E-006</v>
      </c>
      <c r="BE12" s="37" t="n">
        <v>-2.56324005448341E-005</v>
      </c>
      <c r="BF12" s="37" t="n">
        <v>1.53675160992034E-005</v>
      </c>
      <c r="BG12" s="37" t="n">
        <v>1.53675160992034E-005</v>
      </c>
      <c r="BH12" s="37" t="n">
        <v>1.53675160992034E-005</v>
      </c>
      <c r="BI12" s="37" t="n">
        <v>1.53675160992034E-005</v>
      </c>
      <c r="BJ12" s="37" t="n">
        <v>6.24803054139104E-005</v>
      </c>
      <c r="BK12" s="37" t="n">
        <v>8.42302772175528E-005</v>
      </c>
      <c r="BL12" s="37" t="n">
        <v>0.000176523417185822</v>
      </c>
      <c r="BM12" s="37" t="n">
        <v>-2.11928561482591E-005</v>
      </c>
      <c r="BN12" s="37" t="n">
        <v>3.58513739953042E-005</v>
      </c>
      <c r="BO12" s="37" t="n">
        <v>8.97505060180473E-005</v>
      </c>
      <c r="BP12" s="37" t="n">
        <v>8.97505060180473E-005</v>
      </c>
      <c r="BQ12" s="37" t="n">
        <v>0.000148015316334758</v>
      </c>
      <c r="BR12" s="37" t="n">
        <v>0.000148015316334758</v>
      </c>
    </row>
    <row r="13" customFormat="false" ht="12.75" hidden="false" customHeight="false" outlineLevel="0" collapsed="false">
      <c r="B13" s="37" t="n">
        <v>-3.75399533273609E-005</v>
      </c>
      <c r="C13" s="37" t="n">
        <v>-3.42808860211032E-005</v>
      </c>
      <c r="D13" s="37" t="n">
        <v>1.35124904030578E-006</v>
      </c>
      <c r="E13" s="37" t="n">
        <v>0.000145808980694092</v>
      </c>
      <c r="F13" s="37" t="n">
        <v>2.93783317784087E-005</v>
      </c>
      <c r="G13" s="37" t="n">
        <v>0.000122988394794837</v>
      </c>
      <c r="H13" s="37" t="n">
        <v>0.000102543601650023</v>
      </c>
      <c r="I13" s="37" t="n">
        <v>5.16944598054596E-005</v>
      </c>
      <c r="J13" s="37" t="n">
        <v>-2.49023928184206E-006</v>
      </c>
      <c r="K13" s="37" t="n">
        <v>4.13453615513954E-005</v>
      </c>
      <c r="L13" s="37" t="n">
        <v>0.0003023060548876</v>
      </c>
      <c r="M13" s="37" t="n">
        <v>0.0003023060548876</v>
      </c>
      <c r="N13" s="37" t="n">
        <v>0.000144229873994026</v>
      </c>
      <c r="O13" s="37" t="n">
        <v>-2.34020545628641E-005</v>
      </c>
      <c r="P13" s="37" t="n">
        <v>2.2437279049292E-005</v>
      </c>
      <c r="Q13" s="37" t="n">
        <v>0.000208119004046538</v>
      </c>
      <c r="R13" s="37" t="n">
        <v>0.000150753968519194</v>
      </c>
      <c r="S13" s="37" t="n">
        <v>1.8577797437735E-006</v>
      </c>
      <c r="T13" s="37" t="n">
        <v>0.00021444643292217</v>
      </c>
      <c r="U13" s="37" t="n">
        <v>-1.70117067600422E-006</v>
      </c>
      <c r="V13" s="37" t="n">
        <v>1.68525611909765E-005</v>
      </c>
      <c r="W13" s="37" t="n">
        <v>-0.000332948611650395</v>
      </c>
      <c r="X13" s="37" t="n">
        <v>-3.52334027695198E-005</v>
      </c>
      <c r="Y13" s="37" t="n">
        <v>1.78750949264115E-005</v>
      </c>
      <c r="Z13" s="37" t="n">
        <v>-4.00977438828634E-005</v>
      </c>
      <c r="AA13" s="37" t="n">
        <v>0.000109392994591331</v>
      </c>
      <c r="AB13" s="37" t="n">
        <v>0.000117006234620529</v>
      </c>
      <c r="AC13" s="37" t="n">
        <v>1.27941873628261E-006</v>
      </c>
      <c r="AD13" s="37" t="n">
        <v>-2.81044994263669E-005</v>
      </c>
      <c r="AE13" s="37" t="n">
        <v>0.000109438248390316</v>
      </c>
      <c r="AF13" s="37" t="n">
        <v>8.5410466941682E-005</v>
      </c>
      <c r="AG13" s="37" t="n">
        <v>7.29949213944108E-006</v>
      </c>
      <c r="AH13" s="37" t="n">
        <v>9.21514729420578E-005</v>
      </c>
      <c r="AI13" s="37" t="n">
        <v>0.000145286359693052</v>
      </c>
      <c r="AJ13" s="37" t="n">
        <v>8.46860748887813E-005</v>
      </c>
      <c r="AK13" s="37" t="n">
        <v>-3.98801703323704E-005</v>
      </c>
      <c r="AL13" s="37" t="n">
        <v>-5.40220882536965E-006</v>
      </c>
      <c r="AM13" s="37" t="n">
        <v>5.57567049073348E-006</v>
      </c>
      <c r="AN13" s="37" t="n">
        <v>2.6605795359E-006</v>
      </c>
      <c r="AO13" s="37" t="n">
        <v>8.88176235500951E-005</v>
      </c>
      <c r="AP13" s="37" t="n">
        <v>8.88176235500951E-005</v>
      </c>
      <c r="AQ13" s="37" t="n">
        <v>0.000182955513187954</v>
      </c>
      <c r="AR13" s="37" t="n">
        <v>0.000182955513187954</v>
      </c>
      <c r="AS13" s="37" t="n">
        <v>5.0887750650063E-006</v>
      </c>
      <c r="AT13" s="37" t="n">
        <v>9.53332801723077E-005</v>
      </c>
      <c r="AU13" s="37" t="n">
        <v>9.53332801723077E-005</v>
      </c>
      <c r="AV13" s="37" t="n">
        <v>0.000125575188673874</v>
      </c>
      <c r="AW13" s="37" t="n">
        <v>1.01126997644707E-005</v>
      </c>
      <c r="AX13" s="37" t="n">
        <v>1.14878488245466E-005</v>
      </c>
      <c r="AY13" s="37" t="n">
        <v>0.000108971451035312</v>
      </c>
      <c r="AZ13" s="37" t="n">
        <v>9.12072623859275E-005</v>
      </c>
      <c r="BA13" s="37" t="n">
        <v>0.000138553390152626</v>
      </c>
      <c r="BB13" s="37" t="n">
        <v>2.08934626447874E-005</v>
      </c>
      <c r="BC13" s="37" t="n">
        <v>0.000143676072703054</v>
      </c>
      <c r="BD13" s="37" t="n">
        <v>2.88303592591883E-006</v>
      </c>
      <c r="BE13" s="37" t="n">
        <v>-2.56324005448341E-005</v>
      </c>
      <c r="BF13" s="37" t="n">
        <v>1.53675160992034E-005</v>
      </c>
      <c r="BG13" s="37" t="n">
        <v>1.53675160992034E-005</v>
      </c>
      <c r="BH13" s="37" t="n">
        <v>1.53675160992034E-005</v>
      </c>
      <c r="BI13" s="37" t="n">
        <v>1.53675160992034E-005</v>
      </c>
      <c r="BJ13" s="37" t="n">
        <v>6.24803054139104E-005</v>
      </c>
      <c r="BK13" s="37" t="n">
        <v>8.42302772175528E-005</v>
      </c>
      <c r="BL13" s="37" t="n">
        <v>0.000176523417185822</v>
      </c>
      <c r="BM13" s="37" t="n">
        <v>-2.11928561482591E-005</v>
      </c>
      <c r="BN13" s="37" t="n">
        <v>3.58513739953042E-005</v>
      </c>
      <c r="BO13" s="37" t="n">
        <v>8.97505060180473E-005</v>
      </c>
      <c r="BP13" s="37" t="n">
        <v>8.97505060180473E-005</v>
      </c>
      <c r="BQ13" s="37" t="n">
        <v>0.000148015316334758</v>
      </c>
      <c r="BR13" s="37" t="n">
        <v>0.000148015316334758</v>
      </c>
    </row>
    <row r="14" customFormat="false" ht="12.75" hidden="false" customHeight="false" outlineLevel="0" collapsed="false">
      <c r="B14" s="37" t="n">
        <v>2.78040874370323E-005</v>
      </c>
      <c r="C14" s="37" t="n">
        <v>3.94605922385446E-005</v>
      </c>
      <c r="D14" s="37" t="n">
        <v>2.10350652706903E-005</v>
      </c>
      <c r="E14" s="37" t="n">
        <v>0.000169224826925127</v>
      </c>
      <c r="F14" s="37" t="n">
        <v>1.49704300717163E-005</v>
      </c>
      <c r="G14" s="37" t="n">
        <v>0.000204643914767282</v>
      </c>
      <c r="H14" s="37" t="n">
        <v>0.000253095825289667</v>
      </c>
      <c r="I14" s="37" t="n">
        <v>4.6019048877571E-005</v>
      </c>
      <c r="J14" s="37" t="n">
        <v>4.40379147481654E-005</v>
      </c>
      <c r="K14" s="37" t="n">
        <v>0.000143768903078373</v>
      </c>
      <c r="L14" s="37" t="n">
        <v>0.000144229873994026</v>
      </c>
      <c r="M14" s="37" t="n">
        <v>0.000144229873994026</v>
      </c>
      <c r="N14" s="37" t="n">
        <v>0.000218368134350377</v>
      </c>
      <c r="O14" s="37" t="n">
        <v>1.68238220833568E-005</v>
      </c>
      <c r="P14" s="37" t="n">
        <v>4.34947445211975E-005</v>
      </c>
      <c r="Q14" s="37" t="n">
        <v>0.000155758451567563</v>
      </c>
      <c r="R14" s="37" t="n">
        <v>0.000137721495782382</v>
      </c>
      <c r="S14" s="37" t="n">
        <v>3.40121777562634E-005</v>
      </c>
      <c r="T14" s="37" t="n">
        <v>-9.0994048344831E-005</v>
      </c>
      <c r="U14" s="37" t="n">
        <v>3.08586025029828E-005</v>
      </c>
      <c r="V14" s="37" t="n">
        <v>0.000183898870935735</v>
      </c>
      <c r="W14" s="37" t="n">
        <v>-0.000799460756123157</v>
      </c>
      <c r="X14" s="37" t="n">
        <v>1.24954167544325E-005</v>
      </c>
      <c r="Y14" s="37" t="n">
        <v>3.81784554499184E-005</v>
      </c>
      <c r="Z14" s="37" t="n">
        <v>2.37455366880416E-005</v>
      </c>
      <c r="AA14" s="37" t="n">
        <v>0.000158215242824628</v>
      </c>
      <c r="AB14" s="37" t="n">
        <v>0.000234658138082555</v>
      </c>
      <c r="AC14" s="37" t="n">
        <v>3.59467097337464E-005</v>
      </c>
      <c r="AD14" s="37" t="n">
        <v>9.36557033210761E-005</v>
      </c>
      <c r="AE14" s="37" t="n">
        <v>0.00019344276986006</v>
      </c>
      <c r="AF14" s="37" t="n">
        <v>0.000225074373050826</v>
      </c>
      <c r="AG14" s="37" t="n">
        <v>8.35656218412522E-006</v>
      </c>
      <c r="AH14" s="37" t="n">
        <v>0.00010985873353358</v>
      </c>
      <c r="AI14" s="37" t="n">
        <v>0.000112502534540876</v>
      </c>
      <c r="AJ14" s="37" t="n">
        <v>0.000135028714747969</v>
      </c>
      <c r="AK14" s="37" t="n">
        <v>4.38738374583987E-005</v>
      </c>
      <c r="AL14" s="37" t="n">
        <v>3.27437187733324E-005</v>
      </c>
      <c r="AM14" s="37" t="n">
        <v>2.06963077705011E-005</v>
      </c>
      <c r="AN14" s="37" t="n">
        <v>7.4451612050673E-005</v>
      </c>
      <c r="AO14" s="37" t="n">
        <v>-0.000102926494433513</v>
      </c>
      <c r="AP14" s="37" t="n">
        <v>-0.000102926494433513</v>
      </c>
      <c r="AQ14" s="37" t="n">
        <v>0.000141827624605298</v>
      </c>
      <c r="AR14" s="37" t="n">
        <v>0.000141827624605298</v>
      </c>
      <c r="AS14" s="37" t="n">
        <v>6.11192255955049E-005</v>
      </c>
      <c r="AT14" s="37" t="n">
        <v>0.000214072363271827</v>
      </c>
      <c r="AU14" s="37" t="n">
        <v>0.000214072363271827</v>
      </c>
      <c r="AV14" s="37" t="n">
        <v>0.000220354364567727</v>
      </c>
      <c r="AW14" s="37" t="n">
        <v>3.98955502383595E-005</v>
      </c>
      <c r="AX14" s="37" t="n">
        <v>5.69551870557303E-005</v>
      </c>
      <c r="AY14" s="37" t="n">
        <v>0.000122009004876663</v>
      </c>
      <c r="AZ14" s="37" t="n">
        <v>0.000139365068991717</v>
      </c>
      <c r="BA14" s="37" t="n">
        <v>0.000135086290927253</v>
      </c>
      <c r="BB14" s="37" t="n">
        <v>8.0242976085614E-005</v>
      </c>
      <c r="BC14" s="37" t="n">
        <v>0.00020870511835487</v>
      </c>
      <c r="BD14" s="37" t="n">
        <v>7.82118959871944E-005</v>
      </c>
      <c r="BE14" s="37" t="n">
        <v>9.48244398484029E-006</v>
      </c>
      <c r="BF14" s="37" t="n">
        <v>5.92182672234819E-005</v>
      </c>
      <c r="BG14" s="37" t="n">
        <v>5.92182672234819E-005</v>
      </c>
      <c r="BH14" s="37" t="n">
        <v>5.92182672234819E-005</v>
      </c>
      <c r="BI14" s="37" t="n">
        <v>5.92182672234819E-005</v>
      </c>
      <c r="BJ14" s="37" t="n">
        <v>0.000180916501031717</v>
      </c>
      <c r="BK14" s="37" t="n">
        <v>9.33728866803367E-005</v>
      </c>
      <c r="BL14" s="37" t="n">
        <v>-0.000133441404597689</v>
      </c>
      <c r="BM14" s="37" t="n">
        <v>1.02135758333957E-005</v>
      </c>
      <c r="BN14" s="37" t="n">
        <v>2.86388490242446E-006</v>
      </c>
      <c r="BO14" s="37" t="n">
        <v>0.000148527206624207</v>
      </c>
      <c r="BP14" s="37" t="n">
        <v>0.000148527206624207</v>
      </c>
      <c r="BQ14" s="37" t="n">
        <v>0.000150840149416759</v>
      </c>
      <c r="BR14" s="37" t="n">
        <v>0.000150840149416759</v>
      </c>
    </row>
    <row r="15" customFormat="false" ht="12.75" hidden="false" customHeight="false" outlineLevel="0" collapsed="false">
      <c r="B15" s="37" t="n">
        <v>0.000192656566030621</v>
      </c>
      <c r="C15" s="37" t="n">
        <v>0.000188858795899747</v>
      </c>
      <c r="D15" s="37" t="n">
        <v>2.64472323380546E-005</v>
      </c>
      <c r="E15" s="37" t="n">
        <v>4.85894559270668E-005</v>
      </c>
      <c r="F15" s="37" t="n">
        <v>-5.03309777767117E-005</v>
      </c>
      <c r="G15" s="37" t="n">
        <v>0.000104444280912392</v>
      </c>
      <c r="H15" s="37" t="n">
        <v>0.000123907906982636</v>
      </c>
      <c r="I15" s="37" t="n">
        <v>2.64438321821121E-005</v>
      </c>
      <c r="J15" s="37" t="n">
        <v>0.000201959235774367</v>
      </c>
      <c r="K15" s="37" t="n">
        <v>3.00985786853319E-005</v>
      </c>
      <c r="L15" s="37" t="n">
        <v>-2.34020545628641E-005</v>
      </c>
      <c r="M15" s="37" t="n">
        <v>-2.34020545628641E-005</v>
      </c>
      <c r="N15" s="37" t="n">
        <v>1.68238220833568E-005</v>
      </c>
      <c r="O15" s="37" t="n">
        <v>0.000250493500945597</v>
      </c>
      <c r="P15" s="37" t="n">
        <v>0.000133692477263576</v>
      </c>
      <c r="Q15" s="37" t="n">
        <v>4.57053926067064E-005</v>
      </c>
      <c r="R15" s="37" t="n">
        <v>5.87003835330868E-005</v>
      </c>
      <c r="S15" s="37" t="n">
        <v>0.000143200202894726</v>
      </c>
      <c r="T15" s="37" t="n">
        <v>-0.000109812491289658</v>
      </c>
      <c r="U15" s="37" t="n">
        <v>0.00017001844128115</v>
      </c>
      <c r="V15" s="37" t="n">
        <v>7.22017487367177E-005</v>
      </c>
      <c r="W15" s="37" t="n">
        <v>-0.000413247289183846</v>
      </c>
      <c r="X15" s="37" t="n">
        <v>0.000245537380138622</v>
      </c>
      <c r="Y15" s="37" t="n">
        <v>0.000202584461618646</v>
      </c>
      <c r="Z15" s="37" t="n">
        <v>0.000207164305571282</v>
      </c>
      <c r="AA15" s="37" t="n">
        <v>7.17904622512344E-005</v>
      </c>
      <c r="AB15" s="37" t="n">
        <v>4.45146965567687E-005</v>
      </c>
      <c r="AC15" s="37" t="n">
        <v>5.12709021716316E-005</v>
      </c>
      <c r="AD15" s="37" t="n">
        <v>-5.30060330906863E-005</v>
      </c>
      <c r="AE15" s="37" t="n">
        <v>0.000100964890709956</v>
      </c>
      <c r="AF15" s="37" t="n">
        <v>0.000113680510702443</v>
      </c>
      <c r="AG15" s="37" t="n">
        <v>2.79029064026264E-006</v>
      </c>
      <c r="AH15" s="37" t="n">
        <v>-0.000108381511166206</v>
      </c>
      <c r="AI15" s="37" t="n">
        <v>-0.000162904453635302</v>
      </c>
      <c r="AJ15" s="37" t="n">
        <v>4.20691263375611E-005</v>
      </c>
      <c r="AK15" s="37" t="n">
        <v>0.000291063408294292</v>
      </c>
      <c r="AL15" s="37" t="n">
        <v>0.000214199323802196</v>
      </c>
      <c r="AM15" s="37" t="n">
        <v>0.000193839616617089</v>
      </c>
      <c r="AN15" s="37" t="n">
        <v>0.000324567158264945</v>
      </c>
      <c r="AO15" s="37" t="n">
        <v>-0.000173180005042243</v>
      </c>
      <c r="AP15" s="37" t="n">
        <v>-0.000173180005042243</v>
      </c>
      <c r="AQ15" s="37" t="n">
        <v>5.417794785197E-006</v>
      </c>
      <c r="AR15" s="37" t="n">
        <v>5.417794785197E-006</v>
      </c>
      <c r="AS15" s="37" t="n">
        <v>0.000254952640322184</v>
      </c>
      <c r="AT15" s="37" t="n">
        <v>8.15651827271665E-005</v>
      </c>
      <c r="AU15" s="37" t="n">
        <v>8.15651827271665E-005</v>
      </c>
      <c r="AV15" s="37" t="n">
        <v>-4.6720972562052E-005</v>
      </c>
      <c r="AW15" s="37" t="n">
        <v>0.000113860166356164</v>
      </c>
      <c r="AX15" s="37" t="n">
        <v>0.000123877852300104</v>
      </c>
      <c r="AY15" s="37" t="n">
        <v>6.42462681583869E-005</v>
      </c>
      <c r="AZ15" s="37" t="n">
        <v>-2.25832568458535E-005</v>
      </c>
      <c r="BA15" s="37" t="n">
        <v>-7.93823335042114E-006</v>
      </c>
      <c r="BB15" s="37" t="n">
        <v>0.000110307335634917</v>
      </c>
      <c r="BC15" s="37" t="n">
        <v>1.96299899431787E-005</v>
      </c>
      <c r="BD15" s="37" t="n">
        <v>0.000197881462346467</v>
      </c>
      <c r="BE15" s="37" t="n">
        <v>0.000235506738238979</v>
      </c>
      <c r="BF15" s="37" t="n">
        <v>0.000206520517061323</v>
      </c>
      <c r="BG15" s="37" t="n">
        <v>0.000206520517061323</v>
      </c>
      <c r="BH15" s="37" t="n">
        <v>0.000206520517061323</v>
      </c>
      <c r="BI15" s="37" t="n">
        <v>0.000206520517061323</v>
      </c>
      <c r="BJ15" s="37" t="n">
        <v>0.000441664417907889</v>
      </c>
      <c r="BK15" s="37" t="n">
        <v>8.68164586096395E-005</v>
      </c>
      <c r="BL15" s="37" t="n">
        <v>-0.000122943448496812</v>
      </c>
      <c r="BM15" s="37" t="n">
        <v>0.000153586762456221</v>
      </c>
      <c r="BN15" s="37" t="n">
        <v>-1.56818928017878E-005</v>
      </c>
      <c r="BO15" s="37" t="n">
        <v>0.000100232406469982</v>
      </c>
      <c r="BP15" s="37" t="n">
        <v>0.000100232406469982</v>
      </c>
      <c r="BQ15" s="37" t="n">
        <v>2.81363554713974E-005</v>
      </c>
      <c r="BR15" s="37" t="n">
        <v>2.81363554713974E-005</v>
      </c>
    </row>
    <row r="16" customFormat="false" ht="12.75" hidden="false" customHeight="false" outlineLevel="0" collapsed="false">
      <c r="B16" s="3" t="n">
        <v>0.000158005014387573</v>
      </c>
      <c r="C16" s="37" t="n">
        <v>0.000139742952923006</v>
      </c>
      <c r="D16" s="37" t="n">
        <v>3.01263662063337E-006</v>
      </c>
      <c r="E16" s="37" t="n">
        <v>1.33081481747715E-005</v>
      </c>
      <c r="F16" s="37" t="n">
        <v>-4.70619882300998E-005</v>
      </c>
      <c r="G16" s="37" t="n">
        <v>5.56148801446372E-005</v>
      </c>
      <c r="H16" s="37" t="n">
        <v>5.77319247695172E-005</v>
      </c>
      <c r="I16" s="37" t="n">
        <v>3.90749112495316E-005</v>
      </c>
      <c r="J16" s="37" t="n">
        <v>0.000142864950461955</v>
      </c>
      <c r="K16" s="37" t="n">
        <v>4.5827681311351E-005</v>
      </c>
      <c r="L16" s="37" t="n">
        <v>2.2437279049292E-005</v>
      </c>
      <c r="M16" s="37" t="n">
        <v>2.2437279049292E-005</v>
      </c>
      <c r="N16" s="37" t="n">
        <v>4.34947445211975E-005</v>
      </c>
      <c r="O16" s="37" t="n">
        <v>0.000133692477263576</v>
      </c>
      <c r="P16" s="37" t="n">
        <v>0.00022587306348608</v>
      </c>
      <c r="Q16" s="37" t="n">
        <v>4.17311086518487E-005</v>
      </c>
      <c r="R16" s="37" t="n">
        <v>5.49479793271562E-005</v>
      </c>
      <c r="S16" s="37" t="n">
        <v>0.000118709448647096</v>
      </c>
      <c r="T16" s="37" t="n">
        <v>-1.88093448860073E-005</v>
      </c>
      <c r="U16" s="37" t="n">
        <v>0.000125077663489432</v>
      </c>
      <c r="V16" s="37" t="n">
        <v>6.43723407253041E-005</v>
      </c>
      <c r="W16" s="37" t="n">
        <v>-0.000146636099254662</v>
      </c>
      <c r="X16" s="37" t="n">
        <v>0.00020647861268504</v>
      </c>
      <c r="Y16" s="37" t="n">
        <v>0.00011857793769612</v>
      </c>
      <c r="Z16" s="37" t="n">
        <v>0.000162597903956981</v>
      </c>
      <c r="AA16" s="37" t="n">
        <v>3.68445930840809E-005</v>
      </c>
      <c r="AB16" s="37" t="n">
        <v>1.99932753375274E-005</v>
      </c>
      <c r="AC16" s="37" t="n">
        <v>9.1822976234169E-005</v>
      </c>
      <c r="AD16" s="37" t="n">
        <v>0.000183472932543809</v>
      </c>
      <c r="AE16" s="37" t="n">
        <v>5.3886349331836E-005</v>
      </c>
      <c r="AF16" s="37" t="n">
        <v>0.000116201448558471</v>
      </c>
      <c r="AG16" s="37" t="n">
        <v>1.82562001448579E-005</v>
      </c>
      <c r="AH16" s="37" t="n">
        <v>-5.90615893850647E-007</v>
      </c>
      <c r="AI16" s="37" t="n">
        <v>-3.61549649595348E-005</v>
      </c>
      <c r="AJ16" s="37" t="n">
        <v>1.21085002149265E-005</v>
      </c>
      <c r="AK16" s="37" t="n">
        <v>0.000229046760674861</v>
      </c>
      <c r="AL16" s="37" t="n">
        <v>0.000163561408262616</v>
      </c>
      <c r="AM16" s="37" t="n">
        <v>0.000159538887252051</v>
      </c>
      <c r="AN16" s="37" t="n">
        <v>0.000267867234457486</v>
      </c>
      <c r="AO16" s="37" t="n">
        <v>-8.312422240842E-005</v>
      </c>
      <c r="AP16" s="37" t="n">
        <v>-8.312422240842E-005</v>
      </c>
      <c r="AQ16" s="37" t="n">
        <v>4.22156295049249E-005</v>
      </c>
      <c r="AR16" s="37" t="n">
        <v>4.22156295049249E-005</v>
      </c>
      <c r="AS16" s="37" t="n">
        <v>0.000145979522646681</v>
      </c>
      <c r="AT16" s="37" t="n">
        <v>4.19966158376901E-005</v>
      </c>
      <c r="AU16" s="37" t="n">
        <v>4.19966158376901E-005</v>
      </c>
      <c r="AV16" s="37" t="n">
        <v>5.57948108508886E-005</v>
      </c>
      <c r="AW16" s="37" t="n">
        <v>0.000117243823653695</v>
      </c>
      <c r="AX16" s="37" t="n">
        <v>0.0002045143986194</v>
      </c>
      <c r="AY16" s="37" t="n">
        <v>9.69711826185883E-005</v>
      </c>
      <c r="AZ16" s="37" t="n">
        <v>3.91737719830435E-005</v>
      </c>
      <c r="BA16" s="37" t="n">
        <v>1.11155625944549E-005</v>
      </c>
      <c r="BB16" s="37" t="n">
        <v>0.000104410034832955</v>
      </c>
      <c r="BC16" s="37" t="n">
        <v>3.63071479770449E-005</v>
      </c>
      <c r="BD16" s="37" t="n">
        <v>0.000167249708022099</v>
      </c>
      <c r="BE16" s="37" t="n">
        <v>0.000196836413280018</v>
      </c>
      <c r="BF16" s="37" t="n">
        <v>0.000159557410136742</v>
      </c>
      <c r="BG16" s="37" t="n">
        <v>0.000159557410136742</v>
      </c>
      <c r="BH16" s="37" t="n">
        <v>0.000159557410136742</v>
      </c>
      <c r="BI16" s="37" t="n">
        <v>0.000159557410136742</v>
      </c>
      <c r="BJ16" s="37" t="n">
        <v>0.000641868237250565</v>
      </c>
      <c r="BK16" s="37" t="n">
        <v>0.000122837475574334</v>
      </c>
      <c r="BL16" s="37" t="n">
        <v>-5.02946685818031E-005</v>
      </c>
      <c r="BM16" s="37" t="n">
        <v>0.000124122008764128</v>
      </c>
      <c r="BN16" s="37" t="n">
        <v>-7.50919054819509E-006</v>
      </c>
      <c r="BO16" s="37" t="n">
        <v>5.8939970133388E-005</v>
      </c>
      <c r="BP16" s="37" t="n">
        <v>5.8939970133388E-005</v>
      </c>
      <c r="BQ16" s="37" t="n">
        <v>2.97627530408846E-005</v>
      </c>
      <c r="BR16" s="37" t="n">
        <v>2.97627530408846E-005</v>
      </c>
    </row>
    <row r="17" customFormat="false" ht="12.75" hidden="false" customHeight="false" outlineLevel="0" collapsed="false">
      <c r="B17" s="3" t="n">
        <v>4.93720313223332E-006</v>
      </c>
      <c r="C17" s="37" t="n">
        <v>-1.99997603571267E-005</v>
      </c>
      <c r="D17" s="37" t="n">
        <v>1.23176070182678E-006</v>
      </c>
      <c r="E17" s="37" t="n">
        <v>0.000223470721877038</v>
      </c>
      <c r="F17" s="37" t="n">
        <v>-1.95626354510686E-006</v>
      </c>
      <c r="G17" s="37" t="n">
        <v>0.000330657016538989</v>
      </c>
      <c r="H17" s="37" t="n">
        <v>0.000382043376944234</v>
      </c>
      <c r="I17" s="37" t="n">
        <v>4.75591001310163E-005</v>
      </c>
      <c r="J17" s="37" t="n">
        <v>6.16577082357663E-005</v>
      </c>
      <c r="K17" s="37" t="n">
        <v>0.000153387729633672</v>
      </c>
      <c r="L17" s="37" t="n">
        <v>0.000208119004046538</v>
      </c>
      <c r="M17" s="37" t="n">
        <v>0.000208119004046538</v>
      </c>
      <c r="N17" s="37" t="n">
        <v>0.000155758451567563</v>
      </c>
      <c r="O17" s="37" t="n">
        <v>4.57053926067064E-005</v>
      </c>
      <c r="P17" s="37" t="n">
        <v>4.17311086518487E-005</v>
      </c>
      <c r="Q17" s="37" t="n">
        <v>0.000446146784063924</v>
      </c>
      <c r="R17" s="37" t="n">
        <v>0.000341165917973918</v>
      </c>
      <c r="S17" s="37" t="n">
        <v>1.73954831626818E-006</v>
      </c>
      <c r="T17" s="37" t="n">
        <v>1.93116866041228E-005</v>
      </c>
      <c r="U17" s="37" t="n">
        <v>1.26964536223163E-005</v>
      </c>
      <c r="V17" s="37" t="n">
        <v>0.000107676953205687</v>
      </c>
      <c r="W17" s="37" t="n">
        <v>-0.000807907511968541</v>
      </c>
      <c r="X17" s="37" t="n">
        <v>4.33048364846851E-005</v>
      </c>
      <c r="Y17" s="37" t="n">
        <v>2.32118331357795E-005</v>
      </c>
      <c r="Z17" s="37" t="n">
        <v>1.42991758572472E-005</v>
      </c>
      <c r="AA17" s="37" t="n">
        <v>0.000255475099980928</v>
      </c>
      <c r="AB17" s="37" t="n">
        <v>0.000273424559572386</v>
      </c>
      <c r="AC17" s="37" t="n">
        <v>-1.44335467151057E-005</v>
      </c>
      <c r="AD17" s="37" t="n">
        <v>3.83283202538437E-005</v>
      </c>
      <c r="AE17" s="37" t="n">
        <v>0.000317369287351977</v>
      </c>
      <c r="AF17" s="37" t="n">
        <v>0.00026855646319545</v>
      </c>
      <c r="AG17" s="37" t="n">
        <v>-3.18768340598108E-006</v>
      </c>
      <c r="AH17" s="37" t="n">
        <v>4.95460306698391E-005</v>
      </c>
      <c r="AI17" s="37" t="n">
        <v>0.000148371429059673</v>
      </c>
      <c r="AJ17" s="37" t="n">
        <v>0.00013858722058476</v>
      </c>
      <c r="AK17" s="37" t="n">
        <v>4.35949027099645E-005</v>
      </c>
      <c r="AL17" s="37" t="n">
        <v>1.66767910414523E-005</v>
      </c>
      <c r="AM17" s="37" t="n">
        <v>7.27418016214174E-005</v>
      </c>
      <c r="AN17" s="37" t="n">
        <v>0.00011932026859415</v>
      </c>
      <c r="AO17" s="37" t="n">
        <v>-8.77226525367231E-005</v>
      </c>
      <c r="AP17" s="37" t="n">
        <v>-8.77226525367231E-005</v>
      </c>
      <c r="AQ17" s="37" t="n">
        <v>0.000165507646431486</v>
      </c>
      <c r="AR17" s="37" t="n">
        <v>0.000165507646431486</v>
      </c>
      <c r="AS17" s="37" t="n">
        <v>2.90465988854394E-005</v>
      </c>
      <c r="AT17" s="37" t="n">
        <v>0.000167429544794187</v>
      </c>
      <c r="AU17" s="37" t="n">
        <v>0.000167429544794187</v>
      </c>
      <c r="AV17" s="37" t="n">
        <v>-4.44000982791331E-005</v>
      </c>
      <c r="AW17" s="37" t="n">
        <v>2.35400801146737E-005</v>
      </c>
      <c r="AX17" s="37" t="n">
        <v>6.45039457914375E-006</v>
      </c>
      <c r="AY17" s="37" t="n">
        <v>0.000139438715158226</v>
      </c>
      <c r="AZ17" s="37" t="n">
        <v>0.000131744361283677</v>
      </c>
      <c r="BA17" s="37" t="n">
        <v>0.000178648753521732</v>
      </c>
      <c r="BB17" s="37" t="n">
        <v>7.96028648208238E-005</v>
      </c>
      <c r="BC17" s="37" t="n">
        <v>0.000158031900347059</v>
      </c>
      <c r="BD17" s="37" t="n">
        <v>6.44347558147344E-005</v>
      </c>
      <c r="BE17" s="37" t="n">
        <v>6.57269596629006E-005</v>
      </c>
      <c r="BF17" s="37" t="n">
        <v>5.08853174256087E-005</v>
      </c>
      <c r="BG17" s="37" t="n">
        <v>5.08853174256087E-005</v>
      </c>
      <c r="BH17" s="37" t="n">
        <v>5.08853174256087E-005</v>
      </c>
      <c r="BI17" s="37" t="n">
        <v>5.08853174256087E-005</v>
      </c>
      <c r="BJ17" s="37" t="n">
        <v>0.000189546964121783</v>
      </c>
      <c r="BK17" s="37" t="n">
        <v>0.000239067471112093</v>
      </c>
      <c r="BL17" s="37" t="n">
        <v>3.52457732106968E-006</v>
      </c>
      <c r="BM17" s="37" t="n">
        <v>-1.36400269386936E-006</v>
      </c>
      <c r="BN17" s="37" t="n">
        <v>3.49489786603992E-005</v>
      </c>
      <c r="BO17" s="37" t="n">
        <v>0.000239168572627415</v>
      </c>
      <c r="BP17" s="37" t="n">
        <v>0.000239168572627415</v>
      </c>
      <c r="BQ17" s="37" t="n">
        <v>0.000172601222906571</v>
      </c>
      <c r="BR17" s="37" t="n">
        <v>0.000172601222906571</v>
      </c>
    </row>
    <row r="18" customFormat="false" ht="12.75" hidden="false" customHeight="false" outlineLevel="0" collapsed="false">
      <c r="B18" s="3" t="n">
        <v>2.79422567146299E-005</v>
      </c>
      <c r="C18" s="37" t="n">
        <v>6.02170706373092E-006</v>
      </c>
      <c r="D18" s="37" t="n">
        <v>-1.30299274158109E-005</v>
      </c>
      <c r="E18" s="37" t="n">
        <v>0.000178014725633971</v>
      </c>
      <c r="F18" s="37" t="n">
        <v>-1.16497676352754E-005</v>
      </c>
      <c r="G18" s="37" t="n">
        <v>0.000316039074907322</v>
      </c>
      <c r="H18" s="37" t="n">
        <v>0.000323800579352617</v>
      </c>
      <c r="I18" s="37" t="n">
        <v>4.48361137412316E-005</v>
      </c>
      <c r="J18" s="37" t="n">
        <v>7.87829429633598E-005</v>
      </c>
      <c r="K18" s="37" t="n">
        <v>0.000139657514940327</v>
      </c>
      <c r="L18" s="37" t="n">
        <v>0.000150753968519194</v>
      </c>
      <c r="M18" s="37" t="n">
        <v>0.000150753968519194</v>
      </c>
      <c r="N18" s="37" t="n">
        <v>0.000137721495782382</v>
      </c>
      <c r="O18" s="37" t="n">
        <v>5.87003835330868E-005</v>
      </c>
      <c r="P18" s="37" t="n">
        <v>5.49479793271562E-005</v>
      </c>
      <c r="Q18" s="37" t="n">
        <v>0.000341165917973918</v>
      </c>
      <c r="R18" s="37" t="n">
        <v>0.000319721090829764</v>
      </c>
      <c r="S18" s="37" t="n">
        <v>4.15341570209472E-006</v>
      </c>
      <c r="T18" s="37" t="n">
        <v>-2.09727487254695E-005</v>
      </c>
      <c r="U18" s="37" t="n">
        <v>3.0451785145659E-005</v>
      </c>
      <c r="V18" s="37" t="n">
        <v>0.00013971359651078</v>
      </c>
      <c r="W18" s="37" t="n">
        <v>-0.00069197485008672</v>
      </c>
      <c r="X18" s="37" t="n">
        <v>6.39499035703558E-005</v>
      </c>
      <c r="Y18" s="37" t="n">
        <v>2.85981520084823E-005</v>
      </c>
      <c r="Z18" s="37" t="n">
        <v>4.11591511749089E-005</v>
      </c>
      <c r="AA18" s="37" t="n">
        <v>0.000227099128083542</v>
      </c>
      <c r="AB18" s="37" t="n">
        <v>0.000229075930652495</v>
      </c>
      <c r="AC18" s="37" t="n">
        <v>1.02371004264241E-005</v>
      </c>
      <c r="AD18" s="37" t="n">
        <v>2.19153076840032E-005</v>
      </c>
      <c r="AE18" s="37" t="n">
        <v>0.000286561441347278</v>
      </c>
      <c r="AF18" s="37" t="n">
        <v>0.00024146294305674</v>
      </c>
      <c r="AG18" s="37" t="n">
        <v>6.16966492440672E-006</v>
      </c>
      <c r="AH18" s="37" t="n">
        <v>5.13020237748109E-005</v>
      </c>
      <c r="AI18" s="37" t="n">
        <v>8.13742346579283E-005</v>
      </c>
      <c r="AJ18" s="37" t="n">
        <v>0.000123816486911497</v>
      </c>
      <c r="AK18" s="37" t="n">
        <v>8.38857669945358E-005</v>
      </c>
      <c r="AL18" s="37" t="n">
        <v>2.47084383804028E-005</v>
      </c>
      <c r="AM18" s="37" t="n">
        <v>7.44568144969253E-005</v>
      </c>
      <c r="AN18" s="37" t="n">
        <v>0.000147733684985967</v>
      </c>
      <c r="AO18" s="37" t="n">
        <v>-0.00016064723085862</v>
      </c>
      <c r="AP18" s="37" t="n">
        <v>-0.00016064723085862</v>
      </c>
      <c r="AQ18" s="37" t="n">
        <v>0.000141770419910186</v>
      </c>
      <c r="AR18" s="37" t="n">
        <v>0.000141770419910186</v>
      </c>
      <c r="AS18" s="37" t="n">
        <v>4.97642550383014E-005</v>
      </c>
      <c r="AT18" s="37" t="n">
        <v>0.000174796176508889</v>
      </c>
      <c r="AU18" s="37" t="n">
        <v>0.000174796176508889</v>
      </c>
      <c r="AV18" s="37" t="n">
        <v>-2.37863660769209E-005</v>
      </c>
      <c r="AW18" s="37" t="n">
        <v>1.53443752047388E-005</v>
      </c>
      <c r="AX18" s="37" t="n">
        <v>5.76136021531516E-005</v>
      </c>
      <c r="AY18" s="37" t="n">
        <v>0.00012181211959116</v>
      </c>
      <c r="AZ18" s="37" t="n">
        <v>0.000139255107836373</v>
      </c>
      <c r="BA18" s="37" t="n">
        <v>0.000117683642034493</v>
      </c>
      <c r="BB18" s="37" t="n">
        <v>8.00563277348691E-005</v>
      </c>
      <c r="BC18" s="37" t="n">
        <v>0.000136193318375248</v>
      </c>
      <c r="BD18" s="37" t="n">
        <v>8.52010605477528E-005</v>
      </c>
      <c r="BE18" s="37" t="n">
        <v>8.52814577315907E-005</v>
      </c>
      <c r="BF18" s="37" t="n">
        <v>6.4187885505768E-005</v>
      </c>
      <c r="BG18" s="37" t="n">
        <v>6.4187885505768E-005</v>
      </c>
      <c r="BH18" s="37" t="n">
        <v>6.4187885505768E-005</v>
      </c>
      <c r="BI18" s="37" t="n">
        <v>6.4187885505768E-005</v>
      </c>
      <c r="BJ18" s="37" t="n">
        <v>0.000256417610344122</v>
      </c>
      <c r="BK18" s="37" t="n">
        <v>0.000173830012133513</v>
      </c>
      <c r="BL18" s="37" t="n">
        <v>-3.913228565775E-005</v>
      </c>
      <c r="BM18" s="37" t="n">
        <v>-1.15293795656882E-006</v>
      </c>
      <c r="BN18" s="37" t="n">
        <v>1.71717396711992E-005</v>
      </c>
      <c r="BO18" s="37" t="n">
        <v>0.000209356424731623</v>
      </c>
      <c r="BP18" s="37" t="n">
        <v>0.000209356424731623</v>
      </c>
      <c r="BQ18" s="37" t="n">
        <v>0.000146945949867451</v>
      </c>
      <c r="BR18" s="37" t="n">
        <v>0.000146945949867451</v>
      </c>
    </row>
    <row r="19" customFormat="false" ht="12.75" hidden="false" customHeight="false" outlineLevel="0" collapsed="false">
      <c r="B19" s="3" t="n">
        <v>0.00013907078994988</v>
      </c>
      <c r="C19" s="37" t="n">
        <v>0.000142195287429526</v>
      </c>
      <c r="D19" s="37" t="n">
        <v>-3.63529567084573E-005</v>
      </c>
      <c r="E19" s="37" t="n">
        <v>3.0318841639622E-005</v>
      </c>
      <c r="F19" s="37" t="n">
        <v>-8.22123202627299E-005</v>
      </c>
      <c r="G19" s="37" t="n">
        <v>4.19948332094603E-005</v>
      </c>
      <c r="H19" s="37" t="n">
        <v>5.73590592579443E-005</v>
      </c>
      <c r="I19" s="37" t="n">
        <v>2.29476688047452E-005</v>
      </c>
      <c r="J19" s="37" t="n">
        <v>0.000131678173979642</v>
      </c>
      <c r="K19" s="37" t="n">
        <v>8.23482859667737E-005</v>
      </c>
      <c r="L19" s="37" t="n">
        <v>1.8577797437735E-006</v>
      </c>
      <c r="M19" s="37" t="n">
        <v>1.8577797437735E-006</v>
      </c>
      <c r="N19" s="37" t="n">
        <v>3.40121777562634E-005</v>
      </c>
      <c r="O19" s="37" t="n">
        <v>0.000143200202894726</v>
      </c>
      <c r="P19" s="37" t="n">
        <v>0.000118709448647096</v>
      </c>
      <c r="Q19" s="37" t="n">
        <v>1.73954831626818E-006</v>
      </c>
      <c r="R19" s="37" t="n">
        <v>4.15341570209472E-006</v>
      </c>
      <c r="S19" s="37" t="n">
        <v>0.00021072366985753</v>
      </c>
      <c r="T19" s="37" t="n">
        <v>-8.9514446054307E-005</v>
      </c>
      <c r="U19" s="37" t="n">
        <v>0.000138237491011336</v>
      </c>
      <c r="V19" s="37" t="n">
        <v>6.97192334195561E-005</v>
      </c>
      <c r="W19" s="37" t="n">
        <v>-9.54161134170803E-006</v>
      </c>
      <c r="X19" s="37" t="n">
        <v>0.000141754285681631</v>
      </c>
      <c r="Y19" s="37" t="n">
        <v>0.000109838206272634</v>
      </c>
      <c r="Z19" s="37" t="n">
        <v>0.000124479537109939</v>
      </c>
      <c r="AA19" s="37" t="n">
        <v>4.90806658000423E-005</v>
      </c>
      <c r="AB19" s="37" t="n">
        <v>2.19982151942139E-005</v>
      </c>
      <c r="AC19" s="37" t="n">
        <v>8.09388235295975E-005</v>
      </c>
      <c r="AD19" s="37" t="n">
        <v>3.47271777687427E-005</v>
      </c>
      <c r="AE19" s="37" t="n">
        <v>6.24580077233008E-005</v>
      </c>
      <c r="AF19" s="37" t="n">
        <v>9.58881605194281E-005</v>
      </c>
      <c r="AG19" s="37" t="n">
        <v>5.75294131522369E-006</v>
      </c>
      <c r="AH19" s="37" t="n">
        <v>-7.99920917051085E-005</v>
      </c>
      <c r="AI19" s="37" t="n">
        <v>-8.0969941160436E-005</v>
      </c>
      <c r="AJ19" s="37" t="n">
        <v>1.86302653451215E-005</v>
      </c>
      <c r="AK19" s="37" t="n">
        <v>0.000192267575967368</v>
      </c>
      <c r="AL19" s="37" t="n">
        <v>0.000162877396918975</v>
      </c>
      <c r="AM19" s="37" t="n">
        <v>0.000133821269556348</v>
      </c>
      <c r="AN19" s="37" t="n">
        <v>0.000257501255118762</v>
      </c>
      <c r="AO19" s="37" t="n">
        <v>-4.6375952515174E-005</v>
      </c>
      <c r="AP19" s="37" t="n">
        <v>-4.6375952515174E-005</v>
      </c>
      <c r="AQ19" s="37" t="n">
        <v>3.43454335867288E-005</v>
      </c>
      <c r="AR19" s="37" t="n">
        <v>3.43454335867288E-005</v>
      </c>
      <c r="AS19" s="37" t="n">
        <v>0.000165011755109772</v>
      </c>
      <c r="AT19" s="37" t="n">
        <v>9.78145553534922E-005</v>
      </c>
      <c r="AU19" s="37" t="n">
        <v>9.78145553534922E-005</v>
      </c>
      <c r="AV19" s="37" t="n">
        <v>6.58443769732659E-005</v>
      </c>
      <c r="AW19" s="37" t="n">
        <v>0.00012984782941581</v>
      </c>
      <c r="AX19" s="37" t="n">
        <v>0.000160354195028244</v>
      </c>
      <c r="AY19" s="37" t="n">
        <v>8.15238854750911E-005</v>
      </c>
      <c r="AZ19" s="37" t="n">
        <v>2.27977408462783E-005</v>
      </c>
      <c r="BA19" s="37" t="n">
        <v>-2.04832953457858E-006</v>
      </c>
      <c r="BB19" s="37" t="n">
        <v>8.42746747861189E-005</v>
      </c>
      <c r="BC19" s="37" t="n">
        <v>2.61640046986864E-005</v>
      </c>
      <c r="BD19" s="37" t="n">
        <v>0.000148429073219199</v>
      </c>
      <c r="BE19" s="37" t="n">
        <v>0.000208524676276508</v>
      </c>
      <c r="BF19" s="37" t="n">
        <v>0.000133374321412726</v>
      </c>
      <c r="BG19" s="37" t="n">
        <v>0.000133374321412726</v>
      </c>
      <c r="BH19" s="37" t="n">
        <v>0.000133374321412726</v>
      </c>
      <c r="BI19" s="37" t="n">
        <v>0.000133374321412726</v>
      </c>
      <c r="BJ19" s="37" t="n">
        <v>0.000578795499630417</v>
      </c>
      <c r="BK19" s="37" t="n">
        <v>6.91285288392027E-005</v>
      </c>
      <c r="BL19" s="37" t="n">
        <v>-9.3066347387478E-005</v>
      </c>
      <c r="BM19" s="37" t="n">
        <v>0.00013132495722846</v>
      </c>
      <c r="BN19" s="37" t="n">
        <v>-5.50363112239085E-005</v>
      </c>
      <c r="BO19" s="37" t="n">
        <v>5.7805489750666E-005</v>
      </c>
      <c r="BP19" s="37" t="n">
        <v>5.7805489750666E-005</v>
      </c>
      <c r="BQ19" s="37" t="n">
        <v>2.63677196789466E-005</v>
      </c>
      <c r="BR19" s="37" t="n">
        <v>2.63677196789466E-005</v>
      </c>
    </row>
    <row r="20" customFormat="false" ht="12.75" hidden="false" customHeight="false" outlineLevel="0" collapsed="false">
      <c r="B20" s="3" t="n">
        <v>-0.000175149053119275</v>
      </c>
      <c r="C20" s="37" t="n">
        <v>-0.000194836693612959</v>
      </c>
      <c r="D20" s="37" t="n">
        <v>-4.32221652578255E-005</v>
      </c>
      <c r="E20" s="37" t="n">
        <v>-0.000128618317636508</v>
      </c>
      <c r="F20" s="37" t="n">
        <v>4.20274385732529E-005</v>
      </c>
      <c r="G20" s="37" t="n">
        <v>-0.000309287889317474</v>
      </c>
      <c r="H20" s="37" t="n">
        <v>-0.000448592458349692</v>
      </c>
      <c r="I20" s="37" t="n">
        <v>-9.99294875582069E-006</v>
      </c>
      <c r="J20" s="37" t="n">
        <v>-0.000169575076533183</v>
      </c>
      <c r="K20" s="37" t="n">
        <v>-0.000154338711640284</v>
      </c>
      <c r="L20" s="37" t="n">
        <v>0.00021444643292217</v>
      </c>
      <c r="M20" s="37" t="n">
        <v>0.00021444643292217</v>
      </c>
      <c r="N20" s="37" t="n">
        <v>-9.0994048344831E-005</v>
      </c>
      <c r="O20" s="37" t="n">
        <v>-0.000109812491289658</v>
      </c>
      <c r="P20" s="37" t="n">
        <v>-1.88093448860073E-005</v>
      </c>
      <c r="Q20" s="37" t="n">
        <v>1.93116866041228E-005</v>
      </c>
      <c r="R20" s="37" t="n">
        <v>-2.09727487254695E-005</v>
      </c>
      <c r="S20" s="37" t="n">
        <v>-8.9514446054307E-005</v>
      </c>
      <c r="T20" s="37" t="n">
        <v>0.0010749746853738</v>
      </c>
      <c r="U20" s="37" t="n">
        <v>-0.000144958175423875</v>
      </c>
      <c r="V20" s="37" t="n">
        <v>-0.000288283045283714</v>
      </c>
      <c r="W20" s="37" t="n">
        <v>0.00135578917655039</v>
      </c>
      <c r="X20" s="37" t="n">
        <v>-0.000176636171806427</v>
      </c>
      <c r="Y20" s="37" t="n">
        <v>-0.000204913853476781</v>
      </c>
      <c r="Z20" s="37" t="n">
        <v>-0.000244942522741386</v>
      </c>
      <c r="AA20" s="37" t="n">
        <v>-0.000154831625498246</v>
      </c>
      <c r="AB20" s="37" t="n">
        <v>-0.00018253466267875</v>
      </c>
      <c r="AC20" s="37" t="n">
        <v>-0.000106690195900139</v>
      </c>
      <c r="AD20" s="37" t="n">
        <v>-0.000155497223571141</v>
      </c>
      <c r="AE20" s="37" t="n">
        <v>-0.000257570504235591</v>
      </c>
      <c r="AF20" s="37" t="n">
        <v>-0.000315652855221851</v>
      </c>
      <c r="AG20" s="37" t="n">
        <v>4.11797854916251E-005</v>
      </c>
      <c r="AH20" s="37" t="n">
        <v>-6.89032260974998E-005</v>
      </c>
      <c r="AI20" s="37" t="n">
        <v>-5.51745758775474E-005</v>
      </c>
      <c r="AJ20" s="37" t="n">
        <v>-0.000142352763961999</v>
      </c>
      <c r="AK20" s="37" t="n">
        <v>-0.000264018435835966</v>
      </c>
      <c r="AL20" s="37" t="n">
        <v>-0.000134846756353547</v>
      </c>
      <c r="AM20" s="37" t="n">
        <v>-6.39704534793222E-005</v>
      </c>
      <c r="AN20" s="37" t="n">
        <v>-0.000328658986449217</v>
      </c>
      <c r="AO20" s="37" t="n">
        <v>0.000724413217840618</v>
      </c>
      <c r="AP20" s="37" t="n">
        <v>0.000724413217840618</v>
      </c>
      <c r="AQ20" s="37" t="n">
        <v>-1.70563132708643E-005</v>
      </c>
      <c r="AR20" s="37" t="n">
        <v>-1.70563132708643E-005</v>
      </c>
      <c r="AS20" s="37" t="n">
        <v>-0.000329582487301564</v>
      </c>
      <c r="AT20" s="37" t="n">
        <v>-0.000173286869346395</v>
      </c>
      <c r="AU20" s="37" t="n">
        <v>-0.000173286869346395</v>
      </c>
      <c r="AV20" s="37" t="n">
        <v>0.000249321930520944</v>
      </c>
      <c r="AW20" s="37" t="n">
        <v>-6.47111944848183E-005</v>
      </c>
      <c r="AX20" s="37" t="n">
        <v>-0.000127481829563637</v>
      </c>
      <c r="AY20" s="37" t="n">
        <v>-0.000158709088191379</v>
      </c>
      <c r="AZ20" s="37" t="n">
        <v>-0.000185019191529331</v>
      </c>
      <c r="BA20" s="37" t="n">
        <v>-3.70035935263041E-005</v>
      </c>
      <c r="BB20" s="37" t="n">
        <v>-0.000135497239631194</v>
      </c>
      <c r="BC20" s="37" t="n">
        <v>-9.26903399847276E-005</v>
      </c>
      <c r="BD20" s="37" t="n">
        <v>-0.000259109435621827</v>
      </c>
      <c r="BE20" s="37" t="n">
        <v>-9.16299992362338E-005</v>
      </c>
      <c r="BF20" s="37" t="n">
        <v>-0.000206894252498358</v>
      </c>
      <c r="BG20" s="37" t="n">
        <v>-0.000206894252498358</v>
      </c>
      <c r="BH20" s="37" t="n">
        <v>-0.000206894252498358</v>
      </c>
      <c r="BI20" s="37" t="n">
        <v>-0.000206894252498358</v>
      </c>
      <c r="BJ20" s="37" t="n">
        <v>0.000838385284442244</v>
      </c>
      <c r="BK20" s="37" t="n">
        <v>2.90965926455987E-005</v>
      </c>
      <c r="BL20" s="37" t="n">
        <v>0.0010532852299846</v>
      </c>
      <c r="BM20" s="37" t="n">
        <v>-0.000104753727247432</v>
      </c>
      <c r="BN20" s="37" t="n">
        <v>6.37797371323067E-005</v>
      </c>
      <c r="BO20" s="37" t="n">
        <v>-0.000186276725609622</v>
      </c>
      <c r="BP20" s="37" t="n">
        <v>-0.000186276725609622</v>
      </c>
      <c r="BQ20" s="37" t="n">
        <v>-4.32546471844452E-005</v>
      </c>
      <c r="BR20" s="37" t="n">
        <v>-4.32546471844452E-005</v>
      </c>
    </row>
    <row r="21" customFormat="false" ht="12.75" hidden="false" customHeight="false" outlineLevel="0" collapsed="false">
      <c r="B21" s="3" t="n">
        <v>0.000181802275249972</v>
      </c>
      <c r="C21" s="37" t="n">
        <v>0.000171753684371455</v>
      </c>
      <c r="D21" s="37" t="n">
        <v>-8.42354291918191E-006</v>
      </c>
      <c r="E21" s="37" t="n">
        <v>5.10077454683953E-005</v>
      </c>
      <c r="F21" s="37" t="n">
        <v>-3.42299739727419E-005</v>
      </c>
      <c r="G21" s="37" t="n">
        <v>8.14600164907143E-005</v>
      </c>
      <c r="H21" s="37" t="n">
        <v>0.000104311838866593</v>
      </c>
      <c r="I21" s="37" t="n">
        <v>2.37769929666966E-005</v>
      </c>
      <c r="J21" s="37" t="n">
        <v>0.000197570596863105</v>
      </c>
      <c r="K21" s="37" t="n">
        <v>4.20825315445609E-006</v>
      </c>
      <c r="L21" s="37" t="n">
        <v>-1.70117067600422E-006</v>
      </c>
      <c r="M21" s="37" t="n">
        <v>-1.70117067600422E-006</v>
      </c>
      <c r="N21" s="37" t="n">
        <v>3.08586025029828E-005</v>
      </c>
      <c r="O21" s="37" t="n">
        <v>0.00017001844128115</v>
      </c>
      <c r="P21" s="37" t="n">
        <v>0.000125077663489432</v>
      </c>
      <c r="Q21" s="37" t="n">
        <v>1.26964536223163E-005</v>
      </c>
      <c r="R21" s="37" t="n">
        <v>3.0451785145659E-005</v>
      </c>
      <c r="S21" s="37" t="n">
        <v>0.000138237491011336</v>
      </c>
      <c r="T21" s="37" t="n">
        <v>-0.000144958175423875</v>
      </c>
      <c r="U21" s="37" t="n">
        <v>0.000209154357318408</v>
      </c>
      <c r="V21" s="37" t="n">
        <v>1.89215769506567E-005</v>
      </c>
      <c r="W21" s="37" t="n">
        <v>-0.000349796608686579</v>
      </c>
      <c r="X21" s="37" t="n">
        <v>0.000227757254244636</v>
      </c>
      <c r="Y21" s="37" t="n">
        <v>0.00017578703080236</v>
      </c>
      <c r="Z21" s="37" t="n">
        <v>0.000188389844898719</v>
      </c>
      <c r="AA21" s="37" t="n">
        <v>4.49196575476771E-005</v>
      </c>
      <c r="AB21" s="37" t="n">
        <v>7.97913172398687E-006</v>
      </c>
      <c r="AC21" s="37" t="n">
        <v>7.61402236913899E-005</v>
      </c>
      <c r="AD21" s="37" t="n">
        <v>1.6822505777975E-005</v>
      </c>
      <c r="AE21" s="37" t="n">
        <v>6.93661690770124E-005</v>
      </c>
      <c r="AF21" s="37" t="n">
        <v>8.83294028839429E-005</v>
      </c>
      <c r="AG21" s="37" t="n">
        <v>5.56678490316743E-006</v>
      </c>
      <c r="AH21" s="37" t="n">
        <v>-6.41508139228539E-005</v>
      </c>
      <c r="AI21" s="37" t="n">
        <v>-7.05236992115748E-005</v>
      </c>
      <c r="AJ21" s="37" t="n">
        <v>3.75970424744131E-005</v>
      </c>
      <c r="AK21" s="37" t="n">
        <v>0.000250064293967733</v>
      </c>
      <c r="AL21" s="37" t="n">
        <v>0.000177931436161204</v>
      </c>
      <c r="AM21" s="37" t="n">
        <v>0.000136879053615522</v>
      </c>
      <c r="AN21" s="37" t="n">
        <v>0.000285905738024811</v>
      </c>
      <c r="AO21" s="37" t="n">
        <v>-0.000196771202668426</v>
      </c>
      <c r="AP21" s="37" t="n">
        <v>-0.000196771202668426</v>
      </c>
      <c r="AQ21" s="37" t="n">
        <v>5.04824092644467E-005</v>
      </c>
      <c r="AR21" s="37" t="n">
        <v>5.04824092644467E-005</v>
      </c>
      <c r="AS21" s="37" t="n">
        <v>0.000248845662388044</v>
      </c>
      <c r="AT21" s="37" t="n">
        <v>5.21980132101138E-005</v>
      </c>
      <c r="AU21" s="37" t="n">
        <v>5.21980132101138E-005</v>
      </c>
      <c r="AV21" s="37" t="n">
        <v>-0.000102565701430238</v>
      </c>
      <c r="AW21" s="37" t="n">
        <v>0.000134872579684727</v>
      </c>
      <c r="AX21" s="37" t="n">
        <v>0.000161300434286345</v>
      </c>
      <c r="AY21" s="37" t="n">
        <v>9.15037781087213E-005</v>
      </c>
      <c r="AZ21" s="37" t="n">
        <v>1.88296599705558E-005</v>
      </c>
      <c r="BA21" s="37" t="n">
        <v>-1.56433066594282E-005</v>
      </c>
      <c r="BB21" s="37" t="n">
        <v>0.000111602649612572</v>
      </c>
      <c r="BC21" s="37" t="n">
        <v>2.23787218260826E-005</v>
      </c>
      <c r="BD21" s="37" t="n">
        <v>0.00019650388465613</v>
      </c>
      <c r="BE21" s="37" t="n">
        <v>0.000199706103935861</v>
      </c>
      <c r="BF21" s="37" t="n">
        <v>0.000189082313304922</v>
      </c>
      <c r="BG21" s="37" t="n">
        <v>0.000189082313304922</v>
      </c>
      <c r="BH21" s="37" t="n">
        <v>0.000189082313304922</v>
      </c>
      <c r="BI21" s="37" t="n">
        <v>0.000189082313304922</v>
      </c>
      <c r="BJ21" s="37" t="n">
        <v>0.000193211830950541</v>
      </c>
      <c r="BK21" s="37" t="n">
        <v>5.316197440588E-005</v>
      </c>
      <c r="BL21" s="37" t="n">
        <v>-0.000154310325773384</v>
      </c>
      <c r="BM21" s="37" t="n">
        <v>0.000132639919199562</v>
      </c>
      <c r="BN21" s="37" t="n">
        <v>-1.5204542970783E-005</v>
      </c>
      <c r="BO21" s="37" t="n">
        <v>6.83064970438148E-005</v>
      </c>
      <c r="BP21" s="37" t="n">
        <v>6.83064970438148E-005</v>
      </c>
      <c r="BQ21" s="37" t="n">
        <v>3.45131931208838E-005</v>
      </c>
      <c r="BR21" s="37" t="n">
        <v>3.45131931208838E-005</v>
      </c>
    </row>
    <row r="22" customFormat="false" ht="12.75" hidden="false" customHeight="false" outlineLevel="0" collapsed="false">
      <c r="B22" s="3" t="n">
        <v>8.77234917646367E-005</v>
      </c>
      <c r="C22" s="37" t="n">
        <v>9.37976839843265E-005</v>
      </c>
      <c r="D22" s="37" t="n">
        <v>0.000170210504831235</v>
      </c>
      <c r="E22" s="37" t="n">
        <v>0.000138826017049077</v>
      </c>
      <c r="F22" s="37" t="n">
        <v>-3.94728860323024E-006</v>
      </c>
      <c r="G22" s="37" t="n">
        <v>0.000381522318499772</v>
      </c>
      <c r="H22" s="37" t="n">
        <v>0.000437690468427664</v>
      </c>
      <c r="I22" s="37" t="n">
        <v>8.25296412190253E-005</v>
      </c>
      <c r="J22" s="37" t="n">
        <v>0.000118019626933243</v>
      </c>
      <c r="K22" s="37" t="n">
        <v>0.000344102244342494</v>
      </c>
      <c r="L22" s="37" t="n">
        <v>1.68525611909765E-005</v>
      </c>
      <c r="M22" s="37" t="n">
        <v>1.68525611909765E-005</v>
      </c>
      <c r="N22" s="37" t="n">
        <v>0.000183898870935735</v>
      </c>
      <c r="O22" s="37" t="n">
        <v>7.22017487367177E-005</v>
      </c>
      <c r="P22" s="37" t="n">
        <v>6.43723407253041E-005</v>
      </c>
      <c r="Q22" s="37" t="n">
        <v>0.000107676953205687</v>
      </c>
      <c r="R22" s="37" t="n">
        <v>0.00013971359651078</v>
      </c>
      <c r="S22" s="37" t="n">
        <v>6.97192334195561E-005</v>
      </c>
      <c r="T22" s="37" t="n">
        <v>-0.000288283045283714</v>
      </c>
      <c r="U22" s="37" t="n">
        <v>1.89215769506567E-005</v>
      </c>
      <c r="V22" s="37" t="n">
        <v>0.000795166603834871</v>
      </c>
      <c r="W22" s="37" t="n">
        <v>-0.00119051392087448</v>
      </c>
      <c r="X22" s="37" t="n">
        <v>0.000100065972650306</v>
      </c>
      <c r="Y22" s="37" t="n">
        <v>7.86419258959551E-005</v>
      </c>
      <c r="Z22" s="37" t="n">
        <v>0.000122712335658506</v>
      </c>
      <c r="AA22" s="37" t="n">
        <v>0.000360585092917532</v>
      </c>
      <c r="AB22" s="37" t="n">
        <v>0.00035436036862927</v>
      </c>
      <c r="AC22" s="37" t="n">
        <v>5.16017875242447E-005</v>
      </c>
      <c r="AD22" s="37" t="n">
        <v>-0.000139027871003073</v>
      </c>
      <c r="AE22" s="37" t="n">
        <v>0.000365715746994679</v>
      </c>
      <c r="AF22" s="37" t="n">
        <v>0.00058087528034475</v>
      </c>
      <c r="AG22" s="37" t="n">
        <v>-3.17274015276389E-006</v>
      </c>
      <c r="AH22" s="37" t="n">
        <v>8.72850196409125E-005</v>
      </c>
      <c r="AI22" s="37" t="n">
        <v>7.86454791095621E-005</v>
      </c>
      <c r="AJ22" s="37" t="n">
        <v>0.000147873019830627</v>
      </c>
      <c r="AK22" s="37" t="n">
        <v>0.000137513606241193</v>
      </c>
      <c r="AL22" s="37" t="n">
        <v>0.000102349928500675</v>
      </c>
      <c r="AM22" s="37" t="n">
        <v>0.000123040364321687</v>
      </c>
      <c r="AN22" s="37" t="n">
        <v>0.000152607269248968</v>
      </c>
      <c r="AO22" s="37" t="n">
        <v>-0.000368118226076708</v>
      </c>
      <c r="AP22" s="37" t="n">
        <v>-0.000368118226076708</v>
      </c>
      <c r="AQ22" s="37" t="n">
        <v>0.000111302359049506</v>
      </c>
      <c r="AR22" s="37" t="n">
        <v>0.000111302359049506</v>
      </c>
      <c r="AS22" s="37" t="n">
        <v>5.58591120849442E-005</v>
      </c>
      <c r="AT22" s="37" t="n">
        <v>0.000328523041789239</v>
      </c>
      <c r="AU22" s="37" t="n">
        <v>0.000328523041789239</v>
      </c>
      <c r="AV22" s="37" t="n">
        <v>0.000239612415137176</v>
      </c>
      <c r="AW22" s="37" t="n">
        <v>3.99560638484691E-005</v>
      </c>
      <c r="AX22" s="37" t="n">
        <v>-4.84376817800037E-005</v>
      </c>
      <c r="AY22" s="37" t="n">
        <v>0.000150485027969886</v>
      </c>
      <c r="AZ22" s="37" t="n">
        <v>0.000245261985832173</v>
      </c>
      <c r="BA22" s="37" t="n">
        <v>9.29982795977184E-005</v>
      </c>
      <c r="BB22" s="37" t="n">
        <v>0.00018408088628765</v>
      </c>
      <c r="BC22" s="37" t="n">
        <v>0.000229634325376429</v>
      </c>
      <c r="BD22" s="37" t="n">
        <v>0.000162190597875134</v>
      </c>
      <c r="BE22" s="37" t="n">
        <v>3.50877572280723E-005</v>
      </c>
      <c r="BF22" s="37" t="n">
        <v>0.000112460773233534</v>
      </c>
      <c r="BG22" s="37" t="n">
        <v>0.000112460773233534</v>
      </c>
      <c r="BH22" s="37" t="n">
        <v>0.000112460773233534</v>
      </c>
      <c r="BI22" s="37" t="n">
        <v>0.000112460773233534</v>
      </c>
      <c r="BJ22" s="37" t="n">
        <v>-1.28410396784477E-005</v>
      </c>
      <c r="BK22" s="37" t="n">
        <v>0.000324653311218775</v>
      </c>
      <c r="BL22" s="37" t="n">
        <v>-0.000305107582165489</v>
      </c>
      <c r="BM22" s="37" t="n">
        <v>6.00896252662965E-005</v>
      </c>
      <c r="BN22" s="37" t="n">
        <v>2.06578125790414E-005</v>
      </c>
      <c r="BO22" s="37" t="n">
        <v>0.000287803098080816</v>
      </c>
      <c r="BP22" s="37" t="n">
        <v>0.000287803098080816</v>
      </c>
      <c r="BQ22" s="37" t="n">
        <v>0.000136906222363217</v>
      </c>
      <c r="BR22" s="37" t="n">
        <v>0.000136906222363217</v>
      </c>
    </row>
    <row r="23" customFormat="false" ht="12.75" hidden="false" customHeight="false" outlineLevel="0" collapsed="false">
      <c r="B23" s="3" t="n">
        <v>-0.00044167361690247</v>
      </c>
      <c r="C23" s="55" t="n">
        <v>-0.000527041697770099</v>
      </c>
      <c r="D23" s="55" t="n">
        <v>-0.000481474510693342</v>
      </c>
      <c r="E23" s="55" t="n">
        <v>-0.000751817236074489</v>
      </c>
      <c r="F23" s="55" t="n">
        <v>-0.000408890490040527</v>
      </c>
      <c r="G23" s="55" t="n">
        <v>-0.000984915595750711</v>
      </c>
      <c r="H23" s="55" t="n">
        <v>-0.00142850589458571</v>
      </c>
      <c r="I23" s="37" t="n">
        <v>-6.48170917929974E-005</v>
      </c>
      <c r="J23" s="37" t="n">
        <v>-0.000887496919534904</v>
      </c>
      <c r="K23" s="37" t="n">
        <v>-0.000233540891164631</v>
      </c>
      <c r="L23" s="37" t="n">
        <v>-0.000332948611650395</v>
      </c>
      <c r="M23" s="37" t="n">
        <v>-0.000332948611650395</v>
      </c>
      <c r="N23" s="37" t="n">
        <v>-0.000799460756123157</v>
      </c>
      <c r="O23" s="37" t="n">
        <v>-0.000413247289183846</v>
      </c>
      <c r="P23" s="37" t="n">
        <v>-0.000146636099254662</v>
      </c>
      <c r="Q23" s="37" t="n">
        <v>-0.000807907511968541</v>
      </c>
      <c r="R23" s="37" t="n">
        <v>-0.00069197485008672</v>
      </c>
      <c r="S23" s="37" t="n">
        <v>-9.54161134170803E-006</v>
      </c>
      <c r="T23" s="37" t="n">
        <v>0.00135578917655039</v>
      </c>
      <c r="U23" s="37" t="n">
        <v>-0.000349796608686579</v>
      </c>
      <c r="V23" s="37" t="n">
        <v>-0.00119051392087448</v>
      </c>
      <c r="W23" s="37" t="n">
        <v>0.0122453381568456</v>
      </c>
      <c r="X23" s="37" t="n">
        <v>-0.000562789878100544</v>
      </c>
      <c r="Y23" s="37" t="n">
        <v>-0.000889959331092762</v>
      </c>
      <c r="Z23" s="37" t="n">
        <v>-0.000787598995937606</v>
      </c>
      <c r="AA23" s="37" t="n">
        <v>-0.000594296506516378</v>
      </c>
      <c r="AB23" s="37" t="n">
        <v>-0.00061907323992018</v>
      </c>
      <c r="AC23" s="37" t="n">
        <v>-0.000221386174766309</v>
      </c>
      <c r="AD23" s="37" t="n">
        <v>-0.000379395200566913</v>
      </c>
      <c r="AE23" s="37" t="n">
        <v>-0.00115457728683725</v>
      </c>
      <c r="AF23" s="37" t="n">
        <v>-0.000977005571024244</v>
      </c>
      <c r="AG23" s="37" t="n">
        <v>1.93583001454505E-005</v>
      </c>
      <c r="AH23" s="37" t="n">
        <v>-0.000426622380776493</v>
      </c>
      <c r="AI23" s="37" t="n">
        <v>-0.000514717187587342</v>
      </c>
      <c r="AJ23" s="37" t="n">
        <v>-0.000474028803586445</v>
      </c>
      <c r="AK23" s="37" t="n">
        <v>-0.00079440447838173</v>
      </c>
      <c r="AL23" s="37" t="n">
        <v>-0.000462567791632479</v>
      </c>
      <c r="AM23" s="37" t="n">
        <v>-0.00063309231160381</v>
      </c>
      <c r="AN23" s="37" t="n">
        <v>-0.000711162659749111</v>
      </c>
      <c r="AO23" s="37" t="n">
        <v>0.00236545019887966</v>
      </c>
      <c r="AP23" s="37" t="n">
        <v>0.00236545019887966</v>
      </c>
      <c r="AQ23" s="37" t="n">
        <v>-0.000609964076297558</v>
      </c>
      <c r="AR23" s="37" t="n">
        <v>-0.000609964076297558</v>
      </c>
      <c r="AS23" s="37" t="n">
        <v>-0.000876347343031684</v>
      </c>
      <c r="AT23" s="37" t="n">
        <v>-0.000747717195340666</v>
      </c>
      <c r="AU23" s="37" t="n">
        <v>-0.000747717195340666</v>
      </c>
      <c r="AV23" s="37" t="n">
        <v>0.00191300620443833</v>
      </c>
      <c r="AW23" s="37" t="n">
        <v>-0.000221029475071713</v>
      </c>
      <c r="AX23" s="37" t="n">
        <v>0.00083330014803164</v>
      </c>
      <c r="AY23" s="37" t="n">
        <v>-0.000581288601140969</v>
      </c>
      <c r="AZ23" s="37" t="n">
        <v>-0.00127361674267327</v>
      </c>
      <c r="BA23" s="37" t="n">
        <v>-0.000801301971007391</v>
      </c>
      <c r="BB23" s="37" t="n">
        <v>-0.000394414263344002</v>
      </c>
      <c r="BC23" s="37" t="n">
        <v>-0.00081417226937076</v>
      </c>
      <c r="BD23" s="37" t="n">
        <v>-0.000636336107064581</v>
      </c>
      <c r="BE23" s="37" t="n">
        <v>8.40665321652348E-005</v>
      </c>
      <c r="BF23" s="37" t="n">
        <v>-0.000722954589941196</v>
      </c>
      <c r="BG23" s="37" t="n">
        <v>-0.000722954589941196</v>
      </c>
      <c r="BH23" s="37" t="n">
        <v>-0.000722954589941196</v>
      </c>
      <c r="BI23" s="37" t="n">
        <v>-0.000722954589941196</v>
      </c>
      <c r="BJ23" s="37" t="n">
        <v>0.00391099912505491</v>
      </c>
      <c r="BK23" s="37" t="n">
        <v>-0.000300889153909612</v>
      </c>
      <c r="BL23" s="37" t="n">
        <v>0.0016815514952873</v>
      </c>
      <c r="BM23" s="37" t="n">
        <v>-0.000421170349464396</v>
      </c>
      <c r="BN23" s="37" t="n">
        <v>-0.000490585450324683</v>
      </c>
      <c r="BO23" s="37" t="n">
        <v>-0.00068354393994604</v>
      </c>
      <c r="BP23" s="37" t="n">
        <v>-0.00068354393994604</v>
      </c>
      <c r="BQ23" s="37" t="n">
        <v>-0.000592030713085806</v>
      </c>
      <c r="BR23" s="37" t="n">
        <v>-0.000592030713085806</v>
      </c>
    </row>
    <row r="24" customFormat="false" ht="12.75" hidden="false" customHeight="false" outlineLevel="0" collapsed="false">
      <c r="B24" s="3" t="n">
        <v>0.000244936254760197</v>
      </c>
      <c r="C24" s="37" t="n">
        <v>0.000267426965082808</v>
      </c>
      <c r="D24" s="37" t="n">
        <v>-1.34772138409708E-006</v>
      </c>
      <c r="E24" s="37" t="n">
        <v>1.73117427948351E-006</v>
      </c>
      <c r="F24" s="37" t="n">
        <v>-5.69807338750899E-005</v>
      </c>
      <c r="G24" s="37" t="n">
        <v>0.000118812214185481</v>
      </c>
      <c r="H24" s="37" t="n">
        <v>0.000203641106244149</v>
      </c>
      <c r="I24" s="37" t="n">
        <v>5.58412504017172E-005</v>
      </c>
      <c r="J24" s="37" t="n">
        <v>0.00026695089605174</v>
      </c>
      <c r="K24" s="37" t="n">
        <v>6.44222267185656E-005</v>
      </c>
      <c r="L24" s="37" t="n">
        <v>-3.52334027695198E-005</v>
      </c>
      <c r="M24" s="37" t="n">
        <v>-3.52334027695198E-005</v>
      </c>
      <c r="N24" s="37" t="n">
        <v>1.24954167544325E-005</v>
      </c>
      <c r="O24" s="37" t="n">
        <v>0.000245537380138622</v>
      </c>
      <c r="P24" s="37" t="n">
        <v>0.00020647861268504</v>
      </c>
      <c r="Q24" s="37" t="n">
        <v>4.33048364846851E-005</v>
      </c>
      <c r="R24" s="37" t="n">
        <v>6.39499035703558E-005</v>
      </c>
      <c r="S24" s="37" t="n">
        <v>0.000141754285681631</v>
      </c>
      <c r="T24" s="37" t="n">
        <v>-0.000176636171806427</v>
      </c>
      <c r="U24" s="37" t="n">
        <v>0.000227757254244636</v>
      </c>
      <c r="V24" s="37" t="n">
        <v>0.000100065972650306</v>
      </c>
      <c r="W24" s="37" t="n">
        <v>-0.000562789878100544</v>
      </c>
      <c r="X24" s="37" t="n">
        <v>0.000502313033344162</v>
      </c>
      <c r="Y24" s="37" t="n">
        <v>0.000290610927031103</v>
      </c>
      <c r="Z24" s="37" t="n">
        <v>0.000392724452808965</v>
      </c>
      <c r="AA24" s="37" t="n">
        <v>3.06396618911865E-005</v>
      </c>
      <c r="AB24" s="37" t="n">
        <v>4.34012123705252E-005</v>
      </c>
      <c r="AC24" s="37" t="n">
        <v>7.72701615301325E-005</v>
      </c>
      <c r="AD24" s="37" t="n">
        <v>0.000119424970336874</v>
      </c>
      <c r="AE24" s="37" t="n">
        <v>0.000102251348928252</v>
      </c>
      <c r="AF24" s="37" t="n">
        <v>0.000121213701830915</v>
      </c>
      <c r="AG24" s="37" t="n">
        <v>1.30159989385175E-005</v>
      </c>
      <c r="AH24" s="37" t="n">
        <v>-0.000151492563244075</v>
      </c>
      <c r="AI24" s="37" t="n">
        <v>-0.000134201154392706</v>
      </c>
      <c r="AJ24" s="37" t="n">
        <v>2.09771290580518E-005</v>
      </c>
      <c r="AK24" s="37" t="n">
        <v>0.00038014665488499</v>
      </c>
      <c r="AL24" s="37" t="n">
        <v>0.000240036869626752</v>
      </c>
      <c r="AM24" s="37" t="n">
        <v>0.000240410282012817</v>
      </c>
      <c r="AN24" s="37" t="n">
        <v>0.000420762840384954</v>
      </c>
      <c r="AO24" s="37" t="n">
        <v>-0.00024588644458352</v>
      </c>
      <c r="AP24" s="37" t="n">
        <v>-0.00024588644458352</v>
      </c>
      <c r="AQ24" s="37" t="n">
        <v>4.28514474154383E-005</v>
      </c>
      <c r="AR24" s="37" t="n">
        <v>4.28514474154383E-005</v>
      </c>
      <c r="AS24" s="37" t="n">
        <v>0.000354895187091643</v>
      </c>
      <c r="AT24" s="37" t="n">
        <v>0.000131372823362235</v>
      </c>
      <c r="AU24" s="37" t="n">
        <v>0.000131372823362235</v>
      </c>
      <c r="AV24" s="37" t="n">
        <v>-0.000319564299478846</v>
      </c>
      <c r="AW24" s="37" t="n">
        <v>0.000187007583771047</v>
      </c>
      <c r="AX24" s="37" t="n">
        <v>0.000145072735314303</v>
      </c>
      <c r="AY24" s="37" t="n">
        <v>7.61410679167193E-005</v>
      </c>
      <c r="AZ24" s="37" t="n">
        <v>-2.46955006426151E-005</v>
      </c>
      <c r="BA24" s="37" t="n">
        <v>1.74177685961845E-005</v>
      </c>
      <c r="BB24" s="37" t="n">
        <v>0.000171829847249408</v>
      </c>
      <c r="BC24" s="37" t="n">
        <v>3.74057044057361E-005</v>
      </c>
      <c r="BD24" s="37" t="n">
        <v>0.000276339152996141</v>
      </c>
      <c r="BE24" s="37" t="n">
        <v>0.0002693990149458</v>
      </c>
      <c r="BF24" s="37" t="n">
        <v>0.000288819662912091</v>
      </c>
      <c r="BG24" s="37" t="n">
        <v>0.000288819662912091</v>
      </c>
      <c r="BH24" s="37" t="n">
        <v>0.000288819662912091</v>
      </c>
      <c r="BI24" s="37" t="n">
        <v>0.000288819662912091</v>
      </c>
      <c r="BJ24" s="37" t="n">
        <v>0.000104023698102886</v>
      </c>
      <c r="BK24" s="37" t="n">
        <v>0.000137982534182783</v>
      </c>
      <c r="BL24" s="37" t="n">
        <v>-0.000191113878299765</v>
      </c>
      <c r="BM24" s="37" t="n">
        <v>0.000182021241377662</v>
      </c>
      <c r="BN24" s="37" t="n">
        <v>-1.34106630385386E-005</v>
      </c>
      <c r="BO24" s="37" t="n">
        <v>0.000105705095780622</v>
      </c>
      <c r="BP24" s="37" t="n">
        <v>0.000105705095780622</v>
      </c>
      <c r="BQ24" s="37" t="n">
        <v>2.29246809386746E-005</v>
      </c>
      <c r="BR24" s="37" t="n">
        <v>2.29246809386746E-005</v>
      </c>
    </row>
    <row r="25" customFormat="false" ht="12.75" hidden="false" customHeight="false" outlineLevel="0" collapsed="false">
      <c r="B25" s="3" t="n">
        <v>0.000211893634714816</v>
      </c>
      <c r="C25" s="37" t="n">
        <v>0.00022085170194351</v>
      </c>
      <c r="D25" s="37" t="n">
        <v>3.86261003753072E-005</v>
      </c>
      <c r="E25" s="37" t="n">
        <v>3.58342862615254E-005</v>
      </c>
      <c r="F25" s="37" t="n">
        <v>2.14954126816141E-007</v>
      </c>
      <c r="G25" s="37" t="n">
        <v>5.69811993332237E-005</v>
      </c>
      <c r="H25" s="37" t="n">
        <v>6.76039251702779E-005</v>
      </c>
      <c r="I25" s="37" t="n">
        <v>8.62289900740004E-006</v>
      </c>
      <c r="J25" s="37" t="n">
        <v>0.000210907244640148</v>
      </c>
      <c r="K25" s="37" t="n">
        <v>2.72570099086535E-005</v>
      </c>
      <c r="L25" s="37" t="n">
        <v>1.78750949264115E-005</v>
      </c>
      <c r="M25" s="37" t="n">
        <v>1.78750949264115E-005</v>
      </c>
      <c r="N25" s="37" t="n">
        <v>3.81784554499184E-005</v>
      </c>
      <c r="O25" s="37" t="n">
        <v>0.000202584461618646</v>
      </c>
      <c r="P25" s="37" t="n">
        <v>0.00011857793769612</v>
      </c>
      <c r="Q25" s="37" t="n">
        <v>2.32118331357795E-005</v>
      </c>
      <c r="R25" s="37" t="n">
        <v>2.85981520084823E-005</v>
      </c>
      <c r="S25" s="37" t="n">
        <v>0.000109838206272634</v>
      </c>
      <c r="T25" s="37" t="n">
        <v>-0.000204913853476781</v>
      </c>
      <c r="U25" s="37" t="n">
        <v>0.00017578703080236</v>
      </c>
      <c r="V25" s="37" t="n">
        <v>7.86419258959551E-005</v>
      </c>
      <c r="W25" s="37" t="n">
        <v>-0.000889959331092762</v>
      </c>
      <c r="X25" s="37" t="n">
        <v>0.000290610927031103</v>
      </c>
      <c r="Y25" s="37" t="n">
        <v>0.000447230762872063</v>
      </c>
      <c r="Z25" s="37" t="n">
        <v>0.000253695561876735</v>
      </c>
      <c r="AA25" s="37" t="n">
        <v>-3.61256458575188E-005</v>
      </c>
      <c r="AB25" s="37" t="n">
        <v>-1.27462302512972E-005</v>
      </c>
      <c r="AC25" s="37" t="n">
        <v>8.10571520971894E-005</v>
      </c>
      <c r="AD25" s="37" t="n">
        <v>-0.000116879568037366</v>
      </c>
      <c r="AE25" s="37" t="n">
        <v>2.76459083640383E-005</v>
      </c>
      <c r="AF25" s="37" t="n">
        <v>3.12198696723546E-005</v>
      </c>
      <c r="AG25" s="37" t="n">
        <v>-7.00312359707084E-006</v>
      </c>
      <c r="AH25" s="37" t="n">
        <v>-7.78750347647403E-005</v>
      </c>
      <c r="AI25" s="37" t="n">
        <v>-0.000110501595712225</v>
      </c>
      <c r="AJ25" s="37" t="n">
        <v>1.05934615715573E-005</v>
      </c>
      <c r="AK25" s="37" t="n">
        <v>0.000317194976252775</v>
      </c>
      <c r="AL25" s="37" t="n">
        <v>0.000214360223793677</v>
      </c>
      <c r="AM25" s="37" t="n">
        <v>0.000147639292382351</v>
      </c>
      <c r="AN25" s="37" t="n">
        <v>0.000334171184519484</v>
      </c>
      <c r="AO25" s="37" t="n">
        <v>-0.000329858088748304</v>
      </c>
      <c r="AP25" s="37" t="n">
        <v>-0.000329858088748304</v>
      </c>
      <c r="AQ25" s="37" t="n">
        <v>2.67596618546771E-005</v>
      </c>
      <c r="AR25" s="37" t="n">
        <v>2.67596618546771E-005</v>
      </c>
      <c r="AS25" s="37" t="n">
        <v>0.000306164099497979</v>
      </c>
      <c r="AT25" s="37" t="n">
        <v>-1.80590745168013E-005</v>
      </c>
      <c r="AU25" s="37" t="n">
        <v>-1.80590745168013E-005</v>
      </c>
      <c r="AV25" s="37" t="n">
        <v>-0.000344922409719679</v>
      </c>
      <c r="AW25" s="37" t="n">
        <v>0.000130820304014853</v>
      </c>
      <c r="AX25" s="37" t="n">
        <v>2.63269198319007E-005</v>
      </c>
      <c r="AY25" s="37" t="n">
        <v>4.56522857625258E-005</v>
      </c>
      <c r="AZ25" s="37" t="n">
        <v>2.16813278628578E-005</v>
      </c>
      <c r="BA25" s="37" t="n">
        <v>-1.60112190454406E-005</v>
      </c>
      <c r="BB25" s="37" t="n">
        <v>4.03873464657579E-005</v>
      </c>
      <c r="BC25" s="37" t="n">
        <v>5.56926293344581E-005</v>
      </c>
      <c r="BD25" s="37" t="n">
        <v>0.000189681477634329</v>
      </c>
      <c r="BE25" s="37" t="n">
        <v>0.000143923639463241</v>
      </c>
      <c r="BF25" s="37" t="n">
        <v>0.000249407335399758</v>
      </c>
      <c r="BG25" s="37" t="n">
        <v>0.000249407335399758</v>
      </c>
      <c r="BH25" s="37" t="n">
        <v>0.000249407335399758</v>
      </c>
      <c r="BI25" s="37" t="n">
        <v>0.000249407335399758</v>
      </c>
      <c r="BJ25" s="37" t="n">
        <v>-0.000217732524981688</v>
      </c>
      <c r="BK25" s="37" t="n">
        <v>2.52206639590431E-005</v>
      </c>
      <c r="BL25" s="37" t="n">
        <v>-0.000206244652253599</v>
      </c>
      <c r="BM25" s="37" t="n">
        <v>0.000133284960754421</v>
      </c>
      <c r="BN25" s="37" t="n">
        <v>1.05818922798635E-005</v>
      </c>
      <c r="BO25" s="37" t="n">
        <v>4.29167566968184E-005</v>
      </c>
      <c r="BP25" s="37" t="n">
        <v>4.29167566968184E-005</v>
      </c>
      <c r="BQ25" s="37" t="n">
        <v>2.70189468607987E-005</v>
      </c>
      <c r="BR25" s="37" t="n">
        <v>2.70189468607987E-005</v>
      </c>
    </row>
    <row r="26" customFormat="false" ht="12.75" hidden="false" customHeight="false" outlineLevel="0" collapsed="false">
      <c r="B26" s="3" t="n">
        <v>0.000215957551919864</v>
      </c>
      <c r="C26" s="37" t="n">
        <v>0.000231348696062428</v>
      </c>
      <c r="D26" s="37" t="n">
        <v>1.72918073943991E-005</v>
      </c>
      <c r="E26" s="37" t="n">
        <v>1.01466801914089E-005</v>
      </c>
      <c r="F26" s="37" t="n">
        <v>-3.78429947694831E-005</v>
      </c>
      <c r="G26" s="37" t="n">
        <v>9.48763354524838E-005</v>
      </c>
      <c r="H26" s="37" t="n">
        <v>0.000154681167995695</v>
      </c>
      <c r="I26" s="37" t="n">
        <v>4.04963922382823E-005</v>
      </c>
      <c r="J26" s="37" t="n">
        <v>0.000231531205738917</v>
      </c>
      <c r="K26" s="37" t="n">
        <v>9.33598467997368E-006</v>
      </c>
      <c r="L26" s="37" t="n">
        <v>-4.00977438828634E-005</v>
      </c>
      <c r="M26" s="37" t="n">
        <v>-4.00977438828634E-005</v>
      </c>
      <c r="N26" s="37" t="n">
        <v>2.37455366880416E-005</v>
      </c>
      <c r="O26" s="37" t="n">
        <v>0.000207164305571282</v>
      </c>
      <c r="P26" s="37" t="n">
        <v>0.000162597903956981</v>
      </c>
      <c r="Q26" s="37" t="n">
        <v>1.42991758572472E-005</v>
      </c>
      <c r="R26" s="37" t="n">
        <v>4.11591511749089E-005</v>
      </c>
      <c r="S26" s="37" t="n">
        <v>0.000124479537109939</v>
      </c>
      <c r="T26" s="37" t="n">
        <v>-0.000244942522741386</v>
      </c>
      <c r="U26" s="37" t="n">
        <v>0.000188389844898719</v>
      </c>
      <c r="V26" s="37" t="n">
        <v>0.000122712335658506</v>
      </c>
      <c r="W26" s="37" t="n">
        <v>-0.000787598995937606</v>
      </c>
      <c r="X26" s="37" t="n">
        <v>0.000392724452808965</v>
      </c>
      <c r="Y26" s="37" t="n">
        <v>0.000253695561876735</v>
      </c>
      <c r="Z26" s="37" t="n">
        <v>0.000354376000822968</v>
      </c>
      <c r="AA26" s="37" t="n">
        <v>3.13422256001341E-005</v>
      </c>
      <c r="AB26" s="37" t="n">
        <v>1.3000159160889E-005</v>
      </c>
      <c r="AC26" s="37" t="n">
        <v>8.44249891199274E-005</v>
      </c>
      <c r="AD26" s="37" t="n">
        <v>8.93710505081911E-005</v>
      </c>
      <c r="AE26" s="37" t="n">
        <v>8.57331622500778E-005</v>
      </c>
      <c r="AF26" s="37" t="n">
        <v>9.21293870948598E-005</v>
      </c>
      <c r="AG26" s="37" t="n">
        <v>4.85636162263188E-006</v>
      </c>
      <c r="AH26" s="37" t="n">
        <v>-0.000110041827632223</v>
      </c>
      <c r="AI26" s="37" t="n">
        <v>-0.000104658768148748</v>
      </c>
      <c r="AJ26" s="37" t="n">
        <v>1.63258400545962E-005</v>
      </c>
      <c r="AK26" s="37" t="n">
        <v>0.000344319954440912</v>
      </c>
      <c r="AL26" s="37" t="n">
        <v>0.000220305095109014</v>
      </c>
      <c r="AM26" s="37" t="n">
        <v>0.000200576501360362</v>
      </c>
      <c r="AN26" s="37" t="n">
        <v>0.000345631477484678</v>
      </c>
      <c r="AO26" s="37" t="n">
        <v>-0.000281266937345197</v>
      </c>
      <c r="AP26" s="37" t="n">
        <v>-0.000281266937345197</v>
      </c>
      <c r="AQ26" s="37" t="n">
        <v>3.47414224950197E-005</v>
      </c>
      <c r="AR26" s="37" t="n">
        <v>3.47414224950197E-005</v>
      </c>
      <c r="AS26" s="37" t="n">
        <v>0.000327474697016169</v>
      </c>
      <c r="AT26" s="37" t="n">
        <v>9.41830915406638E-005</v>
      </c>
      <c r="AU26" s="37" t="n">
        <v>9.41830915406638E-005</v>
      </c>
      <c r="AV26" s="37" t="n">
        <v>-0.000373491722151943</v>
      </c>
      <c r="AW26" s="37" t="n">
        <v>0.000147982996161368</v>
      </c>
      <c r="AX26" s="37" t="n">
        <v>9.91086495640971E-005</v>
      </c>
      <c r="AY26" s="37" t="n">
        <v>6.65496257143358E-005</v>
      </c>
      <c r="AZ26" s="37" t="n">
        <v>3.88951305067635E-005</v>
      </c>
      <c r="BA26" s="37" t="n">
        <v>2.25004281008415E-005</v>
      </c>
      <c r="BB26" s="37" t="n">
        <v>0.000132674976569104</v>
      </c>
      <c r="BC26" s="37" t="n">
        <v>4.19426801140741E-005</v>
      </c>
      <c r="BD26" s="37" t="n">
        <v>0.000248960072785723</v>
      </c>
      <c r="BE26" s="37" t="n">
        <v>0.000191045019063888</v>
      </c>
      <c r="BF26" s="37" t="n">
        <v>0.000248187571720147</v>
      </c>
      <c r="BG26" s="37" t="n">
        <v>0.000248187571720147</v>
      </c>
      <c r="BH26" s="37" t="n">
        <v>0.000248187571720147</v>
      </c>
      <c r="BI26" s="37" t="n">
        <v>0.000248187571720147</v>
      </c>
      <c r="BJ26" s="37" t="n">
        <v>-0.000178958412107848</v>
      </c>
      <c r="BK26" s="37" t="n">
        <v>6.39499776400121E-005</v>
      </c>
      <c r="BL26" s="37" t="n">
        <v>-0.000257931787043825</v>
      </c>
      <c r="BM26" s="37" t="n">
        <v>0.000158443941586427</v>
      </c>
      <c r="BN26" s="37" t="n">
        <v>-8.72730806114038E-006</v>
      </c>
      <c r="BO26" s="37" t="n">
        <v>7.77838700431232E-005</v>
      </c>
      <c r="BP26" s="37" t="n">
        <v>7.77838700431232E-005</v>
      </c>
      <c r="BQ26" s="37" t="n">
        <v>1.79055182622327E-005</v>
      </c>
      <c r="BR26" s="37" t="n">
        <v>1.79055182622327E-005</v>
      </c>
    </row>
    <row r="27" customFormat="false" ht="12.75" hidden="false" customHeight="false" outlineLevel="0" collapsed="false">
      <c r="B27" s="3" t="n">
        <v>3.40295132216787E-005</v>
      </c>
      <c r="C27" s="37" t="n">
        <v>-3.41262260102369E-005</v>
      </c>
      <c r="D27" s="37" t="n">
        <v>8.65452722293684E-005</v>
      </c>
      <c r="E27" s="37" t="n">
        <v>0.000216351368854277</v>
      </c>
      <c r="F27" s="37" t="n">
        <v>-1.32481358214275E-005</v>
      </c>
      <c r="G27" s="37" t="n">
        <v>0.000541554911844686</v>
      </c>
      <c r="H27" s="37" t="n">
        <v>0.00059195862711877</v>
      </c>
      <c r="I27" s="37" t="n">
        <v>0.000136210691847489</v>
      </c>
      <c r="J27" s="37" t="n">
        <v>0.000117650279405287</v>
      </c>
      <c r="K27" s="37" t="n">
        <v>0.000339444121363426</v>
      </c>
      <c r="L27" s="37" t="n">
        <v>0.000109392994591331</v>
      </c>
      <c r="M27" s="37" t="n">
        <v>0.000109392994591331</v>
      </c>
      <c r="N27" s="37" t="n">
        <v>0.000158215242824628</v>
      </c>
      <c r="O27" s="37" t="n">
        <v>7.17904622512344E-005</v>
      </c>
      <c r="P27" s="37" t="n">
        <v>3.68445930840809E-005</v>
      </c>
      <c r="Q27" s="37" t="n">
        <v>0.000255475099980928</v>
      </c>
      <c r="R27" s="37" t="n">
        <v>0.000227099128083542</v>
      </c>
      <c r="S27" s="37" t="n">
        <v>4.90806658000423E-005</v>
      </c>
      <c r="T27" s="37" t="n">
        <v>-0.000154831625498246</v>
      </c>
      <c r="U27" s="37" t="n">
        <v>4.49196575476771E-005</v>
      </c>
      <c r="V27" s="37" t="n">
        <v>0.000360585092917532</v>
      </c>
      <c r="W27" s="37" t="n">
        <v>-0.000594296506516378</v>
      </c>
      <c r="X27" s="37" t="n">
        <v>3.06396618911865E-005</v>
      </c>
      <c r="Y27" s="37" t="n">
        <v>-3.61256458575188E-005</v>
      </c>
      <c r="Z27" s="37" t="n">
        <v>3.13422256001341E-005</v>
      </c>
      <c r="AA27" s="37" t="n">
        <v>0.000730311306592192</v>
      </c>
      <c r="AB27" s="37" t="n">
        <v>0.000495424535183588</v>
      </c>
      <c r="AC27" s="37" t="n">
        <v>3.52184487138875E-005</v>
      </c>
      <c r="AD27" s="37" t="n">
        <v>-0.00012242921643857</v>
      </c>
      <c r="AE27" s="37" t="n">
        <v>0.00043299067436927</v>
      </c>
      <c r="AF27" s="37" t="n">
        <v>0.000554058696253284</v>
      </c>
      <c r="AG27" s="37" t="n">
        <v>2.23377790642214E-005</v>
      </c>
      <c r="AH27" s="37" t="n">
        <v>7.78932662401656E-005</v>
      </c>
      <c r="AI27" s="37" t="n">
        <v>8.78527961967256E-005</v>
      </c>
      <c r="AJ27" s="37" t="n">
        <v>0.000204651418239355</v>
      </c>
      <c r="AK27" s="37" t="n">
        <v>4.47647372948354E-005</v>
      </c>
      <c r="AL27" s="37" t="n">
        <v>4.2077752192208E-005</v>
      </c>
      <c r="AM27" s="37" t="n">
        <v>7.93211219248633E-005</v>
      </c>
      <c r="AN27" s="37" t="n">
        <v>0.00016158438305773</v>
      </c>
      <c r="AO27" s="37" t="n">
        <v>-0.000141170643324423</v>
      </c>
      <c r="AP27" s="37" t="n">
        <v>-0.000141170643324423</v>
      </c>
      <c r="AQ27" s="37" t="n">
        <v>0.000138888483493105</v>
      </c>
      <c r="AR27" s="37" t="n">
        <v>0.000138888483493105</v>
      </c>
      <c r="AS27" s="37" t="n">
        <v>9.07188050209219E-005</v>
      </c>
      <c r="AT27" s="37" t="n">
        <v>0.000308997303661319</v>
      </c>
      <c r="AU27" s="37" t="n">
        <v>0.000308997303661319</v>
      </c>
      <c r="AV27" s="37" t="n">
        <v>0.000330163059238063</v>
      </c>
      <c r="AW27" s="37" t="n">
        <v>3.28813638335286E-005</v>
      </c>
      <c r="AX27" s="37" t="n">
        <v>6.64802920838827E-005</v>
      </c>
      <c r="AY27" s="37" t="n">
        <v>0.000263641255857828</v>
      </c>
      <c r="AZ27" s="37" t="n">
        <v>6.30463737583513E-005</v>
      </c>
      <c r="BA27" s="37" t="n">
        <v>0.00021617360280797</v>
      </c>
      <c r="BB27" s="37" t="n">
        <v>0.000244704957045314</v>
      </c>
      <c r="BC27" s="37" t="n">
        <v>0.000172049076204039</v>
      </c>
      <c r="BD27" s="37" t="n">
        <v>0.000100304932800139</v>
      </c>
      <c r="BE27" s="37" t="n">
        <v>8.19862269144494E-005</v>
      </c>
      <c r="BF27" s="37" t="n">
        <v>3.63027050196887E-005</v>
      </c>
      <c r="BG27" s="37" t="n">
        <v>3.63027050196887E-005</v>
      </c>
      <c r="BH27" s="37" t="n">
        <v>3.63027050196887E-005</v>
      </c>
      <c r="BI27" s="37" t="n">
        <v>3.63027050196887E-005</v>
      </c>
      <c r="BJ27" s="37" t="n">
        <v>0.000198674733545743</v>
      </c>
      <c r="BK27" s="37" t="n">
        <v>0.000332460379556961</v>
      </c>
      <c r="BL27" s="37" t="n">
        <v>-0.000197812260247822</v>
      </c>
      <c r="BM27" s="37" t="n">
        <v>1.78251315320866E-005</v>
      </c>
      <c r="BN27" s="37" t="n">
        <v>1.22241298771679E-005</v>
      </c>
      <c r="BO27" s="37" t="n">
        <v>0.000387917357755598</v>
      </c>
      <c r="BP27" s="37" t="n">
        <v>0.000387917357755598</v>
      </c>
      <c r="BQ27" s="37" t="n">
        <v>0.000184755780572544</v>
      </c>
      <c r="BR27" s="37" t="n">
        <v>0.000184755780572544</v>
      </c>
    </row>
    <row r="28" customFormat="false" ht="12.75" hidden="false" customHeight="false" outlineLevel="0" collapsed="false">
      <c r="B28" s="3" t="n">
        <v>5.19048527621297E-006</v>
      </c>
      <c r="C28" s="37" t="n">
        <v>6.53020784687059E-006</v>
      </c>
      <c r="D28" s="37" t="n">
        <v>1.64243226492923E-005</v>
      </c>
      <c r="E28" s="37" t="n">
        <v>0.000225993431128063</v>
      </c>
      <c r="F28" s="37" t="n">
        <v>-4.80516798076474E-005</v>
      </c>
      <c r="G28" s="37" t="n">
        <v>0.000481545618351305</v>
      </c>
      <c r="H28" s="37" t="n">
        <v>0.000574127661174019</v>
      </c>
      <c r="I28" s="37" t="n">
        <v>0.000122925719913226</v>
      </c>
      <c r="J28" s="37" t="n">
        <v>1.63214123458983E-005</v>
      </c>
      <c r="K28" s="37" t="n">
        <v>0.000551961259370083</v>
      </c>
      <c r="L28" s="37" t="n">
        <v>0.000117006234620529</v>
      </c>
      <c r="M28" s="37" t="n">
        <v>0.000117006234620529</v>
      </c>
      <c r="N28" s="37" t="n">
        <v>0.000234658138082555</v>
      </c>
      <c r="O28" s="37" t="n">
        <v>4.45146965567687E-005</v>
      </c>
      <c r="P28" s="37" t="n">
        <v>1.99932753375274E-005</v>
      </c>
      <c r="Q28" s="37" t="n">
        <v>0.000273424559572386</v>
      </c>
      <c r="R28" s="37" t="n">
        <v>0.000229075930652495</v>
      </c>
      <c r="S28" s="37" t="n">
        <v>2.19982151942139E-005</v>
      </c>
      <c r="T28" s="37" t="n">
        <v>-0.00018253466267875</v>
      </c>
      <c r="U28" s="37" t="n">
        <v>7.97913172398687E-006</v>
      </c>
      <c r="V28" s="37" t="n">
        <v>0.00035436036862927</v>
      </c>
      <c r="W28" s="37" t="n">
        <v>-0.00061907323992018</v>
      </c>
      <c r="X28" s="37" t="n">
        <v>4.34012123705252E-005</v>
      </c>
      <c r="Y28" s="37" t="n">
        <v>-1.27462302512972E-005</v>
      </c>
      <c r="Z28" s="37" t="n">
        <v>1.3000159160889E-005</v>
      </c>
      <c r="AA28" s="37" t="n">
        <v>0.000495424535183588</v>
      </c>
      <c r="AB28" s="37" t="n">
        <v>0.000816689808620216</v>
      </c>
      <c r="AC28" s="37" t="n">
        <v>5.06502041739026E-005</v>
      </c>
      <c r="AD28" s="37" t="n">
        <v>-1.72640419456055E-005</v>
      </c>
      <c r="AE28" s="37" t="n">
        <v>0.000498547209706831</v>
      </c>
      <c r="AF28" s="37" t="n">
        <v>0.000520499508480612</v>
      </c>
      <c r="AG28" s="37" t="n">
        <v>1.56147504109307E-005</v>
      </c>
      <c r="AH28" s="37" t="n">
        <v>2.98588465090122E-005</v>
      </c>
      <c r="AI28" s="37" t="n">
        <v>0.000119136291931222</v>
      </c>
      <c r="AJ28" s="37" t="n">
        <v>0.000224538187659846</v>
      </c>
      <c r="AK28" s="37" t="n">
        <v>1.95816438475816E-005</v>
      </c>
      <c r="AL28" s="37" t="n">
        <v>-6.30482437870099E-006</v>
      </c>
      <c r="AM28" s="37" t="n">
        <v>2.49228419552995E-005</v>
      </c>
      <c r="AN28" s="37" t="n">
        <v>0.000151636718343055</v>
      </c>
      <c r="AO28" s="37" t="n">
        <v>-9.85864479414119E-005</v>
      </c>
      <c r="AP28" s="37" t="n">
        <v>-9.85864479414119E-005</v>
      </c>
      <c r="AQ28" s="37" t="n">
        <v>0.000123600107793143</v>
      </c>
      <c r="AR28" s="37" t="n">
        <v>0.000123600107793143</v>
      </c>
      <c r="AS28" s="37" t="n">
        <v>0.000145407916369636</v>
      </c>
      <c r="AT28" s="37" t="n">
        <v>0.000550773541184671</v>
      </c>
      <c r="AU28" s="37" t="n">
        <v>0.000550773541184671</v>
      </c>
      <c r="AV28" s="37" t="n">
        <v>0.000673302373085434</v>
      </c>
      <c r="AW28" s="37" t="n">
        <v>4.13421277873429E-005</v>
      </c>
      <c r="AX28" s="37" t="n">
        <v>5.79040266173344E-005</v>
      </c>
      <c r="AY28" s="37" t="n">
        <v>0.000249830176216854</v>
      </c>
      <c r="AZ28" s="37" t="n">
        <v>-8.50281401891097E-005</v>
      </c>
      <c r="BA28" s="37" t="n">
        <v>0.000177437159279933</v>
      </c>
      <c r="BB28" s="37" t="n">
        <v>0.000287064807875879</v>
      </c>
      <c r="BC28" s="37" t="n">
        <v>0.000241628313984683</v>
      </c>
      <c r="BD28" s="37" t="n">
        <v>0.000122820668924</v>
      </c>
      <c r="BE28" s="37" t="n">
        <v>0.000125468939157666</v>
      </c>
      <c r="BF28" s="37" t="n">
        <v>6.58461441202882E-005</v>
      </c>
      <c r="BG28" s="37" t="n">
        <v>6.58461441202882E-005</v>
      </c>
      <c r="BH28" s="37" t="n">
        <v>6.58461441202882E-005</v>
      </c>
      <c r="BI28" s="37" t="n">
        <v>6.58461441202882E-005</v>
      </c>
      <c r="BJ28" s="37" t="n">
        <v>0.000505150335413814</v>
      </c>
      <c r="BK28" s="37" t="n">
        <v>0.000349157983578022</v>
      </c>
      <c r="BL28" s="37" t="n">
        <v>-0.000203999728508684</v>
      </c>
      <c r="BM28" s="37" t="n">
        <v>9.81087978980537E-007</v>
      </c>
      <c r="BN28" s="37" t="n">
        <v>-5.29100721450561E-005</v>
      </c>
      <c r="BO28" s="37" t="n">
        <v>0.00039160225929278</v>
      </c>
      <c r="BP28" s="37" t="n">
        <v>0.00039160225929278</v>
      </c>
      <c r="BQ28" s="37" t="n">
        <v>0.000208073751928862</v>
      </c>
      <c r="BR28" s="37" t="n">
        <v>0.000208073751928862</v>
      </c>
    </row>
    <row r="29" customFormat="false" ht="12.75" hidden="false" customHeight="false" outlineLevel="0" collapsed="false">
      <c r="B29" s="3" t="n">
        <v>9.68126737020661E-005</v>
      </c>
      <c r="C29" s="37" t="n">
        <v>9.45679062006286E-005</v>
      </c>
      <c r="D29" s="37" t="n">
        <v>-2.12139942621019E-005</v>
      </c>
      <c r="E29" s="37" t="n">
        <v>2.89211740298457E-005</v>
      </c>
      <c r="F29" s="37" t="n">
        <v>-1.08903249379343E-005</v>
      </c>
      <c r="G29" s="37" t="n">
        <v>4.78748220248123E-005</v>
      </c>
      <c r="H29" s="37" t="n">
        <v>1.78569379134116E-005</v>
      </c>
      <c r="I29" s="37" t="n">
        <v>9.36324014162599E-006</v>
      </c>
      <c r="J29" s="37" t="n">
        <v>6.54101019195047E-005</v>
      </c>
      <c r="K29" s="37" t="n">
        <v>5.16955735216255E-005</v>
      </c>
      <c r="L29" s="37" t="n">
        <v>1.27941873628261E-006</v>
      </c>
      <c r="M29" s="37" t="n">
        <v>1.27941873628261E-006</v>
      </c>
      <c r="N29" s="37" t="n">
        <v>3.59467097337464E-005</v>
      </c>
      <c r="O29" s="37" t="n">
        <v>5.12709021716316E-005</v>
      </c>
      <c r="P29" s="37" t="n">
        <v>9.1822976234169E-005</v>
      </c>
      <c r="Q29" s="37" t="n">
        <v>-1.44335467151057E-005</v>
      </c>
      <c r="R29" s="37" t="n">
        <v>1.02371004264241E-005</v>
      </c>
      <c r="S29" s="37" t="n">
        <v>8.09388235295975E-005</v>
      </c>
      <c r="T29" s="37" t="n">
        <v>-0.000106690195900139</v>
      </c>
      <c r="U29" s="37" t="n">
        <v>7.61402236913899E-005</v>
      </c>
      <c r="V29" s="37" t="n">
        <v>5.16017875242447E-005</v>
      </c>
      <c r="W29" s="37" t="n">
        <v>-0.000221386174766309</v>
      </c>
      <c r="X29" s="37" t="n">
        <v>7.72701615301325E-005</v>
      </c>
      <c r="Y29" s="37" t="n">
        <v>8.10571520971894E-005</v>
      </c>
      <c r="Z29" s="37" t="n">
        <v>8.44249891199274E-005</v>
      </c>
      <c r="AA29" s="37" t="n">
        <v>3.52184487138875E-005</v>
      </c>
      <c r="AB29" s="37" t="n">
        <v>5.06502041739026E-005</v>
      </c>
      <c r="AC29" s="37" t="n">
        <v>0.000205647211397413</v>
      </c>
      <c r="AD29" s="37" t="n">
        <v>-4.18203268655717E-005</v>
      </c>
      <c r="AE29" s="37" t="n">
        <v>6.14042115395141E-005</v>
      </c>
      <c r="AF29" s="37" t="n">
        <v>7.19845331755594E-005</v>
      </c>
      <c r="AG29" s="37" t="n">
        <v>2.12985711329219E-005</v>
      </c>
      <c r="AH29" s="37" t="n">
        <v>7.28144480777544E-006</v>
      </c>
      <c r="AI29" s="37" t="n">
        <v>-1.66517202656072E-005</v>
      </c>
      <c r="AJ29" s="37" t="n">
        <v>1.27206746162172E-005</v>
      </c>
      <c r="AK29" s="37" t="n">
        <v>0.000134137213368045</v>
      </c>
      <c r="AL29" s="37" t="n">
        <v>8.82271643595214E-005</v>
      </c>
      <c r="AM29" s="37" t="n">
        <v>3.54546882462049E-005</v>
      </c>
      <c r="AN29" s="37" t="n">
        <v>0.000218987960980713</v>
      </c>
      <c r="AO29" s="37" t="n">
        <v>-0.000140702720847176</v>
      </c>
      <c r="AP29" s="37" t="n">
        <v>-0.000140702720847176</v>
      </c>
      <c r="AQ29" s="37" t="n">
        <v>5.40225948095442E-005</v>
      </c>
      <c r="AR29" s="37" t="n">
        <v>5.40225948095442E-005</v>
      </c>
      <c r="AS29" s="37" t="n">
        <v>0.000159393024184212</v>
      </c>
      <c r="AT29" s="37" t="n">
        <v>6.21150492208678E-005</v>
      </c>
      <c r="AU29" s="37" t="n">
        <v>6.21150492208678E-005</v>
      </c>
      <c r="AV29" s="37" t="n">
        <v>-7.27772273122063E-005</v>
      </c>
      <c r="AW29" s="37" t="n">
        <v>5.77149763943181E-005</v>
      </c>
      <c r="AX29" s="37" t="n">
        <v>3.0183590551242E-005</v>
      </c>
      <c r="AY29" s="37" t="n">
        <v>7.18391940708426E-005</v>
      </c>
      <c r="AZ29" s="37" t="n">
        <v>-4.59158737340525E-006</v>
      </c>
      <c r="BA29" s="37" t="n">
        <v>-9.63581226615099E-005</v>
      </c>
      <c r="BB29" s="37" t="n">
        <v>5.66306068708283E-005</v>
      </c>
      <c r="BC29" s="37" t="n">
        <v>2.28732490722872E-005</v>
      </c>
      <c r="BD29" s="37" t="n">
        <v>0.000112021063329042</v>
      </c>
      <c r="BE29" s="37" t="n">
        <v>8.97180109906939E-005</v>
      </c>
      <c r="BF29" s="37" t="n">
        <v>9.33274813791806E-005</v>
      </c>
      <c r="BG29" s="37" t="n">
        <v>9.33274813791806E-005</v>
      </c>
      <c r="BH29" s="37" t="n">
        <v>9.33274813791806E-005</v>
      </c>
      <c r="BI29" s="37" t="n">
        <v>9.33274813791806E-005</v>
      </c>
      <c r="BJ29" s="37" t="n">
        <v>3.21638500427045E-005</v>
      </c>
      <c r="BK29" s="37" t="n">
        <v>-1.42556596888932E-005</v>
      </c>
      <c r="BL29" s="37" t="n">
        <v>-0.000104638283353471</v>
      </c>
      <c r="BM29" s="37" t="n">
        <v>8.71424504489893E-005</v>
      </c>
      <c r="BN29" s="37" t="n">
        <v>-1.3141528702156E-005</v>
      </c>
      <c r="BO29" s="37" t="n">
        <v>2.26068878239073E-005</v>
      </c>
      <c r="BP29" s="37" t="n">
        <v>2.26068878239073E-005</v>
      </c>
      <c r="BQ29" s="37" t="n">
        <v>2.31303920710529E-005</v>
      </c>
      <c r="BR29" s="37" t="n">
        <v>2.31303920710529E-005</v>
      </c>
    </row>
    <row r="30" customFormat="false" ht="12.75" hidden="false" customHeight="false" outlineLevel="0" collapsed="false">
      <c r="B30" s="3" t="n">
        <v>4.44033859201582E-005</v>
      </c>
      <c r="C30" s="37" t="n">
        <v>0.000127464613561948</v>
      </c>
      <c r="D30" s="37" t="n">
        <v>-4.51589210789946E-006</v>
      </c>
      <c r="E30" s="37" t="n">
        <v>-6.98442953007615E-005</v>
      </c>
      <c r="F30" s="37" t="n">
        <v>2.01698957704334E-005</v>
      </c>
      <c r="G30" s="37" t="n">
        <v>-9.47552785087778E-005</v>
      </c>
      <c r="H30" s="37" t="n">
        <v>-1.10354679353463E-005</v>
      </c>
      <c r="I30" s="37" t="n">
        <v>4.1768140035754E-006</v>
      </c>
      <c r="J30" s="37" t="n">
        <v>0.00012333262533481</v>
      </c>
      <c r="K30" s="37" t="n">
        <v>5.34312332982565E-005</v>
      </c>
      <c r="L30" s="37" t="n">
        <v>-2.81044994263669E-005</v>
      </c>
      <c r="M30" s="37" t="n">
        <v>-2.81044994263669E-005</v>
      </c>
      <c r="N30" s="37" t="n">
        <v>9.36557033210761E-005</v>
      </c>
      <c r="O30" s="37" t="n">
        <v>-5.30060330906863E-005</v>
      </c>
      <c r="P30" s="37" t="n">
        <v>0.000183472932543809</v>
      </c>
      <c r="Q30" s="37" t="n">
        <v>3.83283202538437E-005</v>
      </c>
      <c r="R30" s="37" t="n">
        <v>2.19153076840032E-005</v>
      </c>
      <c r="S30" s="37" t="n">
        <v>3.47271777687427E-005</v>
      </c>
      <c r="T30" s="37" t="n">
        <v>-0.000155497223571141</v>
      </c>
      <c r="U30" s="37" t="n">
        <v>1.6822505777975E-005</v>
      </c>
      <c r="V30" s="37" t="n">
        <v>-0.000139027871003073</v>
      </c>
      <c r="W30" s="37" t="n">
        <v>-0.000379395200566913</v>
      </c>
      <c r="X30" s="37" t="n">
        <v>0.000119424970336874</v>
      </c>
      <c r="Y30" s="37" t="n">
        <v>-0.000116879568037366</v>
      </c>
      <c r="Z30" s="37" t="n">
        <v>8.93710505081911E-005</v>
      </c>
      <c r="AA30" s="37" t="n">
        <v>-0.00012242921643857</v>
      </c>
      <c r="AB30" s="37" t="n">
        <v>-1.72640419456055E-005</v>
      </c>
      <c r="AC30" s="37" t="n">
        <v>-4.18203268655717E-005</v>
      </c>
      <c r="AD30" s="37" t="n">
        <v>0.00223946349358019</v>
      </c>
      <c r="AE30" s="37" t="n">
        <v>5.93531845807009E-005</v>
      </c>
      <c r="AF30" s="37" t="n">
        <v>2.25713782277749E-007</v>
      </c>
      <c r="AG30" s="37" t="n">
        <v>-7.05690901220252E-006</v>
      </c>
      <c r="AH30" s="37" t="n">
        <v>0.000285124266942258</v>
      </c>
      <c r="AI30" s="37" t="n">
        <v>2.89645891214989E-005</v>
      </c>
      <c r="AJ30" s="37" t="n">
        <v>-7.39733133050641E-005</v>
      </c>
      <c r="AK30" s="37" t="n">
        <v>4.52254956488364E-005</v>
      </c>
      <c r="AL30" s="37" t="n">
        <v>3.28789190308138E-006</v>
      </c>
      <c r="AM30" s="37" t="n">
        <v>0.000120701034906094</v>
      </c>
      <c r="AN30" s="37" t="n">
        <v>7.5051144260062E-006</v>
      </c>
      <c r="AO30" s="37" t="n">
        <v>5.4238314375705E-005</v>
      </c>
      <c r="AP30" s="37" t="n">
        <v>5.4238314375705E-005</v>
      </c>
      <c r="AQ30" s="37" t="n">
        <v>1.68596878441378E-005</v>
      </c>
      <c r="AR30" s="37" t="n">
        <v>1.68596878441378E-005</v>
      </c>
      <c r="AS30" s="37" t="n">
        <v>-0.000255351036041657</v>
      </c>
      <c r="AT30" s="37" t="n">
        <v>3.66074398730003E-005</v>
      </c>
      <c r="AU30" s="37" t="n">
        <v>3.66074398730003E-005</v>
      </c>
      <c r="AV30" s="37" t="n">
        <v>-0.000145145814093131</v>
      </c>
      <c r="AW30" s="37" t="n">
        <v>0.000114431781506476</v>
      </c>
      <c r="AX30" s="37" t="n">
        <v>0.000879838670572178</v>
      </c>
      <c r="AY30" s="37" t="n">
        <v>0.000162972196027339</v>
      </c>
      <c r="AZ30" s="37" t="n">
        <v>9.71861569609838E-005</v>
      </c>
      <c r="BA30" s="37" t="n">
        <v>7.30936216708192E-005</v>
      </c>
      <c r="BB30" s="37" t="n">
        <v>5.38633852978538E-005</v>
      </c>
      <c r="BC30" s="37" t="n">
        <v>0.000102701556865322</v>
      </c>
      <c r="BD30" s="37" t="n">
        <v>3.3409193571271E-005</v>
      </c>
      <c r="BE30" s="37" t="n">
        <v>-1.7370265063096E-005</v>
      </c>
      <c r="BF30" s="37" t="n">
        <v>-4.71317136234988E-006</v>
      </c>
      <c r="BG30" s="37" t="n">
        <v>-4.71317136234988E-006</v>
      </c>
      <c r="BH30" s="37" t="n">
        <v>-4.71317136234988E-006</v>
      </c>
      <c r="BI30" s="37" t="n">
        <v>-4.71317136234988E-006</v>
      </c>
      <c r="BJ30" s="37" t="n">
        <v>0.000869695551088214</v>
      </c>
      <c r="BK30" s="37" t="n">
        <v>-7.41071370777116E-005</v>
      </c>
      <c r="BL30" s="37" t="n">
        <v>-0.000262639913276317</v>
      </c>
      <c r="BM30" s="37" t="n">
        <v>7.31813756239361E-006</v>
      </c>
      <c r="BN30" s="37" t="n">
        <v>5.85774126151413E-005</v>
      </c>
      <c r="BO30" s="37" t="n">
        <v>-3.63818293992298E-005</v>
      </c>
      <c r="BP30" s="37" t="n">
        <v>-3.63818293992298E-005</v>
      </c>
      <c r="BQ30" s="37" t="n">
        <v>1.25985991432002E-005</v>
      </c>
      <c r="BR30" s="37" t="n">
        <v>1.25985991432002E-005</v>
      </c>
    </row>
    <row r="31" customFormat="false" ht="12.75" hidden="false" customHeight="false" outlineLevel="0" collapsed="false">
      <c r="B31" s="3" t="n">
        <v>4.37803626507483E-005</v>
      </c>
      <c r="C31" s="37" t="n">
        <v>7.70337638932756E-005</v>
      </c>
      <c r="D31" s="37" t="n">
        <v>4.24481599695092E-005</v>
      </c>
      <c r="E31" s="37" t="n">
        <v>0.000279739327822752</v>
      </c>
      <c r="F31" s="37" t="n">
        <v>-1.04115735485245E-005</v>
      </c>
      <c r="G31" s="37" t="n">
        <v>0.000620156650894901</v>
      </c>
      <c r="H31" s="37" t="n">
        <v>0.000716886338149466</v>
      </c>
      <c r="I31" s="37" t="n">
        <v>7.98917684584101E-005</v>
      </c>
      <c r="J31" s="37" t="n">
        <v>0.000118279657144365</v>
      </c>
      <c r="K31" s="37" t="n">
        <v>0.000436728672888157</v>
      </c>
      <c r="L31" s="37" t="n">
        <v>0.000109438248390316</v>
      </c>
      <c r="M31" s="37" t="n">
        <v>0.000109438248390316</v>
      </c>
      <c r="N31" s="37" t="n">
        <v>0.00019344276986006</v>
      </c>
      <c r="O31" s="37" t="n">
        <v>0.000100964890709956</v>
      </c>
      <c r="P31" s="37" t="n">
        <v>5.3886349331836E-005</v>
      </c>
      <c r="Q31" s="37" t="n">
        <v>0.000317369287351977</v>
      </c>
      <c r="R31" s="37" t="n">
        <v>0.000286561441347278</v>
      </c>
      <c r="S31" s="37" t="n">
        <v>6.24580077233008E-005</v>
      </c>
      <c r="T31" s="37" t="n">
        <v>-0.000257570504235591</v>
      </c>
      <c r="U31" s="37" t="n">
        <v>6.93661690770124E-005</v>
      </c>
      <c r="V31" s="37" t="n">
        <v>0.000365715746994679</v>
      </c>
      <c r="W31" s="37" t="n">
        <v>-0.00115457728683725</v>
      </c>
      <c r="X31" s="37" t="n">
        <v>0.000102251348928252</v>
      </c>
      <c r="Y31" s="37" t="n">
        <v>2.76459083640383E-005</v>
      </c>
      <c r="Z31" s="37" t="n">
        <v>8.57331622500778E-005</v>
      </c>
      <c r="AA31" s="37" t="n">
        <v>0.00043299067436927</v>
      </c>
      <c r="AB31" s="37" t="n">
        <v>0.000498547209706831</v>
      </c>
      <c r="AC31" s="37" t="n">
        <v>6.14042115395141E-005</v>
      </c>
      <c r="AD31" s="37" t="n">
        <v>5.93531845807009E-005</v>
      </c>
      <c r="AE31" s="37" t="n">
        <v>0.000657867429526123</v>
      </c>
      <c r="AF31" s="37" t="n">
        <v>0.000634692127184078</v>
      </c>
      <c r="AG31" s="37" t="n">
        <v>1.34951319430021E-005</v>
      </c>
      <c r="AH31" s="37" t="n">
        <v>3.65973620360184E-005</v>
      </c>
      <c r="AI31" s="37" t="n">
        <v>0.000117393254037026</v>
      </c>
      <c r="AJ31" s="37" t="n">
        <v>0.000210692811000893</v>
      </c>
      <c r="AK31" s="37" t="n">
        <v>0.00013963395214697</v>
      </c>
      <c r="AL31" s="37" t="n">
        <v>8.08712340298042E-005</v>
      </c>
      <c r="AM31" s="37" t="n">
        <v>0.000132590417705165</v>
      </c>
      <c r="AN31" s="37" t="n">
        <v>0.000254535686873627</v>
      </c>
      <c r="AO31" s="37" t="n">
        <v>-0.000331876039468126</v>
      </c>
      <c r="AP31" s="37" t="n">
        <v>-0.000331876039468126</v>
      </c>
      <c r="AQ31" s="37" t="n">
        <v>0.000132837378038276</v>
      </c>
      <c r="AR31" s="37" t="n">
        <v>0.000132837378038276</v>
      </c>
      <c r="AS31" s="37" t="n">
        <v>0.000150853764658574</v>
      </c>
      <c r="AT31" s="37" t="n">
        <v>0.000373534643083004</v>
      </c>
      <c r="AU31" s="37" t="n">
        <v>0.000373534643083004</v>
      </c>
      <c r="AV31" s="37" t="n">
        <v>0.000161862054735157</v>
      </c>
      <c r="AW31" s="37" t="n">
        <v>5.84260670868665E-005</v>
      </c>
      <c r="AX31" s="37" t="n">
        <v>3.18798355378421E-005</v>
      </c>
      <c r="AY31" s="37" t="n">
        <v>0.000236360033214301</v>
      </c>
      <c r="AZ31" s="37" t="n">
        <v>0.000106331671701396</v>
      </c>
      <c r="BA31" s="37" t="n">
        <v>0.000172482915260535</v>
      </c>
      <c r="BB31" s="37" t="n">
        <v>0.000230853276015442</v>
      </c>
      <c r="BC31" s="37" t="n">
        <v>0.000174323976445828</v>
      </c>
      <c r="BD31" s="37" t="n">
        <v>0.000172926608117042</v>
      </c>
      <c r="BE31" s="37" t="n">
        <v>0.000149952756567204</v>
      </c>
      <c r="BF31" s="37" t="n">
        <v>0.000116232598785158</v>
      </c>
      <c r="BG31" s="37" t="n">
        <v>0.000116232598785158</v>
      </c>
      <c r="BH31" s="37" t="n">
        <v>0.000116232598785158</v>
      </c>
      <c r="BI31" s="37" t="n">
        <v>0.000116232598785158</v>
      </c>
      <c r="BJ31" s="37" t="n">
        <v>2.21639829451764E-006</v>
      </c>
      <c r="BK31" s="37" t="n">
        <v>0.000305148005855347</v>
      </c>
      <c r="BL31" s="37" t="n">
        <v>-0.000275873014430223</v>
      </c>
      <c r="BM31" s="37" t="n">
        <v>6.37778372423399E-005</v>
      </c>
      <c r="BN31" s="37" t="n">
        <v>1.91667451122173E-006</v>
      </c>
      <c r="BO31" s="37" t="n">
        <v>0.000411941136133717</v>
      </c>
      <c r="BP31" s="37" t="n">
        <v>0.000411941136133717</v>
      </c>
      <c r="BQ31" s="37" t="n">
        <v>0.000199323050890005</v>
      </c>
      <c r="BR31" s="37" t="n">
        <v>0.000199323050890005</v>
      </c>
    </row>
    <row r="32" customFormat="false" ht="12.75" hidden="false" customHeight="false" outlineLevel="0" collapsed="false">
      <c r="B32" s="3" t="n">
        <v>8.25949268202886E-005</v>
      </c>
      <c r="C32" s="37" t="n">
        <v>9.50394840263258E-005</v>
      </c>
      <c r="D32" s="37" t="n">
        <v>8.88373350939999E-005</v>
      </c>
      <c r="E32" s="37" t="n">
        <v>0.000285785646646104</v>
      </c>
      <c r="F32" s="37" t="n">
        <v>-3.9687612035645E-005</v>
      </c>
      <c r="G32" s="37" t="n">
        <v>0.000707441560758406</v>
      </c>
      <c r="H32" s="37" t="n">
        <v>0.00081005785736363</v>
      </c>
      <c r="I32" s="37" t="n">
        <v>0.000157207980055104</v>
      </c>
      <c r="J32" s="37" t="n">
        <v>0.000118529500394292</v>
      </c>
      <c r="K32" s="37" t="n">
        <v>0.000464796133422113</v>
      </c>
      <c r="L32" s="37" t="n">
        <v>8.5410466941682E-005</v>
      </c>
      <c r="M32" s="37" t="n">
        <v>8.5410466941682E-005</v>
      </c>
      <c r="N32" s="37" t="n">
        <v>0.000225074373050826</v>
      </c>
      <c r="O32" s="37" t="n">
        <v>0.000113680510702443</v>
      </c>
      <c r="P32" s="37" t="n">
        <v>0.000116201448558471</v>
      </c>
      <c r="Q32" s="37" t="n">
        <v>0.00026855646319545</v>
      </c>
      <c r="R32" s="37" t="n">
        <v>0.00024146294305674</v>
      </c>
      <c r="S32" s="37" t="n">
        <v>9.58881605194281E-005</v>
      </c>
      <c r="T32" s="37" t="n">
        <v>-0.000315652855221851</v>
      </c>
      <c r="U32" s="37" t="n">
        <v>8.83294028839429E-005</v>
      </c>
      <c r="V32" s="37" t="n">
        <v>0.00058087528034475</v>
      </c>
      <c r="W32" s="37" t="n">
        <v>-0.000977005571024244</v>
      </c>
      <c r="X32" s="37" t="n">
        <v>0.000121213701830915</v>
      </c>
      <c r="Y32" s="37" t="n">
        <v>3.12198696723546E-005</v>
      </c>
      <c r="Z32" s="37" t="n">
        <v>9.21293870948598E-005</v>
      </c>
      <c r="AA32" s="37" t="n">
        <v>0.000554058696253284</v>
      </c>
      <c r="AB32" s="37" t="n">
        <v>0.000520499508480612</v>
      </c>
      <c r="AC32" s="37" t="n">
        <v>7.19845331755594E-005</v>
      </c>
      <c r="AD32" s="37" t="n">
        <v>2.25713782277749E-007</v>
      </c>
      <c r="AE32" s="37" t="n">
        <v>0.000634692127184078</v>
      </c>
      <c r="AF32" s="37" t="n">
        <v>0.000977714967847132</v>
      </c>
      <c r="AG32" s="37" t="n">
        <v>2.47909117604381E-006</v>
      </c>
      <c r="AH32" s="37" t="n">
        <v>0.00015124142873426</v>
      </c>
      <c r="AI32" s="37" t="n">
        <v>9.60000689522571E-005</v>
      </c>
      <c r="AJ32" s="37" t="n">
        <v>0.000247423300100056</v>
      </c>
      <c r="AK32" s="37" t="n">
        <v>0.000151332059331752</v>
      </c>
      <c r="AL32" s="37" t="n">
        <v>0.000125646729133604</v>
      </c>
      <c r="AM32" s="37" t="n">
        <v>0.000117443169757161</v>
      </c>
      <c r="AN32" s="37" t="n">
        <v>0.000251874636932524</v>
      </c>
      <c r="AO32" s="37" t="n">
        <v>-0.000325877125213652</v>
      </c>
      <c r="AP32" s="37" t="n">
        <v>-0.000325877125213652</v>
      </c>
      <c r="AQ32" s="37" t="n">
        <v>0.000176618926633597</v>
      </c>
      <c r="AR32" s="37" t="n">
        <v>0.000176618926633597</v>
      </c>
      <c r="AS32" s="37" t="n">
        <v>9.64498983545397E-005</v>
      </c>
      <c r="AT32" s="37" t="n">
        <v>0.000442162131529798</v>
      </c>
      <c r="AU32" s="37" t="n">
        <v>0.000442162131529798</v>
      </c>
      <c r="AV32" s="37" t="n">
        <v>0.000609750757337594</v>
      </c>
      <c r="AW32" s="37" t="n">
        <v>9.74942977803402E-005</v>
      </c>
      <c r="AX32" s="37" t="n">
        <v>0.000139473793613584</v>
      </c>
      <c r="AY32" s="37" t="n">
        <v>0.000324762861669483</v>
      </c>
      <c r="AZ32" s="37" t="n">
        <v>0.000203389009123207</v>
      </c>
      <c r="BA32" s="37" t="n">
        <v>0.000215503901027286</v>
      </c>
      <c r="BB32" s="37" t="n">
        <v>0.000322543731155616</v>
      </c>
      <c r="BC32" s="37" t="n">
        <v>0.00023046659628965</v>
      </c>
      <c r="BD32" s="37" t="n">
        <v>0.000208053512005293</v>
      </c>
      <c r="BE32" s="37" t="n">
        <v>0.000129213602776156</v>
      </c>
      <c r="BF32" s="37" t="n">
        <v>0.000126316128192816</v>
      </c>
      <c r="BG32" s="37" t="n">
        <v>0.000126316128192816</v>
      </c>
      <c r="BH32" s="37" t="n">
        <v>0.000126316128192816</v>
      </c>
      <c r="BI32" s="37" t="n">
        <v>0.000126316128192816</v>
      </c>
      <c r="BJ32" s="37" t="n">
        <v>0.000464064937880744</v>
      </c>
      <c r="BK32" s="37" t="n">
        <v>0.000446058373455571</v>
      </c>
      <c r="BL32" s="37" t="n">
        <v>-0.000365428365892941</v>
      </c>
      <c r="BM32" s="37" t="n">
        <v>5.52267878281682E-005</v>
      </c>
      <c r="BN32" s="37" t="n">
        <v>-2.43688196638221E-005</v>
      </c>
      <c r="BO32" s="37" t="n">
        <v>0.000459201799089795</v>
      </c>
      <c r="BP32" s="37" t="n">
        <v>0.000459201799089795</v>
      </c>
      <c r="BQ32" s="37" t="n">
        <v>0.000224715499479911</v>
      </c>
      <c r="BR32" s="37" t="n">
        <v>0.000224715499479911</v>
      </c>
    </row>
    <row r="33" customFormat="false" ht="12.75" hidden="false" customHeight="false" outlineLevel="0" collapsed="false">
      <c r="B33" s="3" t="n">
        <v>1.01987375355179E-005</v>
      </c>
      <c r="C33" s="37" t="n">
        <v>9.01887789520567E-006</v>
      </c>
      <c r="D33" s="37" t="n">
        <v>4.0014622206174E-006</v>
      </c>
      <c r="E33" s="37" t="n">
        <v>-8.39453415711673E-006</v>
      </c>
      <c r="F33" s="37" t="n">
        <v>1.82683510212582E-006</v>
      </c>
      <c r="G33" s="37" t="n">
        <v>6.38786005669324E-006</v>
      </c>
      <c r="H33" s="37" t="n">
        <v>-1.42894512387358E-005</v>
      </c>
      <c r="I33" s="37" t="n">
        <v>-4.99394173599965E-006</v>
      </c>
      <c r="J33" s="37" t="n">
        <v>3.01600018647603E-006</v>
      </c>
      <c r="K33" s="37" t="n">
        <v>1.77261090101605E-005</v>
      </c>
      <c r="L33" s="37" t="n">
        <v>7.29949213944108E-006</v>
      </c>
      <c r="M33" s="37" t="n">
        <v>7.29949213944108E-006</v>
      </c>
      <c r="N33" s="37" t="n">
        <v>8.35656218412522E-006</v>
      </c>
      <c r="O33" s="37" t="n">
        <v>2.79029064026264E-006</v>
      </c>
      <c r="P33" s="37" t="n">
        <v>1.82562001448579E-005</v>
      </c>
      <c r="Q33" s="37" t="n">
        <v>-3.18768340598108E-006</v>
      </c>
      <c r="R33" s="37" t="n">
        <v>6.16966492440672E-006</v>
      </c>
      <c r="S33" s="37" t="n">
        <v>5.75294131522369E-006</v>
      </c>
      <c r="T33" s="37" t="n">
        <v>4.11797854916251E-005</v>
      </c>
      <c r="U33" s="37" t="n">
        <v>5.56678490316743E-006</v>
      </c>
      <c r="V33" s="37" t="n">
        <v>-3.17274015276389E-006</v>
      </c>
      <c r="W33" s="37" t="n">
        <v>1.93583001454505E-005</v>
      </c>
      <c r="X33" s="37" t="n">
        <v>1.30159989385175E-005</v>
      </c>
      <c r="Y33" s="37" t="n">
        <v>-7.00312359707084E-006</v>
      </c>
      <c r="Z33" s="37" t="n">
        <v>4.85636162263188E-006</v>
      </c>
      <c r="AA33" s="37" t="n">
        <v>2.23377790642214E-005</v>
      </c>
      <c r="AB33" s="37" t="n">
        <v>1.56147504109307E-005</v>
      </c>
      <c r="AC33" s="37" t="n">
        <v>2.12985711329219E-005</v>
      </c>
      <c r="AD33" s="37" t="n">
        <v>-7.05690901220252E-006</v>
      </c>
      <c r="AE33" s="37" t="n">
        <v>1.34951319430021E-005</v>
      </c>
      <c r="AF33" s="37" t="n">
        <v>2.47909117604381E-006</v>
      </c>
      <c r="AG33" s="37" t="n">
        <v>3.25357661690406E-005</v>
      </c>
      <c r="AH33" s="37" t="n">
        <v>-3.81969221340974E-006</v>
      </c>
      <c r="AI33" s="37" t="n">
        <v>-1.78750818908041E-005</v>
      </c>
      <c r="AJ33" s="37" t="n">
        <v>-8.39325648594966E-006</v>
      </c>
      <c r="AK33" s="37" t="n">
        <v>1.66065931346485E-005</v>
      </c>
      <c r="AL33" s="37" t="n">
        <v>6.31013654549299E-006</v>
      </c>
      <c r="AM33" s="37" t="n">
        <v>1.64286660241872E-005</v>
      </c>
      <c r="AN33" s="37" t="n">
        <v>2.09911840072648E-005</v>
      </c>
      <c r="AO33" s="37" t="n">
        <v>3.34580773279302E-005</v>
      </c>
      <c r="AP33" s="37" t="n">
        <v>3.34580773279302E-005</v>
      </c>
      <c r="AQ33" s="37" t="n">
        <v>2.85618538943715E-006</v>
      </c>
      <c r="AR33" s="37" t="n">
        <v>2.85618538943715E-006</v>
      </c>
      <c r="AS33" s="37" t="n">
        <v>6.93719052710539E-006</v>
      </c>
      <c r="AT33" s="37" t="n">
        <v>1.78878356784071E-005</v>
      </c>
      <c r="AU33" s="37" t="n">
        <v>1.78878356784071E-005</v>
      </c>
      <c r="AV33" s="37" t="n">
        <v>1.09419691936981E-005</v>
      </c>
      <c r="AW33" s="37" t="n">
        <v>5.57835382730791E-006</v>
      </c>
      <c r="AX33" s="37" t="n">
        <v>-1.57496434270169E-005</v>
      </c>
      <c r="AY33" s="37" t="n">
        <v>5.4309407391005E-006</v>
      </c>
      <c r="AZ33" s="37" t="n">
        <v>-6.57925775583028E-006</v>
      </c>
      <c r="BA33" s="37" t="n">
        <v>-6.38926519650031E-006</v>
      </c>
      <c r="BB33" s="37" t="n">
        <v>1.36824301204805E-005</v>
      </c>
      <c r="BC33" s="37" t="n">
        <v>7.12366370284295E-006</v>
      </c>
      <c r="BD33" s="37" t="n">
        <v>1.37853328296165E-005</v>
      </c>
      <c r="BE33" s="37" t="n">
        <v>1.69882099112168E-005</v>
      </c>
      <c r="BF33" s="37" t="n">
        <v>2.95260513004124E-006</v>
      </c>
      <c r="BG33" s="37" t="n">
        <v>2.95260513004124E-006</v>
      </c>
      <c r="BH33" s="37" t="n">
        <v>2.95260513004124E-006</v>
      </c>
      <c r="BI33" s="37" t="n">
        <v>2.95260513004124E-006</v>
      </c>
      <c r="BJ33" s="37" t="n">
        <v>4.65217279128486E-005</v>
      </c>
      <c r="BK33" s="37" t="n">
        <v>-2.29062510533571E-006</v>
      </c>
      <c r="BL33" s="37" t="n">
        <v>4.63597501505809E-005</v>
      </c>
      <c r="BM33" s="37" t="n">
        <v>1.3217303271329E-005</v>
      </c>
      <c r="BN33" s="37" t="n">
        <v>-8.67603419224739E-006</v>
      </c>
      <c r="BO33" s="37" t="n">
        <v>7.35275171120378E-006</v>
      </c>
      <c r="BP33" s="37" t="n">
        <v>7.35275171120378E-006</v>
      </c>
      <c r="BQ33" s="37" t="n">
        <v>1.28438699164748E-006</v>
      </c>
      <c r="BR33" s="37" t="n">
        <v>1.28438699164748E-006</v>
      </c>
    </row>
    <row r="34" customFormat="false" ht="12.75" hidden="false" customHeight="false" outlineLevel="0" collapsed="false">
      <c r="B34" s="3" t="n">
        <v>-8.38383698484086E-005</v>
      </c>
      <c r="C34" s="37" t="n">
        <v>-5.60235447392356E-005</v>
      </c>
      <c r="D34" s="37" t="n">
        <v>7.13512025620331E-005</v>
      </c>
      <c r="E34" s="37" t="n">
        <v>0.000132611294926593</v>
      </c>
      <c r="F34" s="37" t="n">
        <v>0.000101092011098199</v>
      </c>
      <c r="G34" s="37" t="n">
        <v>0.000122872015941775</v>
      </c>
      <c r="H34" s="37" t="n">
        <v>9.40169024392772E-005</v>
      </c>
      <c r="I34" s="37" t="n">
        <v>5.91428505439367E-005</v>
      </c>
      <c r="J34" s="37" t="n">
        <v>-9.26562727043924E-005</v>
      </c>
      <c r="K34" s="37" t="n">
        <v>-1.89829955133407E-005</v>
      </c>
      <c r="L34" s="37" t="n">
        <v>9.21514729420578E-005</v>
      </c>
      <c r="M34" s="37" t="n">
        <v>9.21514729420578E-005</v>
      </c>
      <c r="N34" s="37" t="n">
        <v>0.00010985873353358</v>
      </c>
      <c r="O34" s="37" t="n">
        <v>-0.000108381511166206</v>
      </c>
      <c r="P34" s="37" t="n">
        <v>-5.90615893850647E-007</v>
      </c>
      <c r="Q34" s="37" t="n">
        <v>4.95460306698391E-005</v>
      </c>
      <c r="R34" s="37" t="n">
        <v>5.13020237748109E-005</v>
      </c>
      <c r="S34" s="37" t="n">
        <v>-7.99920917051085E-005</v>
      </c>
      <c r="T34" s="37" t="n">
        <v>-6.89032260974998E-005</v>
      </c>
      <c r="U34" s="37" t="n">
        <v>-6.41508139228539E-005</v>
      </c>
      <c r="V34" s="37" t="n">
        <v>8.72850196409125E-005</v>
      </c>
      <c r="W34" s="37" t="n">
        <v>-0.000426622380776493</v>
      </c>
      <c r="X34" s="37" t="n">
        <v>-0.000151492563244075</v>
      </c>
      <c r="Y34" s="37" t="n">
        <v>-7.78750347647403E-005</v>
      </c>
      <c r="Z34" s="37" t="n">
        <v>-0.000110041827632223</v>
      </c>
      <c r="AA34" s="37" t="n">
        <v>7.78932662401656E-005</v>
      </c>
      <c r="AB34" s="37" t="n">
        <v>2.98588465090122E-005</v>
      </c>
      <c r="AC34" s="37" t="n">
        <v>7.28144480777544E-006</v>
      </c>
      <c r="AD34" s="37" t="n">
        <v>0.000285124266942258</v>
      </c>
      <c r="AE34" s="37" t="n">
        <v>3.65973620360184E-005</v>
      </c>
      <c r="AF34" s="37" t="n">
        <v>0.00015124142873426</v>
      </c>
      <c r="AG34" s="37" t="n">
        <v>-3.81969221340974E-006</v>
      </c>
      <c r="AH34" s="37" t="n">
        <v>0.000566216050833121</v>
      </c>
      <c r="AI34" s="37" t="n">
        <v>0.000279433767018039</v>
      </c>
      <c r="AJ34" s="37" t="n">
        <v>7.19793179401019E-005</v>
      </c>
      <c r="AK34" s="37" t="n">
        <v>-0.000156233473007249</v>
      </c>
      <c r="AL34" s="37" t="n">
        <v>-0.000115148325301749</v>
      </c>
      <c r="AM34" s="37" t="n">
        <v>-2.03317153628861E-005</v>
      </c>
      <c r="AN34" s="37" t="n">
        <v>-0.000107894439931537</v>
      </c>
      <c r="AO34" s="37" t="n">
        <v>-0.00010759680570504</v>
      </c>
      <c r="AP34" s="37" t="n">
        <v>-0.00010759680570504</v>
      </c>
      <c r="AQ34" s="37" t="n">
        <v>0.000138183348426518</v>
      </c>
      <c r="AR34" s="37" t="n">
        <v>0.000138183348426518</v>
      </c>
      <c r="AS34" s="37" t="n">
        <v>-0.000137739697809712</v>
      </c>
      <c r="AT34" s="37" t="n">
        <v>-3.6374828773071E-005</v>
      </c>
      <c r="AU34" s="37" t="n">
        <v>-3.6374828773071E-005</v>
      </c>
      <c r="AV34" s="37" t="n">
        <v>0.000495562388256106</v>
      </c>
      <c r="AW34" s="37" t="n">
        <v>-6.98892631403287E-005</v>
      </c>
      <c r="AX34" s="37" t="n">
        <v>6.36399208922018E-005</v>
      </c>
      <c r="AY34" s="37" t="n">
        <v>0.000167485879794906</v>
      </c>
      <c r="AZ34" s="37" t="n">
        <v>0.000180872058554063</v>
      </c>
      <c r="BA34" s="37" t="n">
        <v>0.00012263276753939</v>
      </c>
      <c r="BB34" s="37" t="n">
        <v>6.3822675133427E-005</v>
      </c>
      <c r="BC34" s="37" t="n">
        <v>0.000109870742507234</v>
      </c>
      <c r="BD34" s="37" t="n">
        <v>-3.75691208939771E-005</v>
      </c>
      <c r="BE34" s="37" t="n">
        <v>-0.000189745523709723</v>
      </c>
      <c r="BF34" s="37" t="n">
        <v>-8.5532349995622E-005</v>
      </c>
      <c r="BG34" s="37" t="n">
        <v>-8.5532349995622E-005</v>
      </c>
      <c r="BH34" s="37" t="n">
        <v>-8.5532349995622E-005</v>
      </c>
      <c r="BI34" s="37" t="n">
        <v>-8.5532349995622E-005</v>
      </c>
      <c r="BJ34" s="37" t="n">
        <v>-0.000114210975804611</v>
      </c>
      <c r="BK34" s="37" t="n">
        <v>1.02084589531214E-005</v>
      </c>
      <c r="BL34" s="37" t="n">
        <v>-0.000137655041240744</v>
      </c>
      <c r="BM34" s="37" t="n">
        <v>-0.000113927676726623</v>
      </c>
      <c r="BN34" s="37" t="n">
        <v>8.13931672000946E-005</v>
      </c>
      <c r="BO34" s="37" t="n">
        <v>3.08240374612962E-005</v>
      </c>
      <c r="BP34" s="37" t="n">
        <v>3.08240374612962E-005</v>
      </c>
      <c r="BQ34" s="37" t="n">
        <v>9.04010320304789E-005</v>
      </c>
      <c r="BR34" s="37" t="n">
        <v>9.04010320304789E-005</v>
      </c>
    </row>
    <row r="35" customFormat="false" ht="12.75" hidden="false" customHeight="false" outlineLevel="0" collapsed="false">
      <c r="B35" s="3" t="n">
        <v>-0.000115576891690766</v>
      </c>
      <c r="C35" s="37" t="n">
        <v>-8.18539663414968E-005</v>
      </c>
      <c r="D35" s="37" t="n">
        <v>5.29320812782939E-005</v>
      </c>
      <c r="E35" s="37" t="n">
        <v>0.000186076551026099</v>
      </c>
      <c r="F35" s="37" t="n">
        <v>0.000121771434455205</v>
      </c>
      <c r="G35" s="37" t="n">
        <v>0.000152580815297355</v>
      </c>
      <c r="H35" s="37" t="n">
        <v>0.00024592749691623</v>
      </c>
      <c r="I35" s="37" t="n">
        <v>2.4430088557842E-005</v>
      </c>
      <c r="J35" s="37" t="n">
        <v>-4.07352868115523E-005</v>
      </c>
      <c r="K35" s="37" t="n">
        <v>0.000131471004091895</v>
      </c>
      <c r="L35" s="37" t="n">
        <v>0.000145286359693052</v>
      </c>
      <c r="M35" s="37" t="n">
        <v>0.000145286359693052</v>
      </c>
      <c r="N35" s="37" t="n">
        <v>0.000112502534540876</v>
      </c>
      <c r="O35" s="37" t="n">
        <v>-0.000162904453635302</v>
      </c>
      <c r="P35" s="37" t="n">
        <v>-3.61549649595348E-005</v>
      </c>
      <c r="Q35" s="37" t="n">
        <v>0.000148371429059673</v>
      </c>
      <c r="R35" s="37" t="n">
        <v>8.13742346579283E-005</v>
      </c>
      <c r="S35" s="37" t="n">
        <v>-8.0969941160436E-005</v>
      </c>
      <c r="T35" s="37" t="n">
        <v>-5.51745758775474E-005</v>
      </c>
      <c r="U35" s="37" t="n">
        <v>-7.05236992115748E-005</v>
      </c>
      <c r="V35" s="37" t="n">
        <v>7.86454791095621E-005</v>
      </c>
      <c r="W35" s="37" t="n">
        <v>-0.000514717187587342</v>
      </c>
      <c r="X35" s="37" t="n">
        <v>-0.000134201154392706</v>
      </c>
      <c r="Y35" s="37" t="n">
        <v>-0.000110501595712225</v>
      </c>
      <c r="Z35" s="37" t="n">
        <v>-0.000104658768148748</v>
      </c>
      <c r="AA35" s="37" t="n">
        <v>8.78527961967256E-005</v>
      </c>
      <c r="AB35" s="37" t="n">
        <v>0.000119136291931222</v>
      </c>
      <c r="AC35" s="37" t="n">
        <v>-1.66517202656072E-005</v>
      </c>
      <c r="AD35" s="37" t="n">
        <v>2.89645891214989E-005</v>
      </c>
      <c r="AE35" s="37" t="n">
        <v>0.000117393254037026</v>
      </c>
      <c r="AF35" s="37" t="n">
        <v>9.60000689522571E-005</v>
      </c>
      <c r="AG35" s="37" t="n">
        <v>-1.78750818908041E-005</v>
      </c>
      <c r="AH35" s="37" t="n">
        <v>0.000279433767018039</v>
      </c>
      <c r="AI35" s="37" t="n">
        <v>0.000710756242930294</v>
      </c>
      <c r="AJ35" s="37" t="n">
        <v>8.74365875392219E-005</v>
      </c>
      <c r="AK35" s="37" t="n">
        <v>-0.000126242794444834</v>
      </c>
      <c r="AL35" s="37" t="n">
        <v>-0.000157151677662175</v>
      </c>
      <c r="AM35" s="37" t="n">
        <v>-9.05959482038941E-005</v>
      </c>
      <c r="AN35" s="37" t="n">
        <v>-0.000106475120823934</v>
      </c>
      <c r="AO35" s="37" t="n">
        <v>-0.000160723068392817</v>
      </c>
      <c r="AP35" s="37" t="n">
        <v>-0.000160723068392817</v>
      </c>
      <c r="AQ35" s="37" t="n">
        <v>0.000125745761237769</v>
      </c>
      <c r="AR35" s="37" t="n">
        <v>0.000125745761237769</v>
      </c>
      <c r="AS35" s="37" t="n">
        <v>-3.39127561264916E-005</v>
      </c>
      <c r="AT35" s="37" t="n">
        <v>-8.36135959511894E-005</v>
      </c>
      <c r="AU35" s="37" t="n">
        <v>-8.36135959511894E-005</v>
      </c>
      <c r="AV35" s="37" t="n">
        <v>0.000235444839648397</v>
      </c>
      <c r="AW35" s="37" t="n">
        <v>-7.63187319630038E-005</v>
      </c>
      <c r="AX35" s="37" t="n">
        <v>-7.44608224540123E-005</v>
      </c>
      <c r="AY35" s="37" t="n">
        <v>0.00011481279422515</v>
      </c>
      <c r="AZ35" s="37" t="n">
        <v>0.000162991729434</v>
      </c>
      <c r="BA35" s="37" t="n">
        <v>0.000218911372682241</v>
      </c>
      <c r="BB35" s="37" t="n">
        <v>-1.83184207510084E-006</v>
      </c>
      <c r="BC35" s="37" t="n">
        <v>8.61356715304532E-005</v>
      </c>
      <c r="BD35" s="37" t="n">
        <v>-5.33643129079737E-005</v>
      </c>
      <c r="BE35" s="37" t="n">
        <v>-0.000155346764170328</v>
      </c>
      <c r="BF35" s="37" t="n">
        <v>-3.48090308418401E-005</v>
      </c>
      <c r="BG35" s="37" t="n">
        <v>-3.48090308418401E-005</v>
      </c>
      <c r="BH35" s="37" t="n">
        <v>-3.48090308418401E-005</v>
      </c>
      <c r="BI35" s="37" t="n">
        <v>-3.48090308418401E-005</v>
      </c>
      <c r="BJ35" s="37" t="n">
        <v>-0.0010823121289695</v>
      </c>
      <c r="BK35" s="37" t="n">
        <v>6.2205143272627E-005</v>
      </c>
      <c r="BL35" s="37" t="n">
        <v>-0.000128992040424877</v>
      </c>
      <c r="BM35" s="37" t="n">
        <v>-0.000119457322153803</v>
      </c>
      <c r="BN35" s="37" t="n">
        <v>9.23796672837832E-005</v>
      </c>
      <c r="BO35" s="37" t="n">
        <v>7.51442164643493E-005</v>
      </c>
      <c r="BP35" s="37" t="n">
        <v>7.51442164643493E-005</v>
      </c>
      <c r="BQ35" s="37" t="n">
        <v>0.000103859543445864</v>
      </c>
      <c r="BR35" s="37" t="n">
        <v>0.000103859543445864</v>
      </c>
    </row>
    <row r="36" customFormat="false" ht="12.75" hidden="false" customHeight="false" outlineLevel="0" collapsed="false">
      <c r="B36" s="3" t="n">
        <v>1.09800312121634E-005</v>
      </c>
      <c r="C36" s="37" t="n">
        <v>1.6846609030088E-005</v>
      </c>
      <c r="D36" s="37" t="n">
        <v>1.1361805465278E-005</v>
      </c>
      <c r="E36" s="37" t="n">
        <v>0.00016629405052571</v>
      </c>
      <c r="F36" s="37" t="n">
        <v>6.4526200289398E-006</v>
      </c>
      <c r="G36" s="37" t="n">
        <v>0.000254771363445128</v>
      </c>
      <c r="H36" s="37" t="n">
        <v>0.000310199042452854</v>
      </c>
      <c r="I36" s="37" t="n">
        <v>5.10125131167534E-005</v>
      </c>
      <c r="J36" s="37" t="n">
        <v>4.20177189744233E-005</v>
      </c>
      <c r="K36" s="37" t="n">
        <v>0.000101182588447968</v>
      </c>
      <c r="L36" s="37" t="n">
        <v>8.46860748887813E-005</v>
      </c>
      <c r="M36" s="37" t="n">
        <v>8.46860748887813E-005</v>
      </c>
      <c r="N36" s="37" t="n">
        <v>0.000135028714747969</v>
      </c>
      <c r="O36" s="37" t="n">
        <v>4.20691263375611E-005</v>
      </c>
      <c r="P36" s="37" t="n">
        <v>1.21085002149265E-005</v>
      </c>
      <c r="Q36" s="37" t="n">
        <v>0.00013858722058476</v>
      </c>
      <c r="R36" s="37" t="n">
        <v>0.000123816486911497</v>
      </c>
      <c r="S36" s="37" t="n">
        <v>1.86302653451215E-005</v>
      </c>
      <c r="T36" s="37" t="n">
        <v>-0.000142352763961999</v>
      </c>
      <c r="U36" s="37" t="n">
        <v>3.75970424744131E-005</v>
      </c>
      <c r="V36" s="37" t="n">
        <v>0.000147873019830627</v>
      </c>
      <c r="W36" s="37" t="n">
        <v>-0.000474028803586445</v>
      </c>
      <c r="X36" s="37" t="n">
        <v>2.09771290580518E-005</v>
      </c>
      <c r="Y36" s="37" t="n">
        <v>1.05934615715573E-005</v>
      </c>
      <c r="Z36" s="37" t="n">
        <v>1.63258400545962E-005</v>
      </c>
      <c r="AA36" s="37" t="n">
        <v>0.000204651418239355</v>
      </c>
      <c r="AB36" s="37" t="n">
        <v>0.000224538187659846</v>
      </c>
      <c r="AC36" s="37" t="n">
        <v>1.27206746162172E-005</v>
      </c>
      <c r="AD36" s="37" t="n">
        <v>-7.39733133050641E-005</v>
      </c>
      <c r="AE36" s="37" t="n">
        <v>0.000210692811000893</v>
      </c>
      <c r="AF36" s="37" t="n">
        <v>0.000247423300100056</v>
      </c>
      <c r="AG36" s="37" t="n">
        <v>-8.39325648594966E-006</v>
      </c>
      <c r="AH36" s="37" t="n">
        <v>7.19793179401019E-005</v>
      </c>
      <c r="AI36" s="37" t="n">
        <v>8.74365875392219E-005</v>
      </c>
      <c r="AJ36" s="37" t="n">
        <v>0.000234199041389078</v>
      </c>
      <c r="AK36" s="37" t="n">
        <v>2.00050840963022E-005</v>
      </c>
      <c r="AL36" s="37" t="n">
        <v>9.85908923767377E-006</v>
      </c>
      <c r="AM36" s="37" t="n">
        <v>5.22735670000109E-005</v>
      </c>
      <c r="AN36" s="37" t="n">
        <v>9.86478496542041E-005</v>
      </c>
      <c r="AO36" s="37" t="n">
        <v>-0.000165363315171833</v>
      </c>
      <c r="AP36" s="37" t="n">
        <v>-0.000165363315171833</v>
      </c>
      <c r="AQ36" s="37" t="n">
        <v>0.000122349045261804</v>
      </c>
      <c r="AR36" s="37" t="n">
        <v>0.000122349045261804</v>
      </c>
      <c r="AS36" s="37" t="n">
        <v>9.49315077907507E-005</v>
      </c>
      <c r="AT36" s="37" t="n">
        <v>0.000198223673683115</v>
      </c>
      <c r="AU36" s="37" t="n">
        <v>0.000198223673683115</v>
      </c>
      <c r="AV36" s="37" t="n">
        <v>0.000146099932613102</v>
      </c>
      <c r="AW36" s="37" t="n">
        <v>1.63547155621677E-005</v>
      </c>
      <c r="AX36" s="37" t="n">
        <v>-1.97743675884787E-005</v>
      </c>
      <c r="AY36" s="37" t="n">
        <v>0.000126696279855957</v>
      </c>
      <c r="AZ36" s="37" t="n">
        <v>0.000120163344705111</v>
      </c>
      <c r="BA36" s="37" t="n">
        <v>0.000127490447571025</v>
      </c>
      <c r="BB36" s="37" t="n">
        <v>9.22622286980791E-005</v>
      </c>
      <c r="BC36" s="37" t="n">
        <v>0.000118575786879985</v>
      </c>
      <c r="BD36" s="37" t="n">
        <v>6.41772178488312E-005</v>
      </c>
      <c r="BE36" s="37" t="n">
        <v>3.60950084897912E-005</v>
      </c>
      <c r="BF36" s="37" t="n">
        <v>5.44289701348235E-005</v>
      </c>
      <c r="BG36" s="37" t="n">
        <v>5.44289701348235E-005</v>
      </c>
      <c r="BH36" s="37" t="n">
        <v>5.44289701348235E-005</v>
      </c>
      <c r="BI36" s="37" t="n">
        <v>5.44289701348235E-005</v>
      </c>
      <c r="BJ36" s="37" t="n">
        <v>-3.44612258423566E-007</v>
      </c>
      <c r="BK36" s="37" t="n">
        <v>0.000146773044240587</v>
      </c>
      <c r="BL36" s="37" t="n">
        <v>-0.000165469180263044</v>
      </c>
      <c r="BM36" s="37" t="n">
        <v>1.86973311386115E-005</v>
      </c>
      <c r="BN36" s="37" t="n">
        <v>-5.06158222626698E-006</v>
      </c>
      <c r="BO36" s="37" t="n">
        <v>0.000175693112913033</v>
      </c>
      <c r="BP36" s="37" t="n">
        <v>0.000175693112913033</v>
      </c>
      <c r="BQ36" s="37" t="n">
        <v>0.000135166145730221</v>
      </c>
      <c r="BR36" s="37" t="n">
        <v>0.000135166145730221</v>
      </c>
    </row>
    <row r="37" customFormat="false" ht="12.75" hidden="false" customHeight="false" outlineLevel="0" collapsed="false">
      <c r="B37" s="3" t="n">
        <v>0.000298804351379802</v>
      </c>
      <c r="C37" s="37" t="n">
        <v>0.000289156582651564</v>
      </c>
      <c r="D37" s="37" t="n">
        <v>3.43763439715862E-005</v>
      </c>
      <c r="E37" s="37" t="n">
        <v>5.1943965916796E-005</v>
      </c>
      <c r="F37" s="37" t="n">
        <v>-4.12587463962297E-005</v>
      </c>
      <c r="G37" s="37" t="n">
        <v>0.000152299336840786</v>
      </c>
      <c r="H37" s="37" t="n">
        <v>0.000142538150742513</v>
      </c>
      <c r="I37" s="37" t="n">
        <v>2.16295423116158E-005</v>
      </c>
      <c r="J37" s="37" t="n">
        <v>0.000299763513692273</v>
      </c>
      <c r="K37" s="37" t="n">
        <v>5.25549816782362E-005</v>
      </c>
      <c r="L37" s="37" t="n">
        <v>-3.98801703323704E-005</v>
      </c>
      <c r="M37" s="37" t="n">
        <v>-3.98801703323704E-005</v>
      </c>
      <c r="N37" s="37" t="n">
        <v>4.38738374583987E-005</v>
      </c>
      <c r="O37" s="37" t="n">
        <v>0.000291063408294292</v>
      </c>
      <c r="P37" s="37" t="n">
        <v>0.000229046760674861</v>
      </c>
      <c r="Q37" s="37" t="n">
        <v>4.35949027099645E-005</v>
      </c>
      <c r="R37" s="37" t="n">
        <v>8.38857669945358E-005</v>
      </c>
      <c r="S37" s="37" t="n">
        <v>0.000192267575967368</v>
      </c>
      <c r="T37" s="37" t="n">
        <v>-0.000264018435835966</v>
      </c>
      <c r="U37" s="37" t="n">
        <v>0.000250064293967733</v>
      </c>
      <c r="V37" s="37" t="n">
        <v>0.000137513606241193</v>
      </c>
      <c r="W37" s="37" t="n">
        <v>-0.00079440447838173</v>
      </c>
      <c r="X37" s="37" t="n">
        <v>0.00038014665488499</v>
      </c>
      <c r="Y37" s="37" t="n">
        <v>0.000317194976252775</v>
      </c>
      <c r="Z37" s="37" t="n">
        <v>0.000344319954440912</v>
      </c>
      <c r="AA37" s="37" t="n">
        <v>4.47647372948354E-005</v>
      </c>
      <c r="AB37" s="37" t="n">
        <v>1.95816438475816E-005</v>
      </c>
      <c r="AC37" s="37" t="n">
        <v>0.000134137213368045</v>
      </c>
      <c r="AD37" s="37" t="n">
        <v>4.52254956488364E-005</v>
      </c>
      <c r="AE37" s="37" t="n">
        <v>0.00013963395214697</v>
      </c>
      <c r="AF37" s="37" t="n">
        <v>0.000151332059331752</v>
      </c>
      <c r="AG37" s="37" t="n">
        <v>1.66065931346485E-005</v>
      </c>
      <c r="AH37" s="37" t="n">
        <v>-0.000156233473007249</v>
      </c>
      <c r="AI37" s="37" t="n">
        <v>-0.000126242794444834</v>
      </c>
      <c r="AJ37" s="37" t="n">
        <v>2.00050840963022E-005</v>
      </c>
      <c r="AK37" s="37" t="n">
        <v>0.000502079529117096</v>
      </c>
      <c r="AL37" s="37" t="n">
        <v>0.000301476117928911</v>
      </c>
      <c r="AM37" s="37" t="n">
        <v>0.000241014250758951</v>
      </c>
      <c r="AN37" s="37" t="n">
        <v>0.000463380441544027</v>
      </c>
      <c r="AO37" s="37" t="n">
        <v>-0.00032980089195114</v>
      </c>
      <c r="AP37" s="37" t="n">
        <v>-0.00032980089195114</v>
      </c>
      <c r="AQ37" s="37" t="n">
        <v>1.59682976258628E-005</v>
      </c>
      <c r="AR37" s="37" t="n">
        <v>1.59682976258628E-005</v>
      </c>
      <c r="AS37" s="37" t="n">
        <v>0.000391063870140056</v>
      </c>
      <c r="AT37" s="37" t="n">
        <v>4.63936202406971E-005</v>
      </c>
      <c r="AU37" s="37" t="n">
        <v>4.63936202406971E-005</v>
      </c>
      <c r="AV37" s="37" t="n">
        <v>-0.000271024601138631</v>
      </c>
      <c r="AW37" s="37" t="n">
        <v>0.000178604488005792</v>
      </c>
      <c r="AX37" s="37" t="n">
        <v>0.000204975175764931</v>
      </c>
      <c r="AY37" s="37" t="n">
        <v>9.61737886410604E-005</v>
      </c>
      <c r="AZ37" s="37" t="n">
        <v>5.13811081197078E-005</v>
      </c>
      <c r="BA37" s="37" t="n">
        <v>-1.86998179487699E-005</v>
      </c>
      <c r="BB37" s="37" t="n">
        <v>0.000127276127510698</v>
      </c>
      <c r="BC37" s="37" t="n">
        <v>3.82025332533344E-005</v>
      </c>
      <c r="BD37" s="37" t="n">
        <v>0.000308054726000974</v>
      </c>
      <c r="BE37" s="37" t="n">
        <v>0.00028964605574367</v>
      </c>
      <c r="BF37" s="37" t="n">
        <v>0.000323459214729542</v>
      </c>
      <c r="BG37" s="37" t="n">
        <v>0.000323459214729542</v>
      </c>
      <c r="BH37" s="37" t="n">
        <v>0.000323459214729542</v>
      </c>
      <c r="BI37" s="37" t="n">
        <v>0.000323459214729542</v>
      </c>
      <c r="BJ37" s="37" t="n">
        <v>0.000100099596559134</v>
      </c>
      <c r="BK37" s="37" t="n">
        <v>8.69883993996766E-005</v>
      </c>
      <c r="BL37" s="37" t="n">
        <v>-0.000290354641871145</v>
      </c>
      <c r="BM37" s="37" t="n">
        <v>0.000214616262163102</v>
      </c>
      <c r="BN37" s="37" t="n">
        <v>-1.4038600767722E-005</v>
      </c>
      <c r="BO37" s="37" t="n">
        <v>0.00011497591603668</v>
      </c>
      <c r="BP37" s="37" t="n">
        <v>0.00011497591603668</v>
      </c>
      <c r="BQ37" s="37" t="n">
        <v>2.80836786029558E-005</v>
      </c>
      <c r="BR37" s="37" t="n">
        <v>2.80836786029558E-005</v>
      </c>
    </row>
    <row r="38" customFormat="false" ht="12.75" hidden="false" customHeight="false" outlineLevel="0" collapsed="false">
      <c r="B38" s="3" t="n">
        <v>0.000220476149679387</v>
      </c>
      <c r="C38" s="37" t="n">
        <v>0.000207204556030435</v>
      </c>
      <c r="D38" s="37" t="n">
        <v>2.4705822384078E-005</v>
      </c>
      <c r="E38" s="37" t="n">
        <v>2.03437213391278E-005</v>
      </c>
      <c r="F38" s="37" t="n">
        <v>-4.83314651232862E-005</v>
      </c>
      <c r="G38" s="37" t="n">
        <v>6.67948600810385E-005</v>
      </c>
      <c r="H38" s="37" t="n">
        <v>0.000113480261104088</v>
      </c>
      <c r="I38" s="37" t="n">
        <v>2.20350566061553E-005</v>
      </c>
      <c r="J38" s="37" t="n">
        <v>0.000195261796813546</v>
      </c>
      <c r="K38" s="37" t="n">
        <v>-1.14875594870807E-006</v>
      </c>
      <c r="L38" s="37" t="n">
        <v>-5.40220882536965E-006</v>
      </c>
      <c r="M38" s="37" t="n">
        <v>-5.40220882536965E-006</v>
      </c>
      <c r="N38" s="37" t="n">
        <v>3.27437187733324E-005</v>
      </c>
      <c r="O38" s="37" t="n">
        <v>0.000214199323802196</v>
      </c>
      <c r="P38" s="37" t="n">
        <v>0.000163561408262616</v>
      </c>
      <c r="Q38" s="37" t="n">
        <v>1.66767910414523E-005</v>
      </c>
      <c r="R38" s="37" t="n">
        <v>2.47084383804028E-005</v>
      </c>
      <c r="S38" s="37" t="n">
        <v>0.000162877396918975</v>
      </c>
      <c r="T38" s="37" t="n">
        <v>-0.000134846756353547</v>
      </c>
      <c r="U38" s="37" t="n">
        <v>0.000177931436161204</v>
      </c>
      <c r="V38" s="37" t="n">
        <v>0.000102349928500675</v>
      </c>
      <c r="W38" s="37" t="n">
        <v>-0.000462567791632479</v>
      </c>
      <c r="X38" s="37" t="n">
        <v>0.000240036869626752</v>
      </c>
      <c r="Y38" s="37" t="n">
        <v>0.000214360223793677</v>
      </c>
      <c r="Z38" s="37" t="n">
        <v>0.000220305095109014</v>
      </c>
      <c r="AA38" s="37" t="n">
        <v>4.2077752192208E-005</v>
      </c>
      <c r="AB38" s="37" t="n">
        <v>-6.30482437870099E-006</v>
      </c>
      <c r="AC38" s="37" t="n">
        <v>8.82271643595214E-005</v>
      </c>
      <c r="AD38" s="37" t="n">
        <v>3.28789190308138E-006</v>
      </c>
      <c r="AE38" s="37" t="n">
        <v>8.08712340298042E-005</v>
      </c>
      <c r="AF38" s="37" t="n">
        <v>0.000125646729133604</v>
      </c>
      <c r="AG38" s="37" t="n">
        <v>6.31013654549299E-006</v>
      </c>
      <c r="AH38" s="37" t="n">
        <v>-0.000115148325301749</v>
      </c>
      <c r="AI38" s="37" t="n">
        <v>-0.000157151677662175</v>
      </c>
      <c r="AJ38" s="37" t="n">
        <v>9.85908923767377E-006</v>
      </c>
      <c r="AK38" s="37" t="n">
        <v>0.000301476117928911</v>
      </c>
      <c r="AL38" s="37" t="n">
        <v>0.000287677007696513</v>
      </c>
      <c r="AM38" s="37" t="n">
        <v>0.000199038827801152</v>
      </c>
      <c r="AN38" s="37" t="n">
        <v>0.000315587487841562</v>
      </c>
      <c r="AO38" s="37" t="n">
        <v>-0.000174136236134344</v>
      </c>
      <c r="AP38" s="37" t="n">
        <v>-0.000174136236134344</v>
      </c>
      <c r="AQ38" s="37" t="n">
        <v>2.80992364834662E-005</v>
      </c>
      <c r="AR38" s="37" t="n">
        <v>2.80992364834662E-005</v>
      </c>
      <c r="AS38" s="37" t="n">
        <v>0.000261106965353595</v>
      </c>
      <c r="AT38" s="37" t="n">
        <v>6.14729293184181E-005</v>
      </c>
      <c r="AU38" s="37" t="n">
        <v>6.14729293184181E-005</v>
      </c>
      <c r="AV38" s="37" t="n">
        <v>-0.000128273435107487</v>
      </c>
      <c r="AW38" s="37" t="n">
        <v>0.000163043745340814</v>
      </c>
      <c r="AX38" s="37" t="n">
        <v>0.000163953669206925</v>
      </c>
      <c r="AY38" s="37" t="n">
        <v>7.2161801792294E-005</v>
      </c>
      <c r="AZ38" s="37" t="n">
        <v>3.24340567265524E-005</v>
      </c>
      <c r="BA38" s="37" t="n">
        <v>-3.98793381496982E-005</v>
      </c>
      <c r="BB38" s="37" t="n">
        <v>9.14514816881142E-005</v>
      </c>
      <c r="BC38" s="37" t="n">
        <v>3.45263121958364E-005</v>
      </c>
      <c r="BD38" s="37" t="n">
        <v>0.000235834656861833</v>
      </c>
      <c r="BE38" s="37" t="n">
        <v>0.000223761497831712</v>
      </c>
      <c r="BF38" s="37" t="n">
        <v>0.00022053357017388</v>
      </c>
      <c r="BG38" s="37" t="n">
        <v>0.00022053357017388</v>
      </c>
      <c r="BH38" s="37" t="n">
        <v>0.00022053357017388</v>
      </c>
      <c r="BI38" s="37" t="n">
        <v>0.00022053357017388</v>
      </c>
      <c r="BJ38" s="37" t="n">
        <v>0.000503439247577481</v>
      </c>
      <c r="BK38" s="37" t="n">
        <v>7.74868835977408E-005</v>
      </c>
      <c r="BL38" s="37" t="n">
        <v>-0.000151610626112487</v>
      </c>
      <c r="BM38" s="37" t="n">
        <v>0.000194391527656828</v>
      </c>
      <c r="BN38" s="37" t="n">
        <v>-1.83777586922355E-005</v>
      </c>
      <c r="BO38" s="37" t="n">
        <v>6.60375382128532E-005</v>
      </c>
      <c r="BP38" s="37" t="n">
        <v>6.60375382128532E-005</v>
      </c>
      <c r="BQ38" s="37" t="n">
        <v>2.48980691440618E-005</v>
      </c>
      <c r="BR38" s="37" t="n">
        <v>2.48980691440618E-005</v>
      </c>
    </row>
    <row r="39" customFormat="false" ht="12.75" hidden="false" customHeight="false" outlineLevel="0" collapsed="false">
      <c r="B39" s="3" t="n">
        <v>0.000167403954152794</v>
      </c>
      <c r="C39" s="37" t="n">
        <v>0.000164253623784886</v>
      </c>
      <c r="D39" s="37" t="n">
        <v>6.21634975024588E-005</v>
      </c>
      <c r="E39" s="37" t="n">
        <v>2.52223808508353E-005</v>
      </c>
      <c r="F39" s="37" t="n">
        <v>-2.30396738964038E-005</v>
      </c>
      <c r="G39" s="37" t="n">
        <v>0.000100367728910601</v>
      </c>
      <c r="H39" s="37" t="n">
        <v>0.000131975814349078</v>
      </c>
      <c r="I39" s="37" t="n">
        <v>3.71115217497774E-005</v>
      </c>
      <c r="J39" s="37" t="n">
        <v>0.000183255600368115</v>
      </c>
      <c r="K39" s="37" t="n">
        <v>1.38981603539762E-005</v>
      </c>
      <c r="L39" s="37" t="n">
        <v>5.57567049073348E-006</v>
      </c>
      <c r="M39" s="37" t="n">
        <v>5.57567049073348E-006</v>
      </c>
      <c r="N39" s="37" t="n">
        <v>2.06963077705011E-005</v>
      </c>
      <c r="O39" s="37" t="n">
        <v>0.000193839616617089</v>
      </c>
      <c r="P39" s="37" t="n">
        <v>0.000159538887252051</v>
      </c>
      <c r="Q39" s="37" t="n">
        <v>7.27418016214174E-005</v>
      </c>
      <c r="R39" s="37" t="n">
        <v>7.44568144969253E-005</v>
      </c>
      <c r="S39" s="37" t="n">
        <v>0.000133821269556348</v>
      </c>
      <c r="T39" s="37" t="n">
        <v>-6.39704534793222E-005</v>
      </c>
      <c r="U39" s="37" t="n">
        <v>0.000136879053615522</v>
      </c>
      <c r="V39" s="37" t="n">
        <v>0.000123040364321687</v>
      </c>
      <c r="W39" s="37" t="n">
        <v>-0.00063309231160381</v>
      </c>
      <c r="X39" s="37" t="n">
        <v>0.000240410282012817</v>
      </c>
      <c r="Y39" s="37" t="n">
        <v>0.000147639292382351</v>
      </c>
      <c r="Z39" s="37" t="n">
        <v>0.000200576501360362</v>
      </c>
      <c r="AA39" s="37" t="n">
        <v>7.93211219248633E-005</v>
      </c>
      <c r="AB39" s="37" t="n">
        <v>2.49228419552995E-005</v>
      </c>
      <c r="AC39" s="37" t="n">
        <v>3.54546882462049E-005</v>
      </c>
      <c r="AD39" s="37" t="n">
        <v>0.000120701034906094</v>
      </c>
      <c r="AE39" s="37" t="n">
        <v>0.000132590417705165</v>
      </c>
      <c r="AF39" s="37" t="n">
        <v>0.000117443169757161</v>
      </c>
      <c r="AG39" s="37" t="n">
        <v>1.64286660241872E-005</v>
      </c>
      <c r="AH39" s="37" t="n">
        <v>-2.03317153628861E-005</v>
      </c>
      <c r="AI39" s="37" t="n">
        <v>-9.05959482038941E-005</v>
      </c>
      <c r="AJ39" s="37" t="n">
        <v>5.22735670000109E-005</v>
      </c>
      <c r="AK39" s="37" t="n">
        <v>0.000241014250758951</v>
      </c>
      <c r="AL39" s="37" t="n">
        <v>0.000199038827801152</v>
      </c>
      <c r="AM39" s="37" t="n">
        <v>0.000325601583935821</v>
      </c>
      <c r="AN39" s="37" t="n">
        <v>0.000307933296839792</v>
      </c>
      <c r="AO39" s="37" t="n">
        <v>-0.000127442832659393</v>
      </c>
      <c r="AP39" s="37" t="n">
        <v>-0.000127442832659393</v>
      </c>
      <c r="AQ39" s="37" t="n">
        <v>4.08736791262455E-005</v>
      </c>
      <c r="AR39" s="37" t="n">
        <v>4.08736791262455E-005</v>
      </c>
      <c r="AS39" s="37" t="n">
        <v>0.00019274608905675</v>
      </c>
      <c r="AT39" s="37" t="n">
        <v>8.86523597054553E-005</v>
      </c>
      <c r="AU39" s="37" t="n">
        <v>8.86523597054553E-005</v>
      </c>
      <c r="AV39" s="37" t="n">
        <v>-0.000173584284157196</v>
      </c>
      <c r="AW39" s="37" t="n">
        <v>0.000130404335094101</v>
      </c>
      <c r="AX39" s="37" t="n">
        <v>4.10352594028493E-005</v>
      </c>
      <c r="AY39" s="37" t="n">
        <v>0.000120370579245139</v>
      </c>
      <c r="AZ39" s="37" t="n">
        <v>9.56876587098527E-005</v>
      </c>
      <c r="BA39" s="37" t="n">
        <v>5.88114146551184E-005</v>
      </c>
      <c r="BB39" s="37" t="n">
        <v>0.000117720928627904</v>
      </c>
      <c r="BC39" s="37" t="n">
        <v>1.8345656774424E-005</v>
      </c>
      <c r="BD39" s="37" t="n">
        <v>0.000199861877189563</v>
      </c>
      <c r="BE39" s="37" t="n">
        <v>0.000220214107558267</v>
      </c>
      <c r="BF39" s="37" t="n">
        <v>0.000179357572312583</v>
      </c>
      <c r="BG39" s="37" t="n">
        <v>0.000179357572312583</v>
      </c>
      <c r="BH39" s="37" t="n">
        <v>0.000179357572312583</v>
      </c>
      <c r="BI39" s="37" t="n">
        <v>0.000179357572312583</v>
      </c>
      <c r="BJ39" s="37" t="n">
        <v>0.000481999183798196</v>
      </c>
      <c r="BK39" s="37" t="n">
        <v>0.000203655426950187</v>
      </c>
      <c r="BL39" s="37" t="n">
        <v>-9.99714880490673E-005</v>
      </c>
      <c r="BM39" s="37" t="n">
        <v>0.000185718298580299</v>
      </c>
      <c r="BN39" s="37" t="n">
        <v>2.0572297396689E-005</v>
      </c>
      <c r="BO39" s="37" t="n">
        <v>0.000110476645087566</v>
      </c>
      <c r="BP39" s="37" t="n">
        <v>0.000110476645087566</v>
      </c>
      <c r="BQ39" s="37" t="n">
        <v>4.03888886888967E-005</v>
      </c>
      <c r="BR39" s="37" t="n">
        <v>4.03888886888967E-005</v>
      </c>
    </row>
    <row r="40" customFormat="false" ht="12.75" hidden="false" customHeight="false" outlineLevel="0" collapsed="false">
      <c r="B40" s="3" t="n">
        <v>0.000314397559546025</v>
      </c>
      <c r="C40" s="37" t="n">
        <v>0.000314391381853837</v>
      </c>
      <c r="D40" s="37" t="n">
        <v>-7.93575111295357E-006</v>
      </c>
      <c r="E40" s="37" t="n">
        <v>0.000105098183068143</v>
      </c>
      <c r="F40" s="37" t="n">
        <v>-9.9141894870376E-005</v>
      </c>
      <c r="G40" s="37" t="n">
        <v>0.000255162877426604</v>
      </c>
      <c r="H40" s="37" t="n">
        <v>0.000286287773911416</v>
      </c>
      <c r="I40" s="37" t="n">
        <v>6.60292867418756E-005</v>
      </c>
      <c r="J40" s="37" t="n">
        <v>0.000337249513742616</v>
      </c>
      <c r="K40" s="37" t="n">
        <v>0.000189174764425757</v>
      </c>
      <c r="L40" s="37" t="n">
        <v>2.6605795359E-006</v>
      </c>
      <c r="M40" s="37" t="n">
        <v>2.6605795359E-006</v>
      </c>
      <c r="N40" s="37" t="n">
        <v>7.4451612050673E-005</v>
      </c>
      <c r="O40" s="37" t="n">
        <v>0.000324567158264945</v>
      </c>
      <c r="P40" s="37" t="n">
        <v>0.000267867234457486</v>
      </c>
      <c r="Q40" s="37" t="n">
        <v>0.00011932026859415</v>
      </c>
      <c r="R40" s="37" t="n">
        <v>0.000147733684985967</v>
      </c>
      <c r="S40" s="37" t="n">
        <v>0.000257501255118762</v>
      </c>
      <c r="T40" s="37" t="n">
        <v>-0.000328658986449217</v>
      </c>
      <c r="U40" s="37" t="n">
        <v>0.000285905738024811</v>
      </c>
      <c r="V40" s="37" t="n">
        <v>0.000152607269248968</v>
      </c>
      <c r="W40" s="37" t="n">
        <v>-0.000711162659749111</v>
      </c>
      <c r="X40" s="37" t="n">
        <v>0.000420762840384954</v>
      </c>
      <c r="Y40" s="37" t="n">
        <v>0.000334171184519484</v>
      </c>
      <c r="Z40" s="37" t="n">
        <v>0.000345631477484678</v>
      </c>
      <c r="AA40" s="37" t="n">
        <v>0.00016158438305773</v>
      </c>
      <c r="AB40" s="37" t="n">
        <v>0.000151636718343055</v>
      </c>
      <c r="AC40" s="37" t="n">
        <v>0.000218987960980713</v>
      </c>
      <c r="AD40" s="37" t="n">
        <v>7.5051144260062E-006</v>
      </c>
      <c r="AE40" s="37" t="n">
        <v>0.000254535686873627</v>
      </c>
      <c r="AF40" s="37" t="n">
        <v>0.000251874636932524</v>
      </c>
      <c r="AG40" s="37" t="n">
        <v>2.09911840072648E-005</v>
      </c>
      <c r="AH40" s="37" t="n">
        <v>-0.000107894439931537</v>
      </c>
      <c r="AI40" s="37" t="n">
        <v>-0.000106475120823934</v>
      </c>
      <c r="AJ40" s="37" t="n">
        <v>9.86478496542041E-005</v>
      </c>
      <c r="AK40" s="37" t="n">
        <v>0.000463380441544027</v>
      </c>
      <c r="AL40" s="37" t="n">
        <v>0.000315587487841562</v>
      </c>
      <c r="AM40" s="37" t="n">
        <v>0.000307933296839792</v>
      </c>
      <c r="AN40" s="37" t="n">
        <v>0.000745496522031374</v>
      </c>
      <c r="AO40" s="37" t="n">
        <v>-0.000303675961972184</v>
      </c>
      <c r="AP40" s="37" t="n">
        <v>-0.000303675961972184</v>
      </c>
      <c r="AQ40" s="37" t="n">
        <v>7.30348223941786E-005</v>
      </c>
      <c r="AR40" s="37" t="n">
        <v>7.30348223941786E-005</v>
      </c>
      <c r="AS40" s="37" t="n">
        <v>0.000458136959017022</v>
      </c>
      <c r="AT40" s="37" t="n">
        <v>0.000203857159502351</v>
      </c>
      <c r="AU40" s="37" t="n">
        <v>0.000203857159502351</v>
      </c>
      <c r="AV40" s="37" t="n">
        <v>-0.000160957022197416</v>
      </c>
      <c r="AW40" s="37" t="n">
        <v>0.000209982833555392</v>
      </c>
      <c r="AX40" s="37" t="n">
        <v>0.000166047831610585</v>
      </c>
      <c r="AY40" s="37" t="n">
        <v>0.000199741458626982</v>
      </c>
      <c r="AZ40" s="37" t="n">
        <v>-4.57869192550006E-005</v>
      </c>
      <c r="BA40" s="37" t="n">
        <v>-5.25907469251052E-005</v>
      </c>
      <c r="BB40" s="37" t="n">
        <v>0.000180802816351988</v>
      </c>
      <c r="BC40" s="37" t="n">
        <v>6.76826272450133E-005</v>
      </c>
      <c r="BD40" s="37" t="n">
        <v>0.000361897854953934</v>
      </c>
      <c r="BE40" s="37" t="n">
        <v>0.000435055161510413</v>
      </c>
      <c r="BF40" s="37" t="n">
        <v>0.000353565576481085</v>
      </c>
      <c r="BG40" s="37" t="n">
        <v>0.000353565576481085</v>
      </c>
      <c r="BH40" s="37" t="n">
        <v>0.000353565576481085</v>
      </c>
      <c r="BI40" s="37" t="n">
        <v>0.000353565576481085</v>
      </c>
      <c r="BJ40" s="37" t="n">
        <v>0.00100004353468269</v>
      </c>
      <c r="BK40" s="37" t="n">
        <v>0.00017223107537742</v>
      </c>
      <c r="BL40" s="37" t="n">
        <v>-0.0003275453104698</v>
      </c>
      <c r="BM40" s="37" t="n">
        <v>0.000258382428648708</v>
      </c>
      <c r="BN40" s="37" t="n">
        <v>-4.74342740356062E-005</v>
      </c>
      <c r="BO40" s="37" t="n">
        <v>0.000208284854846339</v>
      </c>
      <c r="BP40" s="37" t="n">
        <v>0.000208284854846339</v>
      </c>
      <c r="BQ40" s="37" t="n">
        <v>7.824115187603E-005</v>
      </c>
      <c r="BR40" s="37" t="n">
        <v>7.824115187603E-005</v>
      </c>
    </row>
    <row r="41" customFormat="false" ht="12.75" hidden="false" customHeight="false" outlineLevel="0" collapsed="false">
      <c r="B41" s="3" t="n">
        <v>-0.000202910433282358</v>
      </c>
      <c r="C41" s="37" t="n">
        <v>-0.000203767415835324</v>
      </c>
      <c r="D41" s="37" t="n">
        <v>-3.0657213533849E-005</v>
      </c>
      <c r="E41" s="37" t="n">
        <v>-0.000189180573710102</v>
      </c>
      <c r="F41" s="37" t="n">
        <v>-9.18021181086676E-005</v>
      </c>
      <c r="G41" s="37" t="n">
        <v>-0.000363597878144835</v>
      </c>
      <c r="H41" s="37" t="n">
        <v>-0.000518647666796846</v>
      </c>
      <c r="I41" s="37" t="n">
        <v>2.40648677225659E-005</v>
      </c>
      <c r="J41" s="37" t="n">
        <v>-0.000298876914258988</v>
      </c>
      <c r="K41" s="37" t="n">
        <v>-5.53365108288701E-005</v>
      </c>
      <c r="L41" s="37" t="n">
        <v>8.88176235500951E-005</v>
      </c>
      <c r="M41" s="37" t="n">
        <v>8.88176235500951E-005</v>
      </c>
      <c r="N41" s="37" t="n">
        <v>-0.000102926494433513</v>
      </c>
      <c r="O41" s="37" t="n">
        <v>-0.000173180005042243</v>
      </c>
      <c r="P41" s="37" t="n">
        <v>-8.312422240842E-005</v>
      </c>
      <c r="Q41" s="37" t="n">
        <v>-8.77226525367231E-005</v>
      </c>
      <c r="R41" s="37" t="n">
        <v>-0.00016064723085862</v>
      </c>
      <c r="S41" s="37" t="n">
        <v>-4.6375952515174E-005</v>
      </c>
      <c r="T41" s="37" t="n">
        <v>0.000724413217840618</v>
      </c>
      <c r="U41" s="37" t="n">
        <v>-0.000196771202668426</v>
      </c>
      <c r="V41" s="37" t="n">
        <v>-0.000368118226076708</v>
      </c>
      <c r="W41" s="37" t="n">
        <v>0.00236545019887966</v>
      </c>
      <c r="X41" s="37" t="n">
        <v>-0.00024588644458352</v>
      </c>
      <c r="Y41" s="37" t="n">
        <v>-0.000329858088748304</v>
      </c>
      <c r="Z41" s="37" t="n">
        <v>-0.000281266937345197</v>
      </c>
      <c r="AA41" s="37" t="n">
        <v>-0.000141170643324423</v>
      </c>
      <c r="AB41" s="37" t="n">
        <v>-9.85864479414119E-005</v>
      </c>
      <c r="AC41" s="37" t="n">
        <v>-0.000140702720847176</v>
      </c>
      <c r="AD41" s="37" t="n">
        <v>5.4238314375705E-005</v>
      </c>
      <c r="AE41" s="37" t="n">
        <v>-0.000331876039468126</v>
      </c>
      <c r="AF41" s="37" t="n">
        <v>-0.000325877125213652</v>
      </c>
      <c r="AG41" s="37" t="n">
        <v>3.34580773279302E-005</v>
      </c>
      <c r="AH41" s="37" t="n">
        <v>-0.00010759680570504</v>
      </c>
      <c r="AI41" s="37" t="n">
        <v>-0.000160723068392817</v>
      </c>
      <c r="AJ41" s="37" t="n">
        <v>-0.000165363315171833</v>
      </c>
      <c r="AK41" s="37" t="n">
        <v>-0.00032980089195114</v>
      </c>
      <c r="AL41" s="37" t="n">
        <v>-0.000174136236134344</v>
      </c>
      <c r="AM41" s="37" t="n">
        <v>-0.000127442832659393</v>
      </c>
      <c r="AN41" s="37" t="n">
        <v>-0.000303675961972184</v>
      </c>
      <c r="AO41" s="37" t="n">
        <v>0.00150400670331858</v>
      </c>
      <c r="AP41" s="37" t="n">
        <v>0.00150400670331858</v>
      </c>
      <c r="AQ41" s="37" t="n">
        <v>-0.000166273050399263</v>
      </c>
      <c r="AR41" s="37" t="n">
        <v>-0.000166273050399263</v>
      </c>
      <c r="AS41" s="37" t="n">
        <v>-0.000370864388562727</v>
      </c>
      <c r="AT41" s="37" t="n">
        <v>-0.000150940479600046</v>
      </c>
      <c r="AU41" s="37" t="n">
        <v>-0.000150940479600046</v>
      </c>
      <c r="AV41" s="37" t="n">
        <v>0.00036975397122785</v>
      </c>
      <c r="AW41" s="37" t="n">
        <v>-1.81866688967869E-005</v>
      </c>
      <c r="AX41" s="37" t="n">
        <v>-0.000103889982470794</v>
      </c>
      <c r="AY41" s="37" t="n">
        <v>-0.000151311364924926</v>
      </c>
      <c r="AZ41" s="37" t="n">
        <v>-0.00035603916788747</v>
      </c>
      <c r="BA41" s="37" t="n">
        <v>9.22111330789182E-005</v>
      </c>
      <c r="BB41" s="37" t="n">
        <v>-0.000196314629101982</v>
      </c>
      <c r="BC41" s="37" t="n">
        <v>-9.24230358355906E-005</v>
      </c>
      <c r="BD41" s="37" t="n">
        <v>-0.000250133616013042</v>
      </c>
      <c r="BE41" s="37" t="n">
        <v>2.46462734648788E-005</v>
      </c>
      <c r="BF41" s="37" t="n">
        <v>-0.000251654522030406</v>
      </c>
      <c r="BG41" s="37" t="n">
        <v>-0.000251654522030406</v>
      </c>
      <c r="BH41" s="37" t="n">
        <v>-0.000251654522030406</v>
      </c>
      <c r="BI41" s="37" t="n">
        <v>-0.000251654522030406</v>
      </c>
      <c r="BJ41" s="37" t="n">
        <v>0.00224470779449178</v>
      </c>
      <c r="BK41" s="37" t="n">
        <v>2.61416796950585E-006</v>
      </c>
      <c r="BL41" s="37" t="n">
        <v>0.000808290478124789</v>
      </c>
      <c r="BM41" s="37" t="n">
        <v>-9.25333353362728E-005</v>
      </c>
      <c r="BN41" s="37" t="n">
        <v>-9.77243635909437E-005</v>
      </c>
      <c r="BO41" s="37" t="n">
        <v>-0.000171695747010426</v>
      </c>
      <c r="BP41" s="37" t="n">
        <v>-0.000171695747010426</v>
      </c>
      <c r="BQ41" s="37" t="n">
        <v>-0.000122246663633041</v>
      </c>
      <c r="BR41" s="37" t="n">
        <v>-0.000122246663633041</v>
      </c>
    </row>
    <row r="42" customFormat="false" ht="12.75" hidden="false" customHeight="false" outlineLevel="0" collapsed="false">
      <c r="B42" s="3" t="n">
        <v>-0.000202910433282358</v>
      </c>
      <c r="C42" s="37" t="n">
        <v>-0.000203767415835324</v>
      </c>
      <c r="D42" s="37" t="n">
        <v>-3.0657213533849E-005</v>
      </c>
      <c r="E42" s="37" t="n">
        <v>-0.000189180573710102</v>
      </c>
      <c r="F42" s="37" t="n">
        <v>-9.18021181086676E-005</v>
      </c>
      <c r="G42" s="37" t="n">
        <v>-0.000363597878144835</v>
      </c>
      <c r="H42" s="37" t="n">
        <v>-0.000518647666796846</v>
      </c>
      <c r="I42" s="37" t="n">
        <v>2.40648677225659E-005</v>
      </c>
      <c r="J42" s="37" t="n">
        <v>-0.000298876914258988</v>
      </c>
      <c r="K42" s="37" t="n">
        <v>-5.53365108288701E-005</v>
      </c>
      <c r="L42" s="37" t="n">
        <v>8.88176235500951E-005</v>
      </c>
      <c r="M42" s="37" t="n">
        <v>8.88176235500951E-005</v>
      </c>
      <c r="N42" s="37" t="n">
        <v>-0.000102926494433513</v>
      </c>
      <c r="O42" s="37" t="n">
        <v>-0.000173180005042243</v>
      </c>
      <c r="P42" s="37" t="n">
        <v>-8.312422240842E-005</v>
      </c>
      <c r="Q42" s="37" t="n">
        <v>-8.77226525367231E-005</v>
      </c>
      <c r="R42" s="37" t="n">
        <v>-0.00016064723085862</v>
      </c>
      <c r="S42" s="37" t="n">
        <v>-4.6375952515174E-005</v>
      </c>
      <c r="T42" s="37" t="n">
        <v>0.000724413217840618</v>
      </c>
      <c r="U42" s="37" t="n">
        <v>-0.000196771202668426</v>
      </c>
      <c r="V42" s="37" t="n">
        <v>-0.000368118226076708</v>
      </c>
      <c r="W42" s="37" t="n">
        <v>0.00236545019887966</v>
      </c>
      <c r="X42" s="37" t="n">
        <v>-0.00024588644458352</v>
      </c>
      <c r="Y42" s="37" t="n">
        <v>-0.000329858088748304</v>
      </c>
      <c r="Z42" s="37" t="n">
        <v>-0.000281266937345197</v>
      </c>
      <c r="AA42" s="37" t="n">
        <v>-0.000141170643324423</v>
      </c>
      <c r="AB42" s="37" t="n">
        <v>-9.85864479414119E-005</v>
      </c>
      <c r="AC42" s="37" t="n">
        <v>-0.000140702720847176</v>
      </c>
      <c r="AD42" s="37" t="n">
        <v>5.4238314375705E-005</v>
      </c>
      <c r="AE42" s="37" t="n">
        <v>-0.000331876039468126</v>
      </c>
      <c r="AF42" s="37" t="n">
        <v>-0.000325877125213652</v>
      </c>
      <c r="AG42" s="37" t="n">
        <v>3.34580773279302E-005</v>
      </c>
      <c r="AH42" s="37" t="n">
        <v>-0.00010759680570504</v>
      </c>
      <c r="AI42" s="37" t="n">
        <v>-0.000160723068392817</v>
      </c>
      <c r="AJ42" s="37" t="n">
        <v>-0.000165363315171833</v>
      </c>
      <c r="AK42" s="37" t="n">
        <v>-0.00032980089195114</v>
      </c>
      <c r="AL42" s="37" t="n">
        <v>-0.000174136236134344</v>
      </c>
      <c r="AM42" s="37" t="n">
        <v>-0.000127442832659393</v>
      </c>
      <c r="AN42" s="37" t="n">
        <v>-0.000303675961972184</v>
      </c>
      <c r="AO42" s="37" t="n">
        <v>0.00150400670331858</v>
      </c>
      <c r="AP42" s="37" t="n">
        <v>0.00150400670331858</v>
      </c>
      <c r="AQ42" s="37" t="n">
        <v>-0.000166273050399263</v>
      </c>
      <c r="AR42" s="37" t="n">
        <v>-0.000166273050399263</v>
      </c>
      <c r="AS42" s="37" t="n">
        <v>-0.000370864388562727</v>
      </c>
      <c r="AT42" s="37" t="n">
        <v>-0.000150940479600046</v>
      </c>
      <c r="AU42" s="37" t="n">
        <v>-0.000150940479600046</v>
      </c>
      <c r="AV42" s="37" t="n">
        <v>0.00036975397122785</v>
      </c>
      <c r="AW42" s="37" t="n">
        <v>-1.81866688967869E-005</v>
      </c>
      <c r="AX42" s="37" t="n">
        <v>-0.000103889982470794</v>
      </c>
      <c r="AY42" s="37" t="n">
        <v>-0.000151311364924926</v>
      </c>
      <c r="AZ42" s="37" t="n">
        <v>-0.00035603916788747</v>
      </c>
      <c r="BA42" s="37" t="n">
        <v>9.22111330789182E-005</v>
      </c>
      <c r="BB42" s="37" t="n">
        <v>-0.000196314629101982</v>
      </c>
      <c r="BC42" s="37" t="n">
        <v>-9.24230358355906E-005</v>
      </c>
      <c r="BD42" s="37" t="n">
        <v>-0.000250133616013042</v>
      </c>
      <c r="BE42" s="37" t="n">
        <v>2.46462734648788E-005</v>
      </c>
      <c r="BF42" s="37" t="n">
        <v>-0.000251654522030406</v>
      </c>
      <c r="BG42" s="37" t="n">
        <v>-0.000251654522030406</v>
      </c>
      <c r="BH42" s="37" t="n">
        <v>-0.000251654522030406</v>
      </c>
      <c r="BI42" s="37" t="n">
        <v>-0.000251654522030406</v>
      </c>
      <c r="BJ42" s="37" t="n">
        <v>0.00224470779449178</v>
      </c>
      <c r="BK42" s="37" t="n">
        <v>2.61416796950585E-006</v>
      </c>
      <c r="BL42" s="37" t="n">
        <v>0.000808290478124789</v>
      </c>
      <c r="BM42" s="37" t="n">
        <v>-9.25333353362728E-005</v>
      </c>
      <c r="BN42" s="37" t="n">
        <v>-9.77243635909437E-005</v>
      </c>
      <c r="BO42" s="37" t="n">
        <v>-0.000171695747010426</v>
      </c>
      <c r="BP42" s="37" t="n">
        <v>-0.000171695747010426</v>
      </c>
      <c r="BQ42" s="37" t="n">
        <v>-0.000122246663633041</v>
      </c>
      <c r="BR42" s="37" t="n">
        <v>-0.000122246663633041</v>
      </c>
    </row>
    <row r="43" customFormat="false" ht="12.75" hidden="false" customHeight="false" outlineLevel="0" collapsed="false">
      <c r="B43" s="3" t="n">
        <v>2.53505381802442E-005</v>
      </c>
      <c r="C43" s="37" t="n">
        <v>3.12090459461721E-005</v>
      </c>
      <c r="D43" s="37" t="n">
        <v>-3.36927880899929E-005</v>
      </c>
      <c r="E43" s="37" t="n">
        <v>0.000169887995279568</v>
      </c>
      <c r="F43" s="37" t="n">
        <v>1.26859410891718E-005</v>
      </c>
      <c r="G43" s="37" t="n">
        <v>0.000160645207202675</v>
      </c>
      <c r="H43" s="37" t="n">
        <v>0.000208008743187834</v>
      </c>
      <c r="I43" s="37" t="n">
        <v>5.51653752215132E-005</v>
      </c>
      <c r="J43" s="37" t="n">
        <v>4.97905698328969E-005</v>
      </c>
      <c r="K43" s="37" t="n">
        <v>3.29493708952318E-005</v>
      </c>
      <c r="L43" s="37" t="n">
        <v>0.000182955513187954</v>
      </c>
      <c r="M43" s="37" t="n">
        <v>0.000182955513187954</v>
      </c>
      <c r="N43" s="37" t="n">
        <v>0.000141827624605298</v>
      </c>
      <c r="O43" s="37" t="n">
        <v>5.417794785197E-006</v>
      </c>
      <c r="P43" s="37" t="n">
        <v>4.22156295049249E-005</v>
      </c>
      <c r="Q43" s="37" t="n">
        <v>0.000165507646431486</v>
      </c>
      <c r="R43" s="37" t="n">
        <v>0.000141770419910186</v>
      </c>
      <c r="S43" s="37" t="n">
        <v>3.43454335867288E-005</v>
      </c>
      <c r="T43" s="37" t="n">
        <v>-1.70563132708643E-005</v>
      </c>
      <c r="U43" s="37" t="n">
        <v>5.04824092644467E-005</v>
      </c>
      <c r="V43" s="37" t="n">
        <v>0.000111302359049506</v>
      </c>
      <c r="W43" s="37" t="n">
        <v>-0.000609964076297558</v>
      </c>
      <c r="X43" s="37" t="n">
        <v>4.28514474154383E-005</v>
      </c>
      <c r="Y43" s="37" t="n">
        <v>2.67596618546771E-005</v>
      </c>
      <c r="Z43" s="37" t="n">
        <v>3.47414224950197E-005</v>
      </c>
      <c r="AA43" s="37" t="n">
        <v>0.000138888483493105</v>
      </c>
      <c r="AB43" s="37" t="n">
        <v>0.000123600107793143</v>
      </c>
      <c r="AC43" s="37" t="n">
        <v>5.40225948095442E-005</v>
      </c>
      <c r="AD43" s="37" t="n">
        <v>1.68596878441378E-005</v>
      </c>
      <c r="AE43" s="37" t="n">
        <v>0.000132837378038276</v>
      </c>
      <c r="AF43" s="37" t="n">
        <v>0.000176618926633597</v>
      </c>
      <c r="AG43" s="37" t="n">
        <v>2.85618538943715E-006</v>
      </c>
      <c r="AH43" s="37" t="n">
        <v>0.000138183348426518</v>
      </c>
      <c r="AI43" s="37" t="n">
        <v>0.000125745761237769</v>
      </c>
      <c r="AJ43" s="37" t="n">
        <v>0.000122349045261804</v>
      </c>
      <c r="AK43" s="37" t="n">
        <v>1.59682976258628E-005</v>
      </c>
      <c r="AL43" s="37" t="n">
        <v>2.80992364834662E-005</v>
      </c>
      <c r="AM43" s="37" t="n">
        <v>4.08736791262455E-005</v>
      </c>
      <c r="AN43" s="37" t="n">
        <v>7.30348223941786E-005</v>
      </c>
      <c r="AO43" s="37" t="n">
        <v>-0.000166273050399263</v>
      </c>
      <c r="AP43" s="37" t="n">
        <v>-0.000166273050399263</v>
      </c>
      <c r="AQ43" s="37" t="n">
        <v>0.000225541556831423</v>
      </c>
      <c r="AR43" s="37" t="n">
        <v>0.000225541556831423</v>
      </c>
      <c r="AS43" s="37" t="n">
        <v>6.10856734480698E-005</v>
      </c>
      <c r="AT43" s="37" t="n">
        <v>0.000174345863697174</v>
      </c>
      <c r="AU43" s="37" t="n">
        <v>0.000174345863697174</v>
      </c>
      <c r="AV43" s="37" t="n">
        <v>3.71075807386601E-005</v>
      </c>
      <c r="AW43" s="37" t="n">
        <v>2.98187808300278E-005</v>
      </c>
      <c r="AX43" s="37" t="n">
        <v>5.49041645470485E-005</v>
      </c>
      <c r="AY43" s="37" t="n">
        <v>0.00014668934407586</v>
      </c>
      <c r="AZ43" s="37" t="n">
        <v>0.000181653034778389</v>
      </c>
      <c r="BA43" s="37" t="n">
        <v>8.6083796906845E-005</v>
      </c>
      <c r="BB43" s="37" t="n">
        <v>9.54236850474556E-005</v>
      </c>
      <c r="BC43" s="37" t="n">
        <v>0.000140439716230183</v>
      </c>
      <c r="BD43" s="37" t="n">
        <v>7.84781629667154E-005</v>
      </c>
      <c r="BE43" s="37" t="n">
        <v>-1.43091488166044E-005</v>
      </c>
      <c r="BF43" s="37" t="n">
        <v>5.12391536442473E-005</v>
      </c>
      <c r="BG43" s="37" t="n">
        <v>5.12391536442473E-005</v>
      </c>
      <c r="BH43" s="37" t="n">
        <v>5.12391536442473E-005</v>
      </c>
      <c r="BI43" s="37" t="n">
        <v>5.12391536442473E-005</v>
      </c>
      <c r="BJ43" s="37" t="n">
        <v>-0.000186950063306745</v>
      </c>
      <c r="BK43" s="37" t="n">
        <v>7.12541960022162E-005</v>
      </c>
      <c r="BL43" s="37" t="n">
        <v>-7.45742529954151E-005</v>
      </c>
      <c r="BM43" s="37" t="n">
        <v>1.34815418155849E-005</v>
      </c>
      <c r="BN43" s="37" t="n">
        <v>3.31911016838307E-005</v>
      </c>
      <c r="BO43" s="37" t="n">
        <v>0.000109879762801959</v>
      </c>
      <c r="BP43" s="37" t="n">
        <v>0.000109879762801959</v>
      </c>
      <c r="BQ43" s="37" t="n">
        <v>0.000152363022833943</v>
      </c>
      <c r="BR43" s="37" t="n">
        <v>0.000152363022833943</v>
      </c>
    </row>
    <row r="44" customFormat="false" ht="12.75" hidden="false" customHeight="false" outlineLevel="0" collapsed="false">
      <c r="B44" s="3" t="n">
        <v>2.53505381802442E-005</v>
      </c>
      <c r="C44" s="37" t="n">
        <v>3.12090459461721E-005</v>
      </c>
      <c r="D44" s="37" t="n">
        <v>-3.36927880899929E-005</v>
      </c>
      <c r="E44" s="37" t="n">
        <v>0.000169887995279568</v>
      </c>
      <c r="F44" s="37" t="n">
        <v>1.26859410891718E-005</v>
      </c>
      <c r="G44" s="37" t="n">
        <v>0.000160645207202675</v>
      </c>
      <c r="H44" s="37" t="n">
        <v>0.000208008743187834</v>
      </c>
      <c r="I44" s="37" t="n">
        <v>5.51653752215132E-005</v>
      </c>
      <c r="J44" s="37" t="n">
        <v>4.97905698328969E-005</v>
      </c>
      <c r="K44" s="37" t="n">
        <v>3.29493708952318E-005</v>
      </c>
      <c r="L44" s="37" t="n">
        <v>0.000182955513187954</v>
      </c>
      <c r="M44" s="37" t="n">
        <v>0.000182955513187954</v>
      </c>
      <c r="N44" s="37" t="n">
        <v>0.000141827624605298</v>
      </c>
      <c r="O44" s="37" t="n">
        <v>5.417794785197E-006</v>
      </c>
      <c r="P44" s="37" t="n">
        <v>4.22156295049249E-005</v>
      </c>
      <c r="Q44" s="37" t="n">
        <v>0.000165507646431486</v>
      </c>
      <c r="R44" s="37" t="n">
        <v>0.000141770419910186</v>
      </c>
      <c r="S44" s="37" t="n">
        <v>3.43454335867288E-005</v>
      </c>
      <c r="T44" s="37" t="n">
        <v>-1.70563132708643E-005</v>
      </c>
      <c r="U44" s="37" t="n">
        <v>5.04824092644467E-005</v>
      </c>
      <c r="V44" s="37" t="n">
        <v>0.000111302359049506</v>
      </c>
      <c r="W44" s="37" t="n">
        <v>-0.000609964076297558</v>
      </c>
      <c r="X44" s="37" t="n">
        <v>4.28514474154383E-005</v>
      </c>
      <c r="Y44" s="37" t="n">
        <v>2.67596618546771E-005</v>
      </c>
      <c r="Z44" s="37" t="n">
        <v>3.47414224950197E-005</v>
      </c>
      <c r="AA44" s="37" t="n">
        <v>0.000138888483493105</v>
      </c>
      <c r="AB44" s="37" t="n">
        <v>0.000123600107793143</v>
      </c>
      <c r="AC44" s="37" t="n">
        <v>5.40225948095442E-005</v>
      </c>
      <c r="AD44" s="37" t="n">
        <v>1.68596878441378E-005</v>
      </c>
      <c r="AE44" s="37" t="n">
        <v>0.000132837378038276</v>
      </c>
      <c r="AF44" s="37" t="n">
        <v>0.000176618926633597</v>
      </c>
      <c r="AG44" s="37" t="n">
        <v>2.85618538943715E-006</v>
      </c>
      <c r="AH44" s="37" t="n">
        <v>0.000138183348426518</v>
      </c>
      <c r="AI44" s="37" t="n">
        <v>0.000125745761237769</v>
      </c>
      <c r="AJ44" s="37" t="n">
        <v>0.000122349045261804</v>
      </c>
      <c r="AK44" s="37" t="n">
        <v>1.59682976258628E-005</v>
      </c>
      <c r="AL44" s="37" t="n">
        <v>2.80992364834662E-005</v>
      </c>
      <c r="AM44" s="37" t="n">
        <v>4.08736791262455E-005</v>
      </c>
      <c r="AN44" s="37" t="n">
        <v>7.30348223941786E-005</v>
      </c>
      <c r="AO44" s="37" t="n">
        <v>-0.000166273050399263</v>
      </c>
      <c r="AP44" s="37" t="n">
        <v>-0.000166273050399263</v>
      </c>
      <c r="AQ44" s="37" t="n">
        <v>0.000225541556831423</v>
      </c>
      <c r="AR44" s="37" t="n">
        <v>0.000225541556831423</v>
      </c>
      <c r="AS44" s="37" t="n">
        <v>6.10856734480698E-005</v>
      </c>
      <c r="AT44" s="37" t="n">
        <v>0.000174345863697174</v>
      </c>
      <c r="AU44" s="37" t="n">
        <v>0.000174345863697174</v>
      </c>
      <c r="AV44" s="37" t="n">
        <v>3.71075807386601E-005</v>
      </c>
      <c r="AW44" s="37" t="n">
        <v>2.98187808300278E-005</v>
      </c>
      <c r="AX44" s="37" t="n">
        <v>5.49041645470485E-005</v>
      </c>
      <c r="AY44" s="37" t="n">
        <v>0.00014668934407586</v>
      </c>
      <c r="AZ44" s="37" t="n">
        <v>0.000181653034778389</v>
      </c>
      <c r="BA44" s="37" t="n">
        <v>8.6083796906845E-005</v>
      </c>
      <c r="BB44" s="37" t="n">
        <v>9.54236850474556E-005</v>
      </c>
      <c r="BC44" s="37" t="n">
        <v>0.000140439716230183</v>
      </c>
      <c r="BD44" s="37" t="n">
        <v>7.84781629667154E-005</v>
      </c>
      <c r="BE44" s="37" t="n">
        <v>-1.43091488166044E-005</v>
      </c>
      <c r="BF44" s="37" t="n">
        <v>5.12391536442473E-005</v>
      </c>
      <c r="BG44" s="37" t="n">
        <v>5.12391536442473E-005</v>
      </c>
      <c r="BH44" s="37" t="n">
        <v>5.12391536442473E-005</v>
      </c>
      <c r="BI44" s="37" t="n">
        <v>5.12391536442473E-005</v>
      </c>
      <c r="BJ44" s="37" t="n">
        <v>-0.000186950063306745</v>
      </c>
      <c r="BK44" s="37" t="n">
        <v>7.12541960022162E-005</v>
      </c>
      <c r="BL44" s="37" t="n">
        <v>-7.45742529954151E-005</v>
      </c>
      <c r="BM44" s="37" t="n">
        <v>1.34815418155849E-005</v>
      </c>
      <c r="BN44" s="37" t="n">
        <v>3.31911016838307E-005</v>
      </c>
      <c r="BO44" s="37" t="n">
        <v>0.000109879762801959</v>
      </c>
      <c r="BP44" s="37" t="n">
        <v>0.000109879762801959</v>
      </c>
      <c r="BQ44" s="37" t="n">
        <v>0.000152363022833943</v>
      </c>
      <c r="BR44" s="37" t="n">
        <v>0.000152363022833943</v>
      </c>
    </row>
    <row r="45" customFormat="false" ht="12.75" hidden="false" customHeight="false" outlineLevel="0" collapsed="false">
      <c r="B45" s="3" t="n">
        <v>0.000244850888432786</v>
      </c>
      <c r="C45" s="37" t="n">
        <v>0.000265422624618717</v>
      </c>
      <c r="D45" s="37" t="n">
        <v>1.24983782822793E-005</v>
      </c>
      <c r="E45" s="37" t="n">
        <v>9.68238841664804E-005</v>
      </c>
      <c r="F45" s="37" t="n">
        <v>-2.87958031213521E-005</v>
      </c>
      <c r="G45" s="37" t="n">
        <v>0.000152722694184563</v>
      </c>
      <c r="H45" s="37" t="n">
        <v>0.00019832212157359</v>
      </c>
      <c r="I45" s="37" t="n">
        <v>4.52208710704887E-005</v>
      </c>
      <c r="J45" s="37" t="n">
        <v>0.000268317999282832</v>
      </c>
      <c r="K45" s="37" t="n">
        <v>3.91245179275994E-005</v>
      </c>
      <c r="L45" s="37" t="n">
        <v>5.0887750650063E-006</v>
      </c>
      <c r="M45" s="37" t="n">
        <v>5.0887750650063E-006</v>
      </c>
      <c r="N45" s="37" t="n">
        <v>6.11192255955049E-005</v>
      </c>
      <c r="O45" s="37" t="n">
        <v>0.000254952640322184</v>
      </c>
      <c r="P45" s="37" t="n">
        <v>0.000145979522646681</v>
      </c>
      <c r="Q45" s="37" t="n">
        <v>2.90465988854394E-005</v>
      </c>
      <c r="R45" s="37" t="n">
        <v>4.97642550383014E-005</v>
      </c>
      <c r="S45" s="37" t="n">
        <v>0.000165011755109772</v>
      </c>
      <c r="T45" s="37" t="n">
        <v>-0.000329582487301564</v>
      </c>
      <c r="U45" s="37" t="n">
        <v>0.000248845662388044</v>
      </c>
      <c r="V45" s="37" t="n">
        <v>5.58591120849442E-005</v>
      </c>
      <c r="W45" s="37" t="n">
        <v>-0.000876347343031684</v>
      </c>
      <c r="X45" s="37" t="n">
        <v>0.000354895187091643</v>
      </c>
      <c r="Y45" s="37" t="n">
        <v>0.000306164099497979</v>
      </c>
      <c r="Z45" s="37" t="n">
        <v>0.000327474697016169</v>
      </c>
      <c r="AA45" s="37" t="n">
        <v>9.07188050209219E-005</v>
      </c>
      <c r="AB45" s="37" t="n">
        <v>0.000145407916369636</v>
      </c>
      <c r="AC45" s="37" t="n">
        <v>0.000159393024184212</v>
      </c>
      <c r="AD45" s="37" t="n">
        <v>-0.000255351036041657</v>
      </c>
      <c r="AE45" s="37" t="n">
        <v>0.000150853764658574</v>
      </c>
      <c r="AF45" s="37" t="n">
        <v>9.64498983545397E-005</v>
      </c>
      <c r="AG45" s="37" t="n">
        <v>6.93719052710539E-006</v>
      </c>
      <c r="AH45" s="37" t="n">
        <v>-0.000137739697809712</v>
      </c>
      <c r="AI45" s="37" t="n">
        <v>-3.39127561264916E-005</v>
      </c>
      <c r="AJ45" s="37" t="n">
        <v>9.49315077907507E-005</v>
      </c>
      <c r="AK45" s="37" t="n">
        <v>0.000391063870140056</v>
      </c>
      <c r="AL45" s="37" t="n">
        <v>0.000261106965353595</v>
      </c>
      <c r="AM45" s="37" t="n">
        <v>0.00019274608905675</v>
      </c>
      <c r="AN45" s="37" t="n">
        <v>0.000458136959017022</v>
      </c>
      <c r="AO45" s="37" t="n">
        <v>-0.000370864388562727</v>
      </c>
      <c r="AP45" s="37" t="n">
        <v>-0.000370864388562727</v>
      </c>
      <c r="AQ45" s="37" t="n">
        <v>6.10856734480698E-005</v>
      </c>
      <c r="AR45" s="37" t="n">
        <v>6.10856734480698E-005</v>
      </c>
      <c r="AS45" s="37" t="n">
        <v>0.000598069868307191</v>
      </c>
      <c r="AT45" s="37" t="n">
        <v>0.000142206632520219</v>
      </c>
      <c r="AU45" s="37" t="n">
        <v>0.000142206632520219</v>
      </c>
      <c r="AV45" s="37" t="n">
        <v>-0.000277394256907303</v>
      </c>
      <c r="AW45" s="37" t="n">
        <v>0.000153007003488367</v>
      </c>
      <c r="AX45" s="37" t="n">
        <v>2.23658726851946E-005</v>
      </c>
      <c r="AY45" s="37" t="n">
        <v>9.33061760709577E-005</v>
      </c>
      <c r="AZ45" s="37" t="n">
        <v>-6.44117526325744E-005</v>
      </c>
      <c r="BA45" s="37" t="n">
        <v>5.37685604993377E-005</v>
      </c>
      <c r="BB45" s="37" t="n">
        <v>0.000154603131359067</v>
      </c>
      <c r="BC45" s="37" t="n">
        <v>4.57360156791233E-005</v>
      </c>
      <c r="BD45" s="37" t="n">
        <v>0.000302095037640521</v>
      </c>
      <c r="BE45" s="37" t="n">
        <v>0.000265836788181788</v>
      </c>
      <c r="BF45" s="37" t="n">
        <v>0.00032773672644721</v>
      </c>
      <c r="BG45" s="37" t="n">
        <v>0.00032773672644721</v>
      </c>
      <c r="BH45" s="37" t="n">
        <v>0.00032773672644721</v>
      </c>
      <c r="BI45" s="37" t="n">
        <v>0.00032773672644721</v>
      </c>
      <c r="BJ45" s="37" t="n">
        <v>-0.000340263081748189</v>
      </c>
      <c r="BK45" s="37" t="n">
        <v>3.35664598389836E-005</v>
      </c>
      <c r="BL45" s="37" t="n">
        <v>-0.000365828737140744</v>
      </c>
      <c r="BM45" s="37" t="n">
        <v>0.000208717195427576</v>
      </c>
      <c r="BN45" s="37" t="n">
        <v>-2.55662913251049E-005</v>
      </c>
      <c r="BO45" s="37" t="n">
        <v>0.000120214811795304</v>
      </c>
      <c r="BP45" s="37" t="n">
        <v>0.000120214811795304</v>
      </c>
      <c r="BQ45" s="37" t="n">
        <v>6.41218169913791E-005</v>
      </c>
      <c r="BR45" s="37" t="n">
        <v>6.41218169913791E-005</v>
      </c>
    </row>
    <row r="46" customFormat="false" ht="12.75" hidden="false" customHeight="false" outlineLevel="0" collapsed="false">
      <c r="B46" s="3" t="n">
        <v>4.51855117753588E-005</v>
      </c>
      <c r="C46" s="37" t="n">
        <v>7.51142225002671E-005</v>
      </c>
      <c r="D46" s="37" t="n">
        <v>-6.45233109759615E-005</v>
      </c>
      <c r="E46" s="37" t="n">
        <v>0.000171023174634362</v>
      </c>
      <c r="F46" s="37" t="n">
        <v>-8.22588965096329E-005</v>
      </c>
      <c r="G46" s="37" t="n">
        <v>0.000316540317197905</v>
      </c>
      <c r="H46" s="37" t="n">
        <v>0.000443453239390989</v>
      </c>
      <c r="I46" s="37" t="n">
        <v>0.000105227262977446</v>
      </c>
      <c r="J46" s="37" t="n">
        <v>7.21728526269797E-005</v>
      </c>
      <c r="K46" s="37" t="n">
        <v>0.000368972188986729</v>
      </c>
      <c r="L46" s="37" t="n">
        <v>9.53332801723077E-005</v>
      </c>
      <c r="M46" s="37" t="n">
        <v>9.53332801723077E-005</v>
      </c>
      <c r="N46" s="37" t="n">
        <v>0.000214072363271827</v>
      </c>
      <c r="O46" s="37" t="n">
        <v>8.15651827271665E-005</v>
      </c>
      <c r="P46" s="37" t="n">
        <v>4.19966158376901E-005</v>
      </c>
      <c r="Q46" s="37" t="n">
        <v>0.000167429544794187</v>
      </c>
      <c r="R46" s="37" t="n">
        <v>0.000174796176508889</v>
      </c>
      <c r="S46" s="37" t="n">
        <v>9.78145553534922E-005</v>
      </c>
      <c r="T46" s="37" t="n">
        <v>-0.000173286869346395</v>
      </c>
      <c r="U46" s="37" t="n">
        <v>5.21980132101138E-005</v>
      </c>
      <c r="V46" s="37" t="n">
        <v>0.000328523041789239</v>
      </c>
      <c r="W46" s="37" t="n">
        <v>-0.000747717195340666</v>
      </c>
      <c r="X46" s="37" t="n">
        <v>0.000131372823362235</v>
      </c>
      <c r="Y46" s="37" t="n">
        <v>-1.80590745168013E-005</v>
      </c>
      <c r="Z46" s="37" t="n">
        <v>9.41830915406638E-005</v>
      </c>
      <c r="AA46" s="37" t="n">
        <v>0.000308997303661319</v>
      </c>
      <c r="AB46" s="37" t="n">
        <v>0.000550773541184671</v>
      </c>
      <c r="AC46" s="37" t="n">
        <v>6.21150492208678E-005</v>
      </c>
      <c r="AD46" s="37" t="n">
        <v>3.66074398730003E-005</v>
      </c>
      <c r="AE46" s="37" t="n">
        <v>0.000373534643083004</v>
      </c>
      <c r="AF46" s="37" t="n">
        <v>0.000442162131529798</v>
      </c>
      <c r="AG46" s="37" t="n">
        <v>1.78878356784071E-005</v>
      </c>
      <c r="AH46" s="37" t="n">
        <v>-3.6374828773071E-005</v>
      </c>
      <c r="AI46" s="37" t="n">
        <v>-8.36135959511894E-005</v>
      </c>
      <c r="AJ46" s="37" t="n">
        <v>0.000198223673683115</v>
      </c>
      <c r="AK46" s="37" t="n">
        <v>4.63936202406971E-005</v>
      </c>
      <c r="AL46" s="37" t="n">
        <v>6.14729293184181E-005</v>
      </c>
      <c r="AM46" s="37" t="n">
        <v>8.86523597054553E-005</v>
      </c>
      <c r="AN46" s="37" t="n">
        <v>0.000203857159502351</v>
      </c>
      <c r="AO46" s="37" t="n">
        <v>-0.000150940479600046</v>
      </c>
      <c r="AP46" s="37" t="n">
        <v>-0.000150940479600046</v>
      </c>
      <c r="AQ46" s="37" t="n">
        <v>0.000174345863697174</v>
      </c>
      <c r="AR46" s="37" t="n">
        <v>0.000174345863697174</v>
      </c>
      <c r="AS46" s="37" t="n">
        <v>0.000142206632520219</v>
      </c>
      <c r="AT46" s="37" t="n">
        <v>0.000849999782247774</v>
      </c>
      <c r="AU46" s="37" t="n">
        <v>0.000849999782247774</v>
      </c>
      <c r="AV46" s="37" t="n">
        <v>0.000552520089902806</v>
      </c>
      <c r="AW46" s="37" t="n">
        <v>8.40956940841416E-005</v>
      </c>
      <c r="AX46" s="37" t="n">
        <v>5.59143007323831E-005</v>
      </c>
      <c r="AY46" s="37" t="n">
        <v>0.000192379194224577</v>
      </c>
      <c r="AZ46" s="37" t="n">
        <v>8.1512196681485E-005</v>
      </c>
      <c r="BA46" s="37" t="n">
        <v>7.72156654121946E-005</v>
      </c>
      <c r="BB46" s="37" t="n">
        <v>0.000207626667384969</v>
      </c>
      <c r="BC46" s="37" t="n">
        <v>0.000235370730781083</v>
      </c>
      <c r="BD46" s="37" t="n">
        <v>0.000170748560508848</v>
      </c>
      <c r="BE46" s="37" t="n">
        <v>0.000179012324552712</v>
      </c>
      <c r="BF46" s="37" t="n">
        <v>9.46891270961409E-005</v>
      </c>
      <c r="BG46" s="37" t="n">
        <v>9.46891270961409E-005</v>
      </c>
      <c r="BH46" s="37" t="n">
        <v>9.46891270961409E-005</v>
      </c>
      <c r="BI46" s="37" t="n">
        <v>9.46891270961409E-005</v>
      </c>
      <c r="BJ46" s="37" t="n">
        <v>0.000888829979932224</v>
      </c>
      <c r="BK46" s="37" t="n">
        <v>0.00025508078836907</v>
      </c>
      <c r="BL46" s="37" t="n">
        <v>-0.000210158048146825</v>
      </c>
      <c r="BM46" s="37" t="n">
        <v>6.38388454798406E-005</v>
      </c>
      <c r="BN46" s="37" t="n">
        <v>-4.913447002003E-005</v>
      </c>
      <c r="BO46" s="37" t="n">
        <v>0.000275913831009363</v>
      </c>
      <c r="BP46" s="37" t="n">
        <v>0.000275913831009363</v>
      </c>
      <c r="BQ46" s="37" t="n">
        <v>0.000193269757947819</v>
      </c>
      <c r="BR46" s="37" t="n">
        <v>0.000193269757947819</v>
      </c>
    </row>
    <row r="47" customFormat="false" ht="12.75" hidden="false" customHeight="false" outlineLevel="0" collapsed="false">
      <c r="B47" s="3" t="n">
        <v>4.51855117753588E-005</v>
      </c>
      <c r="C47" s="37" t="n">
        <v>7.51142225002671E-005</v>
      </c>
      <c r="D47" s="37" t="n">
        <v>-6.45233109759615E-005</v>
      </c>
      <c r="E47" s="37" t="n">
        <v>0.000171023174634362</v>
      </c>
      <c r="F47" s="37" t="n">
        <v>-8.22588965096329E-005</v>
      </c>
      <c r="G47" s="37" t="n">
        <v>0.000316540317197905</v>
      </c>
      <c r="H47" s="37" t="n">
        <v>0.000443453239390989</v>
      </c>
      <c r="I47" s="37" t="n">
        <v>0.000105227262977446</v>
      </c>
      <c r="J47" s="37" t="n">
        <v>7.21728526269797E-005</v>
      </c>
      <c r="K47" s="37" t="n">
        <v>0.000368972188986729</v>
      </c>
      <c r="L47" s="37" t="n">
        <v>9.53332801723077E-005</v>
      </c>
      <c r="M47" s="37" t="n">
        <v>9.53332801723077E-005</v>
      </c>
      <c r="N47" s="37" t="n">
        <v>0.000214072363271827</v>
      </c>
      <c r="O47" s="37" t="n">
        <v>8.15651827271665E-005</v>
      </c>
      <c r="P47" s="37" t="n">
        <v>4.19966158376901E-005</v>
      </c>
      <c r="Q47" s="37" t="n">
        <v>0.000167429544794187</v>
      </c>
      <c r="R47" s="37" t="n">
        <v>0.000174796176508889</v>
      </c>
      <c r="S47" s="37" t="n">
        <v>9.78145553534922E-005</v>
      </c>
      <c r="T47" s="37" t="n">
        <v>-0.000173286869346395</v>
      </c>
      <c r="U47" s="37" t="n">
        <v>5.21980132101138E-005</v>
      </c>
      <c r="V47" s="37" t="n">
        <v>0.000328523041789239</v>
      </c>
      <c r="W47" s="37" t="n">
        <v>-0.000747717195340666</v>
      </c>
      <c r="X47" s="37" t="n">
        <v>0.000131372823362235</v>
      </c>
      <c r="Y47" s="37" t="n">
        <v>-1.80590745168013E-005</v>
      </c>
      <c r="Z47" s="37" t="n">
        <v>9.41830915406638E-005</v>
      </c>
      <c r="AA47" s="37" t="n">
        <v>0.000308997303661319</v>
      </c>
      <c r="AB47" s="37" t="n">
        <v>0.000550773541184671</v>
      </c>
      <c r="AC47" s="37" t="n">
        <v>6.21150492208678E-005</v>
      </c>
      <c r="AD47" s="37" t="n">
        <v>3.66074398730003E-005</v>
      </c>
      <c r="AE47" s="37" t="n">
        <v>0.000373534643083004</v>
      </c>
      <c r="AF47" s="37" t="n">
        <v>0.000442162131529798</v>
      </c>
      <c r="AG47" s="37" t="n">
        <v>1.78878356784071E-005</v>
      </c>
      <c r="AH47" s="37" t="n">
        <v>-3.6374828773071E-005</v>
      </c>
      <c r="AI47" s="37" t="n">
        <v>-8.36135959511894E-005</v>
      </c>
      <c r="AJ47" s="37" t="n">
        <v>0.000198223673683115</v>
      </c>
      <c r="AK47" s="37" t="n">
        <v>4.63936202406971E-005</v>
      </c>
      <c r="AL47" s="37" t="n">
        <v>6.14729293184181E-005</v>
      </c>
      <c r="AM47" s="37" t="n">
        <v>8.86523597054553E-005</v>
      </c>
      <c r="AN47" s="37" t="n">
        <v>0.000203857159502351</v>
      </c>
      <c r="AO47" s="37" t="n">
        <v>-0.000150940479600046</v>
      </c>
      <c r="AP47" s="37" t="n">
        <v>-0.000150940479600046</v>
      </c>
      <c r="AQ47" s="37" t="n">
        <v>0.000174345863697174</v>
      </c>
      <c r="AR47" s="37" t="n">
        <v>0.000174345863697174</v>
      </c>
      <c r="AS47" s="37" t="n">
        <v>0.000142206632520219</v>
      </c>
      <c r="AT47" s="37" t="n">
        <v>0.000849999782247774</v>
      </c>
      <c r="AU47" s="37" t="n">
        <v>0.000849999782247774</v>
      </c>
      <c r="AV47" s="37" t="n">
        <v>0.000552520089902806</v>
      </c>
      <c r="AW47" s="37" t="n">
        <v>8.40956940841416E-005</v>
      </c>
      <c r="AX47" s="37" t="n">
        <v>5.59143007323831E-005</v>
      </c>
      <c r="AY47" s="37" t="n">
        <v>0.000192379194224577</v>
      </c>
      <c r="AZ47" s="37" t="n">
        <v>8.1512196681485E-005</v>
      </c>
      <c r="BA47" s="37" t="n">
        <v>7.72156654121946E-005</v>
      </c>
      <c r="BB47" s="37" t="n">
        <v>0.000207626667384969</v>
      </c>
      <c r="BC47" s="37" t="n">
        <v>0.000235370730781083</v>
      </c>
      <c r="BD47" s="37" t="n">
        <v>0.000170748560508848</v>
      </c>
      <c r="BE47" s="37" t="n">
        <v>0.000179012324552712</v>
      </c>
      <c r="BF47" s="37" t="n">
        <v>9.46891270961409E-005</v>
      </c>
      <c r="BG47" s="37" t="n">
        <v>9.46891270961409E-005</v>
      </c>
      <c r="BH47" s="37" t="n">
        <v>9.46891270961409E-005</v>
      </c>
      <c r="BI47" s="37" t="n">
        <v>9.46891270961409E-005</v>
      </c>
      <c r="BJ47" s="37" t="n">
        <v>0.000888829979932224</v>
      </c>
      <c r="BK47" s="37" t="n">
        <v>0.00025508078836907</v>
      </c>
      <c r="BL47" s="37" t="n">
        <v>-0.000210158048146825</v>
      </c>
      <c r="BM47" s="37" t="n">
        <v>6.38388454798406E-005</v>
      </c>
      <c r="BN47" s="37" t="n">
        <v>-4.913447002003E-005</v>
      </c>
      <c r="BO47" s="37" t="n">
        <v>0.000275913831009363</v>
      </c>
      <c r="BP47" s="37" t="n">
        <v>0.000275913831009363</v>
      </c>
      <c r="BQ47" s="37" t="n">
        <v>0.000193269757947819</v>
      </c>
      <c r="BR47" s="37" t="n">
        <v>0.000193269757947819</v>
      </c>
    </row>
    <row r="48" customFormat="false" ht="12.75" hidden="false" customHeight="false" outlineLevel="0" collapsed="false">
      <c r="B48" s="3" t="n">
        <v>-0.000140102654545563</v>
      </c>
      <c r="C48" s="37" t="n">
        <v>-0.000186728901327817</v>
      </c>
      <c r="D48" s="37" t="n">
        <v>-4.57317721805828E-006</v>
      </c>
      <c r="E48" s="37" t="n">
        <v>0.000226246167354229</v>
      </c>
      <c r="F48" s="37" t="n">
        <v>-5.32964106022574E-005</v>
      </c>
      <c r="G48" s="37" t="n">
        <v>0.000415483263794626</v>
      </c>
      <c r="H48" s="37" t="n">
        <v>0.000373226076776496</v>
      </c>
      <c r="I48" s="37" t="n">
        <v>0.00014864709091904</v>
      </c>
      <c r="J48" s="37" t="n">
        <v>-0.000335367575465997</v>
      </c>
      <c r="K48" s="37" t="n">
        <v>0.000639636258621989</v>
      </c>
      <c r="L48" s="37" t="n">
        <v>0.000125575188673874</v>
      </c>
      <c r="M48" s="37" t="n">
        <v>0.000125575188673874</v>
      </c>
      <c r="N48" s="37" t="n">
        <v>0.000220354364567727</v>
      </c>
      <c r="O48" s="37" t="n">
        <v>-4.6720972562052E-005</v>
      </c>
      <c r="P48" s="37" t="n">
        <v>5.57948108508886E-005</v>
      </c>
      <c r="Q48" s="37" t="n">
        <v>-4.44000982791331E-005</v>
      </c>
      <c r="R48" s="37" t="n">
        <v>-2.37863660769209E-005</v>
      </c>
      <c r="S48" s="37" t="n">
        <v>6.58443769732659E-005</v>
      </c>
      <c r="T48" s="37" t="n">
        <v>0.000249321930520944</v>
      </c>
      <c r="U48" s="37" t="n">
        <v>-0.000102565701430238</v>
      </c>
      <c r="V48" s="37" t="n">
        <v>0.000239612415137176</v>
      </c>
      <c r="W48" s="37" t="n">
        <v>0.00191300620443833</v>
      </c>
      <c r="X48" s="37" t="n">
        <v>-0.000319564299478846</v>
      </c>
      <c r="Y48" s="37" t="n">
        <v>-0.000344922409719679</v>
      </c>
      <c r="Z48" s="37" t="n">
        <v>-0.000373491722151943</v>
      </c>
      <c r="AA48" s="37" t="n">
        <v>0.000330163059238063</v>
      </c>
      <c r="AB48" s="37" t="n">
        <v>0.000673302373085434</v>
      </c>
      <c r="AC48" s="37" t="n">
        <v>-7.27772273122063E-005</v>
      </c>
      <c r="AD48" s="37" t="n">
        <v>-0.000145145814093131</v>
      </c>
      <c r="AE48" s="37" t="n">
        <v>0.000161862054735157</v>
      </c>
      <c r="AF48" s="37" t="n">
        <v>0.000609750757337594</v>
      </c>
      <c r="AG48" s="37" t="n">
        <v>1.09419691936981E-005</v>
      </c>
      <c r="AH48" s="37" t="n">
        <v>0.000495562388256106</v>
      </c>
      <c r="AI48" s="37" t="n">
        <v>0.000235444839648397</v>
      </c>
      <c r="AJ48" s="37" t="n">
        <v>0.000146099932613102</v>
      </c>
      <c r="AK48" s="37" t="n">
        <v>-0.000271024601138631</v>
      </c>
      <c r="AL48" s="37" t="n">
        <v>-0.000128273435107487</v>
      </c>
      <c r="AM48" s="37" t="n">
        <v>-0.000173584284157196</v>
      </c>
      <c r="AN48" s="37" t="n">
        <v>-0.000160957022197416</v>
      </c>
      <c r="AO48" s="37" t="n">
        <v>0.00036975397122785</v>
      </c>
      <c r="AP48" s="37" t="n">
        <v>0.00036975397122785</v>
      </c>
      <c r="AQ48" s="37" t="n">
        <v>3.71075807386601E-005</v>
      </c>
      <c r="AR48" s="37" t="n">
        <v>3.71075807386601E-005</v>
      </c>
      <c r="AS48" s="37" t="n">
        <v>-0.000277394256907303</v>
      </c>
      <c r="AT48" s="37" t="n">
        <v>0.000552520089902806</v>
      </c>
      <c r="AU48" s="37" t="n">
        <v>0.000552520089902806</v>
      </c>
      <c r="AV48" s="37" t="n">
        <v>0.00584754845322015</v>
      </c>
      <c r="AW48" s="37" t="n">
        <v>-3.37052942458443E-005</v>
      </c>
      <c r="AX48" s="37" t="n">
        <v>0.000489149209631371</v>
      </c>
      <c r="AY48" s="37" t="n">
        <v>0.000367744555884989</v>
      </c>
      <c r="AZ48" s="37" t="n">
        <v>-0.000191563921713516</v>
      </c>
      <c r="BA48" s="37" t="n">
        <v>0.000254352663500615</v>
      </c>
      <c r="BB48" s="37" t="n">
        <v>0.00026975334848109</v>
      </c>
      <c r="BC48" s="37" t="n">
        <v>0.00025170147417496</v>
      </c>
      <c r="BD48" s="37" t="n">
        <v>2.83505309029503E-005</v>
      </c>
      <c r="BE48" s="37" t="n">
        <v>0.000108652715878601</v>
      </c>
      <c r="BF48" s="37" t="n">
        <v>-0.000179726897497888</v>
      </c>
      <c r="BG48" s="37" t="n">
        <v>-0.000179726897497888</v>
      </c>
      <c r="BH48" s="37" t="n">
        <v>-0.000179726897497888</v>
      </c>
      <c r="BI48" s="37" t="n">
        <v>-0.000179726897497888</v>
      </c>
      <c r="BJ48" s="37" t="n">
        <v>0.00351291424217556</v>
      </c>
      <c r="BK48" s="37" t="n">
        <v>0.000472660382724789</v>
      </c>
      <c r="BL48" s="37" t="n">
        <v>8.32116804440081E-005</v>
      </c>
      <c r="BM48" s="37" t="n">
        <v>-0.000144606206247739</v>
      </c>
      <c r="BN48" s="37" t="n">
        <v>-0.000121601241660461</v>
      </c>
      <c r="BO48" s="37" t="n">
        <v>0.00017299189465209</v>
      </c>
      <c r="BP48" s="37" t="n">
        <v>0.00017299189465209</v>
      </c>
      <c r="BQ48" s="37" t="n">
        <v>0.000146338287384758</v>
      </c>
      <c r="BR48" s="37" t="n">
        <v>0.000146338287384758</v>
      </c>
    </row>
    <row r="49" customFormat="false" ht="12.75" hidden="false" customHeight="false" outlineLevel="0" collapsed="false">
      <c r="B49" s="3" t="n">
        <v>0.000137834727111525</v>
      </c>
      <c r="C49" s="37" t="n">
        <v>0.000135200133967814</v>
      </c>
      <c r="D49" s="37" t="n">
        <v>7.89351109831529E-007</v>
      </c>
      <c r="E49" s="37" t="n">
        <v>-5.23936547156694E-006</v>
      </c>
      <c r="F49" s="37" t="n">
        <v>-4.48709853345961E-005</v>
      </c>
      <c r="G49" s="37" t="n">
        <v>5.28211043419076E-005</v>
      </c>
      <c r="H49" s="37" t="n">
        <v>0.000107132851477475</v>
      </c>
      <c r="I49" s="37" t="n">
        <v>2.56136389390031E-005</v>
      </c>
      <c r="J49" s="37" t="n">
        <v>0.000109009823687865</v>
      </c>
      <c r="K49" s="37" t="n">
        <v>6.78551694358254E-005</v>
      </c>
      <c r="L49" s="37" t="n">
        <v>1.01126997644707E-005</v>
      </c>
      <c r="M49" s="37" t="n">
        <v>1.01126997644707E-005</v>
      </c>
      <c r="N49" s="37" t="n">
        <v>3.98955502383595E-005</v>
      </c>
      <c r="O49" s="37" t="n">
        <v>0.000113860166356164</v>
      </c>
      <c r="P49" s="37" t="n">
        <v>0.000117243823653695</v>
      </c>
      <c r="Q49" s="37" t="n">
        <v>2.35400801146737E-005</v>
      </c>
      <c r="R49" s="37" t="n">
        <v>1.53443752047388E-005</v>
      </c>
      <c r="S49" s="37" t="n">
        <v>0.00012984782941581</v>
      </c>
      <c r="T49" s="37" t="n">
        <v>-6.47111944848183E-005</v>
      </c>
      <c r="U49" s="37" t="n">
        <v>0.000134872579684727</v>
      </c>
      <c r="V49" s="37" t="n">
        <v>3.99560638484691E-005</v>
      </c>
      <c r="W49" s="37" t="n">
        <v>-0.000221029475071713</v>
      </c>
      <c r="X49" s="37" t="n">
        <v>0.000187007583771047</v>
      </c>
      <c r="Y49" s="37" t="n">
        <v>0.000130820304014853</v>
      </c>
      <c r="Z49" s="37" t="n">
        <v>0.000147982996161368</v>
      </c>
      <c r="AA49" s="37" t="n">
        <v>3.28813638335286E-005</v>
      </c>
      <c r="AB49" s="37" t="n">
        <v>4.13421277873429E-005</v>
      </c>
      <c r="AC49" s="37" t="n">
        <v>5.77149763943181E-005</v>
      </c>
      <c r="AD49" s="37" t="n">
        <v>0.000114431781506476</v>
      </c>
      <c r="AE49" s="37" t="n">
        <v>5.84260670868665E-005</v>
      </c>
      <c r="AF49" s="37" t="n">
        <v>9.74942977803402E-005</v>
      </c>
      <c r="AG49" s="37" t="n">
        <v>5.57835382730791E-006</v>
      </c>
      <c r="AH49" s="37" t="n">
        <v>-6.98892631403287E-005</v>
      </c>
      <c r="AI49" s="37" t="n">
        <v>-7.63187319630038E-005</v>
      </c>
      <c r="AJ49" s="37" t="n">
        <v>1.63547155621677E-005</v>
      </c>
      <c r="AK49" s="37" t="n">
        <v>0.000178604488005792</v>
      </c>
      <c r="AL49" s="37" t="n">
        <v>0.000163043745340814</v>
      </c>
      <c r="AM49" s="37" t="n">
        <v>0.000130404335094101</v>
      </c>
      <c r="AN49" s="37" t="n">
        <v>0.000209982833555392</v>
      </c>
      <c r="AO49" s="37" t="n">
        <v>-1.81866688967869E-005</v>
      </c>
      <c r="AP49" s="37" t="n">
        <v>-1.81866688967869E-005</v>
      </c>
      <c r="AQ49" s="37" t="n">
        <v>2.98187808300278E-005</v>
      </c>
      <c r="AR49" s="37" t="n">
        <v>2.98187808300278E-005</v>
      </c>
      <c r="AS49" s="37" t="n">
        <v>0.000153007003488367</v>
      </c>
      <c r="AT49" s="37" t="n">
        <v>8.40956940841416E-005</v>
      </c>
      <c r="AU49" s="37" t="n">
        <v>8.40956940841416E-005</v>
      </c>
      <c r="AV49" s="37" t="n">
        <v>-3.37052942458443E-005</v>
      </c>
      <c r="AW49" s="37" t="n">
        <v>0.00018095055908752</v>
      </c>
      <c r="AX49" s="37" t="n">
        <v>0.000139896608915788</v>
      </c>
      <c r="AY49" s="37" t="n">
        <v>8.47227429693339E-005</v>
      </c>
      <c r="AZ49" s="37" t="n">
        <v>3.62696538728262E-005</v>
      </c>
      <c r="BA49" s="37" t="n">
        <v>4.35259427038277E-005</v>
      </c>
      <c r="BB49" s="37" t="n">
        <v>9.0708267122234E-005</v>
      </c>
      <c r="BC49" s="37" t="n">
        <v>3.71839498325585E-005</v>
      </c>
      <c r="BD49" s="37" t="n">
        <v>0.000146886388686192</v>
      </c>
      <c r="BE49" s="37" t="n">
        <v>0.000179620260298003</v>
      </c>
      <c r="BF49" s="37" t="n">
        <v>0.000140164433647115</v>
      </c>
      <c r="BG49" s="37" t="n">
        <v>0.000140164433647115</v>
      </c>
      <c r="BH49" s="37" t="n">
        <v>0.000140164433647115</v>
      </c>
      <c r="BI49" s="37" t="n">
        <v>0.000140164433647115</v>
      </c>
      <c r="BJ49" s="37" t="n">
        <v>0.000622144198232933</v>
      </c>
      <c r="BK49" s="37" t="n">
        <v>0.000113364048780924</v>
      </c>
      <c r="BL49" s="37" t="n">
        <v>-6.08210483053793E-005</v>
      </c>
      <c r="BM49" s="37" t="n">
        <v>0.000135094412889389</v>
      </c>
      <c r="BN49" s="37" t="n">
        <v>-3.03286601071418E-005</v>
      </c>
      <c r="BO49" s="37" t="n">
        <v>5.97401633388423E-005</v>
      </c>
      <c r="BP49" s="37" t="n">
        <v>5.97401633388423E-005</v>
      </c>
      <c r="BQ49" s="37" t="n">
        <v>2.36445912096685E-005</v>
      </c>
      <c r="BR49" s="37" t="n">
        <v>2.36445912096685E-005</v>
      </c>
    </row>
    <row r="50" customFormat="false" ht="12.75" hidden="false" customHeight="false" outlineLevel="0" collapsed="false">
      <c r="B50" s="3" t="n">
        <v>0.000147742328207963</v>
      </c>
      <c r="C50" s="37" t="n">
        <v>0.000160367400726905</v>
      </c>
      <c r="D50" s="37" t="n">
        <v>-9.17420359357405E-005</v>
      </c>
      <c r="E50" s="37" t="n">
        <v>4.06256975321977E-005</v>
      </c>
      <c r="F50" s="37" t="n">
        <v>-0.000125502780314048</v>
      </c>
      <c r="G50" s="37" t="n">
        <v>4.972067145483E-005</v>
      </c>
      <c r="H50" s="37" t="n">
        <v>7.17762919855273E-005</v>
      </c>
      <c r="I50" s="37" t="n">
        <v>6.25825226280391E-005</v>
      </c>
      <c r="J50" s="37" t="n">
        <v>0.000156113108898064</v>
      </c>
      <c r="K50" s="37" t="n">
        <v>5.59381506806165E-005</v>
      </c>
      <c r="L50" s="37" t="n">
        <v>1.14878488245466E-005</v>
      </c>
      <c r="M50" s="37" t="n">
        <v>1.14878488245466E-005</v>
      </c>
      <c r="N50" s="37" t="n">
        <v>5.69551870557303E-005</v>
      </c>
      <c r="O50" s="37" t="n">
        <v>0.000123877852300104</v>
      </c>
      <c r="P50" s="37" t="n">
        <v>0.0002045143986194</v>
      </c>
      <c r="Q50" s="37" t="n">
        <v>6.45039457914375E-006</v>
      </c>
      <c r="R50" s="37" t="n">
        <v>5.76136021531516E-005</v>
      </c>
      <c r="S50" s="37" t="n">
        <v>0.000160354195028244</v>
      </c>
      <c r="T50" s="37" t="n">
        <v>-0.000127481829563637</v>
      </c>
      <c r="U50" s="37" t="n">
        <v>0.000161300434286345</v>
      </c>
      <c r="V50" s="37" t="n">
        <v>-4.84376817800037E-005</v>
      </c>
      <c r="W50" s="37" t="n">
        <v>0.00083330014803164</v>
      </c>
      <c r="X50" s="37" t="n">
        <v>0.000145072735314303</v>
      </c>
      <c r="Y50" s="37" t="n">
        <v>2.63269198319007E-005</v>
      </c>
      <c r="Z50" s="37" t="n">
        <v>9.91086495640971E-005</v>
      </c>
      <c r="AA50" s="37" t="n">
        <v>6.64802920838827E-005</v>
      </c>
      <c r="AB50" s="37" t="n">
        <v>5.79040266173344E-005</v>
      </c>
      <c r="AC50" s="37" t="n">
        <v>3.0183590551242E-005</v>
      </c>
      <c r="AD50" s="37" t="n">
        <v>0.000879838670572178</v>
      </c>
      <c r="AE50" s="37" t="n">
        <v>3.18798355378421E-005</v>
      </c>
      <c r="AF50" s="37" t="n">
        <v>0.000139473793613584</v>
      </c>
      <c r="AG50" s="37" t="n">
        <v>-1.57496434270169E-005</v>
      </c>
      <c r="AH50" s="37" t="n">
        <v>6.36399208922018E-005</v>
      </c>
      <c r="AI50" s="37" t="n">
        <v>-7.44608224540123E-005</v>
      </c>
      <c r="AJ50" s="37" t="n">
        <v>-1.97743675884787E-005</v>
      </c>
      <c r="AK50" s="37" t="n">
        <v>0.000204975175764931</v>
      </c>
      <c r="AL50" s="37" t="n">
        <v>0.000163953669206925</v>
      </c>
      <c r="AM50" s="37" t="n">
        <v>4.10352594028493E-005</v>
      </c>
      <c r="AN50" s="37" t="n">
        <v>0.000166047831610585</v>
      </c>
      <c r="AO50" s="37" t="n">
        <v>-0.000103889982470794</v>
      </c>
      <c r="AP50" s="37" t="n">
        <v>-0.000103889982470794</v>
      </c>
      <c r="AQ50" s="37" t="n">
        <v>5.49041645470485E-005</v>
      </c>
      <c r="AR50" s="37" t="n">
        <v>5.49041645470485E-005</v>
      </c>
      <c r="AS50" s="37" t="n">
        <v>2.23658726851946E-005</v>
      </c>
      <c r="AT50" s="37" t="n">
        <v>5.59143007323831E-005</v>
      </c>
      <c r="AU50" s="37" t="n">
        <v>5.59143007323831E-005</v>
      </c>
      <c r="AV50" s="37" t="n">
        <v>0.000489149209631371</v>
      </c>
      <c r="AW50" s="37" t="n">
        <v>0.000139896608915788</v>
      </c>
      <c r="AX50" s="37" t="n">
        <v>0.0011971639310547</v>
      </c>
      <c r="AY50" s="37" t="n">
        <v>0.000213784370258074</v>
      </c>
      <c r="AZ50" s="37" t="n">
        <v>2.95439982020755E-005</v>
      </c>
      <c r="BA50" s="37" t="n">
        <v>-4.58968388250986E-005</v>
      </c>
      <c r="BB50" s="37" t="n">
        <v>0.000106031437966017</v>
      </c>
      <c r="BC50" s="37" t="n">
        <v>5.97180139251799E-005</v>
      </c>
      <c r="BD50" s="37" t="n">
        <v>0.000151118915813014</v>
      </c>
      <c r="BE50" s="37" t="n">
        <v>0.000155169058732622</v>
      </c>
      <c r="BF50" s="37" t="n">
        <v>0.000118910778380655</v>
      </c>
      <c r="BG50" s="37" t="n">
        <v>0.000118910778380655</v>
      </c>
      <c r="BH50" s="37" t="n">
        <v>0.000118910778380655</v>
      </c>
      <c r="BI50" s="37" t="n">
        <v>0.000118910778380655</v>
      </c>
      <c r="BJ50" s="37" t="n">
        <v>0.00123728056649875</v>
      </c>
      <c r="BK50" s="37" t="n">
        <v>-7.90560941208586E-005</v>
      </c>
      <c r="BL50" s="37" t="n">
        <v>-0.000171243017868737</v>
      </c>
      <c r="BM50" s="37" t="n">
        <v>2.38486384312681E-005</v>
      </c>
      <c r="BN50" s="37" t="n">
        <v>-8.40801456765595E-005</v>
      </c>
      <c r="BO50" s="37" t="n">
        <v>5.48399120339345E-005</v>
      </c>
      <c r="BP50" s="37" t="n">
        <v>5.48399120339345E-005</v>
      </c>
      <c r="BQ50" s="37" t="n">
        <v>5.32852338031192E-005</v>
      </c>
      <c r="BR50" s="37" t="n">
        <v>5.32852338031192E-005</v>
      </c>
    </row>
    <row r="51" customFormat="false" ht="12.75" hidden="false" customHeight="false" outlineLevel="0" collapsed="false">
      <c r="B51" s="3" t="n">
        <v>6.24420237985671E-005</v>
      </c>
      <c r="C51" s="37" t="n">
        <v>5.7616498294424E-005</v>
      </c>
      <c r="D51" s="37" t="n">
        <v>9.17129540979588E-006</v>
      </c>
      <c r="E51" s="37" t="n">
        <v>0.000155130221699531</v>
      </c>
      <c r="F51" s="37" t="n">
        <v>-2.03569978904862E-005</v>
      </c>
      <c r="G51" s="37" t="n">
        <v>0.000281845557889238</v>
      </c>
      <c r="H51" s="37" t="n">
        <v>0.00033930029372756</v>
      </c>
      <c r="I51" s="37" t="n">
        <v>0.000114088231563408</v>
      </c>
      <c r="J51" s="37" t="n">
        <v>8.33631029616304E-005</v>
      </c>
      <c r="K51" s="37" t="n">
        <v>0.000182324888943124</v>
      </c>
      <c r="L51" s="37" t="n">
        <v>0.000108971451035312</v>
      </c>
      <c r="M51" s="37" t="n">
        <v>0.000108971451035312</v>
      </c>
      <c r="N51" s="37" t="n">
        <v>0.000122009004876663</v>
      </c>
      <c r="O51" s="37" t="n">
        <v>6.42462681583869E-005</v>
      </c>
      <c r="P51" s="37" t="n">
        <v>9.69711826185883E-005</v>
      </c>
      <c r="Q51" s="37" t="n">
        <v>0.000139438715158226</v>
      </c>
      <c r="R51" s="37" t="n">
        <v>0.00012181211959116</v>
      </c>
      <c r="S51" s="37" t="n">
        <v>8.15238854750911E-005</v>
      </c>
      <c r="T51" s="37" t="n">
        <v>-0.000158709088191379</v>
      </c>
      <c r="U51" s="37" t="n">
        <v>9.15037781087213E-005</v>
      </c>
      <c r="V51" s="37" t="n">
        <v>0.000150485027969886</v>
      </c>
      <c r="W51" s="37" t="n">
        <v>-0.000581288601140969</v>
      </c>
      <c r="X51" s="37" t="n">
        <v>7.61410679167193E-005</v>
      </c>
      <c r="Y51" s="37" t="n">
        <v>4.56522857625258E-005</v>
      </c>
      <c r="Z51" s="37" t="n">
        <v>6.65496257143358E-005</v>
      </c>
      <c r="AA51" s="37" t="n">
        <v>0.000263641255857828</v>
      </c>
      <c r="AB51" s="37" t="n">
        <v>0.000249830176216854</v>
      </c>
      <c r="AC51" s="37" t="n">
        <v>7.18391940708426E-005</v>
      </c>
      <c r="AD51" s="37" t="n">
        <v>0.000162972196027339</v>
      </c>
      <c r="AE51" s="37" t="n">
        <v>0.000236360033214301</v>
      </c>
      <c r="AF51" s="37" t="n">
        <v>0.000324762861669483</v>
      </c>
      <c r="AG51" s="37" t="n">
        <v>5.4309407391005E-006</v>
      </c>
      <c r="AH51" s="37" t="n">
        <v>0.000167485879794906</v>
      </c>
      <c r="AI51" s="37" t="n">
        <v>0.00011481279422515</v>
      </c>
      <c r="AJ51" s="37" t="n">
        <v>0.000126696279855957</v>
      </c>
      <c r="AK51" s="37" t="n">
        <v>9.61737886410604E-005</v>
      </c>
      <c r="AL51" s="37" t="n">
        <v>7.2161801792294E-005</v>
      </c>
      <c r="AM51" s="37" t="n">
        <v>0.000120370579245139</v>
      </c>
      <c r="AN51" s="37" t="n">
        <v>0.000199741458626982</v>
      </c>
      <c r="AO51" s="37" t="n">
        <v>-0.000151311364924926</v>
      </c>
      <c r="AP51" s="37" t="n">
        <v>-0.000151311364924926</v>
      </c>
      <c r="AQ51" s="37" t="n">
        <v>0.00014668934407586</v>
      </c>
      <c r="AR51" s="37" t="n">
        <v>0.00014668934407586</v>
      </c>
      <c r="AS51" s="37" t="n">
        <v>9.33061760709577E-005</v>
      </c>
      <c r="AT51" s="37" t="n">
        <v>0.000192379194224577</v>
      </c>
      <c r="AU51" s="37" t="n">
        <v>0.000192379194224577</v>
      </c>
      <c r="AV51" s="37" t="n">
        <v>0.000367744555884989</v>
      </c>
      <c r="AW51" s="37" t="n">
        <v>8.47227429693339E-005</v>
      </c>
      <c r="AX51" s="37" t="n">
        <v>0.000213784370258074</v>
      </c>
      <c r="AY51" s="37" t="n">
        <v>0.000318993634392793</v>
      </c>
      <c r="AZ51" s="37" t="n">
        <v>0.000128882184545557</v>
      </c>
      <c r="BA51" s="37" t="n">
        <v>0.000134163357647658</v>
      </c>
      <c r="BB51" s="37" t="n">
        <v>0.000221052262800586</v>
      </c>
      <c r="BC51" s="37" t="n">
        <v>0.000111737999634228</v>
      </c>
      <c r="BD51" s="37" t="n">
        <v>0.000130368745892712</v>
      </c>
      <c r="BE51" s="37" t="n">
        <v>8.82565208430245E-005</v>
      </c>
      <c r="BF51" s="37" t="n">
        <v>9.21765087701447E-005</v>
      </c>
      <c r="BG51" s="37" t="n">
        <v>9.21765087701447E-005</v>
      </c>
      <c r="BH51" s="37" t="n">
        <v>9.21765087701447E-005</v>
      </c>
      <c r="BI51" s="37" t="n">
        <v>9.21765087701447E-005</v>
      </c>
      <c r="BJ51" s="37" t="n">
        <v>0.000397444172897855</v>
      </c>
      <c r="BK51" s="37" t="n">
        <v>0.000217960505079123</v>
      </c>
      <c r="BL51" s="37" t="n">
        <v>-0.000192134705751383</v>
      </c>
      <c r="BM51" s="37" t="n">
        <v>5.47952721142543E-005</v>
      </c>
      <c r="BN51" s="37" t="n">
        <v>-1.69132717128907E-005</v>
      </c>
      <c r="BO51" s="37" t="n">
        <v>0.000200968124536889</v>
      </c>
      <c r="BP51" s="37" t="n">
        <v>0.000200968124536889</v>
      </c>
      <c r="BQ51" s="37" t="n">
        <v>0.000136140783871239</v>
      </c>
      <c r="BR51" s="37" t="n">
        <v>0.000136140783871239</v>
      </c>
    </row>
    <row r="52" customFormat="false" ht="12.75" hidden="false" customHeight="false" outlineLevel="0" collapsed="false">
      <c r="B52" s="3" t="n">
        <v>2.02914408235075E-005</v>
      </c>
      <c r="C52" s="37" t="n">
        <v>1.8643116341649E-005</v>
      </c>
      <c r="D52" s="37" t="n">
        <v>3.53615304431365E-005</v>
      </c>
      <c r="E52" s="37" t="n">
        <v>0.000100649472993663</v>
      </c>
      <c r="F52" s="37" t="n">
        <v>6.17034934742044E-005</v>
      </c>
      <c r="G52" s="37" t="n">
        <v>0.000137537636669219</v>
      </c>
      <c r="H52" s="37" t="n">
        <v>0.000230351714588409</v>
      </c>
      <c r="I52" s="37" t="n">
        <v>-9.12521386967989E-006</v>
      </c>
      <c r="J52" s="37" t="n">
        <v>5.35970598123494E-005</v>
      </c>
      <c r="K52" s="37" t="n">
        <v>-8.2619649535543E-005</v>
      </c>
      <c r="L52" s="37" t="n">
        <v>9.12072623859275E-005</v>
      </c>
      <c r="M52" s="37" t="n">
        <v>9.12072623859275E-005</v>
      </c>
      <c r="N52" s="37" t="n">
        <v>0.000139365068991717</v>
      </c>
      <c r="O52" s="37" t="n">
        <v>-2.25832568458535E-005</v>
      </c>
      <c r="P52" s="37" t="n">
        <v>3.91737719830435E-005</v>
      </c>
      <c r="Q52" s="37" t="n">
        <v>0.000131744361283677</v>
      </c>
      <c r="R52" s="37" t="n">
        <v>0.000139255107836373</v>
      </c>
      <c r="S52" s="37" t="n">
        <v>2.27977408462783E-005</v>
      </c>
      <c r="T52" s="37" t="n">
        <v>-0.000185019191529331</v>
      </c>
      <c r="U52" s="37" t="n">
        <v>1.88296599705558E-005</v>
      </c>
      <c r="V52" s="37" t="n">
        <v>0.000245261985832173</v>
      </c>
      <c r="W52" s="37" t="n">
        <v>-0.00127361674267327</v>
      </c>
      <c r="X52" s="37" t="n">
        <v>-2.46955006426151E-005</v>
      </c>
      <c r="Y52" s="37" t="n">
        <v>2.16813278628578E-005</v>
      </c>
      <c r="Z52" s="37" t="n">
        <v>3.88951305067635E-005</v>
      </c>
      <c r="AA52" s="37" t="n">
        <v>6.30463737583513E-005</v>
      </c>
      <c r="AB52" s="37" t="n">
        <v>-8.50281401891097E-005</v>
      </c>
      <c r="AC52" s="37" t="n">
        <v>-4.59158737340525E-006</v>
      </c>
      <c r="AD52" s="37" t="n">
        <v>9.71861569609838E-005</v>
      </c>
      <c r="AE52" s="37" t="n">
        <v>0.000106331671701396</v>
      </c>
      <c r="AF52" s="37" t="n">
        <v>0.000203389009123207</v>
      </c>
      <c r="AG52" s="37" t="n">
        <v>-6.57925775583028E-006</v>
      </c>
      <c r="AH52" s="37" t="n">
        <v>0.000180872058554063</v>
      </c>
      <c r="AI52" s="37" t="n">
        <v>0.000162991729434</v>
      </c>
      <c r="AJ52" s="37" t="n">
        <v>0.000120163344705111</v>
      </c>
      <c r="AK52" s="37" t="n">
        <v>5.13811081197078E-005</v>
      </c>
      <c r="AL52" s="37" t="n">
        <v>3.24340567265524E-005</v>
      </c>
      <c r="AM52" s="37" t="n">
        <v>9.56876587098527E-005</v>
      </c>
      <c r="AN52" s="37" t="n">
        <v>-4.57869192550006E-005</v>
      </c>
      <c r="AO52" s="37" t="n">
        <v>-0.00035603916788747</v>
      </c>
      <c r="AP52" s="37" t="n">
        <v>-0.00035603916788747</v>
      </c>
      <c r="AQ52" s="37" t="n">
        <v>0.000181653034778389</v>
      </c>
      <c r="AR52" s="37" t="n">
        <v>0.000181653034778389</v>
      </c>
      <c r="AS52" s="37" t="n">
        <v>-6.44117526325744E-005</v>
      </c>
      <c r="AT52" s="37" t="n">
        <v>8.1512196681485E-005</v>
      </c>
      <c r="AU52" s="37" t="n">
        <v>8.1512196681485E-005</v>
      </c>
      <c r="AV52" s="37" t="n">
        <v>-0.000191563921713516</v>
      </c>
      <c r="AW52" s="37" t="n">
        <v>3.62696538728262E-005</v>
      </c>
      <c r="AX52" s="37" t="n">
        <v>2.95439982020755E-005</v>
      </c>
      <c r="AY52" s="37" t="n">
        <v>0.000128882184545557</v>
      </c>
      <c r="AZ52" s="37" t="n">
        <v>0.000860710852940147</v>
      </c>
      <c r="BA52" s="37" t="n">
        <v>0.000157041550852614</v>
      </c>
      <c r="BB52" s="37" t="n">
        <v>3.14213905442208E-005</v>
      </c>
      <c r="BC52" s="37" t="n">
        <v>0.000129600760974369</v>
      </c>
      <c r="BD52" s="37" t="n">
        <v>3.08788150996598E-005</v>
      </c>
      <c r="BE52" s="37" t="n">
        <v>-8.88113968228679E-005</v>
      </c>
      <c r="BF52" s="37" t="n">
        <v>4.25528688364534E-005</v>
      </c>
      <c r="BG52" s="37" t="n">
        <v>4.25528688364534E-005</v>
      </c>
      <c r="BH52" s="37" t="n">
        <v>4.25528688364534E-005</v>
      </c>
      <c r="BI52" s="37" t="n">
        <v>4.25528688364534E-005</v>
      </c>
      <c r="BJ52" s="37" t="n">
        <v>-0.000644802768550144</v>
      </c>
      <c r="BK52" s="37" t="n">
        <v>7.27017953165491E-005</v>
      </c>
      <c r="BL52" s="37" t="n">
        <v>-0.000220003513327274</v>
      </c>
      <c r="BM52" s="37" t="n">
        <v>3.84889659323301E-005</v>
      </c>
      <c r="BN52" s="37" t="n">
        <v>7.4301122810092E-005</v>
      </c>
      <c r="BO52" s="37" t="n">
        <v>8.97398261563978E-005</v>
      </c>
      <c r="BP52" s="37" t="n">
        <v>8.97398261563978E-005</v>
      </c>
      <c r="BQ52" s="37" t="n">
        <v>0.000113801073460055</v>
      </c>
      <c r="BR52" s="37" t="n">
        <v>0.000113801073460055</v>
      </c>
    </row>
    <row r="53" customFormat="false" ht="12.75" hidden="false" customHeight="false" outlineLevel="0" collapsed="false">
      <c r="B53" s="3" t="n">
        <v>-6.79721372917558E-005</v>
      </c>
      <c r="C53" s="37" t="n">
        <v>-1.01084519111505E-005</v>
      </c>
      <c r="D53" s="37" t="n">
        <v>8.62093031763035E-005</v>
      </c>
      <c r="E53" s="37" t="n">
        <v>0.000155377768490484</v>
      </c>
      <c r="F53" s="37" t="n">
        <v>1.07766712982365E-005</v>
      </c>
      <c r="G53" s="37" t="n">
        <v>0.000252980856571362</v>
      </c>
      <c r="H53" s="37" t="n">
        <v>0.000308846678136028</v>
      </c>
      <c r="I53" s="37" t="n">
        <v>8.21419483296304E-005</v>
      </c>
      <c r="J53" s="37" t="n">
        <v>-4.5914344078078E-006</v>
      </c>
      <c r="K53" s="37" t="n">
        <v>0.000112353074767678</v>
      </c>
      <c r="L53" s="37" t="n">
        <v>0.000138553390152626</v>
      </c>
      <c r="M53" s="37" t="n">
        <v>0.000138553390152626</v>
      </c>
      <c r="N53" s="37" t="n">
        <v>0.000135086290927253</v>
      </c>
      <c r="O53" s="37" t="n">
        <v>-7.93823335042114E-006</v>
      </c>
      <c r="P53" s="37" t="n">
        <v>1.11155625944549E-005</v>
      </c>
      <c r="Q53" s="37" t="n">
        <v>0.000178648753521732</v>
      </c>
      <c r="R53" s="37" t="n">
        <v>0.000117683642034493</v>
      </c>
      <c r="S53" s="37" t="n">
        <v>-2.04832953457858E-006</v>
      </c>
      <c r="T53" s="37" t="n">
        <v>-3.70035935263041E-005</v>
      </c>
      <c r="U53" s="37" t="n">
        <v>-1.56433066594282E-005</v>
      </c>
      <c r="V53" s="37" t="n">
        <v>9.29982795977184E-005</v>
      </c>
      <c r="W53" s="37" t="n">
        <v>-0.000801301971007391</v>
      </c>
      <c r="X53" s="37" t="n">
        <v>1.74177685961845E-005</v>
      </c>
      <c r="Y53" s="37" t="n">
        <v>-1.60112190454406E-005</v>
      </c>
      <c r="Z53" s="37" t="n">
        <v>2.25004281008415E-005</v>
      </c>
      <c r="AA53" s="37" t="n">
        <v>0.00021617360280797</v>
      </c>
      <c r="AB53" s="37" t="n">
        <v>0.000177437159279933</v>
      </c>
      <c r="AC53" s="37" t="n">
        <v>-9.63581226615099E-005</v>
      </c>
      <c r="AD53" s="37" t="n">
        <v>7.30936216708192E-005</v>
      </c>
      <c r="AE53" s="37" t="n">
        <v>0.000172482915260535</v>
      </c>
      <c r="AF53" s="37" t="n">
        <v>0.000215503901027286</v>
      </c>
      <c r="AG53" s="37" t="n">
        <v>-6.38926519650031E-006</v>
      </c>
      <c r="AH53" s="37" t="n">
        <v>0.00012263276753939</v>
      </c>
      <c r="AI53" s="37" t="n">
        <v>0.000218911372682241</v>
      </c>
      <c r="AJ53" s="37" t="n">
        <v>0.000127490447571025</v>
      </c>
      <c r="AK53" s="37" t="n">
        <v>-1.86998179487699E-005</v>
      </c>
      <c r="AL53" s="37" t="n">
        <v>-3.98793381496982E-005</v>
      </c>
      <c r="AM53" s="37" t="n">
        <v>5.88114146551184E-005</v>
      </c>
      <c r="AN53" s="37" t="n">
        <v>-5.25907469251052E-005</v>
      </c>
      <c r="AO53" s="37" t="n">
        <v>9.22111330789182E-005</v>
      </c>
      <c r="AP53" s="37" t="n">
        <v>9.22111330789182E-005</v>
      </c>
      <c r="AQ53" s="37" t="n">
        <v>8.6083796906845E-005</v>
      </c>
      <c r="AR53" s="37" t="n">
        <v>8.6083796906845E-005</v>
      </c>
      <c r="AS53" s="37" t="n">
        <v>5.37685604993377E-005</v>
      </c>
      <c r="AT53" s="37" t="n">
        <v>7.72156654121946E-005</v>
      </c>
      <c r="AU53" s="37" t="n">
        <v>7.72156654121946E-005</v>
      </c>
      <c r="AV53" s="37" t="n">
        <v>0.000254352663500615</v>
      </c>
      <c r="AW53" s="37" t="n">
        <v>4.35259427038277E-005</v>
      </c>
      <c r="AX53" s="37" t="n">
        <v>-4.58968388250986E-005</v>
      </c>
      <c r="AY53" s="37" t="n">
        <v>0.000134163357647658</v>
      </c>
      <c r="AZ53" s="37" t="n">
        <v>0.000157041550852614</v>
      </c>
      <c r="BA53" s="37" t="n">
        <v>0.000582543578439686</v>
      </c>
      <c r="BB53" s="37" t="n">
        <v>0.000106447226208721</v>
      </c>
      <c r="BC53" s="37" t="n">
        <v>0.000131089889242349</v>
      </c>
      <c r="BD53" s="37" t="n">
        <v>-1.87883845306529E-006</v>
      </c>
      <c r="BE53" s="37" t="n">
        <v>-6.41666366268812E-006</v>
      </c>
      <c r="BF53" s="37" t="n">
        <v>2.02243745793259E-005</v>
      </c>
      <c r="BG53" s="37" t="n">
        <v>2.02243745793259E-005</v>
      </c>
      <c r="BH53" s="37" t="n">
        <v>2.02243745793259E-005</v>
      </c>
      <c r="BI53" s="37" t="n">
        <v>2.02243745793259E-005</v>
      </c>
      <c r="BJ53" s="37" t="n">
        <v>0.000113687082205429</v>
      </c>
      <c r="BK53" s="37" t="n">
        <v>0.000212071422461152</v>
      </c>
      <c r="BL53" s="37" t="n">
        <v>-0.000103006781737443</v>
      </c>
      <c r="BM53" s="37" t="n">
        <v>-1.50411257961448E-005</v>
      </c>
      <c r="BN53" s="37" t="n">
        <v>1.40458005278462E-005</v>
      </c>
      <c r="BO53" s="37" t="n">
        <v>0.00016664860762275</v>
      </c>
      <c r="BP53" s="37" t="n">
        <v>0.00016664860762275</v>
      </c>
      <c r="BQ53" s="37" t="n">
        <v>0.000116738108342988</v>
      </c>
      <c r="BR53" s="37" t="n">
        <v>0.000116738108342988</v>
      </c>
    </row>
    <row r="54" customFormat="false" ht="12.75" hidden="false" customHeight="false" outlineLevel="0" collapsed="false">
      <c r="B54" s="3" t="n">
        <v>8.62141847399876E-005</v>
      </c>
      <c r="C54" s="37" t="n">
        <v>8.63752531449204E-005</v>
      </c>
      <c r="D54" s="37" t="n">
        <v>7.23820522554466E-006</v>
      </c>
      <c r="E54" s="37" t="n">
        <v>9.65908340524182E-005</v>
      </c>
      <c r="F54" s="37" t="n">
        <v>-4.4393448328618E-005</v>
      </c>
      <c r="G54" s="37" t="n">
        <v>0.00027025185870009</v>
      </c>
      <c r="H54" s="37" t="n">
        <v>0.000353981844009304</v>
      </c>
      <c r="I54" s="37" t="n">
        <v>0.000103477713004638</v>
      </c>
      <c r="J54" s="37" t="n">
        <v>9.0519978868761E-005</v>
      </c>
      <c r="K54" s="37" t="n">
        <v>0.000184100286862689</v>
      </c>
      <c r="L54" s="37" t="n">
        <v>2.08934626447874E-005</v>
      </c>
      <c r="M54" s="37" t="n">
        <v>2.08934626447874E-005</v>
      </c>
      <c r="N54" s="37" t="n">
        <v>8.0242976085614E-005</v>
      </c>
      <c r="O54" s="37" t="n">
        <v>0.000110307335634917</v>
      </c>
      <c r="P54" s="37" t="n">
        <v>0.000104410034832955</v>
      </c>
      <c r="Q54" s="37" t="n">
        <v>7.96028648208238E-005</v>
      </c>
      <c r="R54" s="37" t="n">
        <v>8.00563277348691E-005</v>
      </c>
      <c r="S54" s="37" t="n">
        <v>8.42746747861189E-005</v>
      </c>
      <c r="T54" s="37" t="n">
        <v>-0.000135497239631194</v>
      </c>
      <c r="U54" s="37" t="n">
        <v>0.000111602649612572</v>
      </c>
      <c r="V54" s="37" t="n">
        <v>0.00018408088628765</v>
      </c>
      <c r="W54" s="37" t="n">
        <v>-0.000394414263344002</v>
      </c>
      <c r="X54" s="37" t="n">
        <v>0.000171829847249408</v>
      </c>
      <c r="Y54" s="37" t="n">
        <v>4.03873464657579E-005</v>
      </c>
      <c r="Z54" s="37" t="n">
        <v>0.000132674976569104</v>
      </c>
      <c r="AA54" s="37" t="n">
        <v>0.000244704957045314</v>
      </c>
      <c r="AB54" s="37" t="n">
        <v>0.000287064807875879</v>
      </c>
      <c r="AC54" s="37" t="n">
        <v>5.66306068708283E-005</v>
      </c>
      <c r="AD54" s="37" t="n">
        <v>5.38633852978538E-005</v>
      </c>
      <c r="AE54" s="37" t="n">
        <v>0.000230853276015442</v>
      </c>
      <c r="AF54" s="37" t="n">
        <v>0.000322543731155616</v>
      </c>
      <c r="AG54" s="37" t="n">
        <v>1.36824301204805E-005</v>
      </c>
      <c r="AH54" s="37" t="n">
        <v>6.3822675133427E-005</v>
      </c>
      <c r="AI54" s="37" t="n">
        <v>-1.83184207510084E-006</v>
      </c>
      <c r="AJ54" s="37" t="n">
        <v>9.22622286980791E-005</v>
      </c>
      <c r="AK54" s="37" t="n">
        <v>0.000127276127510698</v>
      </c>
      <c r="AL54" s="37" t="n">
        <v>9.14514816881142E-005</v>
      </c>
      <c r="AM54" s="37" t="n">
        <v>0.000117720928627904</v>
      </c>
      <c r="AN54" s="37" t="n">
        <v>0.000180802816351988</v>
      </c>
      <c r="AO54" s="37" t="n">
        <v>-0.000196314629101982</v>
      </c>
      <c r="AP54" s="37" t="n">
        <v>-0.000196314629101982</v>
      </c>
      <c r="AQ54" s="37" t="n">
        <v>9.54236850474556E-005</v>
      </c>
      <c r="AR54" s="37" t="n">
        <v>9.54236850474556E-005</v>
      </c>
      <c r="AS54" s="37" t="n">
        <v>0.000154603131359067</v>
      </c>
      <c r="AT54" s="37" t="n">
        <v>0.000207626667384969</v>
      </c>
      <c r="AU54" s="37" t="n">
        <v>0.000207626667384969</v>
      </c>
      <c r="AV54" s="37" t="n">
        <v>0.00026975334848109</v>
      </c>
      <c r="AW54" s="37" t="n">
        <v>9.0708267122234E-005</v>
      </c>
      <c r="AX54" s="37" t="n">
        <v>0.000106031437966017</v>
      </c>
      <c r="AY54" s="37" t="n">
        <v>0.000221052262800586</v>
      </c>
      <c r="AZ54" s="37" t="n">
        <v>3.14213905442208E-005</v>
      </c>
      <c r="BA54" s="37" t="n">
        <v>0.000106447226208721</v>
      </c>
      <c r="BB54" s="37" t="n">
        <v>0.00033148762844655</v>
      </c>
      <c r="BC54" s="37" t="n">
        <v>7.89787637885721E-005</v>
      </c>
      <c r="BD54" s="37" t="n">
        <v>0.000152731889630926</v>
      </c>
      <c r="BE54" s="37" t="n">
        <v>0.000112874334653182</v>
      </c>
      <c r="BF54" s="37" t="n">
        <v>0.000109947594698607</v>
      </c>
      <c r="BG54" s="37" t="n">
        <v>0.000109947594698607</v>
      </c>
      <c r="BH54" s="37" t="n">
        <v>0.000109947594698607</v>
      </c>
      <c r="BI54" s="37" t="n">
        <v>0.000109947594698607</v>
      </c>
      <c r="BJ54" s="37" t="n">
        <v>0.000185406086641881</v>
      </c>
      <c r="BK54" s="37" t="n">
        <v>0.000241752518846286</v>
      </c>
      <c r="BL54" s="37" t="n">
        <v>-0.000145119246851751</v>
      </c>
      <c r="BM54" s="37" t="n">
        <v>6.74035026218628E-005</v>
      </c>
      <c r="BN54" s="37" t="n">
        <v>-3.10692203128282E-005</v>
      </c>
      <c r="BO54" s="37" t="n">
        <v>0.000205693730903016</v>
      </c>
      <c r="BP54" s="37" t="n">
        <v>0.000205693730903016</v>
      </c>
      <c r="BQ54" s="37" t="n">
        <v>9.44714199271488E-005</v>
      </c>
      <c r="BR54" s="37" t="n">
        <v>9.44714199271488E-005</v>
      </c>
    </row>
    <row r="55" customFormat="false" ht="12.75" hidden="false" customHeight="false" outlineLevel="0" collapsed="false">
      <c r="B55" s="3" t="n">
        <v>3.10574898567414E-005</v>
      </c>
      <c r="C55" s="37" t="n">
        <v>3.91863488791867E-005</v>
      </c>
      <c r="D55" s="37" t="n">
        <v>3.7001783416098E-005</v>
      </c>
      <c r="E55" s="37" t="n">
        <v>0.000148266765398395</v>
      </c>
      <c r="F55" s="37" t="n">
        <v>1.4772972970715E-005</v>
      </c>
      <c r="G55" s="37" t="n">
        <v>0.000197750349287888</v>
      </c>
      <c r="H55" s="37" t="n">
        <v>0.000234322167604499</v>
      </c>
      <c r="I55" s="37" t="n">
        <v>4.92440851511074E-005</v>
      </c>
      <c r="J55" s="37" t="n">
        <v>5.28925442168255E-005</v>
      </c>
      <c r="K55" s="37" t="n">
        <v>0.000140466713661539</v>
      </c>
      <c r="L55" s="37" t="n">
        <v>0.000143676072703054</v>
      </c>
      <c r="M55" s="37" t="n">
        <v>0.000143676072703054</v>
      </c>
      <c r="N55" s="37" t="n">
        <v>0.00020870511835487</v>
      </c>
      <c r="O55" s="37" t="n">
        <v>1.96299899431787E-005</v>
      </c>
      <c r="P55" s="37" t="n">
        <v>3.63071479770449E-005</v>
      </c>
      <c r="Q55" s="37" t="n">
        <v>0.000158031900347059</v>
      </c>
      <c r="R55" s="37" t="n">
        <v>0.000136193318375248</v>
      </c>
      <c r="S55" s="37" t="n">
        <v>2.61640046986864E-005</v>
      </c>
      <c r="T55" s="37" t="n">
        <v>-9.26903399847276E-005</v>
      </c>
      <c r="U55" s="37" t="n">
        <v>2.23787218260826E-005</v>
      </c>
      <c r="V55" s="37" t="n">
        <v>0.000229634325376429</v>
      </c>
      <c r="W55" s="37" t="n">
        <v>-0.00081417226937076</v>
      </c>
      <c r="X55" s="37" t="n">
        <v>3.74057044057361E-005</v>
      </c>
      <c r="Y55" s="37" t="n">
        <v>5.56926293344581E-005</v>
      </c>
      <c r="Z55" s="37" t="n">
        <v>4.19426801140741E-005</v>
      </c>
      <c r="AA55" s="37" t="n">
        <v>0.000172049076204039</v>
      </c>
      <c r="AB55" s="37" t="n">
        <v>0.000241628313984683</v>
      </c>
      <c r="AC55" s="37" t="n">
        <v>2.28732490722872E-005</v>
      </c>
      <c r="AD55" s="37" t="n">
        <v>0.000102701556865322</v>
      </c>
      <c r="AE55" s="37" t="n">
        <v>0.000174323976445828</v>
      </c>
      <c r="AF55" s="37" t="n">
        <v>0.00023046659628965</v>
      </c>
      <c r="AG55" s="37" t="n">
        <v>7.12366370284295E-006</v>
      </c>
      <c r="AH55" s="37" t="n">
        <v>0.000109870742507234</v>
      </c>
      <c r="AI55" s="37" t="n">
        <v>8.61356715304532E-005</v>
      </c>
      <c r="AJ55" s="37" t="n">
        <v>0.000118575786879985</v>
      </c>
      <c r="AK55" s="37" t="n">
        <v>3.82025332533344E-005</v>
      </c>
      <c r="AL55" s="37" t="n">
        <v>3.45263121958364E-005</v>
      </c>
      <c r="AM55" s="37" t="n">
        <v>1.8345656774424E-005</v>
      </c>
      <c r="AN55" s="37" t="n">
        <v>6.76826272450133E-005</v>
      </c>
      <c r="AO55" s="37" t="n">
        <v>-9.24230358355906E-005</v>
      </c>
      <c r="AP55" s="37" t="n">
        <v>-9.24230358355906E-005</v>
      </c>
      <c r="AQ55" s="37" t="n">
        <v>0.000140439716230183</v>
      </c>
      <c r="AR55" s="37" t="n">
        <v>0.000140439716230183</v>
      </c>
      <c r="AS55" s="37" t="n">
        <v>4.57360156791233E-005</v>
      </c>
      <c r="AT55" s="37" t="n">
        <v>0.000235370730781083</v>
      </c>
      <c r="AU55" s="37" t="n">
        <v>0.000235370730781083</v>
      </c>
      <c r="AV55" s="37" t="n">
        <v>0.00025170147417496</v>
      </c>
      <c r="AW55" s="37" t="n">
        <v>3.71839498325585E-005</v>
      </c>
      <c r="AX55" s="37" t="n">
        <v>5.97180139251799E-005</v>
      </c>
      <c r="AY55" s="37" t="n">
        <v>0.000111737999634228</v>
      </c>
      <c r="AZ55" s="37" t="n">
        <v>0.000129600760974369</v>
      </c>
      <c r="BA55" s="37" t="n">
        <v>0.000131089889242349</v>
      </c>
      <c r="BB55" s="37" t="n">
        <v>7.89787637885721E-005</v>
      </c>
      <c r="BC55" s="37" t="n">
        <v>0.000230698242612854</v>
      </c>
      <c r="BD55" s="37" t="n">
        <v>7.90513204404226E-005</v>
      </c>
      <c r="BE55" s="37" t="n">
        <v>1.35943428036208E-006</v>
      </c>
      <c r="BF55" s="37" t="n">
        <v>6.03499819956119E-005</v>
      </c>
      <c r="BG55" s="37" t="n">
        <v>6.03499819956119E-005</v>
      </c>
      <c r="BH55" s="37" t="n">
        <v>6.03499819956119E-005</v>
      </c>
      <c r="BI55" s="37" t="n">
        <v>6.03499819956119E-005</v>
      </c>
      <c r="BJ55" s="37" t="n">
        <v>0.00021422895677305</v>
      </c>
      <c r="BK55" s="37" t="n">
        <v>0.00010207390091009</v>
      </c>
      <c r="BL55" s="37" t="n">
        <v>-0.000133153435630775</v>
      </c>
      <c r="BM55" s="37" t="n">
        <v>4.54273013702404E-006</v>
      </c>
      <c r="BN55" s="37" t="n">
        <v>8.73260807917493E-006</v>
      </c>
      <c r="BO55" s="37" t="n">
        <v>0.000149067550299206</v>
      </c>
      <c r="BP55" s="37" t="n">
        <v>0.000149067550299206</v>
      </c>
      <c r="BQ55" s="37" t="n">
        <v>0.000144602119230326</v>
      </c>
      <c r="BR55" s="37" t="n">
        <v>0.000144602119230326</v>
      </c>
    </row>
    <row r="56" customFormat="false" ht="12.75" hidden="false" customHeight="false" outlineLevel="0" collapsed="false">
      <c r="B56" s="3" t="n">
        <v>0.000220879837914231</v>
      </c>
      <c r="C56" s="37" t="n">
        <v>0.000213165143736985</v>
      </c>
      <c r="D56" s="37" t="n">
        <v>1.02214343999082E-005</v>
      </c>
      <c r="E56" s="37" t="n">
        <v>9.2584202787304E-005</v>
      </c>
      <c r="F56" s="37" t="n">
        <v>-5.01047516702637E-005</v>
      </c>
      <c r="G56" s="37" t="n">
        <v>0.000173763112465686</v>
      </c>
      <c r="H56" s="37" t="n">
        <v>0.000216762945371888</v>
      </c>
      <c r="I56" s="37" t="n">
        <v>4.96353876997348E-005</v>
      </c>
      <c r="J56" s="37" t="n">
        <v>0.000207134518355832</v>
      </c>
      <c r="K56" s="37" t="n">
        <v>8.11780389185066E-005</v>
      </c>
      <c r="L56" s="37" t="n">
        <v>2.88303592591883E-006</v>
      </c>
      <c r="M56" s="37" t="n">
        <v>2.88303592591883E-006</v>
      </c>
      <c r="N56" s="37" t="n">
        <v>7.82118959871944E-005</v>
      </c>
      <c r="O56" s="37" t="n">
        <v>0.000197881462346467</v>
      </c>
      <c r="P56" s="37" t="n">
        <v>0.000167249708022099</v>
      </c>
      <c r="Q56" s="37" t="n">
        <v>6.44347558147344E-005</v>
      </c>
      <c r="R56" s="37" t="n">
        <v>8.52010605477528E-005</v>
      </c>
      <c r="S56" s="37" t="n">
        <v>0.000148429073219199</v>
      </c>
      <c r="T56" s="37" t="n">
        <v>-0.000259109435621827</v>
      </c>
      <c r="U56" s="37" t="n">
        <v>0.00019650388465613</v>
      </c>
      <c r="V56" s="37" t="n">
        <v>0.000162190597875134</v>
      </c>
      <c r="W56" s="37" t="n">
        <v>-0.000636336107064581</v>
      </c>
      <c r="X56" s="37" t="n">
        <v>0.000276339152996141</v>
      </c>
      <c r="Y56" s="37" t="n">
        <v>0.000189681477634329</v>
      </c>
      <c r="Z56" s="37" t="n">
        <v>0.000248960072785723</v>
      </c>
      <c r="AA56" s="37" t="n">
        <v>0.000100304932800139</v>
      </c>
      <c r="AB56" s="37" t="n">
        <v>0.000122820668924</v>
      </c>
      <c r="AC56" s="37" t="n">
        <v>0.000112021063329042</v>
      </c>
      <c r="AD56" s="37" t="n">
        <v>3.3409193571271E-005</v>
      </c>
      <c r="AE56" s="37" t="n">
        <v>0.000172926608117042</v>
      </c>
      <c r="AF56" s="37" t="n">
        <v>0.000208053512005293</v>
      </c>
      <c r="AG56" s="37" t="n">
        <v>1.37853328296165E-005</v>
      </c>
      <c r="AH56" s="37" t="n">
        <v>-3.75691208939771E-005</v>
      </c>
      <c r="AI56" s="37" t="n">
        <v>-5.33643129079737E-005</v>
      </c>
      <c r="AJ56" s="37" t="n">
        <v>6.41772178488312E-005</v>
      </c>
      <c r="AK56" s="37" t="n">
        <v>0.000308054726000974</v>
      </c>
      <c r="AL56" s="37" t="n">
        <v>0.000235834656861833</v>
      </c>
      <c r="AM56" s="37" t="n">
        <v>0.000199861877189563</v>
      </c>
      <c r="AN56" s="37" t="n">
        <v>0.000361897854953934</v>
      </c>
      <c r="AO56" s="37" t="n">
        <v>-0.000250133616013042</v>
      </c>
      <c r="AP56" s="37" t="n">
        <v>-0.000250133616013042</v>
      </c>
      <c r="AQ56" s="37" t="n">
        <v>7.84781629667154E-005</v>
      </c>
      <c r="AR56" s="37" t="n">
        <v>7.84781629667154E-005</v>
      </c>
      <c r="AS56" s="37" t="n">
        <v>0.000302095037640521</v>
      </c>
      <c r="AT56" s="37" t="n">
        <v>0.000170748560508848</v>
      </c>
      <c r="AU56" s="37" t="n">
        <v>0.000170748560508848</v>
      </c>
      <c r="AV56" s="37" t="n">
        <v>2.83505309029503E-005</v>
      </c>
      <c r="AW56" s="37" t="n">
        <v>0.000146886388686192</v>
      </c>
      <c r="AX56" s="37" t="n">
        <v>0.000151118915813014</v>
      </c>
      <c r="AY56" s="37" t="n">
        <v>0.000130368745892712</v>
      </c>
      <c r="AZ56" s="37" t="n">
        <v>3.08788150996598E-005</v>
      </c>
      <c r="BA56" s="37" t="n">
        <v>-1.87883845306529E-006</v>
      </c>
      <c r="BB56" s="37" t="n">
        <v>0.000152731889630926</v>
      </c>
      <c r="BC56" s="37" t="n">
        <v>7.90513204404226E-005</v>
      </c>
      <c r="BD56" s="37" t="n">
        <v>0.000297139403920474</v>
      </c>
      <c r="BE56" s="37" t="n">
        <v>0.000235593552827857</v>
      </c>
      <c r="BF56" s="37" t="n">
        <v>0.000235922230846254</v>
      </c>
      <c r="BG56" s="37" t="n">
        <v>0.000235922230846254</v>
      </c>
      <c r="BH56" s="37" t="n">
        <v>0.000235922230846254</v>
      </c>
      <c r="BI56" s="37" t="n">
        <v>0.000235922230846254</v>
      </c>
      <c r="BJ56" s="37" t="n">
        <v>0.000346679366903564</v>
      </c>
      <c r="BK56" s="37" t="n">
        <v>0.000114054375772131</v>
      </c>
      <c r="BL56" s="37" t="n">
        <v>-0.000277205366239377</v>
      </c>
      <c r="BM56" s="37" t="n">
        <v>0.000169198295055806</v>
      </c>
      <c r="BN56" s="37" t="n">
        <v>-2.19618588502908E-005</v>
      </c>
      <c r="BO56" s="37" t="n">
        <v>0.000132444190939164</v>
      </c>
      <c r="BP56" s="37" t="n">
        <v>0.000132444190939164</v>
      </c>
      <c r="BQ56" s="37" t="n">
        <v>6.74380076614554E-005</v>
      </c>
      <c r="BR56" s="37" t="n">
        <v>6.74380076614554E-005</v>
      </c>
    </row>
    <row r="57" customFormat="false" ht="12.75" hidden="false" customHeight="false" outlineLevel="0" collapsed="false">
      <c r="B57" s="3" t="n">
        <v>0.000207543569451723</v>
      </c>
      <c r="C57" s="37" t="n">
        <v>0.000185910475373947</v>
      </c>
      <c r="D57" s="37" t="n">
        <v>-2.40272658286169E-005</v>
      </c>
      <c r="E57" s="37" t="n">
        <v>1.16851172995603E-005</v>
      </c>
      <c r="F57" s="37" t="n">
        <v>-0.000128801447501171</v>
      </c>
      <c r="G57" s="37" t="n">
        <v>0.000104808003429505</v>
      </c>
      <c r="H57" s="37" t="n">
        <v>0.000127412209341471</v>
      </c>
      <c r="I57" s="37" t="n">
        <v>3.00905495474935E-005</v>
      </c>
      <c r="J57" s="37" t="n">
        <v>0.000196741535947114</v>
      </c>
      <c r="K57" s="37" t="n">
        <v>0.000158621414115731</v>
      </c>
      <c r="L57" s="37" t="n">
        <v>-2.56324005448341E-005</v>
      </c>
      <c r="M57" s="37" t="n">
        <v>-2.56324005448341E-005</v>
      </c>
      <c r="N57" s="37" t="n">
        <v>9.48244398484029E-006</v>
      </c>
      <c r="O57" s="37" t="n">
        <v>0.000235506738238979</v>
      </c>
      <c r="P57" s="37" t="n">
        <v>0.000196836413280018</v>
      </c>
      <c r="Q57" s="37" t="n">
        <v>6.57269596629006E-005</v>
      </c>
      <c r="R57" s="37" t="n">
        <v>8.52814577315907E-005</v>
      </c>
      <c r="S57" s="37" t="n">
        <v>0.000208524676276508</v>
      </c>
      <c r="T57" s="37" t="n">
        <v>-9.16299992362338E-005</v>
      </c>
      <c r="U57" s="37" t="n">
        <v>0.000199706103935861</v>
      </c>
      <c r="V57" s="37" t="n">
        <v>3.50877572280723E-005</v>
      </c>
      <c r="W57" s="37" t="n">
        <v>8.40665321652348E-005</v>
      </c>
      <c r="X57" s="37" t="n">
        <v>0.0002693990149458</v>
      </c>
      <c r="Y57" s="37" t="n">
        <v>0.000143923639463241</v>
      </c>
      <c r="Z57" s="37" t="n">
        <v>0.000191045019063888</v>
      </c>
      <c r="AA57" s="37" t="n">
        <v>8.19862269144494E-005</v>
      </c>
      <c r="AB57" s="37" t="n">
        <v>0.000125468939157666</v>
      </c>
      <c r="AC57" s="37" t="n">
        <v>8.97180109906939E-005</v>
      </c>
      <c r="AD57" s="37" t="n">
        <v>-1.7370265063096E-005</v>
      </c>
      <c r="AE57" s="37" t="n">
        <v>0.000149952756567204</v>
      </c>
      <c r="AF57" s="37" t="n">
        <v>0.000129213602776156</v>
      </c>
      <c r="AG57" s="37" t="n">
        <v>1.69882099112168E-005</v>
      </c>
      <c r="AH57" s="37" t="n">
        <v>-0.000189745523709723</v>
      </c>
      <c r="AI57" s="37" t="n">
        <v>-0.000155346764170328</v>
      </c>
      <c r="AJ57" s="37" t="n">
        <v>3.60950084897912E-005</v>
      </c>
      <c r="AK57" s="37" t="n">
        <v>0.00028964605574367</v>
      </c>
      <c r="AL57" s="37" t="n">
        <v>0.000223761497831712</v>
      </c>
      <c r="AM57" s="37" t="n">
        <v>0.000220214107558267</v>
      </c>
      <c r="AN57" s="37" t="n">
        <v>0.000435055161510413</v>
      </c>
      <c r="AO57" s="37" t="n">
        <v>2.46462734648788E-005</v>
      </c>
      <c r="AP57" s="37" t="n">
        <v>2.46462734648788E-005</v>
      </c>
      <c r="AQ57" s="37" t="n">
        <v>-1.43091488166044E-005</v>
      </c>
      <c r="AR57" s="37" t="n">
        <v>-1.43091488166044E-005</v>
      </c>
      <c r="AS57" s="37" t="n">
        <v>0.000265836788181788</v>
      </c>
      <c r="AT57" s="37" t="n">
        <v>0.000179012324552712</v>
      </c>
      <c r="AU57" s="37" t="n">
        <v>0.000179012324552712</v>
      </c>
      <c r="AV57" s="37" t="n">
        <v>0.000108652715878601</v>
      </c>
      <c r="AW57" s="37" t="n">
        <v>0.000179620260298003</v>
      </c>
      <c r="AX57" s="37" t="n">
        <v>0.000155169058732622</v>
      </c>
      <c r="AY57" s="37" t="n">
        <v>8.82565208430245E-005</v>
      </c>
      <c r="AZ57" s="37" t="n">
        <v>-8.88113968228679E-005</v>
      </c>
      <c r="BA57" s="37" t="n">
        <v>-6.41666366268812E-006</v>
      </c>
      <c r="BB57" s="37" t="n">
        <v>0.000112874334653182</v>
      </c>
      <c r="BC57" s="37" t="n">
        <v>1.35943428036208E-006</v>
      </c>
      <c r="BD57" s="37" t="n">
        <v>0.000235593552827857</v>
      </c>
      <c r="BE57" s="37" t="n">
        <v>0.000449066610699475</v>
      </c>
      <c r="BF57" s="37" t="n">
        <v>0.000225111321607331</v>
      </c>
      <c r="BG57" s="37" t="n">
        <v>0.000225111321607331</v>
      </c>
      <c r="BH57" s="37" t="n">
        <v>0.000225111321607331</v>
      </c>
      <c r="BI57" s="37" t="n">
        <v>0.000225111321607331</v>
      </c>
      <c r="BJ57" s="37" t="n">
        <v>0.00136291448041128</v>
      </c>
      <c r="BK57" s="37" t="n">
        <v>0.000184385107505713</v>
      </c>
      <c r="BL57" s="37" t="n">
        <v>-7.75790050192415E-005</v>
      </c>
      <c r="BM57" s="37" t="n">
        <v>0.000212402307840586</v>
      </c>
      <c r="BN57" s="37" t="n">
        <v>-7.03968996307083E-005</v>
      </c>
      <c r="BO57" s="37" t="n">
        <v>0.000125310788055041</v>
      </c>
      <c r="BP57" s="37" t="n">
        <v>0.000125310788055041</v>
      </c>
      <c r="BQ57" s="37" t="n">
        <v>1.59187006398207E-005</v>
      </c>
      <c r="BR57" s="37" t="n">
        <v>1.59187006398207E-005</v>
      </c>
    </row>
    <row r="58" customFormat="false" ht="12.75" hidden="false" customHeight="false" outlineLevel="0" collapsed="false">
      <c r="B58" s="3" t="n">
        <v>0.000210170128423076</v>
      </c>
      <c r="C58" s="37" t="n">
        <v>0.000218796101452231</v>
      </c>
      <c r="D58" s="37" t="n">
        <v>2.63274785554178E-005</v>
      </c>
      <c r="E58" s="37" t="n">
        <v>5.85146775487655E-005</v>
      </c>
      <c r="F58" s="37" t="n">
        <v>-2.97823133376542E-005</v>
      </c>
      <c r="G58" s="37" t="n">
        <v>0.000113599488881495</v>
      </c>
      <c r="H58" s="37" t="n">
        <v>0.000157123683345797</v>
      </c>
      <c r="I58" s="37" t="n">
        <v>2.91528219106841E-005</v>
      </c>
      <c r="J58" s="37" t="n">
        <v>0.000225762338283261</v>
      </c>
      <c r="K58" s="37" t="n">
        <v>5.65336867120471E-005</v>
      </c>
      <c r="L58" s="37" t="n">
        <v>1.53675160992034E-005</v>
      </c>
      <c r="M58" s="37" t="n">
        <v>1.53675160992034E-005</v>
      </c>
      <c r="N58" s="37" t="n">
        <v>5.92182672234819E-005</v>
      </c>
      <c r="O58" s="37" t="n">
        <v>0.000206520517061323</v>
      </c>
      <c r="P58" s="37" t="n">
        <v>0.000159557410136742</v>
      </c>
      <c r="Q58" s="37" t="n">
        <v>5.08853174256087E-005</v>
      </c>
      <c r="R58" s="37" t="n">
        <v>6.4187885505768E-005</v>
      </c>
      <c r="S58" s="37" t="n">
        <v>0.000133374321412726</v>
      </c>
      <c r="T58" s="37" t="n">
        <v>-0.000206894252498358</v>
      </c>
      <c r="U58" s="37" t="n">
        <v>0.000189082313304922</v>
      </c>
      <c r="V58" s="37" t="n">
        <v>0.000112460773233534</v>
      </c>
      <c r="W58" s="37" t="n">
        <v>-0.000722954589941196</v>
      </c>
      <c r="X58" s="37" t="n">
        <v>0.000288819662912091</v>
      </c>
      <c r="Y58" s="37" t="n">
        <v>0.000249407335399758</v>
      </c>
      <c r="Z58" s="37" t="n">
        <v>0.000248187571720147</v>
      </c>
      <c r="AA58" s="37" t="n">
        <v>3.63027050196887E-005</v>
      </c>
      <c r="AB58" s="37" t="n">
        <v>6.58461441202882E-005</v>
      </c>
      <c r="AC58" s="37" t="n">
        <v>9.33274813791806E-005</v>
      </c>
      <c r="AD58" s="37" t="n">
        <v>-4.71317136234988E-006</v>
      </c>
      <c r="AE58" s="37" t="n">
        <v>0.000116232598785158</v>
      </c>
      <c r="AF58" s="37" t="n">
        <v>0.000126316128192816</v>
      </c>
      <c r="AG58" s="37" t="n">
        <v>2.95260513004124E-006</v>
      </c>
      <c r="AH58" s="37" t="n">
        <v>-8.5532349995622E-005</v>
      </c>
      <c r="AI58" s="37" t="n">
        <v>-3.48090308418401E-005</v>
      </c>
      <c r="AJ58" s="37" t="n">
        <v>5.44289701348235E-005</v>
      </c>
      <c r="AK58" s="37" t="n">
        <v>0.000323459214729542</v>
      </c>
      <c r="AL58" s="37" t="n">
        <v>0.00022053357017388</v>
      </c>
      <c r="AM58" s="37" t="n">
        <v>0.000179357572312583</v>
      </c>
      <c r="AN58" s="37" t="n">
        <v>0.000353565576481085</v>
      </c>
      <c r="AO58" s="37" t="n">
        <v>-0.000251654522030406</v>
      </c>
      <c r="AP58" s="37" t="n">
        <v>-0.000251654522030406</v>
      </c>
      <c r="AQ58" s="37" t="n">
        <v>5.12391536442473E-005</v>
      </c>
      <c r="AR58" s="37" t="n">
        <v>5.12391536442473E-005</v>
      </c>
      <c r="AS58" s="37" t="n">
        <v>0.00032773672644721</v>
      </c>
      <c r="AT58" s="37" t="n">
        <v>9.46891270961409E-005</v>
      </c>
      <c r="AU58" s="37" t="n">
        <v>9.46891270961409E-005</v>
      </c>
      <c r="AV58" s="37" t="n">
        <v>-0.000179726897497888</v>
      </c>
      <c r="AW58" s="37" t="n">
        <v>0.000140164433647115</v>
      </c>
      <c r="AX58" s="37" t="n">
        <v>0.000118910778380655</v>
      </c>
      <c r="AY58" s="37" t="n">
        <v>9.21765087701447E-005</v>
      </c>
      <c r="AZ58" s="37" t="n">
        <v>4.25528688364534E-005</v>
      </c>
      <c r="BA58" s="37" t="n">
        <v>2.02243745793259E-005</v>
      </c>
      <c r="BB58" s="37" t="n">
        <v>0.000109947594698607</v>
      </c>
      <c r="BC58" s="37" t="n">
        <v>6.03499819956119E-005</v>
      </c>
      <c r="BD58" s="37" t="n">
        <v>0.000235922230846254</v>
      </c>
      <c r="BE58" s="37" t="n">
        <v>0.000225111321607331</v>
      </c>
      <c r="BF58" s="37" t="n">
        <v>0.000260408524163484</v>
      </c>
      <c r="BG58" s="37" t="n">
        <v>0.000260408524163484</v>
      </c>
      <c r="BH58" s="37" t="n">
        <v>0.000260408524163484</v>
      </c>
      <c r="BI58" s="37" t="n">
        <v>0.000260408524163484</v>
      </c>
      <c r="BJ58" s="37" t="n">
        <v>0.000112913721903371</v>
      </c>
      <c r="BK58" s="37" t="n">
        <v>8.2099911598206E-005</v>
      </c>
      <c r="BL58" s="37" t="n">
        <v>-0.000230236272870326</v>
      </c>
      <c r="BM58" s="37" t="n">
        <v>0.000164611331229729</v>
      </c>
      <c r="BN58" s="37" t="n">
        <v>-7.18872627673534E-006</v>
      </c>
      <c r="BO58" s="37" t="n">
        <v>0.000101657210868371</v>
      </c>
      <c r="BP58" s="37" t="n">
        <v>0.000101657210868371</v>
      </c>
      <c r="BQ58" s="37" t="n">
        <v>5.04972019464435E-005</v>
      </c>
      <c r="BR58" s="37" t="n">
        <v>5.04972019464435E-005</v>
      </c>
    </row>
    <row r="59" customFormat="false" ht="12.75" hidden="false" customHeight="false" outlineLevel="0" collapsed="false">
      <c r="B59" s="3" t="n">
        <v>0.000210170128423076</v>
      </c>
      <c r="C59" s="37" t="n">
        <v>0.000218796101452231</v>
      </c>
      <c r="D59" s="37" t="n">
        <v>2.63274785554178E-005</v>
      </c>
      <c r="E59" s="37" t="n">
        <v>5.85146775487655E-005</v>
      </c>
      <c r="F59" s="37" t="n">
        <v>-2.97823133376542E-005</v>
      </c>
      <c r="G59" s="37" t="n">
        <v>0.000113599488881495</v>
      </c>
      <c r="H59" s="37" t="n">
        <v>0.000157123683345797</v>
      </c>
      <c r="I59" s="37" t="n">
        <v>2.91528219106841E-005</v>
      </c>
      <c r="J59" s="37" t="n">
        <v>0.000225762338283261</v>
      </c>
      <c r="K59" s="37" t="n">
        <v>5.65336867120471E-005</v>
      </c>
      <c r="L59" s="37" t="n">
        <v>1.53675160992034E-005</v>
      </c>
      <c r="M59" s="37" t="n">
        <v>1.53675160992034E-005</v>
      </c>
      <c r="N59" s="37" t="n">
        <v>5.92182672234819E-005</v>
      </c>
      <c r="O59" s="37" t="n">
        <v>0.000206520517061323</v>
      </c>
      <c r="P59" s="37" t="n">
        <v>0.000159557410136742</v>
      </c>
      <c r="Q59" s="37" t="n">
        <v>5.08853174256087E-005</v>
      </c>
      <c r="R59" s="37" t="n">
        <v>6.4187885505768E-005</v>
      </c>
      <c r="S59" s="37" t="n">
        <v>0.000133374321412726</v>
      </c>
      <c r="T59" s="37" t="n">
        <v>-0.000206894252498358</v>
      </c>
      <c r="U59" s="37" t="n">
        <v>0.000189082313304922</v>
      </c>
      <c r="V59" s="37" t="n">
        <v>0.000112460773233534</v>
      </c>
      <c r="W59" s="37" t="n">
        <v>-0.000722954589941196</v>
      </c>
      <c r="X59" s="37" t="n">
        <v>0.000288819662912091</v>
      </c>
      <c r="Y59" s="37" t="n">
        <v>0.000249407335399758</v>
      </c>
      <c r="Z59" s="37" t="n">
        <v>0.000248187571720147</v>
      </c>
      <c r="AA59" s="37" t="n">
        <v>3.63027050196887E-005</v>
      </c>
      <c r="AB59" s="37" t="n">
        <v>6.58461441202882E-005</v>
      </c>
      <c r="AC59" s="37" t="n">
        <v>9.33274813791806E-005</v>
      </c>
      <c r="AD59" s="37" t="n">
        <v>-4.71317136234988E-006</v>
      </c>
      <c r="AE59" s="37" t="n">
        <v>0.000116232598785158</v>
      </c>
      <c r="AF59" s="37" t="n">
        <v>0.000126316128192816</v>
      </c>
      <c r="AG59" s="37" t="n">
        <v>2.95260513004124E-006</v>
      </c>
      <c r="AH59" s="37" t="n">
        <v>-8.5532349995622E-005</v>
      </c>
      <c r="AI59" s="37" t="n">
        <v>-3.48090308418401E-005</v>
      </c>
      <c r="AJ59" s="37" t="n">
        <v>5.44289701348235E-005</v>
      </c>
      <c r="AK59" s="37" t="n">
        <v>0.000323459214729542</v>
      </c>
      <c r="AL59" s="37" t="n">
        <v>0.00022053357017388</v>
      </c>
      <c r="AM59" s="37" t="n">
        <v>0.000179357572312583</v>
      </c>
      <c r="AN59" s="37" t="n">
        <v>0.000353565576481085</v>
      </c>
      <c r="AO59" s="37" t="n">
        <v>-0.000251654522030406</v>
      </c>
      <c r="AP59" s="37" t="n">
        <v>-0.000251654522030406</v>
      </c>
      <c r="AQ59" s="37" t="n">
        <v>5.12391536442473E-005</v>
      </c>
      <c r="AR59" s="37" t="n">
        <v>5.12391536442473E-005</v>
      </c>
      <c r="AS59" s="37" t="n">
        <v>0.00032773672644721</v>
      </c>
      <c r="AT59" s="37" t="n">
        <v>9.46891270961409E-005</v>
      </c>
      <c r="AU59" s="37" t="n">
        <v>9.46891270961409E-005</v>
      </c>
      <c r="AV59" s="37" t="n">
        <v>-0.000179726897497888</v>
      </c>
      <c r="AW59" s="37" t="n">
        <v>0.000140164433647115</v>
      </c>
      <c r="AX59" s="37" t="n">
        <v>0.000118910778380655</v>
      </c>
      <c r="AY59" s="37" t="n">
        <v>9.21765087701447E-005</v>
      </c>
      <c r="AZ59" s="37" t="n">
        <v>4.25528688364534E-005</v>
      </c>
      <c r="BA59" s="37" t="n">
        <v>2.02243745793259E-005</v>
      </c>
      <c r="BB59" s="37" t="n">
        <v>0.000109947594698607</v>
      </c>
      <c r="BC59" s="37" t="n">
        <v>6.03499819956119E-005</v>
      </c>
      <c r="BD59" s="37" t="n">
        <v>0.000235922230846254</v>
      </c>
      <c r="BE59" s="37" t="n">
        <v>0.000225111321607331</v>
      </c>
      <c r="BF59" s="37" t="n">
        <v>0.000260408524163484</v>
      </c>
      <c r="BG59" s="37" t="n">
        <v>0.000260408524163484</v>
      </c>
      <c r="BH59" s="37" t="n">
        <v>0.000260408524163484</v>
      </c>
      <c r="BI59" s="37" t="n">
        <v>0.000260408524163484</v>
      </c>
      <c r="BJ59" s="37" t="n">
        <v>0.000112913721903371</v>
      </c>
      <c r="BK59" s="37" t="n">
        <v>8.2099911598206E-005</v>
      </c>
      <c r="BL59" s="37" t="n">
        <v>-0.000230236272870326</v>
      </c>
      <c r="BM59" s="37" t="n">
        <v>0.000164611331229729</v>
      </c>
      <c r="BN59" s="37" t="n">
        <v>-7.18872627673534E-006</v>
      </c>
      <c r="BO59" s="37" t="n">
        <v>0.000101657210868371</v>
      </c>
      <c r="BP59" s="37" t="n">
        <v>0.000101657210868371</v>
      </c>
      <c r="BQ59" s="37" t="n">
        <v>5.04972019464435E-005</v>
      </c>
      <c r="BR59" s="37" t="n">
        <v>5.04972019464435E-005</v>
      </c>
    </row>
    <row r="60" customFormat="false" ht="12.75" hidden="false" customHeight="false" outlineLevel="0" collapsed="false">
      <c r="B60" s="3" t="n">
        <v>0.000210170128423076</v>
      </c>
      <c r="C60" s="37" t="n">
        <v>0.000218796101452231</v>
      </c>
      <c r="D60" s="37" t="n">
        <v>2.63274785554178E-005</v>
      </c>
      <c r="E60" s="37" t="n">
        <v>5.85146775487655E-005</v>
      </c>
      <c r="F60" s="37" t="n">
        <v>-2.97823133376542E-005</v>
      </c>
      <c r="G60" s="37" t="n">
        <v>0.000113599488881495</v>
      </c>
      <c r="H60" s="37" t="n">
        <v>0.000157123683345797</v>
      </c>
      <c r="I60" s="37" t="n">
        <v>2.91528219106841E-005</v>
      </c>
      <c r="J60" s="37" t="n">
        <v>0.000225762338283261</v>
      </c>
      <c r="K60" s="37" t="n">
        <v>5.65336867120471E-005</v>
      </c>
      <c r="L60" s="37" t="n">
        <v>1.53675160992034E-005</v>
      </c>
      <c r="M60" s="37" t="n">
        <v>1.53675160992034E-005</v>
      </c>
      <c r="N60" s="37" t="n">
        <v>5.92182672234819E-005</v>
      </c>
      <c r="O60" s="37" t="n">
        <v>0.000206520517061323</v>
      </c>
      <c r="P60" s="37" t="n">
        <v>0.000159557410136742</v>
      </c>
      <c r="Q60" s="37" t="n">
        <v>5.08853174256087E-005</v>
      </c>
      <c r="R60" s="37" t="n">
        <v>6.4187885505768E-005</v>
      </c>
      <c r="S60" s="37" t="n">
        <v>0.000133374321412726</v>
      </c>
      <c r="T60" s="37" t="n">
        <v>-0.000206894252498358</v>
      </c>
      <c r="U60" s="37" t="n">
        <v>0.000189082313304922</v>
      </c>
      <c r="V60" s="37" t="n">
        <v>0.000112460773233534</v>
      </c>
      <c r="W60" s="37" t="n">
        <v>-0.000722954589941196</v>
      </c>
      <c r="X60" s="37" t="n">
        <v>0.000288819662912091</v>
      </c>
      <c r="Y60" s="37" t="n">
        <v>0.000249407335399758</v>
      </c>
      <c r="Z60" s="37" t="n">
        <v>0.000248187571720147</v>
      </c>
      <c r="AA60" s="37" t="n">
        <v>3.63027050196887E-005</v>
      </c>
      <c r="AB60" s="37" t="n">
        <v>6.58461441202882E-005</v>
      </c>
      <c r="AC60" s="37" t="n">
        <v>9.33274813791806E-005</v>
      </c>
      <c r="AD60" s="37" t="n">
        <v>-4.71317136234988E-006</v>
      </c>
      <c r="AE60" s="37" t="n">
        <v>0.000116232598785158</v>
      </c>
      <c r="AF60" s="37" t="n">
        <v>0.000126316128192816</v>
      </c>
      <c r="AG60" s="37" t="n">
        <v>2.95260513004124E-006</v>
      </c>
      <c r="AH60" s="37" t="n">
        <v>-8.5532349995622E-005</v>
      </c>
      <c r="AI60" s="37" t="n">
        <v>-3.48090308418401E-005</v>
      </c>
      <c r="AJ60" s="37" t="n">
        <v>5.44289701348235E-005</v>
      </c>
      <c r="AK60" s="37" t="n">
        <v>0.000323459214729542</v>
      </c>
      <c r="AL60" s="37" t="n">
        <v>0.00022053357017388</v>
      </c>
      <c r="AM60" s="37" t="n">
        <v>0.000179357572312583</v>
      </c>
      <c r="AN60" s="37" t="n">
        <v>0.000353565576481085</v>
      </c>
      <c r="AO60" s="37" t="n">
        <v>-0.000251654522030406</v>
      </c>
      <c r="AP60" s="37" t="n">
        <v>-0.000251654522030406</v>
      </c>
      <c r="AQ60" s="37" t="n">
        <v>5.12391536442473E-005</v>
      </c>
      <c r="AR60" s="37" t="n">
        <v>5.12391536442473E-005</v>
      </c>
      <c r="AS60" s="37" t="n">
        <v>0.00032773672644721</v>
      </c>
      <c r="AT60" s="37" t="n">
        <v>9.46891270961409E-005</v>
      </c>
      <c r="AU60" s="37" t="n">
        <v>9.46891270961409E-005</v>
      </c>
      <c r="AV60" s="37" t="n">
        <v>-0.000179726897497888</v>
      </c>
      <c r="AW60" s="37" t="n">
        <v>0.000140164433647115</v>
      </c>
      <c r="AX60" s="37" t="n">
        <v>0.000118910778380655</v>
      </c>
      <c r="AY60" s="37" t="n">
        <v>9.21765087701447E-005</v>
      </c>
      <c r="AZ60" s="37" t="n">
        <v>4.25528688364534E-005</v>
      </c>
      <c r="BA60" s="37" t="n">
        <v>2.02243745793259E-005</v>
      </c>
      <c r="BB60" s="37" t="n">
        <v>0.000109947594698607</v>
      </c>
      <c r="BC60" s="37" t="n">
        <v>6.03499819956119E-005</v>
      </c>
      <c r="BD60" s="37" t="n">
        <v>0.000235922230846254</v>
      </c>
      <c r="BE60" s="37" t="n">
        <v>0.000225111321607331</v>
      </c>
      <c r="BF60" s="37" t="n">
        <v>0.000260408524163484</v>
      </c>
      <c r="BG60" s="37" t="n">
        <v>0.000260408524163484</v>
      </c>
      <c r="BH60" s="37" t="n">
        <v>0.000260408524163484</v>
      </c>
      <c r="BI60" s="37" t="n">
        <v>0.000260408524163484</v>
      </c>
      <c r="BJ60" s="37" t="n">
        <v>0.000112913721903371</v>
      </c>
      <c r="BK60" s="37" t="n">
        <v>8.2099911598206E-005</v>
      </c>
      <c r="BL60" s="37" t="n">
        <v>-0.000230236272870326</v>
      </c>
      <c r="BM60" s="37" t="n">
        <v>0.000164611331229729</v>
      </c>
      <c r="BN60" s="37" t="n">
        <v>-7.18872627673534E-006</v>
      </c>
      <c r="BO60" s="37" t="n">
        <v>0.000101657210868371</v>
      </c>
      <c r="BP60" s="37" t="n">
        <v>0.000101657210868371</v>
      </c>
      <c r="BQ60" s="37" t="n">
        <v>5.04972019464435E-005</v>
      </c>
      <c r="BR60" s="37" t="n">
        <v>5.04972019464435E-005</v>
      </c>
    </row>
    <row r="61" customFormat="false" ht="12.75" hidden="false" customHeight="false" outlineLevel="0" collapsed="false">
      <c r="B61" s="3" t="n">
        <v>0.000210170128423076</v>
      </c>
      <c r="C61" s="37" t="n">
        <v>0.000218796101452231</v>
      </c>
      <c r="D61" s="37" t="n">
        <v>2.63274785554178E-005</v>
      </c>
      <c r="E61" s="37" t="n">
        <v>5.85146775487655E-005</v>
      </c>
      <c r="F61" s="37" t="n">
        <v>-2.97823133376542E-005</v>
      </c>
      <c r="G61" s="37" t="n">
        <v>0.000113599488881495</v>
      </c>
      <c r="H61" s="37" t="n">
        <v>0.000157123683345797</v>
      </c>
      <c r="I61" s="37" t="n">
        <v>2.91528219106841E-005</v>
      </c>
      <c r="J61" s="37" t="n">
        <v>0.000225762338283261</v>
      </c>
      <c r="K61" s="37" t="n">
        <v>5.65336867120471E-005</v>
      </c>
      <c r="L61" s="37" t="n">
        <v>1.53675160992034E-005</v>
      </c>
      <c r="M61" s="37" t="n">
        <v>1.53675160992034E-005</v>
      </c>
      <c r="N61" s="37" t="n">
        <v>5.92182672234819E-005</v>
      </c>
      <c r="O61" s="37" t="n">
        <v>0.000206520517061323</v>
      </c>
      <c r="P61" s="37" t="n">
        <v>0.000159557410136742</v>
      </c>
      <c r="Q61" s="37" t="n">
        <v>5.08853174256087E-005</v>
      </c>
      <c r="R61" s="37" t="n">
        <v>6.4187885505768E-005</v>
      </c>
      <c r="S61" s="37" t="n">
        <v>0.000133374321412726</v>
      </c>
      <c r="T61" s="37" t="n">
        <v>-0.000206894252498358</v>
      </c>
      <c r="U61" s="37" t="n">
        <v>0.000189082313304922</v>
      </c>
      <c r="V61" s="37" t="n">
        <v>0.000112460773233534</v>
      </c>
      <c r="W61" s="37" t="n">
        <v>-0.000722954589941196</v>
      </c>
      <c r="X61" s="37" t="n">
        <v>0.000288819662912091</v>
      </c>
      <c r="Y61" s="37" t="n">
        <v>0.000249407335399758</v>
      </c>
      <c r="Z61" s="37" t="n">
        <v>0.000248187571720147</v>
      </c>
      <c r="AA61" s="37" t="n">
        <v>3.63027050196887E-005</v>
      </c>
      <c r="AB61" s="37" t="n">
        <v>6.58461441202882E-005</v>
      </c>
      <c r="AC61" s="37" t="n">
        <v>9.33274813791806E-005</v>
      </c>
      <c r="AD61" s="37" t="n">
        <v>-4.71317136234988E-006</v>
      </c>
      <c r="AE61" s="37" t="n">
        <v>0.000116232598785158</v>
      </c>
      <c r="AF61" s="37" t="n">
        <v>0.000126316128192816</v>
      </c>
      <c r="AG61" s="37" t="n">
        <v>2.95260513004124E-006</v>
      </c>
      <c r="AH61" s="37" t="n">
        <v>-8.5532349995622E-005</v>
      </c>
      <c r="AI61" s="37" t="n">
        <v>-3.48090308418401E-005</v>
      </c>
      <c r="AJ61" s="37" t="n">
        <v>5.44289701348235E-005</v>
      </c>
      <c r="AK61" s="37" t="n">
        <v>0.000323459214729542</v>
      </c>
      <c r="AL61" s="37" t="n">
        <v>0.00022053357017388</v>
      </c>
      <c r="AM61" s="37" t="n">
        <v>0.000179357572312583</v>
      </c>
      <c r="AN61" s="37" t="n">
        <v>0.000353565576481085</v>
      </c>
      <c r="AO61" s="37" t="n">
        <v>-0.000251654522030406</v>
      </c>
      <c r="AP61" s="37" t="n">
        <v>-0.000251654522030406</v>
      </c>
      <c r="AQ61" s="37" t="n">
        <v>5.12391536442473E-005</v>
      </c>
      <c r="AR61" s="37" t="n">
        <v>5.12391536442473E-005</v>
      </c>
      <c r="AS61" s="37" t="n">
        <v>0.00032773672644721</v>
      </c>
      <c r="AT61" s="37" t="n">
        <v>9.46891270961409E-005</v>
      </c>
      <c r="AU61" s="37" t="n">
        <v>9.46891270961409E-005</v>
      </c>
      <c r="AV61" s="37" t="n">
        <v>-0.000179726897497888</v>
      </c>
      <c r="AW61" s="37" t="n">
        <v>0.000140164433647115</v>
      </c>
      <c r="AX61" s="37" t="n">
        <v>0.000118910778380655</v>
      </c>
      <c r="AY61" s="37" t="n">
        <v>9.21765087701447E-005</v>
      </c>
      <c r="AZ61" s="37" t="n">
        <v>4.25528688364534E-005</v>
      </c>
      <c r="BA61" s="37" t="n">
        <v>2.02243745793259E-005</v>
      </c>
      <c r="BB61" s="37" t="n">
        <v>0.000109947594698607</v>
      </c>
      <c r="BC61" s="37" t="n">
        <v>6.03499819956119E-005</v>
      </c>
      <c r="BD61" s="37" t="n">
        <v>0.000235922230846254</v>
      </c>
      <c r="BE61" s="37" t="n">
        <v>0.000225111321607331</v>
      </c>
      <c r="BF61" s="37" t="n">
        <v>0.000260408524163484</v>
      </c>
      <c r="BG61" s="37" t="n">
        <v>0.000260408524163484</v>
      </c>
      <c r="BH61" s="37" t="n">
        <v>0.000260408524163484</v>
      </c>
      <c r="BI61" s="37" t="n">
        <v>0.000260408524163484</v>
      </c>
      <c r="BJ61" s="37" t="n">
        <v>0.000112913721903371</v>
      </c>
      <c r="BK61" s="37" t="n">
        <v>8.2099911598206E-005</v>
      </c>
      <c r="BL61" s="37" t="n">
        <v>-0.000230236272870326</v>
      </c>
      <c r="BM61" s="37" t="n">
        <v>0.000164611331229729</v>
      </c>
      <c r="BN61" s="37" t="n">
        <v>-7.18872627673534E-006</v>
      </c>
      <c r="BO61" s="37" t="n">
        <v>0.000101657210868371</v>
      </c>
      <c r="BP61" s="37" t="n">
        <v>0.000101657210868371</v>
      </c>
      <c r="BQ61" s="37" t="n">
        <v>5.04972019464435E-005</v>
      </c>
      <c r="BR61" s="37" t="n">
        <v>5.04972019464435E-005</v>
      </c>
    </row>
    <row r="62" customFormat="false" ht="12.75" hidden="false" customHeight="false" outlineLevel="0" collapsed="false">
      <c r="B62" s="3" t="n">
        <v>0.000326748115561027</v>
      </c>
      <c r="C62" s="37" t="n">
        <v>6.9822777258081E-005</v>
      </c>
      <c r="D62" s="37" t="n">
        <v>-0.000213204616303241</v>
      </c>
      <c r="E62" s="37" t="n">
        <v>-0.000184513405068996</v>
      </c>
      <c r="F62" s="37" t="n">
        <v>-0.000711591738840654</v>
      </c>
      <c r="G62" s="37" t="n">
        <v>8.06597750940687E-005</v>
      </c>
      <c r="H62" s="37" t="n">
        <v>-2.00178930322942E-005</v>
      </c>
      <c r="I62" s="37" t="n">
        <v>0.000286915624655159</v>
      </c>
      <c r="J62" s="37" t="n">
        <v>-9.00549820245077E-005</v>
      </c>
      <c r="K62" s="37" t="n">
        <v>0.000529995756616797</v>
      </c>
      <c r="L62" s="37" t="n">
        <v>6.24803054139104E-005</v>
      </c>
      <c r="M62" s="37" t="n">
        <v>6.24803054139104E-005</v>
      </c>
      <c r="N62" s="37" t="n">
        <v>0.000180916501031717</v>
      </c>
      <c r="O62" s="37" t="n">
        <v>0.000441664417907889</v>
      </c>
      <c r="P62" s="37" t="n">
        <v>0.000641868237250565</v>
      </c>
      <c r="Q62" s="37" t="n">
        <v>0.000189546964121783</v>
      </c>
      <c r="R62" s="37" t="n">
        <v>0.000256417610344122</v>
      </c>
      <c r="S62" s="37" t="n">
        <v>0.000578795499630417</v>
      </c>
      <c r="T62" s="37" t="n">
        <v>0.000838385284442244</v>
      </c>
      <c r="U62" s="37" t="n">
        <v>0.000193211830950541</v>
      </c>
      <c r="V62" s="37" t="n">
        <v>-1.28410396784477E-005</v>
      </c>
      <c r="W62" s="37" t="n">
        <v>0.00391099912505491</v>
      </c>
      <c r="X62" s="37" t="n">
        <v>0.000104023698102886</v>
      </c>
      <c r="Y62" s="37" t="n">
        <v>-0.000217732524981688</v>
      </c>
      <c r="Z62" s="37" t="n">
        <v>-0.000178958412107848</v>
      </c>
      <c r="AA62" s="37" t="n">
        <v>0.000198674733545743</v>
      </c>
      <c r="AB62" s="37" t="n">
        <v>0.000505150335413814</v>
      </c>
      <c r="AC62" s="37" t="n">
        <v>3.21638500427045E-005</v>
      </c>
      <c r="AD62" s="37" t="n">
        <v>0.000869695551088214</v>
      </c>
      <c r="AE62" s="37" t="n">
        <v>2.21639829451764E-006</v>
      </c>
      <c r="AF62" s="37" t="n">
        <v>0.000464064937880744</v>
      </c>
      <c r="AG62" s="37" t="n">
        <v>4.65217279128486E-005</v>
      </c>
      <c r="AH62" s="37" t="n">
        <v>-0.000114210975804611</v>
      </c>
      <c r="AI62" s="37" t="n">
        <v>-0.0010823121289695</v>
      </c>
      <c r="AJ62" s="37" t="n">
        <v>-3.44612258423566E-007</v>
      </c>
      <c r="AK62" s="37" t="n">
        <v>0.000100099596559134</v>
      </c>
      <c r="AL62" s="37" t="n">
        <v>0.000503439247577481</v>
      </c>
      <c r="AM62" s="37" t="n">
        <v>0.000481999183798196</v>
      </c>
      <c r="AN62" s="37" t="n">
        <v>0.00100004353468269</v>
      </c>
      <c r="AO62" s="37" t="n">
        <v>0.00224470779449178</v>
      </c>
      <c r="AP62" s="37" t="n">
        <v>0.00224470779449178</v>
      </c>
      <c r="AQ62" s="37" t="n">
        <v>-0.000186950063306745</v>
      </c>
      <c r="AR62" s="37" t="n">
        <v>-0.000186950063306745</v>
      </c>
      <c r="AS62" s="37" t="n">
        <v>-0.000340263081748189</v>
      </c>
      <c r="AT62" s="37" t="n">
        <v>0.000888829979932224</v>
      </c>
      <c r="AU62" s="37" t="n">
        <v>0.000888829979932224</v>
      </c>
      <c r="AV62" s="37" t="n">
        <v>0.00351291424217556</v>
      </c>
      <c r="AW62" s="37" t="n">
        <v>0.000622144198232933</v>
      </c>
      <c r="AX62" s="37" t="n">
        <v>0.00123728056649875</v>
      </c>
      <c r="AY62" s="37" t="n">
        <v>0.000397444172897855</v>
      </c>
      <c r="AZ62" s="37" t="n">
        <v>-0.000644802768550144</v>
      </c>
      <c r="BA62" s="37" t="n">
        <v>0.000113687082205429</v>
      </c>
      <c r="BB62" s="37" t="n">
        <v>0.000185406086641881</v>
      </c>
      <c r="BC62" s="37" t="n">
        <v>0.00021422895677305</v>
      </c>
      <c r="BD62" s="37" t="n">
        <v>0.000346679366903564</v>
      </c>
      <c r="BE62" s="37" t="n">
        <v>0.00136291448041128</v>
      </c>
      <c r="BF62" s="37" t="n">
        <v>0.000112913721903371</v>
      </c>
      <c r="BG62" s="37" t="n">
        <v>0.000112913721903371</v>
      </c>
      <c r="BH62" s="37" t="n">
        <v>0.000112913721903371</v>
      </c>
      <c r="BI62" s="37" t="n">
        <v>0.000112913721903371</v>
      </c>
      <c r="BJ62" s="37" t="n">
        <v>0.015989904926396</v>
      </c>
      <c r="BK62" s="37" t="n">
        <v>0.000938732324841031</v>
      </c>
      <c r="BL62" s="37" t="n">
        <v>0.000950660439767083</v>
      </c>
      <c r="BM62" s="37" t="n">
        <v>0.000400510780788559</v>
      </c>
      <c r="BN62" s="37" t="n">
        <v>-0.000406432892372894</v>
      </c>
      <c r="BO62" s="37" t="n">
        <v>0.000247178496701028</v>
      </c>
      <c r="BP62" s="37" t="n">
        <v>0.000247178496701028</v>
      </c>
      <c r="BQ62" s="37" t="n">
        <v>1.57036128552675E-005</v>
      </c>
      <c r="BR62" s="37" t="n">
        <v>1.57036128552675E-005</v>
      </c>
    </row>
    <row r="63" customFormat="false" ht="12.75" hidden="false" customHeight="false" outlineLevel="0" collapsed="false">
      <c r="B63" s="3" t="n">
        <v>5.23406792170421E-005</v>
      </c>
      <c r="C63" s="37" t="n">
        <v>5.88465169911294E-006</v>
      </c>
      <c r="D63" s="37" t="n">
        <v>0.000111316101962993</v>
      </c>
      <c r="E63" s="37" t="n">
        <v>0.000106721584000061</v>
      </c>
      <c r="F63" s="37" t="n">
        <v>-1.70925768336104E-005</v>
      </c>
      <c r="G63" s="37" t="n">
        <v>0.000366944462312722</v>
      </c>
      <c r="H63" s="37" t="n">
        <v>0.000440676682106779</v>
      </c>
      <c r="I63" s="37" t="n">
        <v>0.000116293135281261</v>
      </c>
      <c r="J63" s="37" t="n">
        <v>6.4269685053933E-005</v>
      </c>
      <c r="K63" s="37" t="n">
        <v>0.000278437895337971</v>
      </c>
      <c r="L63" s="37" t="n">
        <v>8.42302772175528E-005</v>
      </c>
      <c r="M63" s="37" t="n">
        <v>8.42302772175528E-005</v>
      </c>
      <c r="N63" s="37" t="n">
        <v>9.33728866803367E-005</v>
      </c>
      <c r="O63" s="37" t="n">
        <v>8.68164586096395E-005</v>
      </c>
      <c r="P63" s="37" t="n">
        <v>0.000122837475574334</v>
      </c>
      <c r="Q63" s="37" t="n">
        <v>0.000239067471112093</v>
      </c>
      <c r="R63" s="37" t="n">
        <v>0.000173830012133513</v>
      </c>
      <c r="S63" s="37" t="n">
        <v>6.91285288392027E-005</v>
      </c>
      <c r="T63" s="37" t="n">
        <v>2.90965926455987E-005</v>
      </c>
      <c r="U63" s="37" t="n">
        <v>5.316197440588E-005</v>
      </c>
      <c r="V63" s="37" t="n">
        <v>0.000324653311218775</v>
      </c>
      <c r="W63" s="37" t="n">
        <v>-0.000300889153909612</v>
      </c>
      <c r="X63" s="37" t="n">
        <v>0.000137982534182783</v>
      </c>
      <c r="Y63" s="37" t="n">
        <v>2.52206639590431E-005</v>
      </c>
      <c r="Z63" s="37" t="n">
        <v>6.39499776400121E-005</v>
      </c>
      <c r="AA63" s="37" t="n">
        <v>0.000332460379556961</v>
      </c>
      <c r="AB63" s="37" t="n">
        <v>0.000349157983578022</v>
      </c>
      <c r="AC63" s="37" t="n">
        <v>-1.42556596888932E-005</v>
      </c>
      <c r="AD63" s="37" t="n">
        <v>-7.41071370777116E-005</v>
      </c>
      <c r="AE63" s="37" t="n">
        <v>0.000305148005855347</v>
      </c>
      <c r="AF63" s="37" t="n">
        <v>0.000446058373455571</v>
      </c>
      <c r="AG63" s="37" t="n">
        <v>-2.29062510533571E-006</v>
      </c>
      <c r="AH63" s="37" t="n">
        <v>1.02084589531214E-005</v>
      </c>
      <c r="AI63" s="37" t="n">
        <v>6.2205143272627E-005</v>
      </c>
      <c r="AJ63" s="37" t="n">
        <v>0.000146773044240587</v>
      </c>
      <c r="AK63" s="37" t="n">
        <v>8.69883993996766E-005</v>
      </c>
      <c r="AL63" s="37" t="n">
        <v>7.74868835977408E-005</v>
      </c>
      <c r="AM63" s="37" t="n">
        <v>0.000203655426950187</v>
      </c>
      <c r="AN63" s="37" t="n">
        <v>0.00017223107537742</v>
      </c>
      <c r="AO63" s="37" t="n">
        <v>2.61416796950585E-006</v>
      </c>
      <c r="AP63" s="37" t="n">
        <v>2.61416796950585E-006</v>
      </c>
      <c r="AQ63" s="37" t="n">
        <v>7.12541960022162E-005</v>
      </c>
      <c r="AR63" s="37" t="n">
        <v>7.12541960022162E-005</v>
      </c>
      <c r="AS63" s="37" t="n">
        <v>3.35664598389836E-005</v>
      </c>
      <c r="AT63" s="37" t="n">
        <v>0.00025508078836907</v>
      </c>
      <c r="AU63" s="37" t="n">
        <v>0.00025508078836907</v>
      </c>
      <c r="AV63" s="37" t="n">
        <v>0.000472660382724789</v>
      </c>
      <c r="AW63" s="37" t="n">
        <v>0.000113364048780924</v>
      </c>
      <c r="AX63" s="37" t="n">
        <v>-7.90560941208586E-005</v>
      </c>
      <c r="AY63" s="37" t="n">
        <v>0.000217960505079123</v>
      </c>
      <c r="AZ63" s="37" t="n">
        <v>7.27017953165491E-005</v>
      </c>
      <c r="BA63" s="37" t="n">
        <v>0.000212071422461152</v>
      </c>
      <c r="BB63" s="37" t="n">
        <v>0.000241752518846286</v>
      </c>
      <c r="BC63" s="37" t="n">
        <v>0.00010207390091009</v>
      </c>
      <c r="BD63" s="37" t="n">
        <v>0.000114054375772131</v>
      </c>
      <c r="BE63" s="37" t="n">
        <v>0.000184385107505713</v>
      </c>
      <c r="BF63" s="37" t="n">
        <v>8.2099911598206E-005</v>
      </c>
      <c r="BG63" s="37" t="n">
        <v>8.2099911598206E-005</v>
      </c>
      <c r="BH63" s="37" t="n">
        <v>8.2099911598206E-005</v>
      </c>
      <c r="BI63" s="37" t="n">
        <v>8.2099911598206E-005</v>
      </c>
      <c r="BJ63" s="37" t="n">
        <v>0.000938732324841031</v>
      </c>
      <c r="BK63" s="37" t="n">
        <v>0.000600748766298471</v>
      </c>
      <c r="BL63" s="37" t="n">
        <v>2.81928260020628E-005</v>
      </c>
      <c r="BM63" s="37" t="n">
        <v>7.90934816760719E-005</v>
      </c>
      <c r="BN63" s="37" t="n">
        <v>1.39220100232444E-005</v>
      </c>
      <c r="BO63" s="37" t="n">
        <v>0.000288240874033291</v>
      </c>
      <c r="BP63" s="37" t="n">
        <v>0.000288240874033291</v>
      </c>
      <c r="BQ63" s="37" t="n">
        <v>0.000118036600009388</v>
      </c>
      <c r="BR63" s="37" t="n">
        <v>0.000118036600009388</v>
      </c>
    </row>
    <row r="64" customFormat="false" ht="12.75" hidden="false" customHeight="false" outlineLevel="0" collapsed="false">
      <c r="B64" s="3" t="n">
        <v>-0.000196351109607337</v>
      </c>
      <c r="C64" s="37" t="n">
        <v>-0.000213098559397566</v>
      </c>
      <c r="D64" s="37" t="n">
        <v>-3.9912446514744E-005</v>
      </c>
      <c r="E64" s="37" t="n">
        <v>-0.000185708755966748</v>
      </c>
      <c r="F64" s="37" t="n">
        <v>5.16427144288454E-006</v>
      </c>
      <c r="G64" s="37" t="n">
        <v>-0.000341760230149778</v>
      </c>
      <c r="H64" s="37" t="n">
        <v>-0.000507567519395797</v>
      </c>
      <c r="I64" s="37" t="n">
        <v>-2.24875451249752E-005</v>
      </c>
      <c r="J64" s="37" t="n">
        <v>-0.00020410167672248</v>
      </c>
      <c r="K64" s="37" t="n">
        <v>-0.00015077745824341</v>
      </c>
      <c r="L64" s="37" t="n">
        <v>0.000176523417185822</v>
      </c>
      <c r="M64" s="37" t="n">
        <v>0.000176523417185822</v>
      </c>
      <c r="N64" s="37" t="n">
        <v>-0.000133441404597689</v>
      </c>
      <c r="O64" s="37" t="n">
        <v>-0.000122943448496812</v>
      </c>
      <c r="P64" s="37" t="n">
        <v>-5.02946685818031E-005</v>
      </c>
      <c r="Q64" s="37" t="n">
        <v>3.52457732106968E-006</v>
      </c>
      <c r="R64" s="37" t="n">
        <v>-3.913228565775E-005</v>
      </c>
      <c r="S64" s="37" t="n">
        <v>-9.3066347387478E-005</v>
      </c>
      <c r="T64" s="37" t="n">
        <v>0.0010532852299846</v>
      </c>
      <c r="U64" s="37" t="n">
        <v>-0.000154310325773384</v>
      </c>
      <c r="V64" s="37" t="n">
        <v>-0.000305107582165489</v>
      </c>
      <c r="W64" s="37" t="n">
        <v>0.0016815514952873</v>
      </c>
      <c r="X64" s="37" t="n">
        <v>-0.000191113878299765</v>
      </c>
      <c r="Y64" s="37" t="n">
        <v>-0.000206244652253599</v>
      </c>
      <c r="Z64" s="37" t="n">
        <v>-0.000257931787043825</v>
      </c>
      <c r="AA64" s="37" t="n">
        <v>-0.000197812260247822</v>
      </c>
      <c r="AB64" s="37" t="n">
        <v>-0.000203999728508684</v>
      </c>
      <c r="AC64" s="37" t="n">
        <v>-0.000104638283353471</v>
      </c>
      <c r="AD64" s="37" t="n">
        <v>-0.000262639913276317</v>
      </c>
      <c r="AE64" s="37" t="n">
        <v>-0.000275873014430223</v>
      </c>
      <c r="AF64" s="37" t="n">
        <v>-0.000365428365892941</v>
      </c>
      <c r="AG64" s="37" t="n">
        <v>4.63597501505809E-005</v>
      </c>
      <c r="AH64" s="37" t="n">
        <v>-0.000137655041240744</v>
      </c>
      <c r="AI64" s="37" t="n">
        <v>-0.000128992040424877</v>
      </c>
      <c r="AJ64" s="37" t="n">
        <v>-0.000165469180263044</v>
      </c>
      <c r="AK64" s="37" t="n">
        <v>-0.000290354641871145</v>
      </c>
      <c r="AL64" s="37" t="n">
        <v>-0.000151610626112487</v>
      </c>
      <c r="AM64" s="37" t="n">
        <v>-9.99714880490673E-005</v>
      </c>
      <c r="AN64" s="37" t="n">
        <v>-0.0003275453104698</v>
      </c>
      <c r="AO64" s="37" t="n">
        <v>0.000808290478124789</v>
      </c>
      <c r="AP64" s="37" t="n">
        <v>0.000808290478124789</v>
      </c>
      <c r="AQ64" s="37" t="n">
        <v>-7.45742529954151E-005</v>
      </c>
      <c r="AR64" s="37" t="n">
        <v>-7.45742529954151E-005</v>
      </c>
      <c r="AS64" s="37" t="n">
        <v>-0.000365828737140744</v>
      </c>
      <c r="AT64" s="37" t="n">
        <v>-0.000210158048146825</v>
      </c>
      <c r="AU64" s="37" t="n">
        <v>-0.000210158048146825</v>
      </c>
      <c r="AV64" s="37" t="n">
        <v>8.32116804440081E-005</v>
      </c>
      <c r="AW64" s="37" t="n">
        <v>-6.08210483053793E-005</v>
      </c>
      <c r="AX64" s="37" t="n">
        <v>-0.000171243017868737</v>
      </c>
      <c r="AY64" s="37" t="n">
        <v>-0.000192134705751383</v>
      </c>
      <c r="AZ64" s="37" t="n">
        <v>-0.000220003513327274</v>
      </c>
      <c r="BA64" s="37" t="n">
        <v>-0.000103006781737443</v>
      </c>
      <c r="BB64" s="37" t="n">
        <v>-0.000145119246851751</v>
      </c>
      <c r="BC64" s="37" t="n">
        <v>-0.000133153435630775</v>
      </c>
      <c r="BD64" s="37" t="n">
        <v>-0.000277205366239377</v>
      </c>
      <c r="BE64" s="37" t="n">
        <v>-7.75790050192415E-005</v>
      </c>
      <c r="BF64" s="37" t="n">
        <v>-0.000230236272870326</v>
      </c>
      <c r="BG64" s="37" t="n">
        <v>-0.000230236272870326</v>
      </c>
      <c r="BH64" s="37" t="n">
        <v>-0.000230236272870326</v>
      </c>
      <c r="BI64" s="37" t="n">
        <v>-0.000230236272870326</v>
      </c>
      <c r="BJ64" s="37" t="n">
        <v>0.000950660439767083</v>
      </c>
      <c r="BK64" s="37" t="n">
        <v>2.81928260020628E-005</v>
      </c>
      <c r="BL64" s="37" t="n">
        <v>0.00115286369287071</v>
      </c>
      <c r="BM64" s="37" t="n">
        <v>-0.000113095319171239</v>
      </c>
      <c r="BN64" s="37" t="n">
        <v>1.66920720824345E-005</v>
      </c>
      <c r="BO64" s="37" t="n">
        <v>-0.000195236212976377</v>
      </c>
      <c r="BP64" s="37" t="n">
        <v>-0.000195236212976377</v>
      </c>
      <c r="BQ64" s="37" t="n">
        <v>-8.59093272107171E-005</v>
      </c>
      <c r="BR64" s="37" t="n">
        <v>-8.59093272107171E-005</v>
      </c>
    </row>
    <row r="65" customFormat="false" ht="12.75" hidden="false" customHeight="false" outlineLevel="0" collapsed="false">
      <c r="B65" s="3" t="n">
        <v>0.000163766838829791</v>
      </c>
      <c r="C65" s="37" t="n">
        <v>0.000158517321588398</v>
      </c>
      <c r="D65" s="37" t="n">
        <v>2.07803631691658E-005</v>
      </c>
      <c r="E65" s="37" t="n">
        <v>-7.77093271322804E-006</v>
      </c>
      <c r="F65" s="37" t="n">
        <v>-3.96607322096631E-005</v>
      </c>
      <c r="G65" s="37" t="n">
        <v>1.31231649234546E-005</v>
      </c>
      <c r="H65" s="37" t="n">
        <v>4.17909200327723E-005</v>
      </c>
      <c r="I65" s="37" t="n">
        <v>1.88672912538322E-006</v>
      </c>
      <c r="J65" s="37" t="n">
        <v>0.000136613035031452</v>
      </c>
      <c r="K65" s="37" t="n">
        <v>1.26898810234393E-005</v>
      </c>
      <c r="L65" s="37" t="n">
        <v>-2.11928561482591E-005</v>
      </c>
      <c r="M65" s="37" t="n">
        <v>-2.11928561482591E-005</v>
      </c>
      <c r="N65" s="37" t="n">
        <v>1.02135758333957E-005</v>
      </c>
      <c r="O65" s="37" t="n">
        <v>0.000153586762456221</v>
      </c>
      <c r="P65" s="37" t="n">
        <v>0.000124122008764128</v>
      </c>
      <c r="Q65" s="37" t="n">
        <v>-1.36400269386936E-006</v>
      </c>
      <c r="R65" s="37" t="n">
        <v>-1.15293795656882E-006</v>
      </c>
      <c r="S65" s="37" t="n">
        <v>0.00013132495722846</v>
      </c>
      <c r="T65" s="37" t="n">
        <v>-0.000104753727247432</v>
      </c>
      <c r="U65" s="37" t="n">
        <v>0.000132639919199562</v>
      </c>
      <c r="V65" s="37" t="n">
        <v>6.00896252662965E-005</v>
      </c>
      <c r="W65" s="37" t="n">
        <v>-0.000421170349464396</v>
      </c>
      <c r="X65" s="37" t="n">
        <v>0.000182021241377662</v>
      </c>
      <c r="Y65" s="37" t="n">
        <v>0.000133284960754421</v>
      </c>
      <c r="Z65" s="37" t="n">
        <v>0.000158443941586427</v>
      </c>
      <c r="AA65" s="37" t="n">
        <v>1.78251315320866E-005</v>
      </c>
      <c r="AB65" s="37" t="n">
        <v>9.81087978980537E-007</v>
      </c>
      <c r="AC65" s="37" t="n">
        <v>8.71424504489893E-005</v>
      </c>
      <c r="AD65" s="37" t="n">
        <v>7.31813756239361E-006</v>
      </c>
      <c r="AE65" s="37" t="n">
        <v>6.37778372423399E-005</v>
      </c>
      <c r="AF65" s="37" t="n">
        <v>5.52267878281682E-005</v>
      </c>
      <c r="AG65" s="37" t="n">
        <v>1.3217303271329E-005</v>
      </c>
      <c r="AH65" s="37" t="n">
        <v>-0.000113927676726623</v>
      </c>
      <c r="AI65" s="37" t="n">
        <v>-0.000119457322153803</v>
      </c>
      <c r="AJ65" s="37" t="n">
        <v>1.86973311386115E-005</v>
      </c>
      <c r="AK65" s="37" t="n">
        <v>0.000214616262163102</v>
      </c>
      <c r="AL65" s="37" t="n">
        <v>0.000194391527656828</v>
      </c>
      <c r="AM65" s="37" t="n">
        <v>0.000185718298580299</v>
      </c>
      <c r="AN65" s="37" t="n">
        <v>0.000258382428648708</v>
      </c>
      <c r="AO65" s="37" t="n">
        <v>-9.25333353362728E-005</v>
      </c>
      <c r="AP65" s="37" t="n">
        <v>-9.25333353362728E-005</v>
      </c>
      <c r="AQ65" s="37" t="n">
        <v>1.34815418155849E-005</v>
      </c>
      <c r="AR65" s="37" t="n">
        <v>1.34815418155849E-005</v>
      </c>
      <c r="AS65" s="37" t="n">
        <v>0.000208717195427576</v>
      </c>
      <c r="AT65" s="37" t="n">
        <v>6.38388454798406E-005</v>
      </c>
      <c r="AU65" s="37" t="n">
        <v>6.38388454798406E-005</v>
      </c>
      <c r="AV65" s="37" t="n">
        <v>-0.000144606206247739</v>
      </c>
      <c r="AW65" s="37" t="n">
        <v>0.000135094412889389</v>
      </c>
      <c r="AX65" s="37" t="n">
        <v>2.38486384312681E-005</v>
      </c>
      <c r="AY65" s="37" t="n">
        <v>5.47952721142543E-005</v>
      </c>
      <c r="AZ65" s="37" t="n">
        <v>3.84889659323301E-005</v>
      </c>
      <c r="BA65" s="37" t="n">
        <v>-1.50411257961448E-005</v>
      </c>
      <c r="BB65" s="37" t="n">
        <v>6.74035026218628E-005</v>
      </c>
      <c r="BC65" s="37" t="n">
        <v>4.54273013702404E-006</v>
      </c>
      <c r="BD65" s="37" t="n">
        <v>0.000169198295055806</v>
      </c>
      <c r="BE65" s="37" t="n">
        <v>0.000212402307840586</v>
      </c>
      <c r="BF65" s="37" t="n">
        <v>0.000164611331229729</v>
      </c>
      <c r="BG65" s="37" t="n">
        <v>0.000164611331229729</v>
      </c>
      <c r="BH65" s="37" t="n">
        <v>0.000164611331229729</v>
      </c>
      <c r="BI65" s="37" t="n">
        <v>0.000164611331229729</v>
      </c>
      <c r="BJ65" s="37" t="n">
        <v>0.000400510780788559</v>
      </c>
      <c r="BK65" s="37" t="n">
        <v>7.90934816760719E-005</v>
      </c>
      <c r="BL65" s="37" t="n">
        <v>-0.000113095319171239</v>
      </c>
      <c r="BM65" s="37" t="n">
        <v>0.000207604901977934</v>
      </c>
      <c r="BN65" s="37" t="n">
        <v>1.28074381824681E-006</v>
      </c>
      <c r="BO65" s="37" t="n">
        <v>4.16090868319309E-005</v>
      </c>
      <c r="BP65" s="37" t="n">
        <v>4.16090868319309E-005</v>
      </c>
      <c r="BQ65" s="37" t="n">
        <v>7.0693266430347E-006</v>
      </c>
      <c r="BR65" s="37" t="n">
        <v>7.0693266430347E-006</v>
      </c>
    </row>
    <row r="66" customFormat="false" ht="12.75" hidden="false" customHeight="false" outlineLevel="0" collapsed="false">
      <c r="B66" s="3" t="n">
        <v>-5.71922998742423E-006</v>
      </c>
      <c r="C66" s="37" t="n">
        <v>-1.70917835749997E-005</v>
      </c>
      <c r="D66" s="37" t="n">
        <v>6.39496250913401E-005</v>
      </c>
      <c r="E66" s="37" t="n">
        <v>2.89418604538908E-005</v>
      </c>
      <c r="F66" s="37" t="n">
        <v>8.79891976354636E-005</v>
      </c>
      <c r="G66" s="37" t="n">
        <v>9.62317306511184E-006</v>
      </c>
      <c r="H66" s="37" t="n">
        <v>1.12579771417157E-006</v>
      </c>
      <c r="I66" s="37" t="n">
        <v>-7.49322059003356E-006</v>
      </c>
      <c r="J66" s="37" t="n">
        <v>2.46897137935589E-005</v>
      </c>
      <c r="K66" s="37" t="n">
        <v>-6.38413108268829E-005</v>
      </c>
      <c r="L66" s="37" t="n">
        <v>3.58513739953042E-005</v>
      </c>
      <c r="M66" s="37" t="n">
        <v>3.58513739953042E-005</v>
      </c>
      <c r="N66" s="37" t="n">
        <v>2.86388490242446E-006</v>
      </c>
      <c r="O66" s="37" t="n">
        <v>-1.56818928017878E-005</v>
      </c>
      <c r="P66" s="37" t="n">
        <v>-7.50919054819509E-006</v>
      </c>
      <c r="Q66" s="37" t="n">
        <v>3.49489786603992E-005</v>
      </c>
      <c r="R66" s="37" t="n">
        <v>1.71717396711992E-005</v>
      </c>
      <c r="S66" s="37" t="n">
        <v>-5.50363112239085E-005</v>
      </c>
      <c r="T66" s="37" t="n">
        <v>6.37797371323067E-005</v>
      </c>
      <c r="U66" s="37" t="n">
        <v>-1.5204542970783E-005</v>
      </c>
      <c r="V66" s="37" t="n">
        <v>2.06578125790414E-005</v>
      </c>
      <c r="W66" s="37" t="n">
        <v>-0.000490585450324683</v>
      </c>
      <c r="X66" s="37" t="n">
        <v>-1.34106630385386E-005</v>
      </c>
      <c r="Y66" s="37" t="n">
        <v>1.05818922798635E-005</v>
      </c>
      <c r="Z66" s="37" t="n">
        <v>-8.72730806114038E-006</v>
      </c>
      <c r="AA66" s="37" t="n">
        <v>1.22241298771679E-005</v>
      </c>
      <c r="AB66" s="37" t="n">
        <v>-5.29100721450561E-005</v>
      </c>
      <c r="AC66" s="37" t="n">
        <v>-1.3141528702156E-005</v>
      </c>
      <c r="AD66" s="37" t="n">
        <v>5.85774126151413E-005</v>
      </c>
      <c r="AE66" s="37" t="n">
        <v>1.91667451122173E-006</v>
      </c>
      <c r="AF66" s="37" t="n">
        <v>-2.43688196638221E-005</v>
      </c>
      <c r="AG66" s="37" t="n">
        <v>-8.67603419224739E-006</v>
      </c>
      <c r="AH66" s="37" t="n">
        <v>8.13931672000946E-005</v>
      </c>
      <c r="AI66" s="37" t="n">
        <v>9.23796672837832E-005</v>
      </c>
      <c r="AJ66" s="37" t="n">
        <v>-5.06158222626698E-006</v>
      </c>
      <c r="AK66" s="37" t="n">
        <v>-1.4038600767722E-005</v>
      </c>
      <c r="AL66" s="37" t="n">
        <v>-1.83777586922355E-005</v>
      </c>
      <c r="AM66" s="37" t="n">
        <v>2.0572297396689E-005</v>
      </c>
      <c r="AN66" s="37" t="n">
        <v>-4.74342740356062E-005</v>
      </c>
      <c r="AO66" s="37" t="n">
        <v>-9.77243635909437E-005</v>
      </c>
      <c r="AP66" s="37" t="n">
        <v>-9.77243635909437E-005</v>
      </c>
      <c r="AQ66" s="37" t="n">
        <v>3.31911016838307E-005</v>
      </c>
      <c r="AR66" s="37" t="n">
        <v>3.31911016838307E-005</v>
      </c>
      <c r="AS66" s="37" t="n">
        <v>-2.55662913251049E-005</v>
      </c>
      <c r="AT66" s="37" t="n">
        <v>-4.913447002003E-005</v>
      </c>
      <c r="AU66" s="37" t="n">
        <v>-4.913447002003E-005</v>
      </c>
      <c r="AV66" s="37" t="n">
        <v>-0.000121601241660461</v>
      </c>
      <c r="AW66" s="37" t="n">
        <v>-3.03286601071418E-005</v>
      </c>
      <c r="AX66" s="37" t="n">
        <v>-8.40801456765595E-005</v>
      </c>
      <c r="AY66" s="37" t="n">
        <v>-1.69132717128907E-005</v>
      </c>
      <c r="AZ66" s="37" t="n">
        <v>7.4301122810092E-005</v>
      </c>
      <c r="BA66" s="37" t="n">
        <v>1.40458005278462E-005</v>
      </c>
      <c r="BB66" s="37" t="n">
        <v>-3.10692203128282E-005</v>
      </c>
      <c r="BC66" s="37" t="n">
        <v>8.73260807917493E-006</v>
      </c>
      <c r="BD66" s="37" t="n">
        <v>-2.19618588502908E-005</v>
      </c>
      <c r="BE66" s="37" t="n">
        <v>-7.03968996307083E-005</v>
      </c>
      <c r="BF66" s="37" t="n">
        <v>-7.18872627673534E-006</v>
      </c>
      <c r="BG66" s="37" t="n">
        <v>-7.18872627673534E-006</v>
      </c>
      <c r="BH66" s="37" t="n">
        <v>-7.18872627673534E-006</v>
      </c>
      <c r="BI66" s="37" t="n">
        <v>-7.18872627673534E-006</v>
      </c>
      <c r="BJ66" s="37" t="n">
        <v>-0.000406432892372894</v>
      </c>
      <c r="BK66" s="37" t="n">
        <v>1.39220100232444E-005</v>
      </c>
      <c r="BL66" s="37" t="n">
        <v>1.66920720824345E-005</v>
      </c>
      <c r="BM66" s="37" t="n">
        <v>1.28074381824681E-006</v>
      </c>
      <c r="BN66" s="37" t="n">
        <v>0.000131760677951733</v>
      </c>
      <c r="BO66" s="37" t="n">
        <v>-1.35177468573633E-005</v>
      </c>
      <c r="BP66" s="37" t="n">
        <v>-1.35177468573633E-005</v>
      </c>
      <c r="BQ66" s="37" t="n">
        <v>1.63896899838989E-005</v>
      </c>
      <c r="BR66" s="37" t="n">
        <v>1.63896899838989E-005</v>
      </c>
    </row>
    <row r="67" customFormat="false" ht="12.75" hidden="false" customHeight="false" outlineLevel="0" collapsed="false">
      <c r="B67" s="3" t="n">
        <v>5.06020837029773E-005</v>
      </c>
      <c r="C67" s="37" t="n">
        <v>4.87024207424401E-005</v>
      </c>
      <c r="D67" s="37" t="n">
        <v>4.69840874889416E-005</v>
      </c>
      <c r="E67" s="37" t="n">
        <v>0.000204186435830305</v>
      </c>
      <c r="F67" s="37" t="n">
        <v>-3.0219253814232E-005</v>
      </c>
      <c r="G67" s="37" t="n">
        <v>0.000452720398266922</v>
      </c>
      <c r="H67" s="37" t="n">
        <v>0.000533440873953521</v>
      </c>
      <c r="I67" s="37" t="n">
        <v>8.10560629415888E-005</v>
      </c>
      <c r="J67" s="37" t="n">
        <v>0.000105653143403775</v>
      </c>
      <c r="K67" s="37" t="n">
        <v>0.000298647119583008</v>
      </c>
      <c r="L67" s="37" t="n">
        <v>8.97505060180473E-005</v>
      </c>
      <c r="M67" s="37" t="n">
        <v>8.97505060180473E-005</v>
      </c>
      <c r="N67" s="37" t="n">
        <v>0.000148527206624207</v>
      </c>
      <c r="O67" s="37" t="n">
        <v>0.000100232406469982</v>
      </c>
      <c r="P67" s="37" t="n">
        <v>5.8939970133388E-005</v>
      </c>
      <c r="Q67" s="37" t="n">
        <v>0.000239168572627415</v>
      </c>
      <c r="R67" s="37" t="n">
        <v>0.000209356424731623</v>
      </c>
      <c r="S67" s="37" t="n">
        <v>5.7805489750666E-005</v>
      </c>
      <c r="T67" s="37" t="n">
        <v>-0.000186276725609622</v>
      </c>
      <c r="U67" s="37" t="n">
        <v>6.83064970438148E-005</v>
      </c>
      <c r="V67" s="37" t="n">
        <v>0.000287803098080816</v>
      </c>
      <c r="W67" s="37" t="n">
        <v>-0.00068354393994604</v>
      </c>
      <c r="X67" s="37" t="n">
        <v>0.000105705095780622</v>
      </c>
      <c r="Y67" s="37" t="n">
        <v>4.29167566968184E-005</v>
      </c>
      <c r="Z67" s="37" t="n">
        <v>7.77838700431232E-005</v>
      </c>
      <c r="AA67" s="37" t="n">
        <v>0.000387917357755598</v>
      </c>
      <c r="AB67" s="37" t="n">
        <v>0.00039160225929278</v>
      </c>
      <c r="AC67" s="37" t="n">
        <v>2.26068878239073E-005</v>
      </c>
      <c r="AD67" s="37" t="n">
        <v>-3.63818293992298E-005</v>
      </c>
      <c r="AE67" s="37" t="n">
        <v>0.000411941136133717</v>
      </c>
      <c r="AF67" s="37" t="n">
        <v>0.000459201799089795</v>
      </c>
      <c r="AG67" s="37" t="n">
        <v>7.35275171120378E-006</v>
      </c>
      <c r="AH67" s="37" t="n">
        <v>3.08240374612962E-005</v>
      </c>
      <c r="AI67" s="37" t="n">
        <v>7.51442164643493E-005</v>
      </c>
      <c r="AJ67" s="37" t="n">
        <v>0.000175693112913033</v>
      </c>
      <c r="AK67" s="37" t="n">
        <v>0.00011497591603668</v>
      </c>
      <c r="AL67" s="37" t="n">
        <v>6.60375382128532E-005</v>
      </c>
      <c r="AM67" s="37" t="n">
        <v>0.000110476645087566</v>
      </c>
      <c r="AN67" s="37" t="n">
        <v>0.000208284854846339</v>
      </c>
      <c r="AO67" s="37" t="n">
        <v>-0.000171695747010426</v>
      </c>
      <c r="AP67" s="37" t="n">
        <v>-0.000171695747010426</v>
      </c>
      <c r="AQ67" s="37" t="n">
        <v>0.000109879762801959</v>
      </c>
      <c r="AR67" s="37" t="n">
        <v>0.000109879762801959</v>
      </c>
      <c r="AS67" s="37" t="n">
        <v>0.000120214811795304</v>
      </c>
      <c r="AT67" s="37" t="n">
        <v>0.000275913831009363</v>
      </c>
      <c r="AU67" s="37" t="n">
        <v>0.000275913831009363</v>
      </c>
      <c r="AV67" s="37" t="n">
        <v>0.00017299189465209</v>
      </c>
      <c r="AW67" s="37" t="n">
        <v>5.97401633388423E-005</v>
      </c>
      <c r="AX67" s="37" t="n">
        <v>5.48399120339345E-005</v>
      </c>
      <c r="AY67" s="37" t="n">
        <v>0.000200968124536889</v>
      </c>
      <c r="AZ67" s="37" t="n">
        <v>8.97398261563978E-005</v>
      </c>
      <c r="BA67" s="37" t="n">
        <v>0.00016664860762275</v>
      </c>
      <c r="BB67" s="37" t="n">
        <v>0.000205693730903016</v>
      </c>
      <c r="BC67" s="37" t="n">
        <v>0.000149067550299206</v>
      </c>
      <c r="BD67" s="37" t="n">
        <v>0.000132444190939164</v>
      </c>
      <c r="BE67" s="37" t="n">
        <v>0.000125310788055041</v>
      </c>
      <c r="BF67" s="37" t="n">
        <v>0.000101657210868371</v>
      </c>
      <c r="BG67" s="37" t="n">
        <v>0.000101657210868371</v>
      </c>
      <c r="BH67" s="37" t="n">
        <v>0.000101657210868371</v>
      </c>
      <c r="BI67" s="37" t="n">
        <v>0.000101657210868371</v>
      </c>
      <c r="BJ67" s="37" t="n">
        <v>0.000247178496701028</v>
      </c>
      <c r="BK67" s="37" t="n">
        <v>0.000288240874033291</v>
      </c>
      <c r="BL67" s="37" t="n">
        <v>-0.000195236212976377</v>
      </c>
      <c r="BM67" s="37" t="n">
        <v>4.16090868319309E-005</v>
      </c>
      <c r="BN67" s="37" t="n">
        <v>-1.35177468573633E-005</v>
      </c>
      <c r="BO67" s="37" t="n">
        <v>0.000336099092732283</v>
      </c>
      <c r="BP67" s="37" t="n">
        <v>0.000336099092732283</v>
      </c>
      <c r="BQ67" s="37" t="n">
        <v>0.000155571582434534</v>
      </c>
      <c r="BR67" s="37" t="n">
        <v>0.000155571582434534</v>
      </c>
    </row>
    <row r="68" customFormat="false" ht="12.75" hidden="false" customHeight="false" outlineLevel="0" collapsed="false">
      <c r="B68" s="3" t="n">
        <v>5.06020837029773E-005</v>
      </c>
      <c r="C68" s="37" t="n">
        <v>4.87024207424401E-005</v>
      </c>
      <c r="D68" s="37" t="n">
        <v>4.69840874889416E-005</v>
      </c>
      <c r="E68" s="37" t="n">
        <v>0.000204186435830305</v>
      </c>
      <c r="F68" s="37" t="n">
        <v>-3.0219253814232E-005</v>
      </c>
      <c r="G68" s="37" t="n">
        <v>0.000452720398266922</v>
      </c>
      <c r="H68" s="37" t="n">
        <v>0.000533440873953521</v>
      </c>
      <c r="I68" s="37" t="n">
        <v>8.10560629415888E-005</v>
      </c>
      <c r="J68" s="37" t="n">
        <v>0.000105653143403775</v>
      </c>
      <c r="K68" s="37" t="n">
        <v>0.000298647119583008</v>
      </c>
      <c r="L68" s="37" t="n">
        <v>8.97505060180473E-005</v>
      </c>
      <c r="M68" s="37" t="n">
        <v>8.97505060180473E-005</v>
      </c>
      <c r="N68" s="37" t="n">
        <v>0.000148527206624207</v>
      </c>
      <c r="O68" s="37" t="n">
        <v>0.000100232406469982</v>
      </c>
      <c r="P68" s="37" t="n">
        <v>5.8939970133388E-005</v>
      </c>
      <c r="Q68" s="37" t="n">
        <v>0.000239168572627415</v>
      </c>
      <c r="R68" s="37" t="n">
        <v>0.000209356424731623</v>
      </c>
      <c r="S68" s="37" t="n">
        <v>5.7805489750666E-005</v>
      </c>
      <c r="T68" s="37" t="n">
        <v>-0.000186276725609622</v>
      </c>
      <c r="U68" s="37" t="n">
        <v>6.83064970438148E-005</v>
      </c>
      <c r="V68" s="37" t="n">
        <v>0.000287803098080816</v>
      </c>
      <c r="W68" s="37" t="n">
        <v>-0.00068354393994604</v>
      </c>
      <c r="X68" s="37" t="n">
        <v>0.000105705095780622</v>
      </c>
      <c r="Y68" s="37" t="n">
        <v>4.29167566968184E-005</v>
      </c>
      <c r="Z68" s="37" t="n">
        <v>7.77838700431232E-005</v>
      </c>
      <c r="AA68" s="37" t="n">
        <v>0.000387917357755598</v>
      </c>
      <c r="AB68" s="37" t="n">
        <v>0.00039160225929278</v>
      </c>
      <c r="AC68" s="37" t="n">
        <v>2.26068878239073E-005</v>
      </c>
      <c r="AD68" s="37" t="n">
        <v>-3.63818293992298E-005</v>
      </c>
      <c r="AE68" s="37" t="n">
        <v>0.000411941136133717</v>
      </c>
      <c r="AF68" s="37" t="n">
        <v>0.000459201799089795</v>
      </c>
      <c r="AG68" s="37" t="n">
        <v>7.35275171120378E-006</v>
      </c>
      <c r="AH68" s="37" t="n">
        <v>3.08240374612962E-005</v>
      </c>
      <c r="AI68" s="37" t="n">
        <v>7.51442164643493E-005</v>
      </c>
      <c r="AJ68" s="37" t="n">
        <v>0.000175693112913033</v>
      </c>
      <c r="AK68" s="37" t="n">
        <v>0.00011497591603668</v>
      </c>
      <c r="AL68" s="37" t="n">
        <v>6.60375382128532E-005</v>
      </c>
      <c r="AM68" s="37" t="n">
        <v>0.000110476645087566</v>
      </c>
      <c r="AN68" s="37" t="n">
        <v>0.000208284854846339</v>
      </c>
      <c r="AO68" s="37" t="n">
        <v>-0.000171695747010426</v>
      </c>
      <c r="AP68" s="37" t="n">
        <v>-0.000171695747010426</v>
      </c>
      <c r="AQ68" s="37" t="n">
        <v>0.000109879762801959</v>
      </c>
      <c r="AR68" s="37" t="n">
        <v>0.000109879762801959</v>
      </c>
      <c r="AS68" s="37" t="n">
        <v>0.000120214811795304</v>
      </c>
      <c r="AT68" s="37" t="n">
        <v>0.000275913831009363</v>
      </c>
      <c r="AU68" s="37" t="n">
        <v>0.000275913831009363</v>
      </c>
      <c r="AV68" s="37" t="n">
        <v>0.00017299189465209</v>
      </c>
      <c r="AW68" s="37" t="n">
        <v>5.97401633388423E-005</v>
      </c>
      <c r="AX68" s="37" t="n">
        <v>5.48399120339345E-005</v>
      </c>
      <c r="AY68" s="37" t="n">
        <v>0.000200968124536889</v>
      </c>
      <c r="AZ68" s="37" t="n">
        <v>8.97398261563978E-005</v>
      </c>
      <c r="BA68" s="37" t="n">
        <v>0.00016664860762275</v>
      </c>
      <c r="BB68" s="37" t="n">
        <v>0.000205693730903016</v>
      </c>
      <c r="BC68" s="37" t="n">
        <v>0.000149067550299206</v>
      </c>
      <c r="BD68" s="37" t="n">
        <v>0.000132444190939164</v>
      </c>
      <c r="BE68" s="37" t="n">
        <v>0.000125310788055041</v>
      </c>
      <c r="BF68" s="37" t="n">
        <v>0.000101657210868371</v>
      </c>
      <c r="BG68" s="37" t="n">
        <v>0.000101657210868371</v>
      </c>
      <c r="BH68" s="37" t="n">
        <v>0.000101657210868371</v>
      </c>
      <c r="BI68" s="37" t="n">
        <v>0.000101657210868371</v>
      </c>
      <c r="BJ68" s="37" t="n">
        <v>0.000247178496701028</v>
      </c>
      <c r="BK68" s="37" t="n">
        <v>0.000288240874033291</v>
      </c>
      <c r="BL68" s="37" t="n">
        <v>-0.000195236212976377</v>
      </c>
      <c r="BM68" s="37" t="n">
        <v>4.16090868319309E-005</v>
      </c>
      <c r="BN68" s="37" t="n">
        <v>-1.35177468573633E-005</v>
      </c>
      <c r="BO68" s="37" t="n">
        <v>0.000336099092732283</v>
      </c>
      <c r="BP68" s="37" t="n">
        <v>0.000336099092732283</v>
      </c>
      <c r="BQ68" s="37" t="n">
        <v>0.000155571582434534</v>
      </c>
      <c r="BR68" s="37" t="n">
        <v>0.000155571582434534</v>
      </c>
    </row>
    <row r="69" customFormat="false" ht="12.75" hidden="false" customHeight="false" outlineLevel="0" collapsed="false">
      <c r="B69" s="3" t="n">
        <v>1.60566021735504E-005</v>
      </c>
      <c r="C69" s="37" t="n">
        <v>2.2846692624941E-005</v>
      </c>
      <c r="D69" s="37" t="n">
        <v>5.44011009556498E-006</v>
      </c>
      <c r="E69" s="37" t="n">
        <v>0.000172723916408144</v>
      </c>
      <c r="F69" s="37" t="n">
        <v>1.04900100804071E-005</v>
      </c>
      <c r="G69" s="37" t="n">
        <v>0.000221557236358574</v>
      </c>
      <c r="H69" s="37" t="n">
        <v>0.000266432156072177</v>
      </c>
      <c r="I69" s="37" t="n">
        <v>5.60217934270269E-005</v>
      </c>
      <c r="J69" s="37" t="n">
        <v>4.86281061071367E-005</v>
      </c>
      <c r="K69" s="37" t="n">
        <v>0.000115320139310283</v>
      </c>
      <c r="L69" s="37" t="n">
        <v>0.000148015316334758</v>
      </c>
      <c r="M69" s="37" t="n">
        <v>0.000148015316334758</v>
      </c>
      <c r="N69" s="37" t="n">
        <v>0.000150840149416759</v>
      </c>
      <c r="O69" s="37" t="n">
        <v>2.81363554713974E-005</v>
      </c>
      <c r="P69" s="37" t="n">
        <v>2.97627530408846E-005</v>
      </c>
      <c r="Q69" s="37" t="n">
        <v>0.000172601222906571</v>
      </c>
      <c r="R69" s="37" t="n">
        <v>0.000146945949867451</v>
      </c>
      <c r="S69" s="37" t="n">
        <v>2.63677196789466E-005</v>
      </c>
      <c r="T69" s="37" t="n">
        <v>-4.32546471844452E-005</v>
      </c>
      <c r="U69" s="37" t="n">
        <v>3.45131931208838E-005</v>
      </c>
      <c r="V69" s="37" t="n">
        <v>0.000136906222363217</v>
      </c>
      <c r="W69" s="37" t="n">
        <v>-0.000592030713085806</v>
      </c>
      <c r="X69" s="37" t="n">
        <v>2.29246809386746E-005</v>
      </c>
      <c r="Y69" s="37" t="n">
        <v>2.70189468607987E-005</v>
      </c>
      <c r="Z69" s="37" t="n">
        <v>1.79055182622327E-005</v>
      </c>
      <c r="AA69" s="37" t="n">
        <v>0.000184755780572544</v>
      </c>
      <c r="AB69" s="37" t="n">
        <v>0.000208073751928862</v>
      </c>
      <c r="AC69" s="37" t="n">
        <v>2.31303920710529E-005</v>
      </c>
      <c r="AD69" s="37" t="n">
        <v>1.25985991432002E-005</v>
      </c>
      <c r="AE69" s="37" t="n">
        <v>0.000199323050890005</v>
      </c>
      <c r="AF69" s="37" t="n">
        <v>0.000224715499479911</v>
      </c>
      <c r="AG69" s="37" t="n">
        <v>1.28438699164748E-006</v>
      </c>
      <c r="AH69" s="37" t="n">
        <v>9.04010320304789E-005</v>
      </c>
      <c r="AI69" s="37" t="n">
        <v>0.000103859543445864</v>
      </c>
      <c r="AJ69" s="37" t="n">
        <v>0.000135166145730221</v>
      </c>
      <c r="AK69" s="37" t="n">
        <v>2.80836786029558E-005</v>
      </c>
      <c r="AL69" s="37" t="n">
        <v>2.48980691440618E-005</v>
      </c>
      <c r="AM69" s="37" t="n">
        <v>4.03888886888967E-005</v>
      </c>
      <c r="AN69" s="37" t="n">
        <v>7.824115187603E-005</v>
      </c>
      <c r="AO69" s="37" t="n">
        <v>-0.000122246663633041</v>
      </c>
      <c r="AP69" s="37" t="n">
        <v>-0.000122246663633041</v>
      </c>
      <c r="AQ69" s="37" t="n">
        <v>0.000152363022833943</v>
      </c>
      <c r="AR69" s="37" t="n">
        <v>0.000152363022833943</v>
      </c>
      <c r="AS69" s="37" t="n">
        <v>6.41218169913791E-005</v>
      </c>
      <c r="AT69" s="37" t="n">
        <v>0.000193269757947819</v>
      </c>
      <c r="AU69" s="37" t="n">
        <v>0.000193269757947819</v>
      </c>
      <c r="AV69" s="37" t="n">
        <v>0.000146338287384758</v>
      </c>
      <c r="AW69" s="37" t="n">
        <v>2.36445912096685E-005</v>
      </c>
      <c r="AX69" s="37" t="n">
        <v>5.32852338031192E-005</v>
      </c>
      <c r="AY69" s="37" t="n">
        <v>0.000136140783871239</v>
      </c>
      <c r="AZ69" s="37" t="n">
        <v>0.000113801073460055</v>
      </c>
      <c r="BA69" s="37" t="n">
        <v>0.000116738108342988</v>
      </c>
      <c r="BB69" s="37" t="n">
        <v>9.44714199271488E-005</v>
      </c>
      <c r="BC69" s="37" t="n">
        <v>0.000144602119230326</v>
      </c>
      <c r="BD69" s="37" t="n">
        <v>6.74380076614554E-005</v>
      </c>
      <c r="BE69" s="37" t="n">
        <v>1.59187006398207E-005</v>
      </c>
      <c r="BF69" s="37" t="n">
        <v>5.04972019464435E-005</v>
      </c>
      <c r="BG69" s="37" t="n">
        <v>5.04972019464435E-005</v>
      </c>
      <c r="BH69" s="37" t="n">
        <v>5.04972019464435E-005</v>
      </c>
      <c r="BI69" s="37" t="n">
        <v>5.04972019464435E-005</v>
      </c>
      <c r="BJ69" s="37" t="n">
        <v>1.57036128552675E-005</v>
      </c>
      <c r="BK69" s="37" t="n">
        <v>0.000118036600009388</v>
      </c>
      <c r="BL69" s="37" t="n">
        <v>-8.59093272107171E-005</v>
      </c>
      <c r="BM69" s="37" t="n">
        <v>7.0693266430347E-006</v>
      </c>
      <c r="BN69" s="37" t="n">
        <v>1.63896899838989E-005</v>
      </c>
      <c r="BO69" s="37" t="n">
        <v>0.000155571582434534</v>
      </c>
      <c r="BP69" s="37" t="n">
        <v>0.000155571582434534</v>
      </c>
      <c r="BQ69" s="37" t="n">
        <v>0.000144695101949977</v>
      </c>
      <c r="BR69" s="37" t="n">
        <v>0.000144695101949977</v>
      </c>
    </row>
    <row r="70" customFormat="false" ht="12.75" hidden="false" customHeight="false" outlineLevel="0" collapsed="false">
      <c r="B70" s="3" t="n">
        <v>1.60566021735504E-005</v>
      </c>
      <c r="C70" s="37" t="n">
        <v>2.2846692624941E-005</v>
      </c>
      <c r="D70" s="37" t="n">
        <v>5.44011009556498E-006</v>
      </c>
      <c r="E70" s="37" t="n">
        <v>0.000172723916408144</v>
      </c>
      <c r="F70" s="37" t="n">
        <v>1.04900100804071E-005</v>
      </c>
      <c r="G70" s="37" t="n">
        <v>0.000221557236358574</v>
      </c>
      <c r="H70" s="37" t="n">
        <v>0.000266432156072177</v>
      </c>
      <c r="I70" s="37" t="n">
        <v>5.60217934270269E-005</v>
      </c>
      <c r="J70" s="37" t="n">
        <v>4.86281061071367E-005</v>
      </c>
      <c r="K70" s="37" t="n">
        <v>0.000115320139310283</v>
      </c>
      <c r="L70" s="37" t="n">
        <v>0.000148015316334758</v>
      </c>
      <c r="M70" s="37" t="n">
        <v>0.000148015316334758</v>
      </c>
      <c r="N70" s="37" t="n">
        <v>0.000150840149416759</v>
      </c>
      <c r="O70" s="37" t="n">
        <v>2.81363554713974E-005</v>
      </c>
      <c r="P70" s="37" t="n">
        <v>2.97627530408846E-005</v>
      </c>
      <c r="Q70" s="37" t="n">
        <v>0.000172601222906571</v>
      </c>
      <c r="R70" s="37" t="n">
        <v>0.000146945949867451</v>
      </c>
      <c r="S70" s="37" t="n">
        <v>2.63677196789466E-005</v>
      </c>
      <c r="T70" s="37" t="n">
        <v>-4.32546471844452E-005</v>
      </c>
      <c r="U70" s="37" t="n">
        <v>3.45131931208838E-005</v>
      </c>
      <c r="V70" s="37" t="n">
        <v>0.000136906222363217</v>
      </c>
      <c r="W70" s="37" t="n">
        <v>-0.000592030713085806</v>
      </c>
      <c r="X70" s="37" t="n">
        <v>2.29246809386746E-005</v>
      </c>
      <c r="Y70" s="37" t="n">
        <v>2.70189468607987E-005</v>
      </c>
      <c r="Z70" s="37" t="n">
        <v>1.79055182622327E-005</v>
      </c>
      <c r="AA70" s="37" t="n">
        <v>0.000184755780572544</v>
      </c>
      <c r="AB70" s="37" t="n">
        <v>0.000208073751928862</v>
      </c>
      <c r="AC70" s="37" t="n">
        <v>2.31303920710529E-005</v>
      </c>
      <c r="AD70" s="37" t="n">
        <v>1.25985991432002E-005</v>
      </c>
      <c r="AE70" s="37" t="n">
        <v>0.000199323050890005</v>
      </c>
      <c r="AF70" s="37" t="n">
        <v>0.000224715499479911</v>
      </c>
      <c r="AG70" s="37" t="n">
        <v>1.28438699164748E-006</v>
      </c>
      <c r="AH70" s="37" t="n">
        <v>9.04010320304789E-005</v>
      </c>
      <c r="AI70" s="37" t="n">
        <v>0.000103859543445864</v>
      </c>
      <c r="AJ70" s="37" t="n">
        <v>0.000135166145730221</v>
      </c>
      <c r="AK70" s="37" t="n">
        <v>2.80836786029558E-005</v>
      </c>
      <c r="AL70" s="37" t="n">
        <v>2.48980691440618E-005</v>
      </c>
      <c r="AM70" s="37" t="n">
        <v>4.03888886888967E-005</v>
      </c>
      <c r="AN70" s="37" t="n">
        <v>7.824115187603E-005</v>
      </c>
      <c r="AO70" s="37" t="n">
        <v>-0.000122246663633041</v>
      </c>
      <c r="AP70" s="37" t="n">
        <v>-0.000122246663633041</v>
      </c>
      <c r="AQ70" s="37" t="n">
        <v>0.000152363022833943</v>
      </c>
      <c r="AR70" s="37" t="n">
        <v>0.000152363022833943</v>
      </c>
      <c r="AS70" s="37" t="n">
        <v>6.41218169913791E-005</v>
      </c>
      <c r="AT70" s="37" t="n">
        <v>0.000193269757947819</v>
      </c>
      <c r="AU70" s="37" t="n">
        <v>0.000193269757947819</v>
      </c>
      <c r="AV70" s="37" t="n">
        <v>0.000146338287384758</v>
      </c>
      <c r="AW70" s="37" t="n">
        <v>2.36445912096685E-005</v>
      </c>
      <c r="AX70" s="37" t="n">
        <v>5.32852338031192E-005</v>
      </c>
      <c r="AY70" s="37" t="n">
        <v>0.000136140783871239</v>
      </c>
      <c r="AZ70" s="37" t="n">
        <v>0.000113801073460055</v>
      </c>
      <c r="BA70" s="37" t="n">
        <v>0.000116738108342988</v>
      </c>
      <c r="BB70" s="37" t="n">
        <v>9.44714199271488E-005</v>
      </c>
      <c r="BC70" s="37" t="n">
        <v>0.000144602119230326</v>
      </c>
      <c r="BD70" s="37" t="n">
        <v>6.74380076614554E-005</v>
      </c>
      <c r="BE70" s="37" t="n">
        <v>1.59187006398207E-005</v>
      </c>
      <c r="BF70" s="37" t="n">
        <v>5.04972019464435E-005</v>
      </c>
      <c r="BG70" s="37" t="n">
        <v>5.04972019464435E-005</v>
      </c>
      <c r="BH70" s="37" t="n">
        <v>5.04972019464435E-005</v>
      </c>
      <c r="BI70" s="37" t="n">
        <v>5.04972019464435E-005</v>
      </c>
      <c r="BJ70" s="37" t="n">
        <v>1.57036128552675E-005</v>
      </c>
      <c r="BK70" s="37" t="n">
        <v>0.000118036600009388</v>
      </c>
      <c r="BL70" s="37" t="n">
        <v>-8.59093272107171E-005</v>
      </c>
      <c r="BM70" s="37" t="n">
        <v>7.0693266430347E-006</v>
      </c>
      <c r="BN70" s="37" t="n">
        <v>1.63896899838989E-005</v>
      </c>
      <c r="BO70" s="37" t="n">
        <v>0.000155571582434534</v>
      </c>
      <c r="BP70" s="37" t="n">
        <v>0.000155571582434534</v>
      </c>
      <c r="BQ70" s="37" t="n">
        <v>0.000144695101949977</v>
      </c>
      <c r="BR70" s="37" t="n">
        <v>0.000144695101949977</v>
      </c>
    </row>
    <row r="71" customFormat="false" ht="12.75" hidden="false" customHeight="false" outlineLevel="0" collapsed="false">
      <c r="B71" s="3"/>
    </row>
    <row r="72" customFormat="false" ht="12.75" hidden="false" customHeight="false" outlineLevel="0" collapsed="false">
      <c r="B72" s="3"/>
    </row>
    <row r="73" customFormat="false" ht="12.75" hidden="false" customHeight="false" outlineLevel="0" collapsed="false">
      <c r="B73" s="3"/>
    </row>
    <row r="74" customFormat="false" ht="12.75" hidden="false" customHeight="false" outlineLevel="0" collapsed="false">
      <c r="B74" s="3"/>
    </row>
    <row r="75" customFormat="false" ht="12.75" hidden="false" customHeight="false" outlineLevel="0" collapsed="false">
      <c r="B75" s="3"/>
    </row>
    <row r="76" customFormat="false" ht="12.75" hidden="false" customHeight="false" outlineLevel="0" collapsed="false">
      <c r="B76" s="3"/>
    </row>
    <row r="77" customFormat="false" ht="12.75" hidden="false" customHeight="false" outlineLevel="0" collapsed="false">
      <c r="B77" s="3"/>
    </row>
    <row r="78" customFormat="false" ht="12.75" hidden="false" customHeight="false" outlineLevel="0" collapsed="false">
      <c r="B78" s="3"/>
    </row>
    <row r="79" customFormat="false" ht="12.75" hidden="false" customHeight="false" outlineLevel="0" collapsed="false">
      <c r="B79" s="3"/>
    </row>
    <row r="80" customFormat="false" ht="12.75" hidden="false" customHeight="false" outlineLevel="0" collapsed="false">
      <c r="B80" s="3"/>
    </row>
    <row r="81" customFormat="false" ht="12.75" hidden="false" customHeight="false" outlineLevel="0" collapsed="false">
      <c r="B81" s="3"/>
    </row>
    <row r="82" customFormat="false" ht="12.75" hidden="false" customHeight="false" outlineLevel="0" collapsed="false">
      <c r="B82" s="3"/>
    </row>
    <row r="83" customFormat="false" ht="12.75" hidden="false" customHeight="false" outlineLevel="0" collapsed="false">
      <c r="B83" s="3"/>
    </row>
    <row r="84" customFormat="false" ht="12.75" hidden="false" customHeight="false" outlineLevel="0" collapsed="false">
      <c r="B84" s="3"/>
    </row>
    <row r="85" customFormat="false" ht="12.75" hidden="false" customHeight="false" outlineLevel="0" collapsed="false">
      <c r="B85" s="3"/>
    </row>
    <row r="86" customFormat="false" ht="12.75" hidden="false" customHeight="false" outlineLevel="0" collapsed="false">
      <c r="B86" s="3"/>
    </row>
    <row r="87" customFormat="false" ht="12.75" hidden="false" customHeight="false" outlineLevel="0" collapsed="false">
      <c r="B87" s="3"/>
    </row>
    <row r="88" customFormat="false" ht="12.75" hidden="false" customHeight="false" outlineLevel="0" collapsed="false">
      <c r="B88" s="3"/>
    </row>
    <row r="89" customFormat="false" ht="12.75" hidden="false" customHeight="false" outlineLevel="0" collapsed="false">
      <c r="B89" s="3"/>
    </row>
    <row r="90" customFormat="false" ht="12.75" hidden="false" customHeight="false" outlineLevel="0" collapsed="false">
      <c r="B90" s="3"/>
    </row>
    <row r="91" customFormat="false" ht="12.75" hidden="false" customHeight="false" outlineLevel="0" collapsed="false">
      <c r="B91" s="3"/>
    </row>
    <row r="92" customFormat="false" ht="12.75" hidden="false" customHeight="false" outlineLevel="0" collapsed="false">
      <c r="B92" s="3"/>
    </row>
    <row r="93" customFormat="false" ht="12.75" hidden="false" customHeight="false" outlineLevel="0" collapsed="false">
      <c r="B93" s="3"/>
    </row>
    <row r="94" customFormat="false" ht="12.75" hidden="false" customHeight="false" outlineLevel="0" collapsed="false">
      <c r="B94" s="3"/>
    </row>
    <row r="95" customFormat="false" ht="12.75" hidden="false" customHeight="false" outlineLevel="0" collapsed="false">
      <c r="B95" s="3"/>
    </row>
    <row r="96" customFormat="false" ht="12.75" hidden="false" customHeight="false" outlineLevel="0" collapsed="false">
      <c r="B96" s="3"/>
    </row>
    <row r="97" customFormat="false" ht="12.75" hidden="false" customHeight="false" outlineLevel="0" collapsed="false">
      <c r="B97" s="3"/>
    </row>
    <row r="98" customFormat="false" ht="12.75" hidden="false" customHeight="false" outlineLevel="0" collapsed="false">
      <c r="B98" s="3"/>
    </row>
    <row r="99" customFormat="false" ht="12.75" hidden="false" customHeight="false" outlineLevel="0" collapsed="false">
      <c r="B99" s="3"/>
    </row>
    <row r="100" customFormat="false" ht="12.75" hidden="false" customHeight="false" outlineLevel="0" collapsed="false">
      <c r="B100" s="3"/>
    </row>
    <row r="101" customFormat="false" ht="12.75" hidden="false" customHeight="false" outlineLevel="0" collapsed="false">
      <c r="B101" s="3"/>
    </row>
    <row r="102" customFormat="false" ht="12.75" hidden="false" customHeight="false" outlineLevel="0" collapsed="false">
      <c r="B102" s="3"/>
    </row>
    <row r="103" customFormat="false" ht="12.75" hidden="false" customHeight="false" outlineLevel="0" collapsed="false">
      <c r="B103" s="3"/>
    </row>
    <row r="104" customFormat="false" ht="12.75" hidden="false" customHeight="false" outlineLevel="0" collapsed="false">
      <c r="B104" s="3"/>
    </row>
    <row r="105" customFormat="false" ht="12.75" hidden="false" customHeight="false" outlineLevel="0" collapsed="false">
      <c r="B105" s="3"/>
    </row>
    <row r="106" customFormat="false" ht="12.75" hidden="false" customHeight="false" outlineLevel="0" collapsed="false">
      <c r="B106" s="3"/>
    </row>
    <row r="107" customFormat="false" ht="12.75" hidden="false" customHeight="false" outlineLevel="0" collapsed="false">
      <c r="B107" s="3"/>
    </row>
    <row r="108" customFormat="false" ht="12.75" hidden="false" customHeight="false" outlineLevel="0" collapsed="false">
      <c r="B108" s="3"/>
    </row>
    <row r="109" customFormat="false" ht="12.75" hidden="false" customHeight="false" outlineLevel="0" collapsed="false">
      <c r="B109" s="3"/>
    </row>
    <row r="110" customFormat="false" ht="12.75" hidden="false" customHeight="false" outlineLevel="0" collapsed="false">
      <c r="B110" s="3"/>
    </row>
    <row r="111" customFormat="false" ht="12.75" hidden="false" customHeight="false" outlineLevel="0" collapsed="false">
      <c r="B111" s="3"/>
    </row>
    <row r="112" customFormat="false" ht="12.75" hidden="false" customHeight="false" outlineLevel="0" collapsed="false">
      <c r="B112" s="3"/>
    </row>
    <row r="113" customFormat="false" ht="12.75" hidden="false" customHeight="false" outlineLevel="0" collapsed="false">
      <c r="B113" s="3"/>
    </row>
    <row r="114" customFormat="false" ht="12.75" hidden="false" customHeight="false" outlineLevel="0" collapsed="false">
      <c r="B114" s="3"/>
    </row>
    <row r="115" customFormat="false" ht="12.75" hidden="false" customHeight="false" outlineLevel="0" collapsed="false">
      <c r="B115" s="3"/>
    </row>
    <row r="116" customFormat="false" ht="12.75" hidden="false" customHeight="false" outlineLevel="0" collapsed="false">
      <c r="B116" s="3"/>
    </row>
    <row r="117" customFormat="false" ht="12.75" hidden="false" customHeight="false" outlineLevel="0" collapsed="false">
      <c r="B117" s="3"/>
    </row>
    <row r="118" customFormat="false" ht="12.75" hidden="false" customHeight="false" outlineLevel="0" collapsed="false">
      <c r="B118" s="3"/>
    </row>
    <row r="119" customFormat="false" ht="12.75" hidden="false" customHeight="false" outlineLevel="0" collapsed="false">
      <c r="B119" s="3"/>
    </row>
    <row r="120" customFormat="false" ht="12.75" hidden="false" customHeight="false" outlineLevel="0" collapsed="false">
      <c r="B120" s="3"/>
    </row>
    <row r="121" customFormat="false" ht="12.75" hidden="false" customHeight="false" outlineLevel="0" collapsed="false">
      <c r="B121" s="3"/>
    </row>
    <row r="122" customFormat="false" ht="12.75" hidden="false" customHeight="false" outlineLevel="0" collapsed="false">
      <c r="B122" s="3"/>
    </row>
    <row r="123" customFormat="false" ht="12.75" hidden="false" customHeight="false" outlineLevel="0" collapsed="false">
      <c r="B123" s="3"/>
    </row>
    <row r="124" customFormat="false" ht="12.75" hidden="false" customHeight="false" outlineLevel="0" collapsed="false">
      <c r="B124" s="3"/>
    </row>
    <row r="125" customFormat="false" ht="12.75" hidden="false" customHeight="false" outlineLevel="0" collapsed="false">
      <c r="B125" s="3"/>
    </row>
    <row r="126" customFormat="false" ht="12.75" hidden="false" customHeight="false" outlineLevel="0" collapsed="false">
      <c r="B126" s="3"/>
    </row>
    <row r="127" customFormat="false" ht="12.75" hidden="false" customHeight="false" outlineLevel="0" collapsed="false">
      <c r="B127" s="3"/>
    </row>
    <row r="128" customFormat="false" ht="12.75" hidden="false" customHeight="false" outlineLevel="0" collapsed="false">
      <c r="B128" s="3"/>
    </row>
    <row r="129" customFormat="false" ht="12.75" hidden="false" customHeight="false" outlineLevel="0" collapsed="false">
      <c r="B129" s="3"/>
    </row>
    <row r="130" customFormat="false" ht="12.75" hidden="false" customHeight="false" outlineLevel="0" collapsed="false">
      <c r="B130" s="3"/>
    </row>
    <row r="131" customFormat="false" ht="12.75" hidden="false" customHeight="false" outlineLevel="0" collapsed="false">
      <c r="B131" s="3"/>
    </row>
    <row r="132" customFormat="false" ht="12.75" hidden="false" customHeight="false" outlineLevel="0" collapsed="false">
      <c r="B132" s="3"/>
    </row>
    <row r="133" customFormat="false" ht="12.75" hidden="false" customHeight="false" outlineLevel="0" collapsed="false">
      <c r="B133" s="3"/>
    </row>
    <row r="134" customFormat="false" ht="12.75" hidden="false" customHeight="false" outlineLevel="0" collapsed="false">
      <c r="B134" s="3"/>
    </row>
    <row r="135" customFormat="false" ht="12.75" hidden="false" customHeight="false" outlineLevel="0" collapsed="false">
      <c r="B135" s="3"/>
    </row>
    <row r="136" customFormat="false" ht="12.75" hidden="false" customHeight="false" outlineLevel="0" collapsed="false">
      <c r="B136" s="3"/>
    </row>
    <row r="137" customFormat="false" ht="12.75" hidden="false" customHeight="false" outlineLevel="0" collapsed="false">
      <c r="B137" s="3"/>
    </row>
    <row r="138" customFormat="false" ht="12.75" hidden="false" customHeight="false" outlineLevel="0" collapsed="false">
      <c r="B138" s="3"/>
    </row>
    <row r="139" customFormat="false" ht="12.75" hidden="false" customHeight="false" outlineLevel="0" collapsed="false">
      <c r="B139" s="3"/>
    </row>
    <row r="140" customFormat="false" ht="12.75" hidden="false" customHeight="false" outlineLevel="0" collapsed="false">
      <c r="B140" s="3"/>
    </row>
    <row r="141" customFormat="false" ht="12.75" hidden="false" customHeight="false" outlineLevel="0" collapsed="false">
      <c r="B141" s="3"/>
    </row>
    <row r="142" customFormat="false" ht="12.75" hidden="false" customHeight="false" outlineLevel="0" collapsed="false">
      <c r="B142" s="3"/>
    </row>
    <row r="143" customFormat="false" ht="12.75" hidden="false" customHeight="false" outlineLevel="0" collapsed="false">
      <c r="B143" s="3"/>
    </row>
    <row r="144" customFormat="false" ht="12.75" hidden="false" customHeight="false" outlineLevel="0" collapsed="false">
      <c r="B144" s="3"/>
    </row>
    <row r="145" customFormat="false" ht="12.75" hidden="false" customHeight="false" outlineLevel="0" collapsed="false">
      <c r="B145" s="3"/>
    </row>
    <row r="146" customFormat="false" ht="12.75" hidden="false" customHeight="false" outlineLevel="0" collapsed="false">
      <c r="B146" s="3"/>
    </row>
    <row r="147" customFormat="false" ht="12.75" hidden="false" customHeight="false" outlineLevel="0" collapsed="false">
      <c r="B147" s="3"/>
    </row>
    <row r="148" customFormat="false" ht="12.75" hidden="false" customHeight="false" outlineLevel="0" collapsed="false">
      <c r="B148" s="3"/>
    </row>
    <row r="149" customFormat="false" ht="12.75" hidden="false" customHeight="false" outlineLevel="0" collapsed="false">
      <c r="B149" s="3"/>
    </row>
    <row r="150" customFormat="false" ht="12.75" hidden="false" customHeight="false" outlineLevel="0" collapsed="false">
      <c r="B150" s="3"/>
    </row>
    <row r="151" customFormat="false" ht="12.75" hidden="false" customHeight="false" outlineLevel="0" collapsed="false">
      <c r="B151" s="3"/>
    </row>
    <row r="152" customFormat="false" ht="12.75" hidden="false" customHeight="false" outlineLevel="0" collapsed="false">
      <c r="B152" s="3"/>
    </row>
    <row r="153" customFormat="false" ht="12.75" hidden="false" customHeight="false" outlineLevel="0" collapsed="false">
      <c r="B153" s="3"/>
    </row>
    <row r="154" customFormat="false" ht="12.75" hidden="false" customHeight="false" outlineLevel="0" collapsed="false">
      <c r="B154" s="3"/>
    </row>
    <row r="155" customFormat="false" ht="12.75" hidden="false" customHeight="false" outlineLevel="0" collapsed="false">
      <c r="B155" s="3"/>
    </row>
    <row r="156" customFormat="false" ht="12.75" hidden="false" customHeight="false" outlineLevel="0" collapsed="false">
      <c r="B156" s="3"/>
    </row>
    <row r="157" customFormat="false" ht="12.75" hidden="false" customHeight="false" outlineLevel="0" collapsed="false">
      <c r="B157" s="3"/>
    </row>
    <row r="158" customFormat="false" ht="12.75" hidden="false" customHeight="false" outlineLevel="0" collapsed="false">
      <c r="B158" s="3"/>
    </row>
    <row r="159" customFormat="false" ht="12.75" hidden="false" customHeight="false" outlineLevel="0" collapsed="false">
      <c r="B159" s="3"/>
    </row>
    <row r="160" customFormat="false" ht="12.75" hidden="false" customHeight="false" outlineLevel="0" collapsed="false">
      <c r="B160" s="3"/>
    </row>
    <row r="161" customFormat="false" ht="12.75" hidden="false" customHeight="false" outlineLevel="0" collapsed="false">
      <c r="B161" s="3"/>
    </row>
    <row r="162" customFormat="false" ht="12.75" hidden="false" customHeight="false" outlineLevel="0" collapsed="false">
      <c r="B162" s="3"/>
    </row>
    <row r="163" customFormat="false" ht="12.75" hidden="false" customHeight="false" outlineLevel="0" collapsed="false">
      <c r="B163" s="3"/>
    </row>
    <row r="164" customFormat="false" ht="12.75" hidden="false" customHeight="false" outlineLevel="0" collapsed="false">
      <c r="B164" s="3"/>
    </row>
    <row r="165" customFormat="false" ht="12.75" hidden="false" customHeight="false" outlineLevel="0" collapsed="false">
      <c r="B165" s="3"/>
    </row>
    <row r="166" customFormat="false" ht="12.75" hidden="false" customHeight="false" outlineLevel="0" collapsed="false">
      <c r="B166" s="3"/>
    </row>
    <row r="167" customFormat="false" ht="12.75" hidden="false" customHeight="false" outlineLevel="0" collapsed="false">
      <c r="B167" s="3"/>
    </row>
    <row r="168" customFormat="false" ht="12.75" hidden="false" customHeight="false" outlineLevel="0" collapsed="false">
      <c r="B168" s="3"/>
    </row>
    <row r="169" customFormat="false" ht="12.75" hidden="false" customHeight="false" outlineLevel="0" collapsed="false">
      <c r="B169" s="3"/>
    </row>
    <row r="170" customFormat="false" ht="12.75" hidden="false" customHeight="false" outlineLevel="0" collapsed="false">
      <c r="B170" s="3"/>
    </row>
    <row r="171" customFormat="false" ht="12.75" hidden="false" customHeight="false" outlineLevel="0" collapsed="false">
      <c r="B171" s="3"/>
    </row>
    <row r="172" customFormat="false" ht="12.75" hidden="false" customHeight="false" outlineLevel="0" collapsed="false">
      <c r="B172" s="3"/>
    </row>
    <row r="173" customFormat="false" ht="12.75" hidden="false" customHeight="false" outlineLevel="0" collapsed="false">
      <c r="B173" s="3"/>
    </row>
    <row r="174" customFormat="false" ht="12.75" hidden="false" customHeight="false" outlineLevel="0" collapsed="false">
      <c r="B174" s="3"/>
    </row>
    <row r="175" customFormat="false" ht="12.75" hidden="false" customHeight="false" outlineLevel="0" collapsed="false">
      <c r="B175" s="3"/>
    </row>
    <row r="176" customFormat="false" ht="12.75" hidden="false" customHeight="false" outlineLevel="0" collapsed="false">
      <c r="B176" s="3"/>
    </row>
    <row r="177" customFormat="false" ht="12.75" hidden="false" customHeight="false" outlineLevel="0" collapsed="false">
      <c r="B177" s="3"/>
    </row>
    <row r="178" customFormat="false" ht="12.75" hidden="false" customHeight="false" outlineLevel="0" collapsed="false">
      <c r="B178" s="3"/>
    </row>
    <row r="179" customFormat="false" ht="12.75" hidden="false" customHeight="false" outlineLevel="0" collapsed="false">
      <c r="B179" s="3"/>
    </row>
    <row r="180" customFormat="false" ht="12.75" hidden="false" customHeight="false" outlineLevel="0" collapsed="false">
      <c r="B180" s="3"/>
    </row>
    <row r="181" customFormat="false" ht="12.75" hidden="false" customHeight="false" outlineLevel="0" collapsed="false">
      <c r="B181" s="3"/>
    </row>
    <row r="182" customFormat="false" ht="12.75" hidden="false" customHeight="false" outlineLevel="0" collapsed="false">
      <c r="B182" s="3"/>
    </row>
    <row r="183" customFormat="false" ht="12.75" hidden="false" customHeight="false" outlineLevel="0" collapsed="false">
      <c r="B183" s="3"/>
    </row>
    <row r="184" customFormat="false" ht="12.75" hidden="false" customHeight="false" outlineLevel="0" collapsed="false">
      <c r="B184" s="3"/>
    </row>
    <row r="185" customFormat="false" ht="12.75" hidden="false" customHeight="false" outlineLevel="0" collapsed="false">
      <c r="B185" s="3"/>
    </row>
    <row r="186" customFormat="false" ht="12.75" hidden="false" customHeight="false" outlineLevel="0" collapsed="false">
      <c r="B186" s="3"/>
    </row>
    <row r="187" customFormat="false" ht="12.75" hidden="false" customHeight="false" outlineLevel="0" collapsed="false">
      <c r="B187" s="3"/>
    </row>
    <row r="188" customFormat="false" ht="12.75" hidden="false" customHeight="false" outlineLevel="0" collapsed="false">
      <c r="B188" s="3"/>
    </row>
    <row r="189" customFormat="false" ht="12.75" hidden="false" customHeight="false" outlineLevel="0" collapsed="false">
      <c r="B189" s="3"/>
    </row>
    <row r="190" customFormat="false" ht="12.75" hidden="false" customHeight="false" outlineLevel="0" collapsed="false">
      <c r="B190" s="3"/>
    </row>
    <row r="191" customFormat="false" ht="12.75" hidden="false" customHeight="false" outlineLevel="0" collapsed="false">
      <c r="B191" s="3"/>
    </row>
    <row r="192" customFormat="false" ht="12.75" hidden="false" customHeight="false" outlineLevel="0" collapsed="false">
      <c r="B192" s="3"/>
    </row>
    <row r="193" customFormat="false" ht="12.75" hidden="false" customHeight="false" outlineLevel="0" collapsed="false">
      <c r="B193" s="3"/>
    </row>
    <row r="194" customFormat="false" ht="12.75" hidden="false" customHeight="false" outlineLevel="0" collapsed="false">
      <c r="B194" s="3"/>
    </row>
    <row r="195" customFormat="false" ht="12.75" hidden="false" customHeight="false" outlineLevel="0" collapsed="false">
      <c r="B195" s="3"/>
    </row>
    <row r="196" customFormat="false" ht="12.75" hidden="false" customHeight="false" outlineLevel="0" collapsed="false">
      <c r="B196" s="3"/>
    </row>
    <row r="197" customFormat="false" ht="12.75" hidden="false" customHeight="false" outlineLevel="0" collapsed="false">
      <c r="B197" s="3"/>
    </row>
    <row r="198" customFormat="false" ht="12.75" hidden="false" customHeight="false" outlineLevel="0" collapsed="false">
      <c r="B198" s="57"/>
    </row>
    <row r="199" customFormat="false" ht="12.75" hidden="false" customHeight="false" outlineLevel="0" collapsed="false">
      <c r="B199" s="56"/>
    </row>
    <row r="200" customFormat="false" ht="12.75" hidden="false" customHeight="false" outlineLevel="0" collapsed="false">
      <c r="B200" s="56"/>
    </row>
    <row r="201" customFormat="false" ht="12.75" hidden="false" customHeight="false" outlineLevel="0" collapsed="false">
      <c r="B201" s="56"/>
    </row>
    <row r="202" customFormat="false" ht="12.75" hidden="false" customHeight="false" outlineLevel="0" collapsed="false">
      <c r="B202" s="56"/>
    </row>
    <row r="203" customFormat="false" ht="12.75" hidden="false" customHeight="false" outlineLevel="0" collapsed="false">
      <c r="B203" s="56"/>
    </row>
    <row r="204" customFormat="false" ht="12.75" hidden="false" customHeight="false" outlineLevel="0" collapsed="false">
      <c r="B204" s="56"/>
    </row>
    <row r="205" customFormat="false" ht="12.75" hidden="false" customHeight="false" outlineLevel="0" collapsed="false">
      <c r="B205" s="56"/>
    </row>
    <row r="206" customFormat="false" ht="12.75" hidden="false" customHeight="false" outlineLevel="0" collapsed="false">
      <c r="B206" s="56"/>
    </row>
    <row r="207" customFormat="false" ht="12.75" hidden="false" customHeight="false" outlineLevel="0" collapsed="false">
      <c r="B207" s="56"/>
    </row>
    <row r="208" customFormat="false" ht="12.75" hidden="false" customHeight="false" outlineLevel="0" collapsed="false">
      <c r="B208" s="56"/>
    </row>
    <row r="209" customFormat="false" ht="12.75" hidden="false" customHeight="false" outlineLevel="0" collapsed="false">
      <c r="B209" s="56"/>
    </row>
    <row r="210" customFormat="false" ht="12.75" hidden="false" customHeight="false" outlineLevel="0" collapsed="false">
      <c r="B210" s="56"/>
    </row>
    <row r="211" customFormat="false" ht="12.75" hidden="false" customHeight="false" outlineLevel="0" collapsed="false">
      <c r="B211" s="56"/>
    </row>
    <row r="212" customFormat="false" ht="12.75" hidden="false" customHeight="false" outlineLevel="0" collapsed="false">
      <c r="B212" s="56"/>
    </row>
    <row r="213" customFormat="false" ht="12.75" hidden="false" customHeight="false" outlineLevel="0" collapsed="false">
      <c r="B213" s="56"/>
    </row>
    <row r="214" customFormat="false" ht="12.75" hidden="false" customHeight="false" outlineLevel="0" collapsed="false">
      <c r="B214" s="56"/>
    </row>
    <row r="215" customFormat="false" ht="12.75" hidden="false" customHeight="false" outlineLevel="0" collapsed="false">
      <c r="B215" s="56"/>
    </row>
    <row r="216" customFormat="false" ht="12.75" hidden="false" customHeight="false" outlineLevel="0" collapsed="false">
      <c r="B216" s="56"/>
    </row>
    <row r="217" customFormat="false" ht="12.75" hidden="false" customHeight="false" outlineLevel="0" collapsed="false">
      <c r="B217" s="56"/>
    </row>
    <row r="218" customFormat="false" ht="12.75" hidden="false" customHeight="false" outlineLevel="0" collapsed="false">
      <c r="B218" s="56"/>
    </row>
    <row r="219" customFormat="false" ht="12.75" hidden="false" customHeight="false" outlineLevel="0" collapsed="false">
      <c r="B219" s="56"/>
    </row>
    <row r="220" customFormat="false" ht="12.75" hidden="false" customHeight="false" outlineLevel="0" collapsed="false">
      <c r="B220" s="56"/>
    </row>
    <row r="221" customFormat="false" ht="12.75" hidden="false" customHeight="false" outlineLevel="0" collapsed="false">
      <c r="B221" s="56"/>
    </row>
    <row r="222" customFormat="false" ht="12.75" hidden="false" customHeight="false" outlineLevel="0" collapsed="false">
      <c r="B222" s="56"/>
    </row>
    <row r="223" customFormat="false" ht="12.75" hidden="false" customHeight="false" outlineLevel="0" collapsed="false">
      <c r="B223" s="56"/>
    </row>
    <row r="224" customFormat="false" ht="12.75" hidden="false" customHeight="false" outlineLevel="0" collapsed="false">
      <c r="B224" s="56"/>
    </row>
    <row r="225" customFormat="false" ht="12.75" hidden="false" customHeight="false" outlineLevel="0" collapsed="false">
      <c r="B225" s="56"/>
    </row>
    <row r="226" customFormat="false" ht="12.75" hidden="false" customHeight="false" outlineLevel="0" collapsed="false">
      <c r="B226" s="56"/>
    </row>
    <row r="227" customFormat="false" ht="12.75" hidden="false" customHeight="false" outlineLevel="0" collapsed="false">
      <c r="B227" s="56"/>
    </row>
    <row r="228" customFormat="false" ht="12.75" hidden="false" customHeight="false" outlineLevel="0" collapsed="false">
      <c r="B228" s="56"/>
    </row>
    <row r="229" customFormat="false" ht="12.75" hidden="false" customHeight="false" outlineLevel="0" collapsed="false">
      <c r="B229" s="56"/>
    </row>
    <row r="230" customFormat="false" ht="12.75" hidden="false" customHeight="false" outlineLevel="0" collapsed="false">
      <c r="B230" s="56"/>
    </row>
    <row r="231" customFormat="false" ht="12.75" hidden="false" customHeight="false" outlineLevel="0" collapsed="false">
      <c r="B231" s="56"/>
    </row>
    <row r="232" customFormat="false" ht="12.75" hidden="false" customHeight="false" outlineLevel="0" collapsed="false">
      <c r="B232" s="56"/>
    </row>
    <row r="233" customFormat="false" ht="12.75" hidden="false" customHeight="false" outlineLevel="0" collapsed="false">
      <c r="B233" s="56"/>
    </row>
    <row r="234" customFormat="false" ht="12.75" hidden="false" customHeight="false" outlineLevel="0" collapsed="false">
      <c r="B234" s="56"/>
    </row>
    <row r="235" customFormat="false" ht="12.75" hidden="false" customHeight="false" outlineLevel="0" collapsed="false">
      <c r="B235" s="56"/>
    </row>
    <row r="236" customFormat="false" ht="12.75" hidden="false" customHeight="false" outlineLevel="0" collapsed="false">
      <c r="B236" s="56"/>
    </row>
    <row r="237" customFormat="false" ht="12.75" hidden="false" customHeight="false" outlineLevel="0" collapsed="false">
      <c r="B237" s="56"/>
    </row>
    <row r="238" customFormat="false" ht="12.75" hidden="false" customHeight="false" outlineLevel="0" collapsed="false">
      <c r="B238" s="56"/>
    </row>
    <row r="239" customFormat="false" ht="12.75" hidden="false" customHeight="false" outlineLevel="0" collapsed="false">
      <c r="B239" s="56"/>
    </row>
    <row r="240" customFormat="false" ht="12.75" hidden="false" customHeight="false" outlineLevel="0" collapsed="false">
      <c r="B240" s="56"/>
    </row>
    <row r="241" customFormat="false" ht="12.75" hidden="false" customHeight="false" outlineLevel="0" collapsed="false">
      <c r="B241" s="56"/>
    </row>
    <row r="242" customFormat="false" ht="12.75" hidden="false" customHeight="false" outlineLevel="0" collapsed="false">
      <c r="B242" s="56"/>
    </row>
    <row r="243" customFormat="false" ht="12.75" hidden="false" customHeight="false" outlineLevel="0" collapsed="false">
      <c r="B243" s="56"/>
    </row>
    <row r="244" customFormat="false" ht="12.75" hidden="false" customHeight="false" outlineLevel="0" collapsed="false">
      <c r="B244" s="56"/>
    </row>
    <row r="245" customFormat="false" ht="12.75" hidden="false" customHeight="false" outlineLevel="0" collapsed="false">
      <c r="B245" s="56"/>
    </row>
    <row r="246" customFormat="false" ht="12.75" hidden="false" customHeight="false" outlineLevel="0" collapsed="false">
      <c r="B246" s="56"/>
    </row>
    <row r="247" customFormat="false" ht="12.75" hidden="false" customHeight="false" outlineLevel="0" collapsed="false">
      <c r="B247" s="56"/>
    </row>
    <row r="248" customFormat="false" ht="12.75" hidden="false" customHeight="false" outlineLevel="0" collapsed="false">
      <c r="B248" s="56"/>
    </row>
    <row r="249" customFormat="false" ht="12.75" hidden="false" customHeight="false" outlineLevel="0" collapsed="false">
      <c r="B249" s="56"/>
    </row>
    <row r="250" customFormat="false" ht="12.75" hidden="false" customHeight="false" outlineLevel="0" collapsed="false">
      <c r="B250" s="56"/>
    </row>
    <row r="251" customFormat="false" ht="12.75" hidden="false" customHeight="false" outlineLevel="0" collapsed="false">
      <c r="B251" s="56"/>
    </row>
    <row r="252" customFormat="false" ht="12.75" hidden="false" customHeight="false" outlineLevel="0" collapsed="false">
      <c r="B252" s="56"/>
    </row>
    <row r="253" customFormat="false" ht="12.75" hidden="false" customHeight="false" outlineLevel="0" collapsed="false">
      <c r="B253" s="56"/>
    </row>
    <row r="254" customFormat="false" ht="12.75" hidden="false" customHeight="false" outlineLevel="0" collapsed="false">
      <c r="B254" s="56"/>
    </row>
    <row r="255" customFormat="false" ht="12.75" hidden="false" customHeight="false" outlineLevel="0" collapsed="false">
      <c r="B255" s="56"/>
    </row>
    <row r="256" customFormat="false" ht="12.75" hidden="false" customHeight="false" outlineLevel="0" collapsed="false">
      <c r="B256" s="56"/>
    </row>
    <row r="257" customFormat="false" ht="12.75" hidden="false" customHeight="false" outlineLevel="0" collapsed="false">
      <c r="B257" s="56"/>
    </row>
    <row r="258" customFormat="false" ht="12.75" hidden="false" customHeight="false" outlineLevel="0" collapsed="false">
      <c r="B258" s="56"/>
    </row>
    <row r="259" customFormat="false" ht="12.75" hidden="false" customHeight="false" outlineLevel="0" collapsed="false">
      <c r="B259" s="56"/>
    </row>
    <row r="260" customFormat="false" ht="12.75" hidden="false" customHeight="false" outlineLevel="0" collapsed="false">
      <c r="B260" s="56"/>
    </row>
    <row r="261" customFormat="false" ht="12.75" hidden="false" customHeight="false" outlineLevel="0" collapsed="false">
      <c r="B261" s="56"/>
    </row>
    <row r="262" customFormat="false" ht="12.75" hidden="false" customHeight="false" outlineLevel="0" collapsed="false">
      <c r="B262" s="56"/>
    </row>
    <row r="263" customFormat="false" ht="12.75" hidden="false" customHeight="false" outlineLevel="0" collapsed="false">
      <c r="B263" s="56"/>
    </row>
    <row r="264" customFormat="false" ht="12.75" hidden="false" customHeight="false" outlineLevel="0" collapsed="false">
      <c r="B264" s="56"/>
    </row>
    <row r="265" customFormat="false" ht="12.75" hidden="false" customHeight="false" outlineLevel="0" collapsed="false">
      <c r="B265" s="56"/>
    </row>
    <row r="266" customFormat="false" ht="12.75" hidden="false" customHeight="false" outlineLevel="0" collapsed="false">
      <c r="B266" s="56"/>
    </row>
    <row r="267" customFormat="false" ht="12.75" hidden="false" customHeight="false" outlineLevel="0" collapsed="false">
      <c r="B267" s="56"/>
    </row>
    <row r="268" customFormat="false" ht="12.75" hidden="false" customHeight="false" outlineLevel="0" collapsed="false">
      <c r="B268" s="56"/>
    </row>
    <row r="269" customFormat="false" ht="12.75" hidden="false" customHeight="false" outlineLevel="0" collapsed="false">
      <c r="B269" s="56"/>
    </row>
    <row r="270" customFormat="false" ht="12.75" hidden="false" customHeight="false" outlineLevel="0" collapsed="false">
      <c r="B270" s="56"/>
    </row>
    <row r="271" customFormat="false" ht="12.75" hidden="false" customHeight="false" outlineLevel="0" collapsed="false">
      <c r="B271" s="56"/>
    </row>
    <row r="272" customFormat="false" ht="12.75" hidden="false" customHeight="false" outlineLevel="0" collapsed="false">
      <c r="B272" s="56"/>
    </row>
    <row r="273" customFormat="false" ht="12.75" hidden="false" customHeight="false" outlineLevel="0" collapsed="false">
      <c r="B273" s="56"/>
    </row>
    <row r="274" customFormat="false" ht="12.75" hidden="false" customHeight="false" outlineLevel="0" collapsed="false">
      <c r="B274" s="56"/>
    </row>
    <row r="275" customFormat="false" ht="12.75" hidden="false" customHeight="false" outlineLevel="0" collapsed="false">
      <c r="B275" s="56"/>
    </row>
    <row r="276" customFormat="false" ht="12.75" hidden="false" customHeight="false" outlineLevel="0" collapsed="false">
      <c r="B276" s="56"/>
    </row>
    <row r="277" customFormat="false" ht="12.75" hidden="false" customHeight="false" outlineLevel="0" collapsed="false">
      <c r="B277" s="56"/>
    </row>
    <row r="278" customFormat="false" ht="12.75" hidden="false" customHeight="false" outlineLevel="0" collapsed="false">
      <c r="B278" s="56"/>
    </row>
    <row r="279" customFormat="false" ht="12.75" hidden="false" customHeight="false" outlineLevel="0" collapsed="false">
      <c r="B279" s="56"/>
    </row>
    <row r="280" customFormat="false" ht="12.75" hidden="false" customHeight="false" outlineLevel="0" collapsed="false">
      <c r="B280" s="56"/>
    </row>
    <row r="281" customFormat="false" ht="12.75" hidden="false" customHeight="false" outlineLevel="0" collapsed="false">
      <c r="B281" s="56"/>
    </row>
    <row r="282" customFormat="false" ht="12.75" hidden="false" customHeight="false" outlineLevel="0" collapsed="false">
      <c r="B282" s="56"/>
    </row>
    <row r="283" customFormat="false" ht="12.75" hidden="false" customHeight="false" outlineLevel="0" collapsed="false">
      <c r="B283" s="56"/>
    </row>
    <row r="284" customFormat="false" ht="12.75" hidden="false" customHeight="false" outlineLevel="0" collapsed="false">
      <c r="B284" s="56"/>
    </row>
    <row r="285" customFormat="false" ht="12.75" hidden="false" customHeight="false" outlineLevel="0" collapsed="false">
      <c r="B285" s="56"/>
    </row>
    <row r="286" customFormat="false" ht="12.75" hidden="false" customHeight="false" outlineLevel="0" collapsed="false">
      <c r="B286" s="56"/>
    </row>
    <row r="287" customFormat="false" ht="12.75" hidden="false" customHeight="false" outlineLevel="0" collapsed="false">
      <c r="B287" s="56"/>
    </row>
    <row r="288" customFormat="false" ht="12.75" hidden="false" customHeight="false" outlineLevel="0" collapsed="false">
      <c r="B288" s="56"/>
    </row>
    <row r="289" customFormat="false" ht="12.75" hidden="false" customHeight="false" outlineLevel="0" collapsed="false">
      <c r="B289" s="56"/>
    </row>
    <row r="290" customFormat="false" ht="12.75" hidden="false" customHeight="false" outlineLevel="0" collapsed="false">
      <c r="B290" s="56"/>
    </row>
    <row r="291" customFormat="false" ht="12.75" hidden="false" customHeight="false" outlineLevel="0" collapsed="false">
      <c r="B291" s="56"/>
    </row>
    <row r="292" customFormat="false" ht="12.75" hidden="false" customHeight="false" outlineLevel="0" collapsed="false">
      <c r="B292" s="56"/>
    </row>
    <row r="293" customFormat="false" ht="12.75" hidden="false" customHeight="false" outlineLevel="0" collapsed="false">
      <c r="B293" s="56"/>
    </row>
    <row r="294" customFormat="false" ht="12.75" hidden="false" customHeight="false" outlineLevel="0" collapsed="false">
      <c r="B294" s="56"/>
    </row>
    <row r="295" customFormat="false" ht="12.75" hidden="false" customHeight="false" outlineLevel="0" collapsed="false">
      <c r="B295" s="56"/>
    </row>
    <row r="296" customFormat="false" ht="12.75" hidden="false" customHeight="false" outlineLevel="0" collapsed="false">
      <c r="B296" s="56"/>
    </row>
    <row r="297" customFormat="false" ht="12.75" hidden="false" customHeight="false" outlineLevel="0" collapsed="false">
      <c r="B297" s="56"/>
    </row>
    <row r="298" customFormat="false" ht="12.75" hidden="false" customHeight="false" outlineLevel="0" collapsed="false">
      <c r="B298" s="56"/>
    </row>
    <row r="299" customFormat="false" ht="12.75" hidden="false" customHeight="false" outlineLevel="0" collapsed="false">
      <c r="B299" s="56"/>
    </row>
    <row r="300" customFormat="false" ht="12.75" hidden="false" customHeight="false" outlineLevel="0" collapsed="false">
      <c r="B300" s="56"/>
    </row>
    <row r="301" customFormat="false" ht="12.75" hidden="false" customHeight="false" outlineLevel="0" collapsed="false">
      <c r="B301" s="56"/>
    </row>
    <row r="302" customFormat="false" ht="12.75" hidden="false" customHeight="false" outlineLevel="0" collapsed="false">
      <c r="B302" s="56"/>
    </row>
    <row r="303" customFormat="false" ht="12.75" hidden="false" customHeight="false" outlineLevel="0" collapsed="false">
      <c r="B303" s="56"/>
    </row>
    <row r="304" customFormat="false" ht="12.75" hidden="false" customHeight="false" outlineLevel="0" collapsed="false">
      <c r="B304" s="56"/>
    </row>
    <row r="305" customFormat="false" ht="12.75" hidden="false" customHeight="false" outlineLevel="0" collapsed="false">
      <c r="B305" s="56"/>
    </row>
    <row r="306" customFormat="false" ht="12.75" hidden="false" customHeight="false" outlineLevel="0" collapsed="false">
      <c r="B306" s="56"/>
    </row>
    <row r="307" customFormat="false" ht="12.75" hidden="false" customHeight="false" outlineLevel="0" collapsed="false">
      <c r="B307" s="56"/>
    </row>
    <row r="308" customFormat="false" ht="12.75" hidden="false" customHeight="false" outlineLevel="0" collapsed="false">
      <c r="B308" s="56"/>
    </row>
    <row r="309" customFormat="false" ht="12.75" hidden="false" customHeight="false" outlineLevel="0" collapsed="false">
      <c r="B309" s="56"/>
    </row>
    <row r="310" customFormat="false" ht="12.75" hidden="false" customHeight="false" outlineLevel="0" collapsed="false">
      <c r="B310" s="56"/>
    </row>
    <row r="311" customFormat="false" ht="12.75" hidden="false" customHeight="false" outlineLevel="0" collapsed="false">
      <c r="B311" s="56"/>
    </row>
    <row r="312" customFormat="false" ht="12.75" hidden="false" customHeight="false" outlineLevel="0" collapsed="false">
      <c r="B312" s="56"/>
    </row>
    <row r="313" customFormat="false" ht="12.75" hidden="false" customHeight="false" outlineLevel="0" collapsed="false">
      <c r="B313" s="56"/>
    </row>
    <row r="314" customFormat="false" ht="12.75" hidden="false" customHeight="false" outlineLevel="0" collapsed="false">
      <c r="B314" s="56"/>
    </row>
    <row r="315" customFormat="false" ht="12.75" hidden="false" customHeight="false" outlineLevel="0" collapsed="false">
      <c r="B315" s="56"/>
    </row>
    <row r="316" customFormat="false" ht="12.75" hidden="false" customHeight="false" outlineLevel="0" collapsed="false">
      <c r="B316" s="56"/>
    </row>
    <row r="317" customFormat="false" ht="12.75" hidden="false" customHeight="false" outlineLevel="0" collapsed="false">
      <c r="B317" s="56"/>
    </row>
    <row r="318" customFormat="false" ht="12.75" hidden="false" customHeight="false" outlineLevel="0" collapsed="false">
      <c r="B318" s="56"/>
    </row>
    <row r="319" customFormat="false" ht="12.75" hidden="false" customHeight="false" outlineLevel="0" collapsed="false">
      <c r="B319" s="56"/>
    </row>
    <row r="320" customFormat="false" ht="12.75" hidden="false" customHeight="false" outlineLevel="0" collapsed="false">
      <c r="B320" s="56"/>
    </row>
    <row r="321" customFormat="false" ht="12.75" hidden="false" customHeight="false" outlineLevel="0" collapsed="false">
      <c r="B321" s="56"/>
    </row>
    <row r="322" customFormat="false" ht="12.75" hidden="false" customHeight="false" outlineLevel="0" collapsed="false">
      <c r="B322" s="56"/>
    </row>
    <row r="323" customFormat="false" ht="12.75" hidden="false" customHeight="false" outlineLevel="0" collapsed="false">
      <c r="B323" s="56"/>
    </row>
    <row r="324" customFormat="false" ht="12.75" hidden="false" customHeight="false" outlineLevel="0" collapsed="false">
      <c r="B324" s="56"/>
    </row>
    <row r="325" customFormat="false" ht="12.75" hidden="false" customHeight="false" outlineLevel="0" collapsed="false">
      <c r="B325" s="56"/>
    </row>
    <row r="326" customFormat="false" ht="12.75" hidden="false" customHeight="false" outlineLevel="0" collapsed="false">
      <c r="B326" s="56"/>
    </row>
    <row r="327" customFormat="false" ht="12.75" hidden="false" customHeight="false" outlineLevel="0" collapsed="false">
      <c r="B327" s="56"/>
    </row>
    <row r="328" customFormat="false" ht="12.75" hidden="false" customHeight="false" outlineLevel="0" collapsed="false">
      <c r="B328" s="56"/>
    </row>
    <row r="329" customFormat="false" ht="12.75" hidden="false" customHeight="false" outlineLevel="0" collapsed="false">
      <c r="B329" s="56"/>
    </row>
    <row r="330" customFormat="false" ht="12.75" hidden="false" customHeight="false" outlineLevel="0" collapsed="false">
      <c r="B330" s="56"/>
    </row>
    <row r="331" customFormat="false" ht="12.75" hidden="false" customHeight="false" outlineLevel="0" collapsed="false">
      <c r="B331" s="56"/>
    </row>
    <row r="332" customFormat="false" ht="12.75" hidden="false" customHeight="false" outlineLevel="0" collapsed="false">
      <c r="B332" s="56"/>
    </row>
    <row r="333" customFormat="false" ht="12.75" hidden="false" customHeight="false" outlineLevel="0" collapsed="false">
      <c r="B333" s="56"/>
    </row>
    <row r="334" customFormat="false" ht="12.75" hidden="false" customHeight="false" outlineLevel="0" collapsed="false">
      <c r="B334" s="56"/>
    </row>
    <row r="335" customFormat="false" ht="12.75" hidden="false" customHeight="false" outlineLevel="0" collapsed="false">
      <c r="B335" s="56"/>
    </row>
    <row r="336" customFormat="false" ht="12.75" hidden="false" customHeight="false" outlineLevel="0" collapsed="false">
      <c r="B336" s="56"/>
    </row>
    <row r="337" customFormat="false" ht="12.75" hidden="false" customHeight="false" outlineLevel="0" collapsed="false">
      <c r="B337" s="56"/>
    </row>
    <row r="338" customFormat="false" ht="12.75" hidden="false" customHeight="false" outlineLevel="0" collapsed="false">
      <c r="B338" s="56"/>
    </row>
    <row r="339" customFormat="false" ht="12.75" hidden="false" customHeight="false" outlineLevel="0" collapsed="false">
      <c r="B339" s="56"/>
    </row>
    <row r="340" customFormat="false" ht="12.75" hidden="false" customHeight="false" outlineLevel="0" collapsed="false">
      <c r="B340" s="56"/>
    </row>
    <row r="341" customFormat="false" ht="12.75" hidden="false" customHeight="false" outlineLevel="0" collapsed="false">
      <c r="B341" s="56"/>
    </row>
    <row r="342" customFormat="false" ht="12.75" hidden="false" customHeight="false" outlineLevel="0" collapsed="false">
      <c r="B342" s="56"/>
    </row>
    <row r="343" customFormat="false" ht="12.75" hidden="false" customHeight="false" outlineLevel="0" collapsed="false">
      <c r="B343" s="56"/>
    </row>
    <row r="344" customFormat="false" ht="12.75" hidden="false" customHeight="false" outlineLevel="0" collapsed="false">
      <c r="B344" s="56"/>
    </row>
    <row r="345" customFormat="false" ht="12.75" hidden="false" customHeight="false" outlineLevel="0" collapsed="false">
      <c r="B345" s="56"/>
    </row>
    <row r="346" customFormat="false" ht="12.75" hidden="false" customHeight="false" outlineLevel="0" collapsed="false">
      <c r="B346" s="56"/>
    </row>
    <row r="347" customFormat="false" ht="12.75" hidden="false" customHeight="false" outlineLevel="0" collapsed="false">
      <c r="B347" s="56"/>
    </row>
    <row r="348" customFormat="false" ht="12.75" hidden="false" customHeight="false" outlineLevel="0" collapsed="false">
      <c r="B348" s="56"/>
    </row>
    <row r="349" customFormat="false" ht="12.75" hidden="false" customHeight="false" outlineLevel="0" collapsed="false">
      <c r="B349" s="56"/>
    </row>
    <row r="350" customFormat="false" ht="12.75" hidden="false" customHeight="false" outlineLevel="0" collapsed="false">
      <c r="B350" s="56"/>
    </row>
    <row r="351" customFormat="false" ht="12.75" hidden="false" customHeight="false" outlineLevel="0" collapsed="false">
      <c r="B351" s="56"/>
    </row>
    <row r="352" customFormat="false" ht="12.75" hidden="false" customHeight="false" outlineLevel="0" collapsed="false">
      <c r="B352" s="56"/>
    </row>
    <row r="353" customFormat="false" ht="12.75" hidden="false" customHeight="false" outlineLevel="0" collapsed="false">
      <c r="B353" s="56"/>
    </row>
    <row r="354" customFormat="false" ht="12.75" hidden="false" customHeight="false" outlineLevel="0" collapsed="false">
      <c r="B354" s="56"/>
    </row>
    <row r="355" customFormat="false" ht="12.75" hidden="false" customHeight="false" outlineLevel="0" collapsed="false">
      <c r="B355" s="56"/>
    </row>
    <row r="356" customFormat="false" ht="12.75" hidden="false" customHeight="false" outlineLevel="0" collapsed="false">
      <c r="B356" s="56"/>
    </row>
    <row r="357" customFormat="false" ht="12.75" hidden="false" customHeight="false" outlineLevel="0" collapsed="false">
      <c r="B357" s="56"/>
    </row>
    <row r="358" customFormat="false" ht="12.75" hidden="false" customHeight="false" outlineLevel="0" collapsed="false">
      <c r="B358" s="56"/>
    </row>
    <row r="359" customFormat="false" ht="12.75" hidden="false" customHeight="false" outlineLevel="0" collapsed="false">
      <c r="B359" s="56"/>
    </row>
    <row r="360" customFormat="false" ht="12.75" hidden="false" customHeight="false" outlineLevel="0" collapsed="false">
      <c r="B360" s="56"/>
    </row>
    <row r="361" customFormat="false" ht="12.75" hidden="false" customHeight="false" outlineLevel="0" collapsed="false">
      <c r="B361" s="56"/>
    </row>
    <row r="362" customFormat="false" ht="12.75" hidden="false" customHeight="false" outlineLevel="0" collapsed="false">
      <c r="B362" s="56"/>
    </row>
    <row r="363" customFormat="false" ht="12.75" hidden="false" customHeight="false" outlineLevel="0" collapsed="false">
      <c r="B363" s="56"/>
    </row>
    <row r="364" customFormat="false" ht="12.75" hidden="false" customHeight="false" outlineLevel="0" collapsed="false">
      <c r="B364" s="56"/>
    </row>
    <row r="365" customFormat="false" ht="12.75" hidden="false" customHeight="false" outlineLevel="0" collapsed="false">
      <c r="B365" s="56"/>
    </row>
    <row r="366" customFormat="false" ht="12.75" hidden="false" customHeight="false" outlineLevel="0" collapsed="false">
      <c r="B366" s="56"/>
    </row>
    <row r="367" customFormat="false" ht="12.75" hidden="false" customHeight="false" outlineLevel="0" collapsed="false">
      <c r="B367" s="56"/>
    </row>
    <row r="368" customFormat="false" ht="12.75" hidden="false" customHeight="false" outlineLevel="0" collapsed="false">
      <c r="B368" s="56"/>
    </row>
    <row r="369" customFormat="false" ht="12.75" hidden="false" customHeight="false" outlineLevel="0" collapsed="false">
      <c r="B369" s="56"/>
    </row>
    <row r="370" customFormat="false" ht="12.75" hidden="false" customHeight="false" outlineLevel="0" collapsed="false">
      <c r="B370" s="56"/>
    </row>
    <row r="371" customFormat="false" ht="12.75" hidden="false" customHeight="false" outlineLevel="0" collapsed="false">
      <c r="B371" s="56"/>
    </row>
    <row r="372" customFormat="false" ht="12.75" hidden="false" customHeight="false" outlineLevel="0" collapsed="false">
      <c r="B372" s="56"/>
    </row>
    <row r="373" customFormat="false" ht="12.75" hidden="false" customHeight="false" outlineLevel="0" collapsed="false">
      <c r="B373" s="56"/>
    </row>
    <row r="374" customFormat="false" ht="12.75" hidden="false" customHeight="false" outlineLevel="0" collapsed="false">
      <c r="B374" s="56"/>
    </row>
    <row r="375" customFormat="false" ht="12.75" hidden="false" customHeight="false" outlineLevel="0" collapsed="false">
      <c r="B375" s="56"/>
    </row>
    <row r="376" customFormat="false" ht="12.75" hidden="false" customHeight="false" outlineLevel="0" collapsed="false">
      <c r="B376" s="56"/>
    </row>
    <row r="377" customFormat="false" ht="12.75" hidden="false" customHeight="false" outlineLevel="0" collapsed="false">
      <c r="B377" s="56"/>
    </row>
    <row r="378" customFormat="false" ht="12.75" hidden="false" customHeight="false" outlineLevel="0" collapsed="false">
      <c r="B378" s="56"/>
    </row>
    <row r="379" customFormat="false" ht="12.75" hidden="false" customHeight="false" outlineLevel="0" collapsed="false">
      <c r="B379" s="56"/>
    </row>
    <row r="380" customFormat="false" ht="12.75" hidden="false" customHeight="false" outlineLevel="0" collapsed="false">
      <c r="B380" s="56"/>
    </row>
    <row r="381" customFormat="false" ht="12.75" hidden="false" customHeight="false" outlineLevel="0" collapsed="false">
      <c r="B381" s="56"/>
    </row>
    <row r="382" customFormat="false" ht="12.75" hidden="false" customHeight="false" outlineLevel="0" collapsed="false">
      <c r="B382" s="56"/>
    </row>
    <row r="383" customFormat="false" ht="12.75" hidden="false" customHeight="false" outlineLevel="0" collapsed="false">
      <c r="B383" s="56"/>
    </row>
    <row r="384" customFormat="false" ht="12.75" hidden="false" customHeight="false" outlineLevel="0" collapsed="false">
      <c r="B384" s="56"/>
    </row>
    <row r="385" customFormat="false" ht="12.75" hidden="false" customHeight="false" outlineLevel="0" collapsed="false">
      <c r="B385" s="56"/>
    </row>
    <row r="386" customFormat="false" ht="12.75" hidden="false" customHeight="false" outlineLevel="0" collapsed="false">
      <c r="B386" s="56"/>
    </row>
    <row r="387" customFormat="false" ht="12.75" hidden="false" customHeight="false" outlineLevel="0" collapsed="false">
      <c r="B387" s="56"/>
    </row>
    <row r="388" customFormat="false" ht="12.75" hidden="false" customHeight="false" outlineLevel="0" collapsed="false">
      <c r="B388" s="56"/>
    </row>
    <row r="389" customFormat="false" ht="12.75" hidden="false" customHeight="false" outlineLevel="0" collapsed="false">
      <c r="B389" s="56"/>
    </row>
    <row r="390" customFormat="false" ht="12.75" hidden="false" customHeight="false" outlineLevel="0" collapsed="false">
      <c r="B390" s="56"/>
    </row>
    <row r="391" customFormat="false" ht="12.75" hidden="false" customHeight="false" outlineLevel="0" collapsed="false">
      <c r="B391" s="56"/>
    </row>
    <row r="392" customFormat="false" ht="12.75" hidden="false" customHeight="false" outlineLevel="0" collapsed="false">
      <c r="B392" s="56"/>
    </row>
    <row r="393" customFormat="false" ht="12.75" hidden="false" customHeight="false" outlineLevel="0" collapsed="false">
      <c r="B393" s="56"/>
    </row>
    <row r="394" customFormat="false" ht="12.75" hidden="false" customHeight="false" outlineLevel="0" collapsed="false">
      <c r="B394" s="56"/>
    </row>
    <row r="395" customFormat="false" ht="12.75" hidden="false" customHeight="false" outlineLevel="0" collapsed="false">
      <c r="B395" s="56"/>
    </row>
    <row r="396" customFormat="false" ht="12.75" hidden="false" customHeight="false" outlineLevel="0" collapsed="false">
      <c r="B396" s="56"/>
    </row>
    <row r="397" customFormat="false" ht="12.75" hidden="false" customHeight="false" outlineLevel="0" collapsed="false">
      <c r="B397" s="56"/>
    </row>
    <row r="398" customFormat="false" ht="12.75" hidden="false" customHeight="false" outlineLevel="0" collapsed="false">
      <c r="B398" s="56"/>
    </row>
    <row r="399" customFormat="false" ht="12.75" hidden="false" customHeight="false" outlineLevel="0" collapsed="false">
      <c r="B399" s="56"/>
    </row>
    <row r="400" customFormat="false" ht="12.75" hidden="false" customHeight="false" outlineLevel="0" collapsed="false">
      <c r="B400" s="56"/>
    </row>
    <row r="401" customFormat="false" ht="12.75" hidden="false" customHeight="false" outlineLevel="0" collapsed="false">
      <c r="B401" s="56"/>
    </row>
    <row r="402" customFormat="false" ht="12.75" hidden="false" customHeight="false" outlineLevel="0" collapsed="false">
      <c r="B402" s="56"/>
    </row>
    <row r="403" customFormat="false" ht="12.75" hidden="false" customHeight="false" outlineLevel="0" collapsed="false">
      <c r="B403" s="56"/>
    </row>
    <row r="404" customFormat="false" ht="12.75" hidden="false" customHeight="false" outlineLevel="0" collapsed="false">
      <c r="B404" s="56"/>
    </row>
    <row r="405" customFormat="false" ht="12.75" hidden="false" customHeight="false" outlineLevel="0" collapsed="false">
      <c r="B405" s="56"/>
    </row>
    <row r="406" customFormat="false" ht="12.75" hidden="false" customHeight="false" outlineLevel="0" collapsed="false">
      <c r="B406" s="56"/>
    </row>
    <row r="407" customFormat="false" ht="12.75" hidden="false" customHeight="false" outlineLevel="0" collapsed="false">
      <c r="B407" s="56"/>
    </row>
    <row r="408" customFormat="false" ht="12.75" hidden="false" customHeight="false" outlineLevel="0" collapsed="false">
      <c r="B408" s="56"/>
    </row>
    <row r="409" customFormat="false" ht="12.75" hidden="false" customHeight="false" outlineLevel="0" collapsed="false">
      <c r="B409" s="56"/>
    </row>
    <row r="410" customFormat="false" ht="12.75" hidden="false" customHeight="false" outlineLevel="0" collapsed="false">
      <c r="B410" s="56"/>
    </row>
    <row r="411" customFormat="false" ht="12.75" hidden="false" customHeight="false" outlineLevel="0" collapsed="false">
      <c r="B411" s="56"/>
    </row>
    <row r="412" customFormat="false" ht="12.75" hidden="false" customHeight="false" outlineLevel="0" collapsed="false">
      <c r="B412" s="56"/>
    </row>
    <row r="413" customFormat="false" ht="12.75" hidden="false" customHeight="false" outlineLevel="0" collapsed="false">
      <c r="B413" s="56"/>
    </row>
    <row r="414" customFormat="false" ht="12.75" hidden="false" customHeight="false" outlineLevel="0" collapsed="false">
      <c r="B414" s="56"/>
    </row>
    <row r="415" customFormat="false" ht="12.75" hidden="false" customHeight="false" outlineLevel="0" collapsed="false">
      <c r="B415" s="56"/>
    </row>
    <row r="416" customFormat="false" ht="12.75" hidden="false" customHeight="false" outlineLevel="0" collapsed="false">
      <c r="B416" s="56"/>
    </row>
    <row r="417" customFormat="false" ht="12.75" hidden="false" customHeight="false" outlineLevel="0" collapsed="false">
      <c r="B417" s="56"/>
    </row>
    <row r="418" customFormat="false" ht="12.75" hidden="false" customHeight="false" outlineLevel="0" collapsed="false">
      <c r="B418" s="56"/>
    </row>
    <row r="419" customFormat="false" ht="12.75" hidden="false" customHeight="false" outlineLevel="0" collapsed="false">
      <c r="B419" s="56"/>
    </row>
    <row r="420" customFormat="false" ht="12.75" hidden="false" customHeight="false" outlineLevel="0" collapsed="false">
      <c r="B420" s="56"/>
    </row>
    <row r="421" customFormat="false" ht="12.75" hidden="false" customHeight="false" outlineLevel="0" collapsed="false">
      <c r="B421" s="56"/>
    </row>
    <row r="422" customFormat="false" ht="12.75" hidden="false" customHeight="false" outlineLevel="0" collapsed="false">
      <c r="B422" s="56"/>
    </row>
    <row r="423" customFormat="false" ht="12.75" hidden="false" customHeight="false" outlineLevel="0" collapsed="false">
      <c r="B423" s="56"/>
    </row>
    <row r="424" customFormat="false" ht="12.75" hidden="false" customHeight="false" outlineLevel="0" collapsed="false">
      <c r="B424" s="56"/>
    </row>
    <row r="425" customFormat="false" ht="12.75" hidden="false" customHeight="false" outlineLevel="0" collapsed="false">
      <c r="B425" s="56"/>
    </row>
    <row r="426" customFormat="false" ht="12.75" hidden="false" customHeight="false" outlineLevel="0" collapsed="false">
      <c r="B426" s="56"/>
    </row>
    <row r="427" customFormat="false" ht="12.75" hidden="false" customHeight="false" outlineLevel="0" collapsed="false">
      <c r="B427" s="56"/>
    </row>
    <row r="428" customFormat="false" ht="12.75" hidden="false" customHeight="false" outlineLevel="0" collapsed="false">
      <c r="B428" s="56"/>
    </row>
    <row r="429" customFormat="false" ht="12.75" hidden="false" customHeight="false" outlineLevel="0" collapsed="false">
      <c r="B429" s="56"/>
    </row>
    <row r="430" customFormat="false" ht="12.75" hidden="false" customHeight="false" outlineLevel="0" collapsed="false">
      <c r="B430" s="56"/>
    </row>
    <row r="431" customFormat="false" ht="12.75" hidden="false" customHeight="false" outlineLevel="0" collapsed="false">
      <c r="B431" s="56"/>
    </row>
    <row r="432" customFormat="false" ht="12.75" hidden="false" customHeight="false" outlineLevel="0" collapsed="false">
      <c r="B432" s="56"/>
    </row>
    <row r="433" customFormat="false" ht="12.75" hidden="false" customHeight="false" outlineLevel="0" collapsed="false">
      <c r="B433" s="56"/>
    </row>
    <row r="434" customFormat="false" ht="12.75" hidden="false" customHeight="false" outlineLevel="0" collapsed="false">
      <c r="B434" s="56"/>
    </row>
    <row r="435" customFormat="false" ht="12.75" hidden="false" customHeight="false" outlineLevel="0" collapsed="false">
      <c r="B435" s="56"/>
    </row>
    <row r="436" customFormat="false" ht="12.75" hidden="false" customHeight="false" outlineLevel="0" collapsed="false">
      <c r="B436" s="56"/>
    </row>
    <row r="437" customFormat="false" ht="12.75" hidden="false" customHeight="false" outlineLevel="0" collapsed="false">
      <c r="B437" s="56"/>
    </row>
    <row r="438" customFormat="false" ht="12.75" hidden="false" customHeight="false" outlineLevel="0" collapsed="false">
      <c r="B438" s="56"/>
    </row>
    <row r="439" customFormat="false" ht="12.75" hidden="false" customHeight="false" outlineLevel="0" collapsed="false">
      <c r="B439" s="56"/>
    </row>
    <row r="440" customFormat="false" ht="12.75" hidden="false" customHeight="false" outlineLevel="0" collapsed="false">
      <c r="B440" s="56"/>
    </row>
    <row r="441" customFormat="false" ht="12.75" hidden="false" customHeight="false" outlineLevel="0" collapsed="false">
      <c r="B441" s="56"/>
    </row>
    <row r="442" customFormat="false" ht="12.75" hidden="false" customHeight="false" outlineLevel="0" collapsed="false">
      <c r="B442" s="56"/>
    </row>
    <row r="443" customFormat="false" ht="12.75" hidden="false" customHeight="false" outlineLevel="0" collapsed="false">
      <c r="B443" s="56"/>
    </row>
    <row r="444" customFormat="false" ht="12.75" hidden="false" customHeight="false" outlineLevel="0" collapsed="false">
      <c r="B444" s="56"/>
    </row>
    <row r="445" customFormat="false" ht="12.75" hidden="false" customHeight="false" outlineLevel="0" collapsed="false">
      <c r="B445" s="56"/>
    </row>
    <row r="446" customFormat="false" ht="12.75" hidden="false" customHeight="false" outlineLevel="0" collapsed="false">
      <c r="B446" s="56"/>
    </row>
    <row r="447" customFormat="false" ht="12.75" hidden="false" customHeight="false" outlineLevel="0" collapsed="false">
      <c r="B447" s="56"/>
    </row>
    <row r="448" customFormat="false" ht="12.75" hidden="false" customHeight="false" outlineLevel="0" collapsed="false">
      <c r="B448" s="56"/>
    </row>
    <row r="449" customFormat="false" ht="12.75" hidden="false" customHeight="false" outlineLevel="0" collapsed="false">
      <c r="B449" s="56"/>
    </row>
    <row r="450" customFormat="false" ht="12.75" hidden="false" customHeight="false" outlineLevel="0" collapsed="false">
      <c r="B450" s="56"/>
    </row>
    <row r="451" customFormat="false" ht="12.75" hidden="false" customHeight="false" outlineLevel="0" collapsed="false">
      <c r="B451" s="56"/>
    </row>
    <row r="452" customFormat="false" ht="12.75" hidden="false" customHeight="false" outlineLevel="0" collapsed="false">
      <c r="B452" s="56"/>
    </row>
    <row r="453" customFormat="false" ht="12.75" hidden="false" customHeight="false" outlineLevel="0" collapsed="false">
      <c r="B453" s="56"/>
    </row>
    <row r="454" customFormat="false" ht="12.75" hidden="false" customHeight="false" outlineLevel="0" collapsed="false">
      <c r="B454" s="56"/>
    </row>
    <row r="455" customFormat="false" ht="12.75" hidden="false" customHeight="false" outlineLevel="0" collapsed="false">
      <c r="B455" s="56"/>
    </row>
    <row r="456" customFormat="false" ht="12.75" hidden="false" customHeight="false" outlineLevel="0" collapsed="false">
      <c r="B456" s="56"/>
    </row>
    <row r="457" customFormat="false" ht="12.75" hidden="false" customHeight="false" outlineLevel="0" collapsed="false">
      <c r="B457" s="56"/>
    </row>
    <row r="458" customFormat="false" ht="12.75" hidden="false" customHeight="false" outlineLevel="0" collapsed="false">
      <c r="B458" s="56"/>
    </row>
    <row r="459" customFormat="false" ht="12.75" hidden="false" customHeight="false" outlineLevel="0" collapsed="false">
      <c r="B459" s="56"/>
    </row>
    <row r="460" customFormat="false" ht="12.75" hidden="false" customHeight="false" outlineLevel="0" collapsed="false">
      <c r="B460" s="56"/>
    </row>
    <row r="461" customFormat="false" ht="12.75" hidden="false" customHeight="false" outlineLevel="0" collapsed="false">
      <c r="B461" s="56"/>
    </row>
    <row r="462" customFormat="false" ht="12.75" hidden="false" customHeight="false" outlineLevel="0" collapsed="false">
      <c r="B462" s="56"/>
    </row>
    <row r="463" customFormat="false" ht="12.75" hidden="false" customHeight="false" outlineLevel="0" collapsed="false">
      <c r="B463" s="56"/>
    </row>
    <row r="464" customFormat="false" ht="12.75" hidden="false" customHeight="false" outlineLevel="0" collapsed="false">
      <c r="B464" s="56"/>
    </row>
    <row r="465" customFormat="false" ht="12.75" hidden="false" customHeight="false" outlineLevel="0" collapsed="false">
      <c r="B465" s="56"/>
    </row>
    <row r="466" customFormat="false" ht="12.75" hidden="false" customHeight="false" outlineLevel="0" collapsed="false">
      <c r="B466" s="56"/>
    </row>
    <row r="467" customFormat="false" ht="12.75" hidden="false" customHeight="false" outlineLevel="0" collapsed="false">
      <c r="B467" s="56"/>
    </row>
    <row r="468" customFormat="false" ht="12.75" hidden="false" customHeight="false" outlineLevel="0" collapsed="false">
      <c r="B468" s="56"/>
    </row>
    <row r="469" customFormat="false" ht="12.75" hidden="false" customHeight="false" outlineLevel="0" collapsed="false">
      <c r="B469" s="56"/>
    </row>
    <row r="470" customFormat="false" ht="12.75" hidden="false" customHeight="false" outlineLevel="0" collapsed="false">
      <c r="B470" s="56"/>
    </row>
    <row r="471" customFormat="false" ht="12.75" hidden="false" customHeight="false" outlineLevel="0" collapsed="false">
      <c r="B471" s="56"/>
    </row>
    <row r="472" customFormat="false" ht="12.75" hidden="false" customHeight="false" outlineLevel="0" collapsed="false">
      <c r="B472" s="56"/>
    </row>
    <row r="473" customFormat="false" ht="12.75" hidden="false" customHeight="false" outlineLevel="0" collapsed="false">
      <c r="B473" s="56"/>
    </row>
    <row r="474" customFormat="false" ht="12.75" hidden="false" customHeight="false" outlineLevel="0" collapsed="false">
      <c r="B474" s="56"/>
    </row>
    <row r="475" customFormat="false" ht="12.75" hidden="false" customHeight="false" outlineLevel="0" collapsed="false">
      <c r="B475" s="56"/>
    </row>
    <row r="476" customFormat="false" ht="12.75" hidden="false" customHeight="false" outlineLevel="0" collapsed="false">
      <c r="B476" s="56"/>
    </row>
    <row r="477" customFormat="false" ht="12.75" hidden="false" customHeight="false" outlineLevel="0" collapsed="false">
      <c r="B477" s="56"/>
    </row>
    <row r="478" customFormat="false" ht="12.75" hidden="false" customHeight="false" outlineLevel="0" collapsed="false">
      <c r="B478" s="56"/>
    </row>
    <row r="479" customFormat="false" ht="12.75" hidden="false" customHeight="false" outlineLevel="0" collapsed="false">
      <c r="B479" s="56"/>
    </row>
    <row r="480" customFormat="false" ht="12.75" hidden="false" customHeight="false" outlineLevel="0" collapsed="false">
      <c r="B480" s="56"/>
    </row>
    <row r="481" customFormat="false" ht="12.75" hidden="false" customHeight="false" outlineLevel="0" collapsed="false">
      <c r="B481" s="56"/>
    </row>
    <row r="482" customFormat="false" ht="12.75" hidden="false" customHeight="false" outlineLevel="0" collapsed="false">
      <c r="B482" s="56"/>
    </row>
    <row r="483" customFormat="false" ht="12.75" hidden="false" customHeight="false" outlineLevel="0" collapsed="false">
      <c r="B483" s="56"/>
    </row>
    <row r="484" customFormat="false" ht="12.75" hidden="false" customHeight="false" outlineLevel="0" collapsed="false">
      <c r="B484" s="56"/>
    </row>
    <row r="485" customFormat="false" ht="12.75" hidden="false" customHeight="false" outlineLevel="0" collapsed="false">
      <c r="B485" s="56"/>
    </row>
    <row r="486" customFormat="false" ht="12.75" hidden="false" customHeight="false" outlineLevel="0" collapsed="false">
      <c r="B486" s="56"/>
    </row>
    <row r="487" customFormat="false" ht="12.75" hidden="false" customHeight="false" outlineLevel="0" collapsed="false">
      <c r="B487" s="56"/>
    </row>
    <row r="488" customFormat="false" ht="12.75" hidden="false" customHeight="false" outlineLevel="0" collapsed="false">
      <c r="B488" s="56"/>
    </row>
    <row r="489" customFormat="false" ht="12.75" hidden="false" customHeight="false" outlineLevel="0" collapsed="false">
      <c r="B489" s="56"/>
    </row>
    <row r="490" customFormat="false" ht="12.75" hidden="false" customHeight="false" outlineLevel="0" collapsed="false">
      <c r="B490" s="56"/>
    </row>
    <row r="491" customFormat="false" ht="12.75" hidden="false" customHeight="false" outlineLevel="0" collapsed="false">
      <c r="B491" s="56"/>
    </row>
    <row r="492" customFormat="false" ht="12.75" hidden="false" customHeight="false" outlineLevel="0" collapsed="false">
      <c r="B492" s="56"/>
    </row>
    <row r="493" customFormat="false" ht="12.75" hidden="false" customHeight="false" outlineLevel="0" collapsed="false">
      <c r="B493" s="56"/>
    </row>
    <row r="494" customFormat="false" ht="12.75" hidden="false" customHeight="false" outlineLevel="0" collapsed="false">
      <c r="B494" s="56"/>
    </row>
    <row r="495" customFormat="false" ht="12.75" hidden="false" customHeight="false" outlineLevel="0" collapsed="false">
      <c r="B495" s="56"/>
    </row>
    <row r="496" customFormat="false" ht="12.75" hidden="false" customHeight="false" outlineLevel="0" collapsed="false">
      <c r="B496" s="56"/>
    </row>
    <row r="497" customFormat="false" ht="12.75" hidden="false" customHeight="false" outlineLevel="0" collapsed="false">
      <c r="B497" s="56"/>
    </row>
    <row r="498" customFormat="false" ht="12.75" hidden="false" customHeight="false" outlineLevel="0" collapsed="false">
      <c r="B498" s="56"/>
    </row>
    <row r="499" customFormat="false" ht="12.75" hidden="false" customHeight="false" outlineLevel="0" collapsed="false">
      <c r="B499" s="56"/>
    </row>
    <row r="500" customFormat="false" ht="12.75" hidden="false" customHeight="false" outlineLevel="0" collapsed="false">
      <c r="B500" s="56"/>
    </row>
    <row r="501" customFormat="false" ht="12.75" hidden="false" customHeight="false" outlineLevel="0" collapsed="false">
      <c r="B501" s="56"/>
    </row>
    <row r="502" customFormat="false" ht="12.75" hidden="false" customHeight="false" outlineLevel="0" collapsed="false">
      <c r="B502" s="56"/>
    </row>
    <row r="503" customFormat="false" ht="12.75" hidden="false" customHeight="false" outlineLevel="0" collapsed="false">
      <c r="B503" s="56"/>
    </row>
    <row r="504" customFormat="false" ht="12.75" hidden="false" customHeight="false" outlineLevel="0" collapsed="false">
      <c r="B504" s="56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X1033"/>
  <sheetViews>
    <sheetView showFormulas="false" showGridLines="true" showRowColHeaders="true" showZeros="true" rightToLeft="false" tabSelected="true" showOutlineSymbols="true" defaultGridColor="true" view="normal" topLeftCell="O1" colorId="64" zoomScale="100" zoomScaleNormal="100" zoomScalePageLayoutView="100" workbookViewId="0">
      <selection pane="topLeft" activeCell="S11" activeCellId="0" sqref="S1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9" min="1" style="59" width="9.14"/>
    <col collapsed="false" customWidth="true" hidden="false" outlineLevel="0" max="10" min="10" style="59" width="14.28"/>
    <col collapsed="false" customWidth="true" hidden="false" outlineLevel="0" max="11" min="11" style="60" width="13.41"/>
    <col collapsed="false" customWidth="true" hidden="false" outlineLevel="0" max="13" min="12" style="60" width="9.14"/>
    <col collapsed="false" customWidth="true" hidden="false" outlineLevel="0" max="14" min="14" style="61" width="16.7"/>
    <col collapsed="false" customWidth="true" hidden="false" outlineLevel="0" max="15" min="15" style="62" width="14.99"/>
    <col collapsed="false" customWidth="true" hidden="false" outlineLevel="0" max="16" min="16" style="0" width="17.85"/>
    <col collapsed="false" customWidth="true" hidden="false" outlineLevel="0" max="17" min="17" style="63" width="14.7"/>
    <col collapsed="false" customWidth="true" hidden="false" outlineLevel="0" max="19" min="19" style="0" width="17.7"/>
    <col collapsed="false" customWidth="true" hidden="false" outlineLevel="0" max="20" min="20" style="0" width="14.41"/>
    <col collapsed="false" customWidth="true" hidden="false" outlineLevel="0" max="21" min="21" style="0" width="12.42"/>
    <col collapsed="false" customWidth="true" hidden="false" outlineLevel="0" max="22" min="22" style="0" width="13.99"/>
    <col collapsed="false" customWidth="true" hidden="false" outlineLevel="0" max="23" min="23" style="64" width="13.99"/>
  </cols>
  <sheetData>
    <row r="1" customFormat="false" ht="12.75" hidden="false" customHeight="false" outlineLevel="0" collapsed="false">
      <c r="A1" s="65" t="str">
        <f aca="false">VarInput!A1</f>
        <v>Ticker</v>
      </c>
      <c r="B1" s="65" t="str">
        <f aca="false">VarInput!B1</f>
        <v>Type                  0-Equity        1-Euro Call   2-Euro Put   3-Amer Call   4-Amer  Put</v>
      </c>
      <c r="C1" s="65" t="str">
        <f aca="false">VarInput!C1</f>
        <v>#Shares</v>
      </c>
      <c r="D1" s="65" t="str">
        <f aca="false">VarInput!D1</f>
        <v>Stock/Underlying Price</v>
      </c>
      <c r="E1" s="65" t="str">
        <f aca="false">VarInput!E1</f>
        <v>STRIKE</v>
      </c>
      <c r="F1" s="65" t="str">
        <f aca="false">VarInput!F1</f>
        <v>Interest Rate</v>
      </c>
      <c r="G1" s="65" t="str">
        <f aca="false">VarInput!G1</f>
        <v>DivYield</v>
      </c>
      <c r="H1" s="65" t="str">
        <f aca="false">VarInput!H1</f>
        <v>Volatily</v>
      </c>
      <c r="I1" s="65" t="str">
        <f aca="false">VarInput!I1</f>
        <v>ExpDate</v>
      </c>
      <c r="J1" s="65" t="str">
        <f aca="false">VarInput!J1</f>
        <v>Years to Maturity</v>
      </c>
      <c r="K1" s="65" t="s">
        <v>393</v>
      </c>
      <c r="L1" s="65" t="s">
        <v>394</v>
      </c>
      <c r="M1" s="65" t="s">
        <v>395</v>
      </c>
      <c r="N1" s="66" t="s">
        <v>396</v>
      </c>
      <c r="O1" s="67" t="s">
        <v>397</v>
      </c>
      <c r="P1" s="68" t="s">
        <v>29</v>
      </c>
      <c r="Q1" s="69" t="n">
        <f aca="false">VarInput!M1</f>
        <v>36942</v>
      </c>
      <c r="T1" s="5"/>
      <c r="U1" s="70"/>
      <c r="V1" s="70"/>
      <c r="W1" s="8"/>
      <c r="X1" s="2"/>
    </row>
    <row r="2" customFormat="false" ht="12.75" hidden="false" customHeight="false" outlineLevel="0" collapsed="false">
      <c r="A2" s="71" t="str">
        <f aca="false">VarInput!A2</f>
        <v>US;AEE</v>
      </c>
      <c r="B2" s="71" t="n">
        <f aca="false">VarInput!B2</f>
        <v>0</v>
      </c>
      <c r="C2" s="71" t="n">
        <f aca="false">VarInput!C2</f>
        <v>-2700</v>
      </c>
      <c r="D2" s="71" t="n">
        <f aca="false">VarInput!D2</f>
        <v>42</v>
      </c>
      <c r="E2" s="71" t="n">
        <f aca="false">VarInput!E2</f>
        <v>0</v>
      </c>
      <c r="F2" s="71" t="n">
        <f aca="false">VarInput!F2</f>
        <v>0</v>
      </c>
      <c r="G2" s="71" t="n">
        <f aca="false">VarInput!G2</f>
        <v>0.0605</v>
      </c>
      <c r="H2" s="71" t="n">
        <f aca="false">VarInput!H2</f>
        <v>1E-005</v>
      </c>
      <c r="I2" s="71" t="str">
        <f aca="false">VarInput!I2</f>
        <v/>
      </c>
      <c r="J2" s="71" t="n">
        <f aca="false">VarInput!J2</f>
        <v>0</v>
      </c>
      <c r="K2" s="72" t="n">
        <v>0.290941029010233</v>
      </c>
      <c r="L2" s="72" t="n">
        <v>1</v>
      </c>
      <c r="M2" s="72" t="n">
        <v>0</v>
      </c>
      <c r="N2" s="61" t="n">
        <v>-2881.50722874375</v>
      </c>
      <c r="O2" s="62" t="n">
        <f aca="false" t="array" ref="O2:O2">DDE("bdde","hist","US;ABIZ.int=day.PRDS=1FARD=4/25/2000.NEARD=4/25/2000.excel.qe=ls")</f>
        <v>36.5</v>
      </c>
      <c r="P2" s="73" t="s">
        <v>398</v>
      </c>
      <c r="Q2" s="74" t="n">
        <v>-756439.549126496</v>
      </c>
      <c r="S2" s="73" t="s">
        <v>399</v>
      </c>
      <c r="T2" s="75" t="n">
        <v>-762742.694642356</v>
      </c>
      <c r="U2" s="76"/>
      <c r="V2" s="76"/>
      <c r="W2" s="77"/>
      <c r="X2" s="2"/>
    </row>
    <row r="3" customFormat="false" ht="12.75" hidden="false" customHeight="false" outlineLevel="0" collapsed="false">
      <c r="A3" s="71" t="str">
        <f aca="false">VarInput!A3</f>
        <v>US;AEP</v>
      </c>
      <c r="B3" s="71" t="n">
        <f aca="false">VarInput!B3</f>
        <v>0</v>
      </c>
      <c r="C3" s="71" t="n">
        <f aca="false">VarInput!C3</f>
        <v>-26000</v>
      </c>
      <c r="D3" s="71" t="n">
        <f aca="false">VarInput!D3</f>
        <v>46.2799987792969</v>
      </c>
      <c r="E3" s="71" t="n">
        <f aca="false">VarInput!E3</f>
        <v>0</v>
      </c>
      <c r="F3" s="71" t="n">
        <f aca="false">VarInput!F3</f>
        <v>0</v>
      </c>
      <c r="G3" s="71" t="n">
        <f aca="false">VarInput!G3</f>
        <v>0.0519</v>
      </c>
      <c r="H3" s="71" t="n">
        <f aca="false">VarInput!H3</f>
        <v>1E-005</v>
      </c>
      <c r="I3" s="71" t="str">
        <f aca="false">VarInput!I3</f>
        <v/>
      </c>
      <c r="J3" s="71" t="n">
        <f aca="false">VarInput!J3</f>
        <v>0</v>
      </c>
      <c r="K3" s="72" t="n">
        <v>0.306432876462257</v>
      </c>
      <c r="L3" s="72" t="n">
        <v>1</v>
      </c>
      <c r="M3" s="72" t="n">
        <v>0</v>
      </c>
      <c r="N3" s="61" t="n">
        <v>-32324.0338256233</v>
      </c>
      <c r="O3" s="62" t="n">
        <f aca="false" t="array" ref="O3:O3">DDE("bdde","hist","US;AEE.int=day.PRDS=1FARD=4/25/2000.NEARD=4/25/2000.excel.qe=ls")</f>
        <v>34.9375</v>
      </c>
      <c r="P3" s="78" t="str">
        <f aca="false" t="array" ref="P3:P14">TRANSPOSE(VarInput!P1:AA1)</f>
        <v>PROP</v>
      </c>
      <c r="Q3" s="75" t="n">
        <v>0</v>
      </c>
      <c r="S3" s="73" t="s">
        <v>400</v>
      </c>
      <c r="T3" s="75" t="n">
        <v>-953963.275659654</v>
      </c>
      <c r="U3" s="76"/>
      <c r="V3" s="76"/>
      <c r="W3" s="77"/>
      <c r="X3" s="2"/>
    </row>
    <row r="4" customFormat="false" ht="12.75" hidden="false" customHeight="false" outlineLevel="0" collapsed="false">
      <c r="A4" s="71" t="str">
        <f aca="false">VarInput!A4</f>
        <v>AU;AGL</v>
      </c>
      <c r="B4" s="71" t="n">
        <f aca="false">VarInput!B4</f>
        <v>0</v>
      </c>
      <c r="C4" s="71" t="n">
        <f aca="false">VarInput!C4</f>
        <v>-245000</v>
      </c>
      <c r="D4" s="71" t="n">
        <f aca="false">VarInput!D4</f>
        <v>11.6599998474121</v>
      </c>
      <c r="E4" s="71" t="n">
        <f aca="false">VarInput!E4</f>
        <v>0</v>
      </c>
      <c r="F4" s="71" t="n">
        <f aca="false">VarInput!F4</f>
        <v>0</v>
      </c>
      <c r="G4" s="71" t="n">
        <f aca="false">VarInput!G4</f>
        <v>0.0437</v>
      </c>
      <c r="H4" s="71" t="n">
        <f aca="false">VarInput!H4</f>
        <v>1E-005</v>
      </c>
      <c r="I4" s="71" t="str">
        <f aca="false">VarInput!I4</f>
        <v/>
      </c>
      <c r="J4" s="71" t="n">
        <f aca="false">VarInput!J4</f>
        <v>0</v>
      </c>
      <c r="K4" s="72" t="n">
        <v>0.276349794159557</v>
      </c>
      <c r="L4" s="72" t="n">
        <v>1</v>
      </c>
      <c r="M4" s="72" t="n">
        <v>0</v>
      </c>
      <c r="N4" s="61" t="n">
        <v>-127734.770861095</v>
      </c>
      <c r="O4" s="62" t="n">
        <f aca="false" t="array" ref="O4:O4">DDE("bdde","hist","US;AEP.int=day.PRDS=1FARD=4/25/2000.NEARD=4/25/2000.excel.qe=ls")</f>
        <v>35</v>
      </c>
      <c r="P4" s="78" t="str">
        <v>TECH</v>
      </c>
      <c r="Q4" s="75" t="n">
        <v>-109928.440025354</v>
      </c>
      <c r="S4" s="79"/>
      <c r="T4" s="76"/>
      <c r="U4" s="76"/>
      <c r="V4" s="76"/>
      <c r="W4" s="77"/>
      <c r="X4" s="2"/>
    </row>
    <row r="5" customFormat="false" ht="12.75" hidden="false" customHeight="false" outlineLevel="0" collapsed="false">
      <c r="A5" s="71" t="str">
        <f aca="false">VarInput!A5</f>
        <v>US;AHC</v>
      </c>
      <c r="B5" s="71" t="n">
        <f aca="false">VarInput!B5</f>
        <v>0</v>
      </c>
      <c r="C5" s="71" t="n">
        <f aca="false">VarInput!C5</f>
        <v>-40000</v>
      </c>
      <c r="D5" s="71" t="n">
        <f aca="false">VarInput!D5</f>
        <v>71.0100021362305</v>
      </c>
      <c r="E5" s="71" t="n">
        <f aca="false">VarInput!E5</f>
        <v>0</v>
      </c>
      <c r="F5" s="71" t="n">
        <f aca="false">VarInput!F5</f>
        <v>0</v>
      </c>
      <c r="G5" s="71" t="n">
        <f aca="false">VarInput!G5</f>
        <v>0.0084</v>
      </c>
      <c r="H5" s="71" t="n">
        <f aca="false">VarInput!H5</f>
        <v>1E-005</v>
      </c>
      <c r="I5" s="71" t="str">
        <f aca="false">VarInput!I5</f>
        <v/>
      </c>
      <c r="J5" s="71" t="n">
        <f aca="false">VarInput!J5</f>
        <v>0</v>
      </c>
      <c r="K5" s="72" t="n">
        <v>0.334446728008165</v>
      </c>
      <c r="L5" s="72" t="n">
        <v>1</v>
      </c>
      <c r="M5" s="72" t="n">
        <v>0</v>
      </c>
      <c r="N5" s="61" t="n">
        <v>-82701.0726845492</v>
      </c>
      <c r="O5" s="62" t="n">
        <v>3150</v>
      </c>
      <c r="P5" s="78" t="str">
        <v>OPTI</v>
      </c>
      <c r="Q5" s="75" t="n">
        <v>-184172.998074678</v>
      </c>
      <c r="S5" s="79"/>
      <c r="T5" s="76"/>
      <c r="U5" s="76"/>
      <c r="V5" s="76"/>
      <c r="W5" s="77"/>
      <c r="X5" s="2"/>
    </row>
    <row r="6" customFormat="false" ht="12.75" hidden="false" customHeight="false" outlineLevel="0" collapsed="false">
      <c r="A6" s="71" t="str">
        <f aca="false">VarInput!A6</f>
        <v>AU@AO01H</v>
      </c>
      <c r="B6" s="71" t="n">
        <f aca="false">VarInput!B6</f>
        <v>0</v>
      </c>
      <c r="C6" s="71" t="n">
        <f aca="false">VarInput!C6</f>
        <v>-2000</v>
      </c>
      <c r="D6" s="71" t="n">
        <f aca="false">VarInput!D6</f>
        <v>3293</v>
      </c>
      <c r="E6" s="71" t="n">
        <f aca="false">VarInput!E6</f>
        <v>0</v>
      </c>
      <c r="F6" s="71" t="n">
        <f aca="false">VarInput!F6</f>
        <v>0.0571334667774987</v>
      </c>
      <c r="G6" s="71" t="n">
        <f aca="false">VarInput!G6</f>
        <v>0</v>
      </c>
      <c r="H6" s="71" t="n">
        <f aca="false">VarInput!H6</f>
        <v>1E-005</v>
      </c>
      <c r="I6" s="71" t="str">
        <f aca="false">VarInput!I6</f>
        <v/>
      </c>
      <c r="J6" s="71" t="n">
        <f aca="false">VarInput!J6</f>
        <v>0</v>
      </c>
      <c r="K6" s="72" t="n">
        <v>0.21636686456636</v>
      </c>
      <c r="L6" s="72" t="n">
        <v>1</v>
      </c>
      <c r="M6" s="72" t="n">
        <v>0</v>
      </c>
      <c r="N6" s="61" t="n">
        <v>-238216.150035942</v>
      </c>
      <c r="O6" s="62" t="n">
        <v>8.25</v>
      </c>
      <c r="P6" s="78" t="str">
        <v>ENRG</v>
      </c>
      <c r="Q6" s="75" t="n">
        <v>-733253.236192165</v>
      </c>
      <c r="S6" s="79"/>
      <c r="T6" s="76"/>
      <c r="U6" s="76"/>
      <c r="V6" s="76"/>
      <c r="W6" s="77"/>
      <c r="X6" s="2"/>
    </row>
    <row r="7" customFormat="false" ht="12.75" hidden="false" customHeight="false" outlineLevel="0" collapsed="false">
      <c r="A7" s="71" t="str">
        <f aca="false">VarInput!A7</f>
        <v>US;APA</v>
      </c>
      <c r="B7" s="71" t="n">
        <f aca="false">VarInput!B7</f>
        <v>0</v>
      </c>
      <c r="C7" s="71" t="n">
        <f aca="false">VarInput!C7</f>
        <v>106800</v>
      </c>
      <c r="D7" s="71" t="n">
        <f aca="false">VarInput!D7</f>
        <v>61.3800010681152</v>
      </c>
      <c r="E7" s="71" t="n">
        <f aca="false">VarInput!E7</f>
        <v>0</v>
      </c>
      <c r="F7" s="71" t="n">
        <f aca="false">VarInput!F7</f>
        <v>0</v>
      </c>
      <c r="G7" s="71" t="n">
        <f aca="false">VarInput!G7</f>
        <v>0.0091</v>
      </c>
      <c r="H7" s="71" t="n">
        <f aca="false">VarInput!H7</f>
        <v>1E-005</v>
      </c>
      <c r="I7" s="71" t="str">
        <f aca="false">VarInput!I7</f>
        <v/>
      </c>
      <c r="J7" s="71" t="n">
        <f aca="false">VarInput!J7</f>
        <v>0</v>
      </c>
      <c r="K7" s="72" t="n">
        <v>0.53080333925094</v>
      </c>
      <c r="L7" s="72" t="n">
        <v>1</v>
      </c>
      <c r="M7" s="72" t="n">
        <v>0</v>
      </c>
      <c r="N7" s="61" t="n">
        <v>-289537.711235313</v>
      </c>
      <c r="O7" s="62" t="n">
        <f aca="false" t="array" ref="O7:O7">DDE("bdde","hist","US;APA.int=day.PRDS=1FARD=4/25/2000.NEARD=4/25/2000.excel.qe=ls")</f>
        <v>49</v>
      </c>
      <c r="P7" s="78" t="str">
        <v>EUTY</v>
      </c>
      <c r="Q7" s="75" t="n">
        <v>-156777.345748035</v>
      </c>
      <c r="S7" s="79"/>
      <c r="T7" s="76"/>
      <c r="U7" s="76"/>
      <c r="V7" s="76"/>
      <c r="W7" s="77"/>
      <c r="X7" s="2"/>
    </row>
    <row r="8" customFormat="false" ht="12.75" hidden="false" customHeight="false" outlineLevel="0" collapsed="false">
      <c r="A8" s="71" t="str">
        <f aca="false">VarInput!A8</f>
        <v>US;APC</v>
      </c>
      <c r="B8" s="71" t="n">
        <f aca="false">VarInput!B8</f>
        <v>0</v>
      </c>
      <c r="C8" s="71" t="n">
        <f aca="false">VarInput!C8</f>
        <v>-96000</v>
      </c>
      <c r="D8" s="71" t="n">
        <f aca="false">VarInput!D8</f>
        <v>68.2099990844727</v>
      </c>
      <c r="E8" s="71" t="n">
        <f aca="false">VarInput!E8</f>
        <v>0</v>
      </c>
      <c r="F8" s="71" t="n">
        <f aca="false">VarInput!F8</f>
        <v>0</v>
      </c>
      <c r="G8" s="71" t="n">
        <f aca="false">VarInput!G8</f>
        <v>0.0029</v>
      </c>
      <c r="H8" s="71" t="n">
        <f aca="false">VarInput!H8</f>
        <v>1E-005</v>
      </c>
      <c r="I8" s="71" t="str">
        <f aca="false">VarInput!I8</f>
        <v/>
      </c>
      <c r="J8" s="71" t="n">
        <f aca="false">VarInput!J8</f>
        <v>0</v>
      </c>
      <c r="K8" s="72" t="n">
        <v>0.648483991370029</v>
      </c>
      <c r="L8" s="72" t="n">
        <v>1</v>
      </c>
      <c r="M8" s="72" t="n">
        <v>0</v>
      </c>
      <c r="N8" s="80" t="n">
        <v>-378905.254720165</v>
      </c>
      <c r="O8" s="62" t="n">
        <f aca="false" t="array" ref="O8:O8">DDE("bdde","hist","US;APA.int=day.PRDS=1FARD=4/25/2000.NEARD=4/25/2000.excel.qe=ls")</f>
        <v>49</v>
      </c>
      <c r="P8" s="78" t="str">
        <v>PROP2</v>
      </c>
      <c r="Q8" s="75" t="n">
        <v>0</v>
      </c>
      <c r="S8" s="79"/>
      <c r="T8" s="76"/>
      <c r="U8" s="76"/>
      <c r="V8" s="76"/>
      <c r="W8" s="77"/>
      <c r="X8" s="2"/>
    </row>
    <row r="9" customFormat="false" ht="12.75" hidden="false" customHeight="false" outlineLevel="0" collapsed="false">
      <c r="A9" s="71" t="str">
        <f aca="false">VarInput!A9</f>
        <v>US;ASH</v>
      </c>
      <c r="B9" s="71" t="n">
        <f aca="false">VarInput!B9</f>
        <v>0</v>
      </c>
      <c r="C9" s="71" t="n">
        <f aca="false">VarInput!C9</f>
        <v>-50000</v>
      </c>
      <c r="D9" s="71" t="n">
        <f aca="false">VarInput!D9</f>
        <v>39.3600006103516</v>
      </c>
      <c r="E9" s="71" t="n">
        <f aca="false">VarInput!E9</f>
        <v>0</v>
      </c>
      <c r="F9" s="71" t="n">
        <f aca="false">VarInput!F9</f>
        <v>0</v>
      </c>
      <c r="G9" s="71" t="n">
        <f aca="false">VarInput!G9</f>
        <v>0.0279</v>
      </c>
      <c r="H9" s="71" t="n">
        <f aca="false">VarInput!H9</f>
        <v>1E-005</v>
      </c>
      <c r="I9" s="71" t="str">
        <f aca="false">VarInput!I9</f>
        <v/>
      </c>
      <c r="J9" s="71" t="n">
        <f aca="false">VarInput!J9</f>
        <v>0</v>
      </c>
      <c r="K9" s="72" t="n">
        <v>0.188995352331263</v>
      </c>
      <c r="L9" s="72" t="n">
        <v>1</v>
      </c>
      <c r="M9" s="72" t="n">
        <v>0</v>
      </c>
      <c r="N9" s="80" t="n">
        <v>-33677.5361976642</v>
      </c>
      <c r="O9" s="62" t="n">
        <f aca="false" t="array" ref="O9:O9">DDE("bdde","hist","US;APA.int=day.PRDS=1FARD=4/25/2000.NEARD=4/25/2000.excel.qe=ls")</f>
        <v>49</v>
      </c>
      <c r="P9" s="78" t="str">
        <v>FLOW</v>
      </c>
      <c r="Q9" s="75" t="n">
        <v>-37227.856581083</v>
      </c>
      <c r="S9" s="79"/>
      <c r="T9" s="76"/>
      <c r="U9" s="76"/>
      <c r="V9" s="76"/>
      <c r="W9" s="77"/>
      <c r="X9" s="2"/>
    </row>
    <row r="10" customFormat="false" ht="12.75" hidden="false" customHeight="false" outlineLevel="0" collapsed="false">
      <c r="A10" s="71" t="str">
        <f aca="false">VarInput!A10</f>
        <v>US;AYE</v>
      </c>
      <c r="B10" s="71" t="n">
        <f aca="false">VarInput!B10</f>
        <v>0</v>
      </c>
      <c r="C10" s="71" t="n">
        <f aca="false">VarInput!C10</f>
        <v>26100</v>
      </c>
      <c r="D10" s="71" t="n">
        <f aca="false">VarInput!D10</f>
        <v>46.560001373291</v>
      </c>
      <c r="E10" s="71" t="n">
        <f aca="false">VarInput!E10</f>
        <v>0</v>
      </c>
      <c r="F10" s="71" t="n">
        <f aca="false">VarInput!F10</f>
        <v>0</v>
      </c>
      <c r="G10" s="71" t="n">
        <f aca="false">VarInput!G10</f>
        <v>0.0369</v>
      </c>
      <c r="H10" s="71" t="n">
        <f aca="false">VarInput!H10</f>
        <v>1E-005</v>
      </c>
      <c r="I10" s="71" t="str">
        <f aca="false">VarInput!I10</f>
        <v/>
      </c>
      <c r="J10" s="71" t="n">
        <f aca="false">VarInput!J10</f>
        <v>0</v>
      </c>
      <c r="K10" s="72" t="n">
        <v>0.341371267273737</v>
      </c>
      <c r="L10" s="72" t="n">
        <v>1</v>
      </c>
      <c r="M10" s="72" t="n">
        <v>0</v>
      </c>
      <c r="N10" s="61" t="n">
        <v>-34869.7677731945</v>
      </c>
      <c r="O10" s="62" t="n">
        <f aca="false" t="array" ref="O10:O10">DDE("bdde","hist","US;APC.int=day.PRDS=1FARD=4/25/2000.NEARD=4/25/2000.excel.qe=ls")</f>
        <v>39.3125</v>
      </c>
      <c r="P10" s="68" t="str">
        <v>EHED</v>
      </c>
      <c r="Q10" s="75" t="n">
        <v>0</v>
      </c>
      <c r="S10" s="5"/>
      <c r="T10" s="76"/>
      <c r="U10" s="76"/>
      <c r="V10" s="76"/>
      <c r="W10" s="77"/>
      <c r="X10" s="2"/>
    </row>
    <row r="11" customFormat="false" ht="12.75" hidden="false" customHeight="false" outlineLevel="0" collapsed="false">
      <c r="A11" s="71" t="str">
        <f aca="false">VarInput!A11</f>
        <v>US;BJS</v>
      </c>
      <c r="B11" s="71" t="n">
        <f aca="false">VarInput!B11</f>
        <v>0</v>
      </c>
      <c r="C11" s="71" t="n">
        <f aca="false">VarInput!C11</f>
        <v>-40000</v>
      </c>
      <c r="D11" s="71" t="n">
        <f aca="false">VarInput!D11</f>
        <v>79.5999984741211</v>
      </c>
      <c r="E11" s="71" t="n">
        <f aca="false">VarInput!E11</f>
        <v>0</v>
      </c>
      <c r="F11" s="71" t="n">
        <f aca="false">VarInput!F11</f>
        <v>0</v>
      </c>
      <c r="G11" s="71" t="n">
        <f aca="false">VarInput!G11</f>
        <v>0</v>
      </c>
      <c r="H11" s="71" t="n">
        <f aca="false">VarInput!H11</f>
        <v>1E-005</v>
      </c>
      <c r="I11" s="71" t="str">
        <f aca="false">VarInput!I11</f>
        <v/>
      </c>
      <c r="J11" s="71" t="n">
        <f aca="false">VarInput!J11</f>
        <v>0</v>
      </c>
      <c r="K11" s="72" t="n">
        <v>0.493022586026094</v>
      </c>
      <c r="L11" s="72" t="n">
        <v>1</v>
      </c>
      <c r="M11" s="72" t="n">
        <v>0</v>
      </c>
      <c r="N11" s="61" t="n">
        <v>-139793.800999616</v>
      </c>
      <c r="O11" s="62" t="n">
        <f aca="false" t="array" ref="O11:O11">DDE("bdde","hist","US;ASH.int=day.PRDS=1FARD=4/25/2000.NEARD=4/25/2000.excel.qe=ls")</f>
        <v>33.8125</v>
      </c>
      <c r="P11" s="68" t="str">
        <v>OPLN</v>
      </c>
      <c r="Q11" s="75" t="n">
        <v>-34910.8939298346</v>
      </c>
      <c r="S11" s="5"/>
      <c r="T11" s="76"/>
      <c r="U11" s="81"/>
      <c r="V11" s="3"/>
      <c r="W11" s="8"/>
      <c r="X11" s="2"/>
    </row>
    <row r="12" customFormat="false" ht="12.75" hidden="false" customHeight="false" outlineLevel="0" collapsed="false">
      <c r="A12" s="71" t="str">
        <f aca="false">VarInput!A12</f>
        <v>US;BP</v>
      </c>
      <c r="B12" s="71" t="n">
        <f aca="false">VarInput!B12</f>
        <v>0</v>
      </c>
      <c r="C12" s="71" t="n">
        <f aca="false">VarInput!C12</f>
        <v>50000</v>
      </c>
      <c r="D12" s="71" t="n">
        <f aca="false">VarInput!D12</f>
        <v>49.6500015258789</v>
      </c>
      <c r="E12" s="71" t="n">
        <f aca="false">VarInput!E12</f>
        <v>0</v>
      </c>
      <c r="F12" s="71" t="n">
        <f aca="false">VarInput!F12</f>
        <v>0</v>
      </c>
      <c r="G12" s="71" t="n">
        <f aca="false">VarInput!G12</f>
        <v>0.0282</v>
      </c>
      <c r="H12" s="71" t="n">
        <f aca="false">VarInput!H12</f>
        <v>1E-005</v>
      </c>
      <c r="I12" s="71" t="str">
        <f aca="false">VarInput!I12</f>
        <v/>
      </c>
      <c r="J12" s="71" t="n">
        <f aca="false">VarInput!J12</f>
        <v>0</v>
      </c>
      <c r="K12" s="72" t="n">
        <v>0.3322909666959</v>
      </c>
      <c r="L12" s="72" t="n">
        <v>1</v>
      </c>
      <c r="M12" s="72" t="n">
        <v>0</v>
      </c>
      <c r="N12" s="61" t="n">
        <v>-72092.8937764096</v>
      </c>
      <c r="O12" s="62" t="n">
        <f aca="false" t="array" ref="O12:O12">DDE("bdde","hist","US;BHI.int=day.PRDS=1FARD=4/25/2000.NEARD=4/25/2000.excel.qe=ls")</f>
        <v>29</v>
      </c>
      <c r="P12" s="68" t="str">
        <v>Book1</v>
      </c>
      <c r="Q12" s="75" t="n">
        <v>0</v>
      </c>
      <c r="S12" s="5"/>
      <c r="T12" s="76"/>
      <c r="U12" s="81"/>
      <c r="V12" s="3"/>
      <c r="W12" s="8"/>
      <c r="X12" s="2"/>
    </row>
    <row r="13" customFormat="false" ht="12.75" hidden="false" customHeight="false" outlineLevel="0" collapsed="false">
      <c r="A13" s="71" t="str">
        <f aca="false">VarInput!A13</f>
        <v>US;BP</v>
      </c>
      <c r="B13" s="71" t="n">
        <f aca="false">VarInput!B13</f>
        <v>0</v>
      </c>
      <c r="C13" s="71" t="n">
        <f aca="false">VarInput!C13</f>
        <v>27000</v>
      </c>
      <c r="D13" s="71" t="n">
        <f aca="false">VarInput!D13</f>
        <v>49.6500015258789</v>
      </c>
      <c r="E13" s="71" t="n">
        <f aca="false">VarInput!E13</f>
        <v>0</v>
      </c>
      <c r="F13" s="71" t="n">
        <f aca="false">VarInput!F13</f>
        <v>0</v>
      </c>
      <c r="G13" s="71" t="n">
        <f aca="false">VarInput!G13</f>
        <v>0</v>
      </c>
      <c r="H13" s="71" t="n">
        <f aca="false">VarInput!H13</f>
        <v>1E-005</v>
      </c>
      <c r="I13" s="71" t="str">
        <f aca="false">VarInput!I13</f>
        <v/>
      </c>
      <c r="J13" s="71" t="n">
        <f aca="false">VarInput!J13</f>
        <v>0</v>
      </c>
      <c r="K13" s="72" t="n">
        <v>0.3322909666959</v>
      </c>
      <c r="L13" s="72" t="n">
        <v>1</v>
      </c>
      <c r="M13" s="72" t="n">
        <v>0</v>
      </c>
      <c r="N13" s="61" t="n">
        <v>-38930.1626392612</v>
      </c>
      <c r="O13" s="62" t="n">
        <f aca="false" t="array" ref="O13:O13">DDE("bdde","hist","US;BOG.int=day.PRDS=1FARD=4/25/2000.NEARD=4/25/2000.excel.qe=ls")</f>
        <v>8.125</v>
      </c>
      <c r="P13" s="78" t="str">
        <v>Book2</v>
      </c>
      <c r="Q13" s="75" t="n">
        <v>0</v>
      </c>
      <c r="S13" s="79"/>
      <c r="T13" s="76"/>
      <c r="U13" s="76"/>
      <c r="V13" s="3"/>
      <c r="W13" s="8"/>
      <c r="X13" s="2"/>
    </row>
    <row r="14" customFormat="false" ht="12.75" hidden="false" customHeight="false" outlineLevel="0" collapsed="false">
      <c r="A14" s="71" t="str">
        <f aca="false">VarInput!A14</f>
        <v>US;CHV</v>
      </c>
      <c r="B14" s="71" t="n">
        <f aca="false">VarInput!B14</f>
        <v>0</v>
      </c>
      <c r="C14" s="71" t="n">
        <f aca="false">VarInput!C14</f>
        <v>206300</v>
      </c>
      <c r="D14" s="71" t="n">
        <f aca="false">VarInput!D14</f>
        <v>86.5500030517578</v>
      </c>
      <c r="E14" s="71" t="n">
        <f aca="false">VarInput!E14</f>
        <v>0</v>
      </c>
      <c r="F14" s="71" t="n">
        <f aca="false">VarInput!F14</f>
        <v>0</v>
      </c>
      <c r="G14" s="71" t="n">
        <f aca="false">VarInput!G14</f>
        <v>0.03</v>
      </c>
      <c r="H14" s="71" t="n">
        <f aca="false">VarInput!H14</f>
        <v>1E-005</v>
      </c>
      <c r="I14" s="71" t="str">
        <f aca="false">VarInput!I14</f>
        <v/>
      </c>
      <c r="J14" s="71" t="n">
        <f aca="false">VarInput!J14</f>
        <v>0</v>
      </c>
      <c r="K14" s="72" t="n">
        <v>0.28241629037907</v>
      </c>
      <c r="L14" s="72" t="n">
        <v>1</v>
      </c>
      <c r="M14" s="72" t="n">
        <v>0</v>
      </c>
      <c r="N14" s="61" t="n">
        <v>-436136.611967812</v>
      </c>
      <c r="O14" s="62" t="n">
        <f aca="false" t="array" ref="O14:O14">DDE("bdde","hist","US;BR.int=day.PRDS=1FARD=4/25/2000.NEARD=4/25/2000.excel.qe=ls")</f>
        <v>39.125</v>
      </c>
      <c r="P14" s="68" t="str">
        <v>Book3</v>
      </c>
      <c r="Q14" s="75" t="n">
        <v>0</v>
      </c>
      <c r="S14" s="5"/>
      <c r="T14" s="76"/>
      <c r="U14" s="3"/>
      <c r="V14" s="3"/>
      <c r="W14" s="8"/>
      <c r="X14" s="2"/>
    </row>
    <row r="15" customFormat="false" ht="12.75" hidden="false" customHeight="false" outlineLevel="0" collapsed="false">
      <c r="A15" s="71" t="str">
        <f aca="false">VarInput!A15</f>
        <v>US;CIN</v>
      </c>
      <c r="B15" s="71" t="n">
        <f aca="false">VarInput!B15</f>
        <v>0</v>
      </c>
      <c r="C15" s="71" t="n">
        <f aca="false">VarInput!C15</f>
        <v>-20000</v>
      </c>
      <c r="D15" s="71" t="n">
        <f aca="false">VarInput!D15</f>
        <v>31.8999996185303</v>
      </c>
      <c r="E15" s="71" t="n">
        <f aca="false">VarInput!E15</f>
        <v>0</v>
      </c>
      <c r="F15" s="71" t="n">
        <f aca="false">VarInput!F15</f>
        <v>0</v>
      </c>
      <c r="G15" s="71" t="n">
        <f aca="false">VarInput!G15</f>
        <v>0.0564</v>
      </c>
      <c r="H15" s="71" t="n">
        <f aca="false">VarInput!H15</f>
        <v>1E-005</v>
      </c>
      <c r="I15" s="71" t="str">
        <f aca="false">VarInput!I15</f>
        <v/>
      </c>
      <c r="J15" s="71" t="n">
        <f aca="false">VarInput!J15</f>
        <v>0</v>
      </c>
      <c r="K15" s="72" t="n">
        <v>0.302477687144654</v>
      </c>
      <c r="L15" s="72" t="n">
        <v>1</v>
      </c>
      <c r="M15" s="72" t="n">
        <v>0</v>
      </c>
      <c r="N15" s="61" t="n">
        <v>-16514.8356043591</v>
      </c>
      <c r="O15" s="62" t="n">
        <f aca="false" t="array" ref="O15:O15">DDE("bdde","hist","US;BRCM.int=day.PRDS=1FARD=4/25/2000.NEARD=4/25/2000.excel.qe=ls")</f>
        <v>141.875</v>
      </c>
      <c r="P15" s="37"/>
      <c r="Q15" s="82"/>
      <c r="T15" s="2"/>
      <c r="U15" s="3"/>
      <c r="V15" s="3"/>
      <c r="W15" s="8"/>
      <c r="X15" s="2"/>
    </row>
    <row r="16" customFormat="false" ht="12.75" hidden="false" customHeight="false" outlineLevel="0" collapsed="false">
      <c r="A16" s="71" t="str">
        <f aca="false">VarInput!A16</f>
        <v>US;CMS</v>
      </c>
      <c r="B16" s="71" t="n">
        <f aca="false">VarInput!B16</f>
        <v>0</v>
      </c>
      <c r="C16" s="71" t="n">
        <f aca="false">VarInput!C16</f>
        <v>-15000</v>
      </c>
      <c r="D16" s="71" t="n">
        <f aca="false">VarInput!D16</f>
        <v>30.25</v>
      </c>
      <c r="E16" s="71" t="n">
        <f aca="false">VarInput!E16</f>
        <v>0</v>
      </c>
      <c r="F16" s="71" t="n">
        <f aca="false">VarInput!F16</f>
        <v>0</v>
      </c>
      <c r="G16" s="71" t="n">
        <f aca="false">VarInput!G16</f>
        <v>0.0483</v>
      </c>
      <c r="H16" s="71" t="n">
        <f aca="false">VarInput!H16</f>
        <v>1E-005</v>
      </c>
      <c r="I16" s="71" t="str">
        <f aca="false">VarInput!I16</f>
        <v/>
      </c>
      <c r="J16" s="71" t="n">
        <f aca="false">VarInput!J16</f>
        <v>0</v>
      </c>
      <c r="K16" s="72" t="n">
        <v>0.287228369835382</v>
      </c>
      <c r="L16" s="72" t="n">
        <v>1</v>
      </c>
      <c r="M16" s="72" t="n">
        <v>0</v>
      </c>
      <c r="N16" s="61" t="n">
        <v>-11655.9509429487</v>
      </c>
      <c r="O16" s="62" t="n">
        <f aca="false" t="array" ref="O16:O16">DDE("bdde","hist","US;BRR.int=day.PRDS=1FARD=4/25/2000.NEARD=4/25/2000.excel.qe=ls")</f>
        <v>29.5625</v>
      </c>
      <c r="Q16" s="56"/>
      <c r="T16" s="2"/>
      <c r="U16" s="3"/>
      <c r="V16" s="3"/>
      <c r="W16" s="8"/>
      <c r="X16" s="2"/>
    </row>
    <row r="17" customFormat="false" ht="12.75" hidden="false" customHeight="false" outlineLevel="0" collapsed="false">
      <c r="A17" s="71" t="str">
        <f aca="false">VarInput!A17</f>
        <v>US;COC.A</v>
      </c>
      <c r="B17" s="71" t="n">
        <f aca="false">VarInput!B17</f>
        <v>0</v>
      </c>
      <c r="C17" s="71" t="n">
        <f aca="false">VarInput!C17</f>
        <v>-280800</v>
      </c>
      <c r="D17" s="71" t="n">
        <f aca="false">VarInput!D17</f>
        <v>28.0900001525879</v>
      </c>
      <c r="E17" s="71" t="n">
        <f aca="false">VarInput!E17</f>
        <v>0</v>
      </c>
      <c r="F17" s="71" t="n">
        <f aca="false">VarInput!F17</f>
        <v>0</v>
      </c>
      <c r="G17" s="71" t="n">
        <f aca="false">VarInput!G17</f>
        <v>0.0271</v>
      </c>
      <c r="H17" s="71" t="n">
        <f aca="false">VarInput!H17</f>
        <v>1E-005</v>
      </c>
      <c r="I17" s="71" t="str">
        <f aca="false">VarInput!I17</f>
        <v/>
      </c>
      <c r="J17" s="71" t="n">
        <f aca="false">VarInput!J17</f>
        <v>0</v>
      </c>
      <c r="K17" s="72" t="n">
        <v>0.403676990772757</v>
      </c>
      <c r="L17" s="72" t="n">
        <v>1</v>
      </c>
      <c r="M17" s="72" t="n">
        <v>0</v>
      </c>
      <c r="N17" s="61" t="n">
        <v>-278856.473655886</v>
      </c>
      <c r="O17" s="62" t="n">
        <f aca="false" t="array" ref="O17:O17">DDE("bdde","hist","US;CAM.int=day.PRDS=1FARD=4/25/2000.NEARD=4/25/2000.excel.qe=ls")</f>
        <v>70.625</v>
      </c>
      <c r="T17" s="2"/>
      <c r="U17" s="3"/>
      <c r="V17" s="3"/>
      <c r="W17" s="8"/>
      <c r="X17" s="2"/>
    </row>
    <row r="18" customFormat="false" ht="12.75" hidden="false" customHeight="false" outlineLevel="0" collapsed="false">
      <c r="A18" s="71" t="str">
        <f aca="false">VarInput!A18</f>
        <v>US;COC.B</v>
      </c>
      <c r="B18" s="71" t="n">
        <f aca="false">VarInput!B18</f>
        <v>0</v>
      </c>
      <c r="C18" s="71" t="n">
        <f aca="false">VarInput!C18</f>
        <v>280800</v>
      </c>
      <c r="D18" s="71" t="n">
        <f aca="false">VarInput!D18</f>
        <v>28.7900009155273</v>
      </c>
      <c r="E18" s="71" t="n">
        <f aca="false">VarInput!E18</f>
        <v>0</v>
      </c>
      <c r="F18" s="71" t="n">
        <f aca="false">VarInput!F18</f>
        <v>0</v>
      </c>
      <c r="G18" s="71" t="n">
        <f aca="false">VarInput!G18</f>
        <v>0.0264</v>
      </c>
      <c r="H18" s="71" t="n">
        <f aca="false">VarInput!H18</f>
        <v>1E-005</v>
      </c>
      <c r="I18" s="71" t="str">
        <f aca="false">VarInput!I18</f>
        <v/>
      </c>
      <c r="J18" s="71" t="n">
        <f aca="false">VarInput!J18</f>
        <v>0</v>
      </c>
      <c r="K18" s="72" t="n">
        <v>0.341728149887555</v>
      </c>
      <c r="L18" s="72" t="n">
        <v>1</v>
      </c>
      <c r="M18" s="72" t="n">
        <v>0</v>
      </c>
      <c r="N18" s="61" t="n">
        <v>-240407.923512947</v>
      </c>
      <c r="O18" s="62" t="n">
        <f aca="false" t="array" ref="O18:O18">DDE("bdde","hist","US;CGP.int=day.PRDS=1FARD=4/25/2000.NEARD=4/25/2000.excel.qe=ls")</f>
        <v>48.9375</v>
      </c>
      <c r="T18" s="2"/>
      <c r="U18" s="3"/>
      <c r="V18" s="3"/>
      <c r="W18" s="8"/>
      <c r="X18" s="2"/>
    </row>
    <row r="19" customFormat="false" ht="12.75" hidden="false" customHeight="false" outlineLevel="0" collapsed="false">
      <c r="A19" s="71" t="str">
        <f aca="false">VarInput!A19</f>
        <v>US;DQE</v>
      </c>
      <c r="B19" s="71" t="n">
        <f aca="false">VarInput!B19</f>
        <v>0</v>
      </c>
      <c r="C19" s="71" t="n">
        <f aca="false">VarInput!C19</f>
        <v>50000</v>
      </c>
      <c r="D19" s="71" t="n">
        <f aca="false">VarInput!D19</f>
        <v>33</v>
      </c>
      <c r="E19" s="71" t="n">
        <f aca="false">VarInput!E19</f>
        <v>0</v>
      </c>
      <c r="F19" s="71" t="n">
        <f aca="false">VarInput!F19</f>
        <v>0</v>
      </c>
      <c r="G19" s="71" t="n">
        <f aca="false">VarInput!G19</f>
        <v>0.0509</v>
      </c>
      <c r="H19" s="71" t="n">
        <f aca="false">VarInput!H19</f>
        <v>1E-005</v>
      </c>
      <c r="I19" s="71" t="str">
        <f aca="false">VarInput!I19</f>
        <v/>
      </c>
      <c r="J19" s="71" t="n">
        <f aca="false">VarInput!J19</f>
        <v>0</v>
      </c>
      <c r="K19" s="72" t="n">
        <v>0.277428946606988</v>
      </c>
      <c r="L19" s="72" t="n">
        <v>1</v>
      </c>
      <c r="M19" s="72" t="n">
        <v>0</v>
      </c>
      <c r="N19" s="61" t="n">
        <v>-37802.4775880498</v>
      </c>
      <c r="O19" s="62" t="n">
        <f aca="false" t="array" ref="O19:O19">DDE("bdde","hist","US;CMS.int=day.PRDS=1FARD=4/25/2000.NEARD=4/25/2000.excel.qe=ls")</f>
        <v>19.5</v>
      </c>
      <c r="T19" s="2"/>
      <c r="U19" s="2"/>
      <c r="V19" s="3"/>
      <c r="W19" s="8"/>
      <c r="X19" s="2"/>
    </row>
    <row r="20" customFormat="false" ht="12.75" hidden="false" customHeight="false" outlineLevel="0" collapsed="false">
      <c r="A20" s="71" t="str">
        <f aca="false">VarInput!A20</f>
        <v>US;DT</v>
      </c>
      <c r="B20" s="71" t="n">
        <f aca="false">VarInput!B20</f>
        <v>0</v>
      </c>
      <c r="C20" s="71" t="n">
        <f aca="false">VarInput!C20</f>
        <v>-172600</v>
      </c>
      <c r="D20" s="71" t="n">
        <f aca="false">VarInput!D20</f>
        <v>24.6599998474121</v>
      </c>
      <c r="E20" s="71" t="n">
        <f aca="false">VarInput!E20</f>
        <v>0</v>
      </c>
      <c r="F20" s="71" t="n">
        <f aca="false">VarInput!F20</f>
        <v>0</v>
      </c>
      <c r="G20" s="71" t="n">
        <f aca="false">VarInput!G20</f>
        <v>0.0227</v>
      </c>
      <c r="H20" s="71" t="n">
        <f aca="false">VarInput!H20</f>
        <v>1E-005</v>
      </c>
      <c r="I20" s="71" t="str">
        <f aca="false">VarInput!I20</f>
        <v/>
      </c>
      <c r="J20" s="71" t="n">
        <f aca="false">VarInput!J20</f>
        <v>0</v>
      </c>
      <c r="K20" s="72" t="n">
        <v>0.626605540857068</v>
      </c>
      <c r="L20" s="72" t="n">
        <v>1</v>
      </c>
      <c r="M20" s="72" t="n">
        <v>0</v>
      </c>
      <c r="N20" s="61" t="n">
        <v>-232191.538457823</v>
      </c>
      <c r="O20" s="62" t="n">
        <f aca="false" t="array" ref="O20:O20">DDE("bdde","hist","US;COG.int=day.PRDS=1FARD=4/25/2000.NEARD=4/25/2000.excel.qe=ls")</f>
        <v>18</v>
      </c>
      <c r="T20" s="2"/>
      <c r="U20" s="2"/>
      <c r="V20" s="2"/>
      <c r="W20" s="8"/>
      <c r="X20" s="2"/>
    </row>
    <row r="21" customFormat="false" ht="12.75" hidden="false" customHeight="false" outlineLevel="0" collapsed="false">
      <c r="A21" s="71" t="str">
        <f aca="false">VarInput!A21</f>
        <v>US;ED</v>
      </c>
      <c r="B21" s="71" t="n">
        <f aca="false">VarInput!B21</f>
        <v>0</v>
      </c>
      <c r="C21" s="71" t="n">
        <f aca="false">VarInput!C21</f>
        <v>-31600</v>
      </c>
      <c r="D21" s="71" t="n">
        <f aca="false">VarInput!D21</f>
        <v>36.0999984741211</v>
      </c>
      <c r="E21" s="71" t="n">
        <f aca="false">VarInput!E21</f>
        <v>0</v>
      </c>
      <c r="F21" s="71" t="n">
        <f aca="false">VarInput!F21</f>
        <v>0</v>
      </c>
      <c r="G21" s="71" t="n">
        <f aca="false">VarInput!G21</f>
        <v>0.0609</v>
      </c>
      <c r="H21" s="71" t="n">
        <f aca="false">VarInput!H21</f>
        <v>1E-005</v>
      </c>
      <c r="I21" s="71" t="str">
        <f aca="false">VarInput!I21</f>
        <v/>
      </c>
      <c r="J21" s="71" t="n">
        <f aca="false">VarInput!J21</f>
        <v>0</v>
      </c>
      <c r="K21" s="72" t="n">
        <v>0.27639397426599</v>
      </c>
      <c r="L21" s="72" t="n">
        <v>1</v>
      </c>
      <c r="M21" s="72" t="n">
        <v>0</v>
      </c>
      <c r="N21" s="61" t="n">
        <v>-27577.806962913</v>
      </c>
      <c r="O21" s="62" t="n">
        <f aca="false" t="array" ref="O21:O21">DDE("bdde","hist","US;CPL.int=day.PRDS=1FARD=4/25/2000.NEARD=4/25/2000.excel.qe=ls")</f>
        <v>35.5625</v>
      </c>
    </row>
    <row r="22" customFormat="false" ht="12.75" hidden="false" customHeight="false" outlineLevel="0" collapsed="false">
      <c r="A22" s="71" t="str">
        <f aca="false">VarInput!A22</f>
        <v>CA;ESI</v>
      </c>
      <c r="B22" s="71" t="n">
        <f aca="false">VarInput!B22</f>
        <v>0</v>
      </c>
      <c r="C22" s="71" t="n">
        <f aca="false">VarInput!C22</f>
        <v>17600</v>
      </c>
      <c r="D22" s="71" t="n">
        <f aca="false">VarInput!D22</f>
        <v>55.7299995422363</v>
      </c>
      <c r="E22" s="71" t="n">
        <f aca="false">VarInput!E22</f>
        <v>0</v>
      </c>
      <c r="F22" s="71" t="n">
        <f aca="false">VarInput!F22</f>
        <v>0</v>
      </c>
      <c r="G22" s="71" t="n">
        <f aca="false">VarInput!G22</f>
        <v>0.01</v>
      </c>
      <c r="H22" s="71" t="n">
        <f aca="false">VarInput!H22</f>
        <v>1E-005</v>
      </c>
      <c r="I22" s="71" t="str">
        <f aca="false">VarInput!I22</f>
        <v/>
      </c>
      <c r="J22" s="71" t="n">
        <f aca="false">VarInput!J22</f>
        <v>0</v>
      </c>
      <c r="K22" s="72" t="n">
        <v>0.538919847519728</v>
      </c>
      <c r="L22" s="72" t="n">
        <v>1</v>
      </c>
      <c r="M22" s="72" t="n">
        <v>0</v>
      </c>
      <c r="N22" s="61" t="n">
        <v>-67948.1044676479</v>
      </c>
      <c r="O22" s="62" t="n">
        <f aca="false" t="array" ref="O22:O22">DDE("bdde","hist","US;CPN.int=day.PRDS=1FARD=4/25/2000.NEARD=4/25/2000.excel.qe=ls")</f>
        <v>84.625</v>
      </c>
      <c r="P22" s="83" t="s">
        <v>401</v>
      </c>
      <c r="Q22" s="74"/>
    </row>
    <row r="23" customFormat="false" ht="12.75" hidden="false" customHeight="false" outlineLevel="0" collapsed="false">
      <c r="A23" s="71" t="str">
        <f aca="false">VarInput!A23</f>
        <v>US;ESPI</v>
      </c>
      <c r="B23" s="71" t="n">
        <f aca="false">VarInput!B23</f>
        <v>3</v>
      </c>
      <c r="C23" s="71" t="n">
        <f aca="false">VarInput!C23</f>
        <v>128000</v>
      </c>
      <c r="D23" s="71" t="n">
        <f aca="false">VarInput!D23</f>
        <v>1.0625</v>
      </c>
      <c r="E23" s="71" t="n">
        <f aca="false">VarInput!E23</f>
        <v>7.15</v>
      </c>
      <c r="F23" s="71" t="n">
        <f aca="false">VarInput!F23</f>
        <v>0.0564232059595151</v>
      </c>
      <c r="G23" s="71" t="n">
        <f aca="false">VarInput!G23</f>
        <v>0</v>
      </c>
      <c r="H23" s="71" t="n">
        <f aca="false">VarInput!H23</f>
        <v>0.2</v>
      </c>
      <c r="I23" s="71" t="n">
        <f aca="false">VarInput!I23</f>
        <v>38657</v>
      </c>
      <c r="J23" s="71" t="n">
        <f aca="false">VarInput!J23</f>
        <v>4.69541409993155</v>
      </c>
      <c r="K23" s="72" t="n">
        <v>2.11485454861271</v>
      </c>
      <c r="L23" s="72" t="n">
        <v>0.000146221079680374</v>
      </c>
      <c r="M23" s="72" t="n">
        <v>0.00121947477230889</v>
      </c>
      <c r="N23" s="61" t="n">
        <v>-1.04292203765765</v>
      </c>
      <c r="O23" s="62" t="n">
        <f aca="false" t="array" ref="O23:O23">DDE("bdde","hist","US;CSCO.int=day.PRDS=1FARD=4/25/2000.NEARD=4/25/2000.excel.qe=ls")</f>
        <v>63.4375</v>
      </c>
    </row>
    <row r="24" customFormat="false" ht="12.75" hidden="false" customHeight="false" outlineLevel="0" collapsed="false">
      <c r="A24" s="71" t="str">
        <f aca="false">VarInput!A24</f>
        <v>US;ETR</v>
      </c>
      <c r="B24" s="71" t="n">
        <f aca="false">VarInput!B24</f>
        <v>0</v>
      </c>
      <c r="C24" s="71" t="n">
        <f aca="false">VarInput!C24</f>
        <v>42900</v>
      </c>
      <c r="D24" s="71" t="n">
        <f aca="false">VarInput!D24</f>
        <v>37.5499992370606</v>
      </c>
      <c r="E24" s="71" t="n">
        <f aca="false">VarInput!E24</f>
        <v>0</v>
      </c>
      <c r="F24" s="71" t="n">
        <f aca="false">VarInput!F24</f>
        <v>0</v>
      </c>
      <c r="G24" s="71" t="n">
        <f aca="false">VarInput!G24</f>
        <v>0.0336</v>
      </c>
      <c r="H24" s="71" t="n">
        <f aca="false">VarInput!H24</f>
        <v>1E-005</v>
      </c>
      <c r="I24" s="71" t="str">
        <f aca="false">VarInput!I24</f>
        <v/>
      </c>
      <c r="J24" s="71" t="n">
        <f aca="false">VarInput!J24</f>
        <v>0</v>
      </c>
      <c r="K24" s="72" t="n">
        <v>0.428333789735243</v>
      </c>
      <c r="L24" s="72" t="n">
        <v>1</v>
      </c>
      <c r="M24" s="72" t="n">
        <v>0</v>
      </c>
      <c r="N24" s="61" t="n">
        <v>-57570.9022073973</v>
      </c>
      <c r="O24" s="62" t="n">
        <f aca="false" t="array" ref="O24:O24">DDE("bdde","hist","US;D.int=day.PRDS=1FARD=4/25/2000.NEARD=4/25/2000.excel.qe=ls")</f>
        <v>44.3125</v>
      </c>
    </row>
    <row r="25" customFormat="false" ht="12.75" hidden="false" customHeight="false" outlineLevel="0" collapsed="false">
      <c r="A25" s="71" t="str">
        <f aca="false">VarInput!A25</f>
        <v>US;EXC</v>
      </c>
      <c r="B25" s="71" t="n">
        <f aca="false">VarInput!B25</f>
        <v>0</v>
      </c>
      <c r="C25" s="71" t="n">
        <f aca="false">VarInput!C25</f>
        <v>-16500</v>
      </c>
      <c r="D25" s="71" t="n">
        <f aca="false">VarInput!D25</f>
        <v>64.129997253418</v>
      </c>
      <c r="E25" s="71" t="n">
        <f aca="false">VarInput!E25</f>
        <v>0</v>
      </c>
      <c r="F25" s="71" t="n">
        <f aca="false">VarInput!F25</f>
        <v>0</v>
      </c>
      <c r="G25" s="71" t="n">
        <f aca="false">VarInput!G25</f>
        <v>0.0345</v>
      </c>
      <c r="H25" s="71" t="n">
        <f aca="false">VarInput!H25</f>
        <v>1E-005</v>
      </c>
      <c r="I25" s="71" t="str">
        <f aca="false">VarInput!I25</f>
        <v/>
      </c>
      <c r="J25" s="71" t="n">
        <f aca="false">VarInput!J25</f>
        <v>0</v>
      </c>
      <c r="K25" s="72" t="n">
        <v>0.404167089381386</v>
      </c>
      <c r="L25" s="72" t="n">
        <v>1</v>
      </c>
      <c r="M25" s="72" t="n">
        <v>0</v>
      </c>
      <c r="N25" s="61" t="n">
        <v>-36318.6899955024</v>
      </c>
      <c r="O25" s="62" t="n">
        <f aca="false" t="array" ref="O25:O25">DDE("bdde","hist","US;DIR.int=day.PRDS=1FARD=4/25/2000.NEARD=4/25/2000.excel.qe=ls")</f>
        <v>9.9375</v>
      </c>
    </row>
    <row r="26" customFormat="false" ht="12.75" hidden="false" customHeight="false" outlineLevel="0" collapsed="false">
      <c r="A26" s="71" t="str">
        <f aca="false">VarInput!A26</f>
        <v>US;FPL</v>
      </c>
      <c r="B26" s="71" t="n">
        <f aca="false">VarInput!B26</f>
        <v>0</v>
      </c>
      <c r="C26" s="71" t="n">
        <f aca="false">VarInput!C26</f>
        <v>58400</v>
      </c>
      <c r="D26" s="71" t="n">
        <f aca="false">VarInput!D26</f>
        <v>63.0999984741211</v>
      </c>
      <c r="E26" s="71" t="n">
        <f aca="false">VarInput!E26</f>
        <v>0</v>
      </c>
      <c r="F26" s="71" t="n">
        <f aca="false">VarInput!F26</f>
        <v>0</v>
      </c>
      <c r="G26" s="71" t="n">
        <f aca="false">VarInput!G26</f>
        <v>0.0355</v>
      </c>
      <c r="H26" s="71" t="n">
        <f aca="false">VarInput!H26</f>
        <v>1E-005</v>
      </c>
      <c r="I26" s="71" t="str">
        <f aca="false">VarInput!I26</f>
        <v/>
      </c>
      <c r="J26" s="71" t="n">
        <f aca="false">VarInput!J26</f>
        <v>0</v>
      </c>
      <c r="K26" s="72" t="n">
        <v>0.35977191983337</v>
      </c>
      <c r="L26" s="72" t="n">
        <v>1</v>
      </c>
      <c r="M26" s="72" t="n">
        <v>0</v>
      </c>
      <c r="N26" s="61" t="n">
        <v>-110961.016785223</v>
      </c>
      <c r="O26" s="62" t="n">
        <f aca="false" t="array" ref="O26:O26">DDE("bdde","hist","US;DO.int=day.PRDS=1FARD=4/25/2000.NEARD=4/25/2000.excel.qe=ls")</f>
        <v>39.1875</v>
      </c>
    </row>
    <row r="27" customFormat="false" ht="12.75" hidden="false" customHeight="false" outlineLevel="0" collapsed="false">
      <c r="A27" s="71" t="str">
        <f aca="false">VarInput!A27</f>
        <v>US;FST</v>
      </c>
      <c r="B27" s="71" t="n">
        <f aca="false">VarInput!B27</f>
        <v>0</v>
      </c>
      <c r="C27" s="71" t="n">
        <f aca="false">VarInput!C27</f>
        <v>97000</v>
      </c>
      <c r="D27" s="71" t="n">
        <f aca="false">VarInput!D27</f>
        <v>34.439998626709</v>
      </c>
      <c r="E27" s="71" t="n">
        <f aca="false">VarInput!E27</f>
        <v>0</v>
      </c>
      <c r="F27" s="71" t="n">
        <f aca="false">VarInput!F27</f>
        <v>0</v>
      </c>
      <c r="G27" s="71" t="n">
        <f aca="false">VarInput!G27</f>
        <v>0</v>
      </c>
      <c r="H27" s="71" t="n">
        <f aca="false">VarInput!H27</f>
        <v>1E-005</v>
      </c>
      <c r="I27" s="71" t="str">
        <f aca="false">VarInput!I27</f>
        <v/>
      </c>
      <c r="J27" s="71" t="n">
        <f aca="false">VarInput!J27</f>
        <v>0</v>
      </c>
      <c r="K27" s="72" t="n">
        <v>0.516474786153979</v>
      </c>
      <c r="L27" s="72" t="n">
        <v>1</v>
      </c>
      <c r="M27" s="72" t="n">
        <v>0</v>
      </c>
      <c r="N27" s="61" t="n">
        <v>-144904.705766424</v>
      </c>
      <c r="O27" s="62" t="n">
        <f aca="false" t="array" ref="O27:O27">DDE("bdde","hist","US;DTE.int=day.PRDS=1FARD=4/25/2000.NEARD=4/25/2000.excel.qe=ls")</f>
        <v>32.0625</v>
      </c>
    </row>
    <row r="28" customFormat="false" ht="12.75" hidden="false" customHeight="false" outlineLevel="0" collapsed="false">
      <c r="A28" s="71" t="str">
        <f aca="false">VarInput!A28</f>
        <v>US;GLM</v>
      </c>
      <c r="B28" s="71" t="n">
        <f aca="false">VarInput!B28</f>
        <v>0</v>
      </c>
      <c r="C28" s="71" t="n">
        <f aca="false">VarInput!C28</f>
        <v>80000</v>
      </c>
      <c r="D28" s="71" t="n">
        <f aca="false">VarInput!D28</f>
        <v>29.75</v>
      </c>
      <c r="E28" s="71" t="n">
        <f aca="false">VarInput!E28</f>
        <v>0</v>
      </c>
      <c r="F28" s="71" t="n">
        <f aca="false">VarInput!F28</f>
        <v>0</v>
      </c>
      <c r="G28" s="71" t="n">
        <f aca="false">VarInput!G28</f>
        <v>0</v>
      </c>
      <c r="H28" s="71" t="n">
        <f aca="false">VarInput!H28</f>
        <v>1E-005</v>
      </c>
      <c r="I28" s="71" t="str">
        <f aca="false">VarInput!I28</f>
        <v/>
      </c>
      <c r="J28" s="71" t="n">
        <f aca="false">VarInput!J28</f>
        <v>0</v>
      </c>
      <c r="K28" s="72" t="n">
        <v>0.546164766895974</v>
      </c>
      <c r="L28" s="72" t="n">
        <v>1</v>
      </c>
      <c r="M28" s="72" t="n">
        <v>0</v>
      </c>
      <c r="N28" s="61" t="n">
        <v>-110514.939171729</v>
      </c>
      <c r="O28" s="62" t="n">
        <f aca="false" t="array" ref="O28:O28">DDE("bdde","hist","US;DUK.int=day.PRDS=1FARD=4/25/2000.NEARD=4/25/2000.excel.qe=ls")</f>
        <v>57.75</v>
      </c>
    </row>
    <row r="29" customFormat="false" ht="12.75" hidden="false" customHeight="false" outlineLevel="0" collapsed="false">
      <c r="A29" s="71" t="str">
        <f aca="false">VarInput!A29</f>
        <v>US;GPU</v>
      </c>
      <c r="B29" s="71" t="n">
        <f aca="false">VarInput!B29</f>
        <v>0</v>
      </c>
      <c r="C29" s="71" t="n">
        <f aca="false">VarInput!C29</f>
        <v>-20000</v>
      </c>
      <c r="D29" s="71" t="n">
        <f aca="false">VarInput!D29</f>
        <v>31.3700008392334</v>
      </c>
      <c r="E29" s="71" t="n">
        <f aca="false">VarInput!E29</f>
        <v>0</v>
      </c>
      <c r="F29" s="71" t="n">
        <f aca="false">VarInput!F29</f>
        <v>0</v>
      </c>
      <c r="G29" s="71" t="n">
        <f aca="false">VarInput!G29</f>
        <v>0.0695</v>
      </c>
      <c r="H29" s="71" t="n">
        <f aca="false">VarInput!H29</f>
        <v>1E-005</v>
      </c>
      <c r="I29" s="71" t="str">
        <f aca="false">VarInput!I29</f>
        <v/>
      </c>
      <c r="J29" s="71" t="n">
        <f aca="false">VarInput!J29</f>
        <v>0</v>
      </c>
      <c r="K29" s="72" t="n">
        <v>0.274066860387944</v>
      </c>
      <c r="L29" s="72" t="n">
        <v>1</v>
      </c>
      <c r="M29" s="72" t="n">
        <v>0</v>
      </c>
      <c r="N29" s="61" t="n">
        <v>-14982.4678560942</v>
      </c>
      <c r="O29" s="62" t="n">
        <f aca="false" t="array" ref="O29:O29">DDE("bdde","hist","US;DUK.int=day.PRDS=1FARD=4/25/2000.NEARD=4/25/2000.excel.qe=ls")</f>
        <v>57.75</v>
      </c>
    </row>
    <row r="30" customFormat="false" ht="12.75" hidden="false" customHeight="false" outlineLevel="0" collapsed="false">
      <c r="A30" s="71" t="str">
        <f aca="false">VarInput!A30</f>
        <v>US;MCN</v>
      </c>
      <c r="B30" s="71" t="n">
        <f aca="false">VarInput!B30</f>
        <v>0</v>
      </c>
      <c r="C30" s="71" t="n">
        <f aca="false">VarInput!C30</f>
        <v>44000</v>
      </c>
      <c r="D30" s="71" t="n">
        <f aca="false">VarInput!D30</f>
        <v>23.6399993896484</v>
      </c>
      <c r="E30" s="71" t="n">
        <f aca="false">VarInput!E30</f>
        <v>0</v>
      </c>
      <c r="F30" s="71" t="n">
        <f aca="false">VarInput!F30</f>
        <v>0</v>
      </c>
      <c r="G30" s="71" t="n">
        <f aca="false">VarInput!G30</f>
        <v>0.0431</v>
      </c>
      <c r="H30" s="71" t="n">
        <f aca="false">VarInput!H30</f>
        <v>1E-005</v>
      </c>
      <c r="I30" s="71" t="str">
        <f aca="false">VarInput!I30</f>
        <v/>
      </c>
      <c r="J30" s="71" t="n">
        <f aca="false">VarInput!J30</f>
        <v>0</v>
      </c>
      <c r="K30" s="72" t="n">
        <v>0.904413644871729</v>
      </c>
      <c r="L30" s="72" t="n">
        <v>1</v>
      </c>
      <c r="M30" s="72" t="n">
        <v>0</v>
      </c>
      <c r="N30" s="61" t="n">
        <v>-78016.3907667042</v>
      </c>
      <c r="O30" s="62" t="n">
        <f aca="false" t="array" ref="O30:O30">DDE("bdde","hist","US;DYN.int=day.PRDS=1FARD=4/25/2000.NEARD=4/25/2000.excel.qe=ls")</f>
        <v>61.6875</v>
      </c>
    </row>
    <row r="31" customFormat="false" ht="12.75" hidden="false" customHeight="false" outlineLevel="0" collapsed="false">
      <c r="A31" s="71" t="str">
        <f aca="false">VarInput!A31</f>
        <v>US;NBL</v>
      </c>
      <c r="B31" s="71" t="n">
        <f aca="false">VarInput!B31</f>
        <v>0</v>
      </c>
      <c r="C31" s="71" t="n">
        <f aca="false">VarInput!C31</f>
        <v>82400</v>
      </c>
      <c r="D31" s="71" t="n">
        <f aca="false">VarInput!D31</f>
        <v>45.1599998474121</v>
      </c>
      <c r="E31" s="71" t="n">
        <f aca="false">VarInput!E31</f>
        <v>0</v>
      </c>
      <c r="F31" s="71" t="n">
        <f aca="false">VarInput!F31</f>
        <v>0</v>
      </c>
      <c r="G31" s="71" t="n">
        <f aca="false">VarInput!G31</f>
        <v>0.0035</v>
      </c>
      <c r="H31" s="71" t="n">
        <f aca="false">VarInput!H31</f>
        <v>1E-005</v>
      </c>
      <c r="I31" s="71" t="str">
        <f aca="false">VarInput!I31</f>
        <v/>
      </c>
      <c r="J31" s="71" t="n">
        <f aca="false">VarInput!J31</f>
        <v>0</v>
      </c>
      <c r="K31" s="72" t="n">
        <v>0.490189839383087</v>
      </c>
      <c r="L31" s="72" t="n">
        <v>1</v>
      </c>
      <c r="M31" s="72" t="n">
        <v>0</v>
      </c>
      <c r="N31" s="61" t="n">
        <v>-152531.066040429</v>
      </c>
      <c r="O31" s="62" t="n">
        <f aca="false" t="array" ref="O31:O31">DDE("bdde","hist","US;ED.int=day.PRDS=1FARD=4/25/2000.NEARD=4/25/2000.excel.qe=ls")</f>
        <v>34.75</v>
      </c>
    </row>
    <row r="32" customFormat="false" ht="12.75" hidden="false" customHeight="false" outlineLevel="0" collapsed="false">
      <c r="A32" s="71" t="str">
        <f aca="false">VarInput!A32</f>
        <v>US;NFX</v>
      </c>
      <c r="B32" s="71" t="n">
        <f aca="false">VarInput!B32</f>
        <v>0</v>
      </c>
      <c r="C32" s="71" t="n">
        <f aca="false">VarInput!C32</f>
        <v>99900</v>
      </c>
      <c r="D32" s="71" t="n">
        <f aca="false">VarInput!D32</f>
        <v>37.2599983215332</v>
      </c>
      <c r="E32" s="71" t="n">
        <f aca="false">VarInput!E32</f>
        <v>0</v>
      </c>
      <c r="F32" s="71" t="n">
        <f aca="false">VarInput!F32</f>
        <v>0</v>
      </c>
      <c r="G32" s="71" t="n">
        <f aca="false">VarInput!G32</f>
        <v>0</v>
      </c>
      <c r="H32" s="71" t="n">
        <f aca="false">VarInput!H32</f>
        <v>1E-005</v>
      </c>
      <c r="I32" s="71" t="str">
        <f aca="false">VarInput!I32</f>
        <v/>
      </c>
      <c r="J32" s="71" t="n">
        <f aca="false">VarInput!J32</f>
        <v>0</v>
      </c>
      <c r="K32" s="72" t="n">
        <v>0.597587141767763</v>
      </c>
      <c r="L32" s="72" t="n">
        <v>1</v>
      </c>
      <c r="M32" s="72" t="n">
        <v>0</v>
      </c>
      <c r="N32" s="61" t="n">
        <v>-188947.377548253</v>
      </c>
      <c r="O32" s="62" t="n">
        <f aca="false" t="array" ref="O32:O32">DDE("bdde","hist","US;EFU.int=day.PRDS=1FARD=4/25/2000.NEARD=4/25/2000.excel.qe=ls")</f>
        <v>60.9375</v>
      </c>
    </row>
    <row r="33" customFormat="false" ht="12.75" hidden="false" customHeight="false" outlineLevel="0" collapsed="false">
      <c r="A33" s="71" t="str">
        <f aca="false">VarInput!A33</f>
        <v>US;NMK</v>
      </c>
      <c r="B33" s="71" t="n">
        <f aca="false">VarInput!B33</f>
        <v>0</v>
      </c>
      <c r="C33" s="71" t="n">
        <f aca="false">VarInput!C33</f>
        <v>-26000</v>
      </c>
      <c r="D33" s="71" t="n">
        <f aca="false">VarInput!D33</f>
        <v>17.4200000762939</v>
      </c>
      <c r="E33" s="71" t="n">
        <f aca="false">VarInput!E33</f>
        <v>0</v>
      </c>
      <c r="F33" s="71" t="n">
        <f aca="false">VarInput!F33</f>
        <v>0</v>
      </c>
      <c r="G33" s="71" t="n">
        <f aca="false">VarInput!G33</f>
        <v>0</v>
      </c>
      <c r="H33" s="71" t="n">
        <f aca="false">VarInput!H33</f>
        <v>1E-005</v>
      </c>
      <c r="I33" s="71" t="str">
        <f aca="false">VarInput!I33</f>
        <v/>
      </c>
      <c r="J33" s="71" t="n">
        <f aca="false">VarInput!J33</f>
        <v>0</v>
      </c>
      <c r="K33" s="72" t="n">
        <v>0.109012332298883</v>
      </c>
      <c r="L33" s="72" t="n">
        <v>1</v>
      </c>
      <c r="M33" s="72" t="n">
        <v>0</v>
      </c>
      <c r="N33" s="61" t="n">
        <v>-4218.56652386812</v>
      </c>
      <c r="O33" s="62" t="n">
        <f aca="false" t="array" ref="O33:O33">DDE("bdde","hist","US;EFU.int=day.PRDS=1FARD=4/25/2000.NEARD=4/25/2000.excel.qe=ls")</f>
        <v>60.9375</v>
      </c>
    </row>
    <row r="34" customFormat="false" ht="12.75" hidden="false" customHeight="false" outlineLevel="0" collapsed="false">
      <c r="A34" s="71" t="str">
        <f aca="false">VarInput!A34</f>
        <v>AU;NVS</v>
      </c>
      <c r="B34" s="71" t="n">
        <f aca="false">VarInput!B34</f>
        <v>0</v>
      </c>
      <c r="C34" s="71" t="n">
        <f aca="false">VarInput!C34</f>
        <v>2588194</v>
      </c>
      <c r="D34" s="71" t="n">
        <f aca="false">VarInput!D34</f>
        <v>1.70000004768372</v>
      </c>
      <c r="E34" s="71" t="n">
        <f aca="false">VarInput!E34</f>
        <v>0</v>
      </c>
      <c r="F34" s="71" t="n">
        <f aca="false">VarInput!F34</f>
        <v>0</v>
      </c>
      <c r="G34" s="71" t="n">
        <f aca="false">VarInput!G34</f>
        <v>0</v>
      </c>
      <c r="H34" s="71" t="n">
        <f aca="false">VarInput!H34</f>
        <v>1E-005</v>
      </c>
      <c r="I34" s="71" t="str">
        <f aca="false">VarInput!I34</f>
        <v/>
      </c>
      <c r="J34" s="71" t="n">
        <f aca="false">VarInput!J34</f>
        <v>0</v>
      </c>
      <c r="K34" s="72" t="n">
        <v>0.454764128496078</v>
      </c>
      <c r="L34" s="72" t="n">
        <v>1</v>
      </c>
      <c r="M34" s="72" t="n">
        <v>0</v>
      </c>
      <c r="N34" s="61" t="n">
        <v>-316326.583774205</v>
      </c>
      <c r="O34" s="62" t="n">
        <f aca="false" t="array" ref="O34:O34">DDE("bdde","hist","US;EIX.int=day.PRDS=1FARD=4/25/2000.NEARD=4/25/2000.excel.qe=ls")</f>
        <v>18.875</v>
      </c>
    </row>
    <row r="35" customFormat="false" ht="12.75" hidden="false" customHeight="false" outlineLevel="0" collapsed="false">
      <c r="A35" s="71" t="str">
        <f aca="false">VarInput!A35</f>
        <v>AU;OSH</v>
      </c>
      <c r="B35" s="71" t="n">
        <f aca="false">VarInput!B35</f>
        <v>0</v>
      </c>
      <c r="C35" s="71" t="n">
        <f aca="false">VarInput!C35</f>
        <v>2999313</v>
      </c>
      <c r="D35" s="71" t="n">
        <f aca="false">VarInput!D35</f>
        <v>1.51999998092651</v>
      </c>
      <c r="E35" s="71" t="n">
        <f aca="false">VarInput!E35</f>
        <v>0</v>
      </c>
      <c r="F35" s="71" t="n">
        <f aca="false">VarInput!F35</f>
        <v>0</v>
      </c>
      <c r="G35" s="71" t="n">
        <f aca="false">VarInput!G35</f>
        <v>0</v>
      </c>
      <c r="H35" s="71" t="n">
        <f aca="false">VarInput!H35</f>
        <v>1E-005</v>
      </c>
      <c r="I35" s="71" t="str">
        <f aca="false">VarInput!I35</f>
        <v/>
      </c>
      <c r="J35" s="71" t="n">
        <f aca="false">VarInput!J35</f>
        <v>0</v>
      </c>
      <c r="K35" s="72" t="n">
        <v>0.509513216443195</v>
      </c>
      <c r="L35" s="72" t="n">
        <v>1</v>
      </c>
      <c r="M35" s="72" t="n">
        <v>0</v>
      </c>
      <c r="N35" s="61" t="n">
        <v>-363033.48847494</v>
      </c>
      <c r="O35" s="62" t="n">
        <f aca="false" t="array" ref="O35:O35">DDE("bdde","hist","US;EIX.int=day.PRDS=1FARD=4/25/2000.NEARD=4/25/2000.excel.qe=ls")</f>
        <v>18.875</v>
      </c>
    </row>
    <row r="36" customFormat="false" ht="12.75" hidden="false" customHeight="false" outlineLevel="0" collapsed="false">
      <c r="A36" s="71" t="str">
        <f aca="false">VarInput!A36</f>
        <v>US;P</v>
      </c>
      <c r="B36" s="71" t="n">
        <f aca="false">VarInput!B36</f>
        <v>0</v>
      </c>
      <c r="C36" s="71" t="n">
        <f aca="false">VarInput!C36</f>
        <v>153000</v>
      </c>
      <c r="D36" s="71" t="n">
        <f aca="false">VarInput!D36</f>
        <v>55.9700012207031</v>
      </c>
      <c r="E36" s="71" t="n">
        <f aca="false">VarInput!E36</f>
        <v>0</v>
      </c>
      <c r="F36" s="71" t="n">
        <f aca="false">VarInput!F36</f>
        <v>0</v>
      </c>
      <c r="G36" s="71" t="n">
        <f aca="false">VarInput!G36</f>
        <v>0.0243</v>
      </c>
      <c r="H36" s="71" t="n">
        <f aca="false">VarInput!H36</f>
        <v>1E-005</v>
      </c>
      <c r="I36" s="71" t="str">
        <f aca="false">VarInput!I36</f>
        <v/>
      </c>
      <c r="J36" s="71" t="n">
        <f aca="false">VarInput!J36</f>
        <v>0</v>
      </c>
      <c r="K36" s="72" t="n">
        <v>0.292474272146048</v>
      </c>
      <c r="L36" s="72" t="n">
        <v>1</v>
      </c>
      <c r="M36" s="72" t="n">
        <v>0</v>
      </c>
      <c r="N36" s="61" t="n">
        <v>-208452.195196427</v>
      </c>
      <c r="O36" s="62" t="n">
        <f aca="false" t="array" ref="O36:O36">DDE("bdde","hist","US;EMC.int=day.PRDS=1FARD=4/25/2000.NEARD=4/25/2000.excel.qe=ls")</f>
        <v>129.5</v>
      </c>
    </row>
    <row r="37" customFormat="false" ht="12.75" hidden="false" customHeight="false" outlineLevel="0" collapsed="false">
      <c r="A37" s="71" t="str">
        <f aca="false">VarInput!A37</f>
        <v>US;PEG</v>
      </c>
      <c r="B37" s="71" t="n">
        <f aca="false">VarInput!B37</f>
        <v>0</v>
      </c>
      <c r="C37" s="71" t="n">
        <f aca="false">VarInput!C37</f>
        <v>99300</v>
      </c>
      <c r="D37" s="71" t="n">
        <f aca="false">VarInput!D37</f>
        <v>44.0499992370606</v>
      </c>
      <c r="E37" s="71" t="n">
        <f aca="false">VarInput!E37</f>
        <v>0</v>
      </c>
      <c r="F37" s="71" t="n">
        <f aca="false">VarInput!F37</f>
        <v>0</v>
      </c>
      <c r="G37" s="71" t="n">
        <f aca="false">VarInput!G37</f>
        <v>0.049</v>
      </c>
      <c r="H37" s="71" t="n">
        <f aca="false">VarInput!H37</f>
        <v>1E-005</v>
      </c>
      <c r="I37" s="71" t="str">
        <f aca="false">VarInput!I37</f>
        <v/>
      </c>
      <c r="J37" s="71" t="n">
        <f aca="false">VarInput!J37</f>
        <v>0</v>
      </c>
      <c r="K37" s="72" t="n">
        <v>0.428234220970276</v>
      </c>
      <c r="L37" s="72" t="n">
        <v>1</v>
      </c>
      <c r="M37" s="72" t="n">
        <v>0</v>
      </c>
      <c r="N37" s="61" t="n">
        <v>-150519.337349095</v>
      </c>
      <c r="O37" s="62" t="n">
        <f aca="false" t="array" ref="O37:O37">DDE("bdde","hist","CA;ENL.int=day.PRDS=1FARD=4/25/2000.NEARD=4/25/2000.excel.qe=ls")</f>
        <v>7.84999990463257</v>
      </c>
    </row>
    <row r="38" customFormat="false" ht="12.75" hidden="false" customHeight="false" outlineLevel="0" collapsed="false">
      <c r="A38" s="71" t="str">
        <f aca="false">VarInput!A38</f>
        <v>US;PGN</v>
      </c>
      <c r="B38" s="71" t="n">
        <f aca="false">VarInput!B38</f>
        <v>0</v>
      </c>
      <c r="C38" s="71" t="n">
        <f aca="false">VarInput!C38</f>
        <v>-10000</v>
      </c>
      <c r="D38" s="71" t="n">
        <f aca="false">VarInput!D38</f>
        <v>43.9500007629395</v>
      </c>
      <c r="E38" s="71" t="n">
        <f aca="false">VarInput!E38</f>
        <v>0</v>
      </c>
      <c r="F38" s="71" t="n">
        <f aca="false">VarInput!F38</f>
        <v>0</v>
      </c>
      <c r="G38" s="71" t="n">
        <f aca="false">VarInput!G38</f>
        <v>0.0482</v>
      </c>
      <c r="H38" s="71" t="n">
        <f aca="false">VarInput!H38</f>
        <v>1E-005</v>
      </c>
      <c r="I38" s="71" t="str">
        <f aca="false">VarInput!I38</f>
        <v/>
      </c>
      <c r="J38" s="71" t="n">
        <f aca="false">VarInput!J38</f>
        <v>0</v>
      </c>
      <c r="K38" s="72" t="n">
        <v>0.324151241029787</v>
      </c>
      <c r="L38" s="72" t="n">
        <v>1</v>
      </c>
      <c r="M38" s="72" t="n">
        <v>0</v>
      </c>
      <c r="N38" s="61" t="n">
        <v>-12145.6708377265</v>
      </c>
      <c r="O38" s="62" t="n">
        <f aca="false" t="array" ref="O38:O38">DDE("bdde","hist","US;EPG.int=day.PRDS=1FARD=4/25/2000.NEARD=4/25/2000.excel.qe=ls")</f>
        <v>41.0625</v>
      </c>
    </row>
    <row r="39" customFormat="false" ht="12.75" hidden="false" customHeight="false" outlineLevel="0" collapsed="false">
      <c r="A39" s="71" t="str">
        <f aca="false">VarInput!A39</f>
        <v>US;POM</v>
      </c>
      <c r="B39" s="71" t="n">
        <f aca="false">VarInput!B39</f>
        <v>0</v>
      </c>
      <c r="C39" s="71" t="n">
        <f aca="false">VarInput!C39</f>
        <v>-30000</v>
      </c>
      <c r="D39" s="71" t="n">
        <f aca="false">VarInput!D39</f>
        <v>21.2999992370605</v>
      </c>
      <c r="E39" s="71" t="n">
        <f aca="false">VarInput!E39</f>
        <v>0</v>
      </c>
      <c r="F39" s="71" t="n">
        <f aca="false">VarInput!F39</f>
        <v>0</v>
      </c>
      <c r="G39" s="71" t="n">
        <f aca="false">VarInput!G39</f>
        <v>0.0779</v>
      </c>
      <c r="H39" s="71" t="n">
        <f aca="false">VarInput!H39</f>
        <v>1E-005</v>
      </c>
      <c r="I39" s="71" t="str">
        <f aca="false">VarInput!I39</f>
        <v/>
      </c>
      <c r="J39" s="71" t="n">
        <f aca="false">VarInput!J39</f>
        <v>0</v>
      </c>
      <c r="K39" s="72" t="n">
        <v>0.344856460766735</v>
      </c>
      <c r="L39" s="72" t="n">
        <v>1</v>
      </c>
      <c r="M39" s="72" t="n">
        <v>0</v>
      </c>
      <c r="N39" s="61" t="n">
        <v>-18916.9196810105</v>
      </c>
      <c r="O39" s="62" t="n">
        <f aca="false" t="array" ref="O39:O39">DDE("bdde","hist","CA;ESI.int=day.PRDS=1FARD=4/25/2000.NEARD=4/25/2000.excel.qe=ls")</f>
        <v>39</v>
      </c>
    </row>
    <row r="40" customFormat="false" ht="12.75" hidden="false" customHeight="false" outlineLevel="0" collapsed="false">
      <c r="A40" s="71" t="str">
        <f aca="false">VarInput!A40</f>
        <v>US;PPL</v>
      </c>
      <c r="B40" s="71" t="n">
        <f aca="false">VarInput!B40</f>
        <v>0</v>
      </c>
      <c r="C40" s="71" t="n">
        <f aca="false">VarInput!C40</f>
        <v>26500</v>
      </c>
      <c r="D40" s="71" t="n">
        <f aca="false">VarInput!D40</f>
        <v>44.0999984741211</v>
      </c>
      <c r="E40" s="71" t="n">
        <f aca="false">VarInput!E40</f>
        <v>0</v>
      </c>
      <c r="F40" s="71" t="n">
        <f aca="false">VarInput!F40</f>
        <v>0</v>
      </c>
      <c r="G40" s="71" t="n">
        <f aca="false">VarInput!G40</f>
        <v>0.024</v>
      </c>
      <c r="H40" s="71" t="n">
        <f aca="false">VarInput!H40</f>
        <v>1E-005</v>
      </c>
      <c r="I40" s="71" t="str">
        <f aca="false">VarInput!I40</f>
        <v/>
      </c>
      <c r="J40" s="71" t="n">
        <f aca="false">VarInput!J40</f>
        <v>0</v>
      </c>
      <c r="K40" s="72" t="n">
        <v>0.521816638937433</v>
      </c>
      <c r="L40" s="72" t="n">
        <v>1</v>
      </c>
      <c r="M40" s="72" t="n">
        <v>0</v>
      </c>
      <c r="N40" s="61" t="n">
        <v>-49604.0630359481</v>
      </c>
      <c r="O40" s="62" t="n">
        <f aca="false" t="array" ref="O40:O40">DDE("bdde","hist","US;ESPI.int=day.PRDS=1FARD=4/25/2000.NEARD=4/25/2000.excel.qe=ls")</f>
        <v>4.78125</v>
      </c>
    </row>
    <row r="41" customFormat="false" ht="12.75" hidden="false" customHeight="false" outlineLevel="0" collapsed="false">
      <c r="A41" s="71" t="str">
        <f aca="false">VarInput!A41</f>
        <v>US;QQQ</v>
      </c>
      <c r="B41" s="71" t="n">
        <f aca="false">VarInput!B41</f>
        <v>0</v>
      </c>
      <c r="C41" s="71" t="n">
        <f aca="false">VarInput!C41</f>
        <v>-7700</v>
      </c>
      <c r="D41" s="71" t="n">
        <f aca="false">VarInput!D41</f>
        <v>55.1300010681152</v>
      </c>
      <c r="E41" s="71" t="n">
        <f aca="false">VarInput!E41</f>
        <v>0</v>
      </c>
      <c r="F41" s="71" t="n">
        <f aca="false">VarInput!F41</f>
        <v>0</v>
      </c>
      <c r="G41" s="71" t="n">
        <f aca="false">VarInput!G41</f>
        <v>0</v>
      </c>
      <c r="H41" s="71" t="n">
        <f aca="false">VarInput!H41</f>
        <v>1E-005</v>
      </c>
      <c r="I41" s="71" t="str">
        <f aca="false">VarInput!I41</f>
        <v/>
      </c>
      <c r="J41" s="71" t="n">
        <f aca="false">VarInput!J41</f>
        <v>0</v>
      </c>
      <c r="K41" s="72" t="n">
        <v>0.741173696502455</v>
      </c>
      <c r="L41" s="72" t="n">
        <v>1</v>
      </c>
      <c r="M41" s="72" t="n">
        <v>0</v>
      </c>
      <c r="N41" s="61" t="n">
        <v>-28422.1941700319</v>
      </c>
      <c r="O41" s="62" t="n">
        <f aca="false" t="array" ref="O41:O41">DDE("bdde","hist","US;ESPI.int=day.PRDS=1FARD=4/25/2000.NEARD=4/25/2000.excel.qe=ls")</f>
        <v>4.78125</v>
      </c>
    </row>
    <row r="42" customFormat="false" ht="12.75" hidden="false" customHeight="false" outlineLevel="0" collapsed="false">
      <c r="A42" s="71" t="str">
        <f aca="false">VarInput!A42</f>
        <v>US;QQQ</v>
      </c>
      <c r="B42" s="71" t="n">
        <f aca="false">VarInput!B42</f>
        <v>4</v>
      </c>
      <c r="C42" s="71" t="n">
        <f aca="false">VarInput!C42</f>
        <v>-10000</v>
      </c>
      <c r="D42" s="71" t="n">
        <f aca="false">VarInput!D42</f>
        <v>55.1300010681152</v>
      </c>
      <c r="E42" s="71" t="n">
        <f aca="false">VarInput!E42</f>
        <v>61</v>
      </c>
      <c r="F42" s="71" t="n">
        <f aca="false">VarInput!F42</f>
        <v>0.0564221088165233</v>
      </c>
      <c r="G42" s="71" t="n">
        <f aca="false">VarInput!G42</f>
        <v>0</v>
      </c>
      <c r="H42" s="71" t="n">
        <f aca="false">VarInput!H42</f>
        <v>0.56885594496</v>
      </c>
      <c r="I42" s="71" t="n">
        <f aca="false">VarInput!I42</f>
        <v>36967</v>
      </c>
      <c r="J42" s="71" t="n">
        <f aca="false">VarInput!J42</f>
        <v>0.0684462696783025</v>
      </c>
      <c r="K42" s="72" t="n">
        <v>0.741173696502455</v>
      </c>
      <c r="L42" s="72" t="n">
        <v>-0.725546723383367</v>
      </c>
      <c r="M42" s="72" t="n">
        <v>0.0420645519977324</v>
      </c>
      <c r="N42" s="61" t="n">
        <v>-26976.4268360812</v>
      </c>
      <c r="O42" s="62" t="n">
        <f aca="false" t="array" ref="O42:O42">DDE("bdde","hist","US;ESV.int=day.PRDS=1FARD=4/25/2000.NEARD=4/25/2000.excel.qe=ls")</f>
        <v>32.6875</v>
      </c>
    </row>
    <row r="43" customFormat="false" ht="12.75" hidden="false" customHeight="false" outlineLevel="0" collapsed="false">
      <c r="A43" s="71" t="str">
        <f aca="false">VarInput!A43</f>
        <v>US;RD</v>
      </c>
      <c r="B43" s="71" t="n">
        <f aca="false">VarInput!B43</f>
        <v>0</v>
      </c>
      <c r="C43" s="71" t="n">
        <f aca="false">VarInput!C43</f>
        <v>-89100</v>
      </c>
      <c r="D43" s="71" t="n">
        <f aca="false">VarInput!D43</f>
        <v>60.6500015258789</v>
      </c>
      <c r="E43" s="71" t="n">
        <f aca="false">VarInput!E43</f>
        <v>0</v>
      </c>
      <c r="F43" s="71" t="n">
        <f aca="false">VarInput!F43</f>
        <v>0</v>
      </c>
      <c r="G43" s="71" t="n">
        <f aca="false">VarInput!G43</f>
        <v>0.0198</v>
      </c>
      <c r="H43" s="71" t="n">
        <f aca="false">VarInput!H43</f>
        <v>1E-005</v>
      </c>
      <c r="I43" s="71" t="str">
        <f aca="false">VarInput!I43</f>
        <v/>
      </c>
      <c r="J43" s="71" t="n">
        <f aca="false">VarInput!J43</f>
        <v>0</v>
      </c>
      <c r="K43" s="72" t="n">
        <v>0.287017514505086</v>
      </c>
      <c r="L43" s="72" t="n">
        <v>1</v>
      </c>
      <c r="M43" s="72" t="n">
        <v>0</v>
      </c>
      <c r="N43" s="61" t="n">
        <v>-135608.221721692</v>
      </c>
      <c r="O43" s="62" t="n">
        <f aca="false" t="array" ref="O43:O43">DDE("bdde","hist","US;ETR.int=day.PRDS=1FARD=4/25/2000.NEARD=4/25/2000.excel.qe=ls")</f>
        <v>24.8125</v>
      </c>
    </row>
    <row r="44" customFormat="false" ht="12.75" hidden="false" customHeight="false" outlineLevel="0" collapsed="false">
      <c r="A44" s="71" t="str">
        <f aca="false">VarInput!A44</f>
        <v>US;RD</v>
      </c>
      <c r="B44" s="71" t="n">
        <f aca="false">VarInput!B44</f>
        <v>0</v>
      </c>
      <c r="C44" s="71" t="n">
        <f aca="false">VarInput!C44</f>
        <v>-4000</v>
      </c>
      <c r="D44" s="71" t="n">
        <f aca="false">VarInput!D44</f>
        <v>60.6500015258789</v>
      </c>
      <c r="E44" s="71" t="n">
        <f aca="false">VarInput!E44</f>
        <v>0</v>
      </c>
      <c r="F44" s="71" t="n">
        <f aca="false">VarInput!F44</f>
        <v>0</v>
      </c>
      <c r="G44" s="71" t="n">
        <f aca="false">VarInput!G44</f>
        <v>0.02396</v>
      </c>
      <c r="H44" s="71" t="n">
        <f aca="false">VarInput!H44</f>
        <v>1E-005</v>
      </c>
      <c r="I44" s="71" t="str">
        <f aca="false">VarInput!I44</f>
        <v/>
      </c>
      <c r="J44" s="71" t="n">
        <f aca="false">VarInput!J44</f>
        <v>0</v>
      </c>
      <c r="K44" s="72" t="n">
        <v>0.287017514505086</v>
      </c>
      <c r="L44" s="72" t="n">
        <v>1</v>
      </c>
      <c r="M44" s="72" t="n">
        <v>0</v>
      </c>
      <c r="N44" s="61" t="n">
        <v>-6087.91118840367</v>
      </c>
      <c r="O44" s="62" t="n">
        <f aca="false" t="array" ref="O44:O44">DDE("bdde","hist","US;EXDS.int=day.PRDS=1FARD=4/25/2000.NEARD=4/25/2000.excel.qe=ls")</f>
        <v>82.5</v>
      </c>
    </row>
    <row r="45" customFormat="false" ht="12.75" hidden="false" customHeight="false" outlineLevel="0" collapsed="false">
      <c r="A45" s="71" t="str">
        <f aca="false">VarInput!A45</f>
        <v>US;REI</v>
      </c>
      <c r="B45" s="71" t="n">
        <f aca="false">VarInput!B45</f>
        <v>0</v>
      </c>
      <c r="C45" s="71" t="n">
        <f aca="false">VarInput!C45</f>
        <v>15000</v>
      </c>
      <c r="D45" s="71" t="n">
        <f aca="false">VarInput!D45</f>
        <v>41.0499992370606</v>
      </c>
      <c r="E45" s="71" t="n">
        <f aca="false">VarInput!E45</f>
        <v>0</v>
      </c>
      <c r="F45" s="71" t="n">
        <f aca="false">VarInput!F45</f>
        <v>0</v>
      </c>
      <c r="G45" s="71" t="n">
        <f aca="false">VarInput!G45</f>
        <v>0.0365</v>
      </c>
      <c r="H45" s="71" t="n">
        <f aca="false">VarInput!H45</f>
        <v>1E-005</v>
      </c>
      <c r="I45" s="71" t="str">
        <f aca="false">VarInput!I45</f>
        <v/>
      </c>
      <c r="J45" s="71" t="n">
        <f aca="false">VarInput!J45</f>
        <v>0</v>
      </c>
      <c r="K45" s="72" t="n">
        <v>0.467381021650646</v>
      </c>
      <c r="L45" s="72" t="n">
        <v>1</v>
      </c>
      <c r="M45" s="72" t="n">
        <v>0</v>
      </c>
      <c r="N45" s="61" t="n">
        <v>-23435.8985044998</v>
      </c>
      <c r="O45" s="62" t="n">
        <f aca="false" t="array" ref="O45:O45">DDE("bdde","hist","US;FE.int=day.PRDS=1FARD=4/25/2000.NEARD=4/25/2000.excel.qe=ls")</f>
        <v>25.75</v>
      </c>
    </row>
    <row r="46" customFormat="false" ht="12.75" hidden="false" customHeight="false" outlineLevel="0" collapsed="false">
      <c r="A46" s="71" t="str">
        <f aca="false">VarInput!A46</f>
        <v>US;RIG</v>
      </c>
      <c r="B46" s="71" t="n">
        <f aca="false">VarInput!B46</f>
        <v>0</v>
      </c>
      <c r="C46" s="71" t="n">
        <f aca="false">VarInput!C46</f>
        <v>-115550</v>
      </c>
      <c r="D46" s="71" t="n">
        <f aca="false">VarInput!D46</f>
        <v>50.060001373291</v>
      </c>
      <c r="E46" s="71" t="n">
        <f aca="false">VarInput!E46</f>
        <v>0</v>
      </c>
      <c r="F46" s="71" t="n">
        <f aca="false">VarInput!F46</f>
        <v>0</v>
      </c>
      <c r="G46" s="71" t="n">
        <f aca="false">VarInput!G46</f>
        <v>0.0085</v>
      </c>
      <c r="H46" s="71" t="n">
        <f aca="false">VarInput!H46</f>
        <v>1E-005</v>
      </c>
      <c r="I46" s="71" t="str">
        <f aca="false">VarInput!I46</f>
        <v/>
      </c>
      <c r="J46" s="71" t="n">
        <f aca="false">VarInput!J46</f>
        <v>0</v>
      </c>
      <c r="K46" s="72" t="n">
        <v>0.557191547374868</v>
      </c>
      <c r="L46" s="72" t="n">
        <v>1</v>
      </c>
      <c r="M46" s="72" t="n">
        <v>0</v>
      </c>
      <c r="N46" s="61" t="n">
        <v>-290027.377955137</v>
      </c>
      <c r="O46" s="62" t="n">
        <f aca="false" t="array" ref="O46:O46">DDE("bdde","hist","US;FLC.int=day.PRDS=1FARD=4/25/2000.NEARD=4/25/2000.excel.qe=ls")</f>
        <v>18.9375</v>
      </c>
    </row>
    <row r="47" customFormat="false" ht="12.75" hidden="false" customHeight="false" outlineLevel="0" collapsed="false">
      <c r="A47" s="71" t="str">
        <f aca="false">VarInput!A47</f>
        <v>US;RIG</v>
      </c>
      <c r="B47" s="71" t="n">
        <f aca="false">VarInput!B47</f>
        <v>3</v>
      </c>
      <c r="C47" s="71" t="n">
        <f aca="false">VarInput!C47</f>
        <v>131250</v>
      </c>
      <c r="D47" s="71" t="n">
        <f aca="false">VarInput!D47</f>
        <v>50.060001373291</v>
      </c>
      <c r="E47" s="71" t="n">
        <f aca="false">VarInput!E47</f>
        <v>19</v>
      </c>
      <c r="F47" s="71" t="n">
        <f aca="false">VarInput!F47</f>
        <v>0.0592400855836674</v>
      </c>
      <c r="G47" s="71" t="n">
        <f aca="false">VarInput!G47</f>
        <v>0.0085</v>
      </c>
      <c r="H47" s="71" t="n">
        <f aca="false">VarInput!H47</f>
        <v>0.05</v>
      </c>
      <c r="I47" s="71" t="n">
        <f aca="false">VarInput!I47</f>
        <v>39955</v>
      </c>
      <c r="J47" s="71" t="n">
        <f aca="false">VarInput!J47</f>
        <v>8.24914442162902</v>
      </c>
      <c r="K47" s="72" t="n">
        <v>0.557191547374868</v>
      </c>
      <c r="L47" s="72" t="n">
        <v>0.93259790621616</v>
      </c>
      <c r="M47" s="72" t="n">
        <v>6.90588827273052E-008</v>
      </c>
      <c r="N47" s="61" t="n">
        <v>-285416.508825597</v>
      </c>
      <c r="O47" s="62" t="n">
        <f aca="false" t="array" ref="O47:O47">DDE("bdde","hist","US;FLC.int=day.PRDS=1FARD=4/25/2000.NEARD=4/25/2000.excel.qe=ls")</f>
        <v>18.9375</v>
      </c>
    </row>
    <row r="48" customFormat="false" ht="12.75" hidden="false" customHeight="false" outlineLevel="0" collapsed="false">
      <c r="A48" s="71" t="str">
        <f aca="false">VarInput!A48</f>
        <v>US;SBYN</v>
      </c>
      <c r="B48" s="71" t="n">
        <f aca="false">VarInput!B48</f>
        <v>0</v>
      </c>
      <c r="C48" s="71" t="n">
        <f aca="false">VarInput!C48</f>
        <v>-26000</v>
      </c>
      <c r="D48" s="71" t="n">
        <f aca="false">VarInput!D48</f>
        <v>20.6875</v>
      </c>
      <c r="E48" s="71" t="n">
        <f aca="false">VarInput!E48</f>
        <v>0</v>
      </c>
      <c r="F48" s="71" t="n">
        <f aca="false">VarInput!F48</f>
        <v>0</v>
      </c>
      <c r="G48" s="71" t="n">
        <f aca="false">VarInput!G48</f>
        <v>0</v>
      </c>
      <c r="H48" s="71" t="n">
        <f aca="false">VarInput!H48</f>
        <v>1E-005</v>
      </c>
      <c r="I48" s="71" t="str">
        <f aca="false">VarInput!I48</f>
        <v/>
      </c>
      <c r="J48" s="71" t="n">
        <f aca="false">VarInput!J48</f>
        <v>0</v>
      </c>
      <c r="K48" s="72" t="n">
        <v>1.4614434893415</v>
      </c>
      <c r="L48" s="72" t="n">
        <v>1</v>
      </c>
      <c r="M48" s="72" t="n">
        <v>0</v>
      </c>
      <c r="N48" s="61" t="n">
        <v>-72205.3341512374</v>
      </c>
      <c r="O48" s="62" t="n">
        <f aca="false" t="array" ref="O48:O48">DDE("bdde","hist","US;FLC.int=day.PRDS=1FARD=4/25/2000.NEARD=4/25/2000.excel.qe=ls")</f>
        <v>18.9375</v>
      </c>
    </row>
    <row r="49" customFormat="false" ht="12.75" hidden="false" customHeight="false" outlineLevel="0" collapsed="false">
      <c r="A49" s="71" t="str">
        <f aca="false">VarInput!A49</f>
        <v>US;SCG</v>
      </c>
      <c r="B49" s="71" t="n">
        <f aca="false">VarInput!B49</f>
        <v>0</v>
      </c>
      <c r="C49" s="71" t="n">
        <f aca="false">VarInput!C49</f>
        <v>-15000</v>
      </c>
      <c r="D49" s="71" t="n">
        <f aca="false">VarInput!D49</f>
        <v>28.2000007629395</v>
      </c>
      <c r="E49" s="71" t="n">
        <f aca="false">VarInput!E49</f>
        <v>0</v>
      </c>
      <c r="F49" s="71" t="n">
        <f aca="false">VarInput!F49</f>
        <v>0</v>
      </c>
      <c r="G49" s="71" t="n">
        <f aca="false">VarInput!G49</f>
        <v>0.0408</v>
      </c>
      <c r="H49" s="71" t="n">
        <f aca="false">VarInput!H49</f>
        <v>1E-005</v>
      </c>
      <c r="I49" s="71" t="str">
        <f aca="false">VarInput!I49</f>
        <v/>
      </c>
      <c r="J49" s="71" t="n">
        <f aca="false">VarInput!J49</f>
        <v>0</v>
      </c>
      <c r="K49" s="72" t="n">
        <v>0.257084016824689</v>
      </c>
      <c r="L49" s="72" t="n">
        <v>1</v>
      </c>
      <c r="M49" s="72" t="n">
        <v>0</v>
      </c>
      <c r="N49" s="61" t="n">
        <v>-9307.7119023255</v>
      </c>
      <c r="O49" s="62" t="n">
        <f aca="false" t="array" ref="O49:O49">DDE("bdde","hist","US;FPL.int=day.PRDS=1FARD=4/25/2000.NEARD=4/25/2000.excel.qe=ls")</f>
        <v>45.4375</v>
      </c>
    </row>
    <row r="50" customFormat="false" ht="12.75" hidden="false" customHeight="false" outlineLevel="0" collapsed="false">
      <c r="A50" s="71" t="str">
        <f aca="false">VarInput!A50</f>
        <v>US;SRP</v>
      </c>
      <c r="B50" s="71" t="n">
        <f aca="false">VarInput!B50</f>
        <v>0</v>
      </c>
      <c r="C50" s="71" t="n">
        <f aca="false">VarInput!C50</f>
        <v>-15000</v>
      </c>
      <c r="D50" s="71" t="n">
        <f aca="false">VarInput!D50</f>
        <v>11.8299999237061</v>
      </c>
      <c r="E50" s="71" t="n">
        <f aca="false">VarInput!E50</f>
        <v>0</v>
      </c>
      <c r="F50" s="71" t="n">
        <f aca="false">VarInput!F50</f>
        <v>0</v>
      </c>
      <c r="G50" s="71" t="n">
        <f aca="false">VarInput!G50</f>
        <v>0.0845</v>
      </c>
      <c r="H50" s="71" t="n">
        <f aca="false">VarInput!H50</f>
        <v>1E-005</v>
      </c>
      <c r="I50" s="71" t="str">
        <f aca="false">VarInput!I50</f>
        <v/>
      </c>
      <c r="J50" s="71" t="n">
        <f aca="false">VarInput!J50</f>
        <v>0</v>
      </c>
      <c r="K50" s="72" t="n">
        <v>0.661259499604906</v>
      </c>
      <c r="L50" s="72" t="n">
        <v>1</v>
      </c>
      <c r="M50" s="72" t="n">
        <v>0</v>
      </c>
      <c r="N50" s="61" t="n">
        <v>-10670.7799090156</v>
      </c>
      <c r="O50" s="62" t="n">
        <f aca="false" t="array" ref="O50:O50">DDE("bdde","hist","US;FPL.int=day.PRDS=1FARD=4/25/2000.NEARD=4/25/2000.excel.qe=ls")</f>
        <v>45.4375</v>
      </c>
    </row>
    <row r="51" customFormat="false" ht="12.75" hidden="false" customHeight="false" outlineLevel="0" collapsed="false">
      <c r="A51" s="71" t="str">
        <f aca="false">VarInput!A51</f>
        <v>US;SUN</v>
      </c>
      <c r="B51" s="71" t="n">
        <f aca="false">VarInput!B51</f>
        <v>0</v>
      </c>
      <c r="C51" s="71" t="n">
        <f aca="false">VarInput!C51</f>
        <v>-55000</v>
      </c>
      <c r="D51" s="71" t="n">
        <f aca="false">VarInput!D51</f>
        <v>34.0699996948242</v>
      </c>
      <c r="E51" s="71" t="n">
        <f aca="false">VarInput!E51</f>
        <v>0</v>
      </c>
      <c r="F51" s="71" t="n">
        <f aca="false">VarInput!F51</f>
        <v>0</v>
      </c>
      <c r="G51" s="71" t="n">
        <f aca="false">VarInput!G51</f>
        <v>0.0294</v>
      </c>
      <c r="H51" s="71" t="n">
        <f aca="false">VarInput!H51</f>
        <v>1E-005</v>
      </c>
      <c r="I51" s="71" t="str">
        <f aca="false">VarInput!I51</f>
        <v/>
      </c>
      <c r="J51" s="71" t="n">
        <f aca="false">VarInput!J51</f>
        <v>0</v>
      </c>
      <c r="K51" s="72" t="n">
        <v>0.341339164119747</v>
      </c>
      <c r="L51" s="72" t="n">
        <v>1</v>
      </c>
      <c r="M51" s="72" t="n">
        <v>0</v>
      </c>
      <c r="N51" s="61" t="n">
        <v>-57515.058231024</v>
      </c>
      <c r="O51" s="62" t="n">
        <f aca="false" t="array" ref="O51:O51">DDE("bdde","hist","US;GLBL.int=day.PRDS=1FARD=4/25/2000.NEARD=4/25/2000.excel.qe=ls")</f>
        <v>12.6875</v>
      </c>
    </row>
    <row r="52" customFormat="false" ht="12.75" hidden="false" customHeight="false" outlineLevel="0" collapsed="false">
      <c r="A52" s="71" t="str">
        <f aca="false">VarInput!A52</f>
        <v>AU;TAP</v>
      </c>
      <c r="B52" s="71" t="n">
        <f aca="false">VarInput!B52</f>
        <v>0</v>
      </c>
      <c r="C52" s="71" t="n">
        <f aca="false">VarInput!C52</f>
        <v>3167366</v>
      </c>
      <c r="D52" s="71" t="n">
        <f aca="false">VarInput!D52</f>
        <v>1</v>
      </c>
      <c r="E52" s="71" t="n">
        <f aca="false">VarInput!E52</f>
        <v>0</v>
      </c>
      <c r="F52" s="71" t="n">
        <f aca="false">VarInput!F52</f>
        <v>0</v>
      </c>
      <c r="G52" s="71" t="n">
        <f aca="false">VarInput!G52</f>
        <v>0</v>
      </c>
      <c r="H52" s="71" t="n">
        <f aca="false">VarInput!H52</f>
        <v>1E-005</v>
      </c>
      <c r="I52" s="71" t="str">
        <f aca="false">VarInput!I52</f>
        <v/>
      </c>
      <c r="J52" s="71" t="n">
        <f aca="false">VarInput!J52</f>
        <v>0</v>
      </c>
      <c r="K52" s="72" t="n">
        <v>0.560691215408614</v>
      </c>
      <c r="L52" s="72" t="n">
        <v>1</v>
      </c>
      <c r="M52" s="72" t="n">
        <v>0</v>
      </c>
      <c r="N52" s="61" t="n">
        <v>-287866.003973691</v>
      </c>
      <c r="O52" s="62" t="n">
        <f aca="false" t="array" ref="O52:O52">DDE("bdde","hist","US;GLM.int=day.PRDS=1FARD=4/25/2000.NEARD=4/25/2000.excel.qe=ls")</f>
        <v>23.3125</v>
      </c>
    </row>
    <row r="53" customFormat="false" ht="12.75" hidden="false" customHeight="false" outlineLevel="0" collapsed="false">
      <c r="A53" s="71" t="str">
        <f aca="false">VarInput!A53</f>
        <v>US;TK</v>
      </c>
      <c r="B53" s="71" t="n">
        <f aca="false">VarInput!B53</f>
        <v>0</v>
      </c>
      <c r="C53" s="71" t="n">
        <f aca="false">VarInput!C53</f>
        <v>-18300</v>
      </c>
      <c r="D53" s="71" t="n">
        <f aca="false">VarInput!D53</f>
        <v>39.0499992370606</v>
      </c>
      <c r="E53" s="71" t="n">
        <f aca="false">VarInput!E53</f>
        <v>0</v>
      </c>
      <c r="F53" s="71" t="n">
        <f aca="false">VarInput!F53</f>
        <v>0</v>
      </c>
      <c r="G53" s="71" t="n">
        <f aca="false">VarInput!G53</f>
        <v>0.022</v>
      </c>
      <c r="H53" s="71" t="n">
        <f aca="false">VarInput!H53</f>
        <v>1E-005</v>
      </c>
      <c r="I53" s="71" t="str">
        <f aca="false">VarInput!I53</f>
        <v/>
      </c>
      <c r="J53" s="71" t="n">
        <f aca="false">VarInput!J53</f>
        <v>0</v>
      </c>
      <c r="K53" s="72" t="n">
        <v>0.46127436740523</v>
      </c>
      <c r="L53" s="72" t="n">
        <v>1</v>
      </c>
      <c r="M53" s="72" t="n">
        <v>0</v>
      </c>
      <c r="N53" s="61" t="n">
        <v>-29448.7969485382</v>
      </c>
      <c r="O53" s="62" t="n">
        <f aca="false" t="array" ref="O53:O53">DDE("bdde","hist","US;GLM.int=day.PRDS=1FARD=4/25/2000.NEARD=4/25/2000.excel.qe=ls")</f>
        <v>23.3125</v>
      </c>
    </row>
    <row r="54" customFormat="false" ht="12.75" hidden="false" customHeight="false" outlineLevel="0" collapsed="false">
      <c r="A54" s="71" t="str">
        <f aca="false">VarInput!A54</f>
        <v>US;TOS</v>
      </c>
      <c r="B54" s="71" t="n">
        <f aca="false">VarInput!B54</f>
        <v>0</v>
      </c>
      <c r="C54" s="71" t="n">
        <f aca="false">VarInput!C54</f>
        <v>-211250</v>
      </c>
      <c r="D54" s="71" t="n">
        <f aca="false">VarInput!D54</f>
        <v>42.060001373291</v>
      </c>
      <c r="E54" s="71" t="n">
        <f aca="false">VarInput!E54</f>
        <v>0</v>
      </c>
      <c r="F54" s="71" t="n">
        <f aca="false">VarInput!F54</f>
        <v>0</v>
      </c>
      <c r="G54" s="71" t="n">
        <f aca="false">VarInput!G54</f>
        <v>0.0076</v>
      </c>
      <c r="H54" s="71" t="n">
        <f aca="false">VarInput!H54</f>
        <v>1E-005</v>
      </c>
      <c r="I54" s="71" t="str">
        <f aca="false">VarInput!I54</f>
        <v/>
      </c>
      <c r="J54" s="71" t="n">
        <f aca="false">VarInput!J54</f>
        <v>0</v>
      </c>
      <c r="K54" s="72" t="n">
        <v>0.34795956128565</v>
      </c>
      <c r="L54" s="72" t="n">
        <v>1</v>
      </c>
      <c r="M54" s="72" t="n">
        <v>0</v>
      </c>
      <c r="N54" s="61" t="n">
        <v>-282249.212821471</v>
      </c>
      <c r="O54" s="62" t="n">
        <f aca="false" t="array" ref="O54:O54">DDE("bdde","hist","US;GLW.int=day.PRDS=1FARD=4/25/2000.NEARD=4/25/2000.excel.qe=ls")</f>
        <v>151</v>
      </c>
    </row>
    <row r="55" customFormat="false" ht="12.75" hidden="false" customHeight="false" outlineLevel="0" collapsed="false">
      <c r="A55" s="71" t="str">
        <f aca="false">VarInput!A55</f>
        <v>US;TX</v>
      </c>
      <c r="B55" s="71" t="n">
        <f aca="false">VarInput!B55</f>
        <v>0</v>
      </c>
      <c r="C55" s="71" t="n">
        <f aca="false">VarInput!C55</f>
        <v>-215700</v>
      </c>
      <c r="D55" s="71" t="n">
        <f aca="false">VarInput!D55</f>
        <v>64.9000015258789</v>
      </c>
      <c r="E55" s="71" t="n">
        <f aca="false">VarInput!E55</f>
        <v>0</v>
      </c>
      <c r="F55" s="71" t="n">
        <f aca="false">VarInput!F55</f>
        <v>0</v>
      </c>
      <c r="G55" s="71" t="n">
        <f aca="false">VarInput!G55</f>
        <v>0.0277</v>
      </c>
      <c r="H55" s="71" t="n">
        <f aca="false">VarInput!H55</f>
        <v>1E-005</v>
      </c>
      <c r="I55" s="71" t="str">
        <f aca="false">VarInput!I55</f>
        <v/>
      </c>
      <c r="J55" s="71" t="n">
        <f aca="false">VarInput!J55</f>
        <v>0</v>
      </c>
      <c r="K55" s="72" t="n">
        <v>0.290280094244068</v>
      </c>
      <c r="L55" s="72" t="n">
        <v>1</v>
      </c>
      <c r="M55" s="72" t="n">
        <v>0</v>
      </c>
      <c r="N55" s="61" t="n">
        <v>-350999.919677256</v>
      </c>
      <c r="O55" s="62" t="n">
        <f aca="false" t="array" ref="O55:O55">DDE("bdde","hist","US;GSTRF.int=day.PRDS=1FARD=4/25/2000.NEARD=4/25/2000.excel.qe=ls")</f>
        <v>9.125</v>
      </c>
    </row>
    <row r="56" customFormat="false" ht="12.75" hidden="false" customHeight="false" outlineLevel="0" collapsed="false">
      <c r="A56" s="71" t="str">
        <f aca="false">VarInput!A56</f>
        <v>US;TXU</v>
      </c>
      <c r="B56" s="71" t="n">
        <f aca="false">VarInput!B56</f>
        <v>0</v>
      </c>
      <c r="C56" s="71" t="n">
        <f aca="false">VarInput!C56</f>
        <v>-15000</v>
      </c>
      <c r="D56" s="71" t="n">
        <f aca="false">VarInput!D56</f>
        <v>41.3699989318848</v>
      </c>
      <c r="E56" s="71" t="n">
        <f aca="false">VarInput!E56</f>
        <v>0</v>
      </c>
      <c r="F56" s="71" t="n">
        <f aca="false">VarInput!F56</f>
        <v>0</v>
      </c>
      <c r="G56" s="71" t="n">
        <f aca="false">VarInput!G56</f>
        <v>0.058</v>
      </c>
      <c r="H56" s="71" t="n">
        <f aca="false">VarInput!H56</f>
        <v>1E-005</v>
      </c>
      <c r="I56" s="71" t="str">
        <f aca="false">VarInput!I56</f>
        <v/>
      </c>
      <c r="J56" s="71" t="n">
        <f aca="false">VarInput!J56</f>
        <v>0</v>
      </c>
      <c r="K56" s="72" t="n">
        <v>0.329439170837278</v>
      </c>
      <c r="L56" s="72" t="n">
        <v>1</v>
      </c>
      <c r="M56" s="72" t="n">
        <v>0</v>
      </c>
      <c r="N56" s="61" t="n">
        <v>-17673.9237697377</v>
      </c>
      <c r="O56" s="62" t="n">
        <f aca="false" t="array" ref="O56:O56">DDE("bdde","hist","US;GSTRF.int=day.PRDS=1FARD=4/25/2000.NEARD=4/25/2000.excel.qe=ls")</f>
        <v>9.125</v>
      </c>
    </row>
    <row r="57" customFormat="false" ht="12.75" hidden="false" customHeight="false" outlineLevel="0" collapsed="false">
      <c r="A57" s="71" t="str">
        <f aca="false">VarInput!A57</f>
        <v>US;UCU</v>
      </c>
      <c r="B57" s="71" t="n">
        <f aca="false">VarInput!B57</f>
        <v>0</v>
      </c>
      <c r="C57" s="71" t="n">
        <f aca="false">VarInput!C57</f>
        <v>-30200</v>
      </c>
      <c r="D57" s="71" t="n">
        <f aca="false">VarInput!D57</f>
        <v>30.6100006103516</v>
      </c>
      <c r="E57" s="71" t="n">
        <f aca="false">VarInput!E57</f>
        <v>0</v>
      </c>
      <c r="F57" s="71" t="n">
        <f aca="false">VarInput!F57</f>
        <v>0</v>
      </c>
      <c r="G57" s="71" t="n">
        <f aca="false">VarInput!G57</f>
        <v>0.0392</v>
      </c>
      <c r="H57" s="71" t="n">
        <f aca="false">VarInput!H57</f>
        <v>1E-005</v>
      </c>
      <c r="I57" s="71" t="str">
        <f aca="false">VarInput!I57</f>
        <v/>
      </c>
      <c r="J57" s="71" t="n">
        <f aca="false">VarInput!J57</f>
        <v>0</v>
      </c>
      <c r="K57" s="72" t="n">
        <v>0.404995777210063</v>
      </c>
      <c r="L57" s="72" t="n">
        <v>1</v>
      </c>
      <c r="M57" s="72" t="n">
        <v>0</v>
      </c>
      <c r="N57" s="61" t="n">
        <v>-32321.659625979</v>
      </c>
      <c r="O57" s="62" t="n">
        <f aca="false" t="array" ref="O57:O57">DDE("bdde","hist","US;GSTRF.int=day.PRDS=1FARD=4/25/2000.NEARD=4/25/2000.excel.qe=ls")</f>
        <v>9.125</v>
      </c>
    </row>
    <row r="58" customFormat="false" ht="12.75" hidden="false" customHeight="false" outlineLevel="0" collapsed="false">
      <c r="A58" s="71" t="str">
        <f aca="false">VarInput!A58</f>
        <v>US;UTY</v>
      </c>
      <c r="B58" s="71" t="n">
        <f aca="false">VarInput!B58</f>
        <v>1</v>
      </c>
      <c r="C58" s="71" t="n">
        <f aca="false">VarInput!C58</f>
        <v>-9500</v>
      </c>
      <c r="D58" s="71" t="n">
        <f aca="false">VarInput!D58</f>
        <v>366.890014648438</v>
      </c>
      <c r="E58" s="71" t="n">
        <f aca="false">VarInput!E58</f>
        <v>360</v>
      </c>
      <c r="F58" s="71" t="n">
        <f aca="false">VarInput!F58</f>
        <v>0.0564221088165233</v>
      </c>
      <c r="G58" s="71" t="n">
        <f aca="false">VarInput!G58</f>
        <v>0.04297</v>
      </c>
      <c r="H58" s="71" t="n">
        <f aca="false">VarInput!H58</f>
        <v>0.25256430114</v>
      </c>
      <c r="I58" s="71" t="n">
        <f aca="false">VarInput!I58</f>
        <v>36967</v>
      </c>
      <c r="J58" s="71" t="n">
        <f aca="false">VarInput!J58</f>
        <v>0.0684462696783025</v>
      </c>
      <c r="K58" s="72" t="n">
        <v>0.308405923177089</v>
      </c>
      <c r="L58" s="72" t="n">
        <v>0.62891396602605</v>
      </c>
      <c r="M58" s="72" t="n">
        <v>0.0155182496875531</v>
      </c>
      <c r="N58" s="61" t="n">
        <v>-64994.0094341877</v>
      </c>
      <c r="O58" s="62" t="n">
        <f aca="false" t="array" ref="O58:O58">DDE("bdde","hist","US;HAL.int=day.PRDS=1FARD=4/25/2000.NEARD=4/25/2000.excel.qe=ls")</f>
        <v>41.625</v>
      </c>
    </row>
    <row r="59" customFormat="false" ht="12.75" hidden="false" customHeight="false" outlineLevel="0" collapsed="false">
      <c r="A59" s="71" t="str">
        <f aca="false">VarInput!A59</f>
        <v>US;UTY</v>
      </c>
      <c r="B59" s="71" t="n">
        <f aca="false">VarInput!B59</f>
        <v>2</v>
      </c>
      <c r="C59" s="71" t="n">
        <f aca="false">VarInput!C59</f>
        <v>9500</v>
      </c>
      <c r="D59" s="71" t="n">
        <f aca="false">VarInput!D59</f>
        <v>366.890014648438</v>
      </c>
      <c r="E59" s="71" t="n">
        <f aca="false">VarInput!E59</f>
        <v>360</v>
      </c>
      <c r="F59" s="71" t="n">
        <f aca="false">VarInput!F59</f>
        <v>0.0564221088165233</v>
      </c>
      <c r="G59" s="71" t="n">
        <f aca="false">VarInput!G59</f>
        <v>0.04297</v>
      </c>
      <c r="H59" s="71" t="n">
        <f aca="false">VarInput!H59</f>
        <v>0.258350947696</v>
      </c>
      <c r="I59" s="71" t="n">
        <f aca="false">VarInput!I59</f>
        <v>36967</v>
      </c>
      <c r="J59" s="71" t="n">
        <f aca="false">VarInput!J59</f>
        <v>0.0684462696783025</v>
      </c>
      <c r="K59" s="72" t="n">
        <v>0.308405923177089</v>
      </c>
      <c r="L59" s="72" t="n">
        <v>-0.370401731395544</v>
      </c>
      <c r="M59" s="72" t="n">
        <v>0.0152007219261702</v>
      </c>
      <c r="N59" s="61" t="n">
        <v>-27917.2029565736</v>
      </c>
      <c r="O59" s="62" t="n">
        <f aca="false" t="array" ref="O59:O59">DDE("bdde","hist","US;IBM.int=day.PRDS=1FARD=4/25/2000.NEARD=4/25/2000.excel.qe=ls")</f>
        <v>106.5</v>
      </c>
    </row>
    <row r="60" customFormat="false" ht="12.75" hidden="false" customHeight="false" outlineLevel="0" collapsed="false">
      <c r="A60" s="71" t="str">
        <f aca="false">VarInput!A60</f>
        <v>US;UTY</v>
      </c>
      <c r="B60" s="71" t="n">
        <f aca="false">VarInput!B60</f>
        <v>1</v>
      </c>
      <c r="C60" s="71" t="n">
        <f aca="false">VarInput!C60</f>
        <v>-4500</v>
      </c>
      <c r="D60" s="71" t="n">
        <f aca="false">VarInput!D60</f>
        <v>366.890014648438</v>
      </c>
      <c r="E60" s="71" t="n">
        <f aca="false">VarInput!E60</f>
        <v>370</v>
      </c>
      <c r="F60" s="71" t="n">
        <f aca="false">VarInput!F60</f>
        <v>0.0564221088165233</v>
      </c>
      <c r="G60" s="71" t="n">
        <f aca="false">VarInput!G60</f>
        <v>0.04297</v>
      </c>
      <c r="H60" s="71" t="n">
        <f aca="false">VarInput!H60</f>
        <v>0.26456256582</v>
      </c>
      <c r="I60" s="71" t="n">
        <f aca="false">VarInput!I60</f>
        <v>36967</v>
      </c>
      <c r="J60" s="71" t="n">
        <f aca="false">VarInput!J60</f>
        <v>0.0684462696783025</v>
      </c>
      <c r="K60" s="72" t="n">
        <v>0.308405923177089</v>
      </c>
      <c r="L60" s="72" t="n">
        <v>0.469107257793329</v>
      </c>
      <c r="M60" s="72" t="n">
        <v>0.0156207962381263</v>
      </c>
      <c r="N60" s="61" t="n">
        <v>-23952.6431397138</v>
      </c>
      <c r="O60" s="62" t="n">
        <f aca="false" t="array" ref="O60:O60">DDE("bdde","hist","US;ICGE.int=day.PRDS=1FARD=4/25/2000.NEARD=4/25/2000.excel.qe=ls")</f>
        <v>37.875</v>
      </c>
    </row>
    <row r="61" customFormat="false" ht="12.75" hidden="false" customHeight="false" outlineLevel="0" collapsed="false">
      <c r="A61" s="71" t="str">
        <f aca="false">VarInput!A61</f>
        <v>US;UTY</v>
      </c>
      <c r="B61" s="71" t="n">
        <f aca="false">VarInput!B61</f>
        <v>2</v>
      </c>
      <c r="C61" s="71" t="n">
        <f aca="false">VarInput!C61</f>
        <v>4500</v>
      </c>
      <c r="D61" s="71" t="n">
        <f aca="false">VarInput!D61</f>
        <v>366.890014648438</v>
      </c>
      <c r="E61" s="71" t="n">
        <f aca="false">VarInput!E61</f>
        <v>370</v>
      </c>
      <c r="F61" s="71" t="n">
        <f aca="false">VarInput!F61</f>
        <v>0.0564221088165233</v>
      </c>
      <c r="G61" s="71" t="n">
        <f aca="false">VarInput!G61</f>
        <v>0.04297</v>
      </c>
      <c r="H61" s="71" t="n">
        <f aca="false">VarInput!H61</f>
        <v>0.25636577985</v>
      </c>
      <c r="I61" s="71" t="n">
        <f aca="false">VarInput!I61</f>
        <v>36967</v>
      </c>
      <c r="J61" s="71" t="n">
        <f aca="false">VarInput!J61</f>
        <v>0.0684462696783025</v>
      </c>
      <c r="K61" s="72" t="n">
        <v>0.308405923177089</v>
      </c>
      <c r="L61" s="72" t="n">
        <v>-0.529758949262264</v>
      </c>
      <c r="M61" s="72" t="n">
        <v>0.0161146485918864</v>
      </c>
      <c r="N61" s="61" t="n">
        <v>-19875.8489693758</v>
      </c>
      <c r="O61" s="62" t="n">
        <f aca="false" t="array" ref="O61:O61">DDE("bdde","hist","US;IIH.int=day.PRDS=1FARD=4/25/2000.NEARD=4/25/2000.excel.qe=ls")</f>
        <v>45.5</v>
      </c>
    </row>
    <row r="62" customFormat="false" ht="12.75" hidden="false" customHeight="false" outlineLevel="0" collapsed="false">
      <c r="A62" s="71" t="str">
        <f aca="false">VarInput!A62</f>
        <v>US;VITR</v>
      </c>
      <c r="B62" s="71" t="n">
        <f aca="false">VarInput!B62</f>
        <v>0</v>
      </c>
      <c r="C62" s="71" t="n">
        <f aca="false">VarInput!C62</f>
        <v>100000</v>
      </c>
      <c r="D62" s="71" t="n">
        <f aca="false">VarInput!D62</f>
        <v>5.875</v>
      </c>
      <c r="E62" s="71" t="n">
        <f aca="false">VarInput!E62</f>
        <v>0</v>
      </c>
      <c r="F62" s="71" t="n">
        <f aca="false">VarInput!F62</f>
        <v>0</v>
      </c>
      <c r="G62" s="71" t="n">
        <f aca="false">VarInput!G62</f>
        <v>0</v>
      </c>
      <c r="H62" s="71" t="n">
        <f aca="false">VarInput!H62</f>
        <v>1E-005</v>
      </c>
      <c r="I62" s="71" t="str">
        <f aca="false">VarInput!I62</f>
        <v/>
      </c>
      <c r="J62" s="71" t="n">
        <f aca="false">VarInput!J62</f>
        <v>0</v>
      </c>
      <c r="K62" s="72" t="n">
        <v>2.41667390732927</v>
      </c>
      <c r="L62" s="72" t="n">
        <v>1</v>
      </c>
      <c r="M62" s="72" t="n">
        <v>0</v>
      </c>
      <c r="N62" s="61" t="n">
        <v>-112518.460046846</v>
      </c>
      <c r="O62" s="62" t="n">
        <f aca="false" t="array" ref="O62:O62">DDE("bdde","hist","US;IIR.int=day.PRDS=1FARD=4/25/2000.NEARD=4/25/2000.excel.qe=ls")</f>
        <v>8.625</v>
      </c>
    </row>
    <row r="63" customFormat="false" ht="12.75" hidden="false" customHeight="false" outlineLevel="0" collapsed="false">
      <c r="A63" s="71" t="str">
        <f aca="false">VarInput!A63</f>
        <v>US;VLO</v>
      </c>
      <c r="B63" s="71" t="n">
        <f aca="false">VarInput!B63</f>
        <v>0</v>
      </c>
      <c r="C63" s="71" t="n">
        <f aca="false">VarInput!C63</f>
        <v>-40000</v>
      </c>
      <c r="D63" s="71" t="n">
        <f aca="false">VarInput!D63</f>
        <v>36.9700012207031</v>
      </c>
      <c r="E63" s="71" t="n">
        <f aca="false">VarInput!E63</f>
        <v>0</v>
      </c>
      <c r="F63" s="71" t="n">
        <f aca="false">VarInput!F63</f>
        <v>0</v>
      </c>
      <c r="G63" s="71" t="n">
        <f aca="false">VarInput!G63</f>
        <v>0.0087</v>
      </c>
      <c r="H63" s="71" t="n">
        <f aca="false">VarInput!H63</f>
        <v>1E-005</v>
      </c>
      <c r="I63" s="71" t="str">
        <f aca="false">VarInput!I63</f>
        <v/>
      </c>
      <c r="J63" s="71" t="n">
        <f aca="false">VarInput!J63</f>
        <v>0</v>
      </c>
      <c r="K63" s="72" t="n">
        <v>0.468426607795198</v>
      </c>
      <c r="L63" s="72" t="n">
        <v>1</v>
      </c>
      <c r="M63" s="72" t="n">
        <v>0</v>
      </c>
      <c r="N63" s="61" t="n">
        <v>-59972.3984564614</v>
      </c>
      <c r="O63" s="62" t="n">
        <f aca="false" t="array" ref="O63:O63">DDE("bdde","hist","US;INTC.int=day.PRDS=1FARD=4/25/2000.NEARD=4/25/2000.excel.qe=ls")</f>
        <v>116.125</v>
      </c>
    </row>
    <row r="64" customFormat="false" ht="12.75" hidden="false" customHeight="false" outlineLevel="0" collapsed="false">
      <c r="A64" s="71" t="str">
        <f aca="false">VarInput!A64</f>
        <v>US;VSTR</v>
      </c>
      <c r="B64" s="71" t="n">
        <f aca="false">VarInput!B64</f>
        <v>0</v>
      </c>
      <c r="C64" s="71" t="n">
        <f aca="false">VarInput!C64</f>
        <v>54000</v>
      </c>
      <c r="D64" s="71" t="n">
        <f aca="false">VarInput!D64</f>
        <v>94.3125</v>
      </c>
      <c r="E64" s="71" t="n">
        <f aca="false">VarInput!E64</f>
        <v>0</v>
      </c>
      <c r="F64" s="71" t="n">
        <f aca="false">VarInput!F64</f>
        <v>0</v>
      </c>
      <c r="G64" s="71" t="n">
        <f aca="false">VarInput!G64</f>
        <v>0</v>
      </c>
      <c r="H64" s="71" t="n">
        <f aca="false">VarInput!H64</f>
        <v>0.56885594496</v>
      </c>
      <c r="I64" s="71" t="str">
        <f aca="false">VarInput!I64</f>
        <v/>
      </c>
      <c r="J64" s="71" t="n">
        <f aca="false">VarInput!J64</f>
        <v>0</v>
      </c>
      <c r="K64" s="72" t="n">
        <v>0.648909441926242</v>
      </c>
      <c r="L64" s="72" t="n">
        <v>1</v>
      </c>
      <c r="M64" s="72" t="n">
        <v>0</v>
      </c>
      <c r="N64" s="61" t="n">
        <v>-287244.733884364</v>
      </c>
      <c r="O64" s="62" t="n">
        <f aca="false" t="array" ref="O64:O64">DDE("bdde","hist","US;ISLD.int=day.PRDS=1FARD=4/25/2000.NEARD=4/25/2000.excel.qe=ls")</f>
        <v>28.5</v>
      </c>
    </row>
    <row r="65" customFormat="false" ht="12.75" hidden="false" customHeight="false" outlineLevel="0" collapsed="false">
      <c r="A65" s="71" t="str">
        <f aca="false">VarInput!A65</f>
        <v>US;WEC</v>
      </c>
      <c r="B65" s="71" t="n">
        <f aca="false">VarInput!B65</f>
        <v>0</v>
      </c>
      <c r="C65" s="71" t="n">
        <f aca="false">VarInput!C65</f>
        <v>-12500</v>
      </c>
      <c r="D65" s="71" t="n">
        <f aca="false">VarInput!D65</f>
        <v>21.2800006866455</v>
      </c>
      <c r="E65" s="71" t="n">
        <f aca="false">VarInput!E65</f>
        <v>0</v>
      </c>
      <c r="F65" s="71" t="n">
        <f aca="false">VarInput!F65</f>
        <v>0</v>
      </c>
      <c r="G65" s="71" t="n">
        <f aca="false">VarInput!G65</f>
        <v>0.0376</v>
      </c>
      <c r="H65" s="71" t="n">
        <f aca="false">VarInput!H65</f>
        <v>0.25636577985</v>
      </c>
      <c r="I65" s="71" t="str">
        <f aca="false">VarInput!I65</f>
        <v/>
      </c>
      <c r="J65" s="71" t="n">
        <f aca="false">VarInput!J65</f>
        <v>0</v>
      </c>
      <c r="K65" s="72" t="n">
        <v>0.27536828148398</v>
      </c>
      <c r="L65" s="72" t="n">
        <v>1</v>
      </c>
      <c r="M65" s="72" t="n">
        <v>0</v>
      </c>
      <c r="N65" s="61" t="n">
        <v>-6155.8787125509</v>
      </c>
      <c r="O65" s="62" t="n">
        <f aca="false" t="array" ref="O65:O65">DDE("bdde","hist","US;ISLD.int=day.PRDS=1FARD=4/25/2000.NEARD=4/25/2000.excel.qe=ls")</f>
        <v>28.5</v>
      </c>
    </row>
    <row r="66" customFormat="false" ht="12.75" hidden="false" customHeight="false" outlineLevel="0" collapsed="false">
      <c r="A66" s="71" t="str">
        <f aca="false">VarInput!A66</f>
        <v>AU;WPL</v>
      </c>
      <c r="B66" s="71" t="n">
        <f aca="false">VarInput!B66</f>
        <v>0</v>
      </c>
      <c r="C66" s="71" t="n">
        <f aca="false">VarInput!C66</f>
        <v>-471000</v>
      </c>
      <c r="D66" s="71" t="n">
        <f aca="false">VarInput!D66</f>
        <v>14.0500001907349</v>
      </c>
      <c r="E66" s="71" t="n">
        <f aca="false">VarInput!E66</f>
        <v>0</v>
      </c>
      <c r="F66" s="71" t="n">
        <f aca="false">VarInput!F66</f>
        <v>0</v>
      </c>
      <c r="G66" s="71" t="n">
        <f aca="false">VarInput!G66</f>
        <v>0.0214</v>
      </c>
      <c r="H66" s="71" t="n">
        <f aca="false">VarInput!H66</f>
        <v>1E-005</v>
      </c>
      <c r="I66" s="71" t="str">
        <f aca="false">VarInput!I66</f>
        <v/>
      </c>
      <c r="J66" s="71" t="n">
        <f aca="false">VarInput!J66</f>
        <v>0</v>
      </c>
      <c r="K66" s="72" t="n">
        <v>0.219375448995257</v>
      </c>
      <c r="L66" s="72" t="n">
        <v>1</v>
      </c>
      <c r="M66" s="72" t="n">
        <v>0</v>
      </c>
      <c r="N66" s="61" t="n">
        <v>-238053.788079942</v>
      </c>
      <c r="O66" s="62" t="n">
        <f aca="false" t="array" ref="O66:O66">DDE("bdde","hist","US;ISLD.int=day.PRDS=1FARD=4/25/2000.NEARD=4/25/2000.excel.qe=ls")</f>
        <v>28.5</v>
      </c>
    </row>
    <row r="67" customFormat="false" ht="12.75" hidden="false" customHeight="false" outlineLevel="0" collapsed="false">
      <c r="A67" s="71" t="str">
        <f aca="false">VarInput!A67</f>
        <v>US;XNG</v>
      </c>
      <c r="B67" s="71" t="n">
        <f aca="false">VarInput!B67</f>
        <v>1</v>
      </c>
      <c r="C67" s="71" t="n">
        <f aca="false">VarInput!C67</f>
        <v>-20000</v>
      </c>
      <c r="D67" s="71" t="n">
        <f aca="false">VarInput!D67</f>
        <v>250.419998168945</v>
      </c>
      <c r="E67" s="71" t="n">
        <f aca="false">VarInput!E67</f>
        <v>240</v>
      </c>
      <c r="F67" s="71" t="n">
        <f aca="false">VarInput!F67</f>
        <v>0.0526369712299854</v>
      </c>
      <c r="G67" s="71" t="n">
        <f aca="false">VarInput!G67</f>
        <v>0.00849</v>
      </c>
      <c r="H67" s="71" t="n">
        <f aca="false">VarInput!H67</f>
        <v>0.331085335347</v>
      </c>
      <c r="I67" s="71" t="n">
        <f aca="false">VarInput!I67</f>
        <v>37093</v>
      </c>
      <c r="J67" s="71" t="n">
        <f aca="false">VarInput!J67</f>
        <v>0.413415468856947</v>
      </c>
      <c r="K67" s="72" t="n">
        <v>0.350371508003243</v>
      </c>
      <c r="L67" s="72" t="n">
        <v>0.650118590079613</v>
      </c>
      <c r="M67" s="72" t="n">
        <v>0.00690631363766861</v>
      </c>
      <c r="N67" s="61" t="n">
        <v>-104300.535932002</v>
      </c>
      <c r="O67" s="62" t="n">
        <f aca="false" t="array" ref="O67:O67">DDE("bdde","hist","US;JDSU.int=day.PRDS=1FARD=4/25/2000.NEARD=4/25/2000.excel.qe=ls")</f>
        <v>80.3125</v>
      </c>
    </row>
    <row r="68" customFormat="false" ht="12.75" hidden="false" customHeight="false" outlineLevel="0" collapsed="false">
      <c r="A68" s="71" t="str">
        <f aca="false">VarInput!A68</f>
        <v>US;XNG</v>
      </c>
      <c r="B68" s="71" t="n">
        <f aca="false">VarInput!B68</f>
        <v>2</v>
      </c>
      <c r="C68" s="71" t="n">
        <f aca="false">VarInput!C68</f>
        <v>20000</v>
      </c>
      <c r="D68" s="71" t="n">
        <f aca="false">VarInput!D68</f>
        <v>250.419998168945</v>
      </c>
      <c r="E68" s="71" t="n">
        <f aca="false">VarInput!E68</f>
        <v>240</v>
      </c>
      <c r="F68" s="71" t="n">
        <f aca="false">VarInput!F68</f>
        <v>0.0526369712299854</v>
      </c>
      <c r="G68" s="71" t="n">
        <f aca="false">VarInput!G68</f>
        <v>0.00849</v>
      </c>
      <c r="H68" s="71" t="n">
        <f aca="false">VarInput!H68</f>
        <v>0.323162524271</v>
      </c>
      <c r="I68" s="71" t="n">
        <f aca="false">VarInput!I68</f>
        <v>37093</v>
      </c>
      <c r="J68" s="71" t="n">
        <f aca="false">VarInput!J68</f>
        <v>0.413415468856947</v>
      </c>
      <c r="K68" s="72" t="n">
        <v>0.350371508003243</v>
      </c>
      <c r="L68" s="72" t="n">
        <v>-0.344740940295326</v>
      </c>
      <c r="M68" s="72" t="n">
        <v>0.00706323748657344</v>
      </c>
      <c r="N68" s="61" t="n">
        <v>-49117.3694777146</v>
      </c>
      <c r="O68" s="62" t="n">
        <f aca="false" t="array" ref="O68:O68">DDE("bdde","hist","US;LD.int=day.PRDS=1FARD=4/25/2000.NEARD=4/25/2000.excel.qe=ls")</f>
        <v>25.8125</v>
      </c>
    </row>
    <row r="69" customFormat="false" ht="12.75" hidden="false" customHeight="false" outlineLevel="0" collapsed="false">
      <c r="A69" s="71" t="str">
        <f aca="false">VarInput!A69</f>
        <v>US;XOI</v>
      </c>
      <c r="B69" s="71" t="n">
        <f aca="false">VarInput!B69</f>
        <v>3</v>
      </c>
      <c r="C69" s="71" t="n">
        <f aca="false">VarInput!C69</f>
        <v>-8500</v>
      </c>
      <c r="D69" s="71" t="n">
        <f aca="false">VarInput!D69</f>
        <v>534.400024414063</v>
      </c>
      <c r="E69" s="71" t="n">
        <f aca="false">VarInput!E69</f>
        <v>520</v>
      </c>
      <c r="F69" s="71" t="n">
        <f aca="false">VarInput!F69</f>
        <v>0.0554231995590762</v>
      </c>
      <c r="G69" s="71" t="n">
        <f aca="false">VarInput!G69</f>
        <v>0.02385</v>
      </c>
      <c r="H69" s="71" t="n">
        <f aca="false">VarInput!H69</f>
        <v>0.238025587869</v>
      </c>
      <c r="I69" s="71" t="n">
        <f aca="false">VarInput!I69</f>
        <v>37002</v>
      </c>
      <c r="J69" s="71" t="n">
        <f aca="false">VarInput!J69</f>
        <v>0.164271047227926</v>
      </c>
      <c r="K69" s="72" t="n">
        <v>0.229891030680253</v>
      </c>
      <c r="L69" s="72" t="n">
        <v>0.64757699659008</v>
      </c>
      <c r="M69" s="72" t="n">
        <v>0.00718275272300694</v>
      </c>
      <c r="N69" s="61" t="n">
        <v>-63487.6911038616</v>
      </c>
      <c r="O69" s="62" t="n">
        <f aca="false" t="array" ref="O69:O69">DDE("bdde","hist","US;LD.int=day.PRDS=1FARD=4/25/2000.NEARD=4/25/2000.excel.qe=ls")</f>
        <v>25.8125</v>
      </c>
    </row>
    <row r="70" customFormat="false" ht="12.75" hidden="false" customHeight="false" outlineLevel="0" collapsed="false">
      <c r="A70" s="71" t="str">
        <f aca="false">VarInput!A70</f>
        <v>US;XOI</v>
      </c>
      <c r="B70" s="71" t="n">
        <f aca="false">VarInput!B70</f>
        <v>4</v>
      </c>
      <c r="C70" s="71" t="n">
        <f aca="false">VarInput!C70</f>
        <v>8500</v>
      </c>
      <c r="D70" s="71" t="n">
        <f aca="false">VarInput!D70</f>
        <v>534.400024414063</v>
      </c>
      <c r="E70" s="71" t="n">
        <f aca="false">VarInput!E70</f>
        <v>520</v>
      </c>
      <c r="F70" s="71" t="n">
        <f aca="false">VarInput!F70</f>
        <v>0.0554231995590762</v>
      </c>
      <c r="G70" s="71" t="n">
        <f aca="false">VarInput!G70</f>
        <v>0.02385</v>
      </c>
      <c r="H70" s="71" t="n">
        <f aca="false">VarInput!H70</f>
        <v>0.230786958796</v>
      </c>
      <c r="I70" s="71" t="n">
        <f aca="false">VarInput!I70</f>
        <v>37002</v>
      </c>
      <c r="J70" s="71" t="n">
        <f aca="false">VarInput!J70</f>
        <v>0.164271047227926</v>
      </c>
      <c r="K70" s="72" t="n">
        <v>0.229891030680253</v>
      </c>
      <c r="L70" s="72" t="n">
        <v>-0.349995882494735</v>
      </c>
      <c r="M70" s="72" t="n">
        <v>0.0075351051976873</v>
      </c>
      <c r="N70" s="61" t="n">
        <v>-27479.2356918367</v>
      </c>
      <c r="O70" s="62" t="n">
        <f aca="false" t="array" ref="O70:O70">DDE("bdde","hist","US;LOR.int=day.PRDS=1FARD=4/25/2000.NEARD=4/25/2000.excel.qe=ls")</f>
        <v>7.75</v>
      </c>
    </row>
    <row r="71" customFormat="false" ht="12.75" hidden="false" customHeight="false" outlineLevel="0" collapsed="false">
      <c r="A71" s="71" t="n">
        <f aca="false">VarInput!A71</f>
        <v>0</v>
      </c>
      <c r="B71" s="71" t="n">
        <f aca="false">VarInput!B71</f>
        <v>0</v>
      </c>
      <c r="C71" s="71" t="n">
        <f aca="false">VarInput!C71</f>
        <v>0</v>
      </c>
      <c r="D71" s="71" t="n">
        <f aca="false">VarInput!D71</f>
        <v>0</v>
      </c>
      <c r="E71" s="71" t="n">
        <f aca="false">VarInput!E71</f>
        <v>0</v>
      </c>
      <c r="F71" s="71" t="n">
        <f aca="false">VarInput!F71</f>
        <v>0</v>
      </c>
      <c r="G71" s="71" t="n">
        <f aca="false">VarInput!G71</f>
        <v>0</v>
      </c>
      <c r="H71" s="71" t="n">
        <f aca="false">VarInput!H71</f>
        <v>0</v>
      </c>
      <c r="I71" s="71" t="n">
        <f aca="false">VarInput!I71</f>
        <v>0</v>
      </c>
      <c r="J71" s="71" t="n">
        <f aca="false">VarInput!J71</f>
        <v>0</v>
      </c>
      <c r="K71" s="72" t="n">
        <v>0.782438229650498</v>
      </c>
      <c r="L71" s="72" t="n">
        <v>1</v>
      </c>
      <c r="M71" s="72" t="n">
        <v>0</v>
      </c>
      <c r="N71" s="61" t="n">
        <v>-91933.712644143</v>
      </c>
      <c r="O71" s="62" t="n">
        <f aca="false" t="array" ref="O71:O71">DDE("bdde","hist","US;LVLT.int=day.PRDS=1FARD=4/25/2000.NEARD=4/25/2000.excel.qe=ls")</f>
        <v>78</v>
      </c>
    </row>
    <row r="72" customFormat="false" ht="12.75" hidden="false" customHeight="false" outlineLevel="0" collapsed="false">
      <c r="A72" s="71" t="n">
        <f aca="false">VarInput!A72</f>
        <v>0</v>
      </c>
      <c r="B72" s="71" t="n">
        <f aca="false">VarInput!B72</f>
        <v>0</v>
      </c>
      <c r="C72" s="71" t="n">
        <f aca="false">VarInput!C72</f>
        <v>0</v>
      </c>
      <c r="D72" s="71" t="n">
        <f aca="false">VarInput!D72</f>
        <v>0</v>
      </c>
      <c r="E72" s="71" t="n">
        <f aca="false">VarInput!E72</f>
        <v>0</v>
      </c>
      <c r="F72" s="71" t="n">
        <f aca="false">VarInput!F72</f>
        <v>0</v>
      </c>
      <c r="G72" s="71" t="n">
        <f aca="false">VarInput!G72</f>
        <v>0</v>
      </c>
      <c r="H72" s="71" t="n">
        <f aca="false">VarInput!H72</f>
        <v>0</v>
      </c>
      <c r="I72" s="71" t="n">
        <f aca="false">VarInput!I72</f>
        <v>0</v>
      </c>
      <c r="J72" s="71" t="n">
        <f aca="false">VarInput!J72</f>
        <v>0</v>
      </c>
      <c r="K72" s="72" t="n">
        <v>0.825497652029814</v>
      </c>
      <c r="L72" s="72" t="n">
        <v>1</v>
      </c>
      <c r="M72" s="72" t="n">
        <v>0</v>
      </c>
      <c r="N72" s="61" t="n">
        <v>-86329.4838691974</v>
      </c>
      <c r="O72" s="62" t="n">
        <f aca="false" t="array" ref="O72:O72">DDE("bdde","hist","US;MCN.int=day.PRDS=1FARD=4/25/2000.NEARD=4/25/2000.excel.qe=ls")</f>
        <v>25.3125</v>
      </c>
    </row>
    <row r="73" customFormat="false" ht="12.75" hidden="false" customHeight="false" outlineLevel="0" collapsed="false">
      <c r="A73" s="71" t="n">
        <f aca="false">VarInput!A73</f>
        <v>0</v>
      </c>
      <c r="B73" s="71" t="n">
        <f aca="false">VarInput!B73</f>
        <v>0</v>
      </c>
      <c r="C73" s="71" t="n">
        <f aca="false">VarInput!C73</f>
        <v>0</v>
      </c>
      <c r="D73" s="71" t="n">
        <f aca="false">VarInput!D73</f>
        <v>0</v>
      </c>
      <c r="E73" s="71" t="n">
        <f aca="false">VarInput!E73</f>
        <v>0</v>
      </c>
      <c r="F73" s="71" t="n">
        <f aca="false">VarInput!F73</f>
        <v>0</v>
      </c>
      <c r="G73" s="71" t="n">
        <f aca="false">VarInput!G73</f>
        <v>0</v>
      </c>
      <c r="H73" s="71" t="n">
        <f aca="false">VarInput!H73</f>
        <v>0</v>
      </c>
      <c r="I73" s="71" t="n">
        <f aca="false">VarInput!I73</f>
        <v>0</v>
      </c>
      <c r="J73" s="71" t="n">
        <f aca="false">VarInput!J73</f>
        <v>0</v>
      </c>
      <c r="K73" s="72" t="n">
        <v>0.313400296568242</v>
      </c>
      <c r="L73" s="72" t="n">
        <v>1</v>
      </c>
      <c r="M73" s="72" t="n">
        <v>0</v>
      </c>
      <c r="N73" s="61" t="n">
        <v>-6875.72761569832</v>
      </c>
      <c r="O73" s="62" t="n">
        <f aca="false" t="array" ref="O73:O73">DDE("bdde","hist","US;MMR.int=day.PRDS=1FARD=4/25/2000.NEARD=4/25/2000.excel.qe=ls")</f>
        <v>13.1875</v>
      </c>
    </row>
    <row r="74" customFormat="false" ht="12.75" hidden="false" customHeight="false" outlineLevel="0" collapsed="false">
      <c r="A74" s="71" t="n">
        <f aca="false">VarInput!A74</f>
        <v>0</v>
      </c>
      <c r="B74" s="71" t="n">
        <f aca="false">VarInput!B74</f>
        <v>0</v>
      </c>
      <c r="C74" s="71" t="n">
        <f aca="false">VarInput!C74</f>
        <v>0</v>
      </c>
      <c r="D74" s="71" t="n">
        <f aca="false">VarInput!D74</f>
        <v>0</v>
      </c>
      <c r="E74" s="71" t="n">
        <f aca="false">VarInput!E74</f>
        <v>0</v>
      </c>
      <c r="F74" s="71" t="n">
        <f aca="false">VarInput!F74</f>
        <v>0</v>
      </c>
      <c r="G74" s="71" t="n">
        <f aca="false">VarInput!G74</f>
        <v>0</v>
      </c>
      <c r="H74" s="71" t="n">
        <f aca="false">VarInput!H74</f>
        <v>0</v>
      </c>
      <c r="I74" s="71" t="n">
        <f aca="false">VarInput!I74</f>
        <v>0</v>
      </c>
      <c r="J74" s="71" t="n">
        <f aca="false">VarInput!J74</f>
        <v>0</v>
      </c>
      <c r="K74" s="72" t="n">
        <v>0.48758989038914</v>
      </c>
      <c r="L74" s="72" t="n">
        <v>1</v>
      </c>
      <c r="M74" s="72" t="n">
        <v>0</v>
      </c>
      <c r="N74" s="61" t="n">
        <v>-60224.8426404065</v>
      </c>
      <c r="O74" s="62" t="n">
        <f aca="false" t="array" ref="O74:O74">DDE("bdde","hist","US;MOT.int=day.PRDS=1FARD=4/25/2000.NEARD=4/25/2000.excel.qe=ls")</f>
        <v>105</v>
      </c>
    </row>
    <row r="75" customFormat="false" ht="12.75" hidden="false" customHeight="false" outlineLevel="0" collapsed="false">
      <c r="A75" s="71" t="n">
        <f aca="false">VarInput!A75</f>
        <v>0</v>
      </c>
      <c r="B75" s="71" t="n">
        <f aca="false">VarInput!B75</f>
        <v>0</v>
      </c>
      <c r="C75" s="71" t="n">
        <f aca="false">VarInput!C75</f>
        <v>0</v>
      </c>
      <c r="D75" s="71" t="n">
        <f aca="false">VarInput!D75</f>
        <v>0</v>
      </c>
      <c r="E75" s="71" t="n">
        <f aca="false">VarInput!E75</f>
        <v>0</v>
      </c>
      <c r="F75" s="71" t="n">
        <f aca="false">VarInput!F75</f>
        <v>0</v>
      </c>
      <c r="G75" s="71" t="n">
        <f aca="false">VarInput!G75</f>
        <v>0</v>
      </c>
      <c r="H75" s="71" t="n">
        <f aca="false">VarInput!H75</f>
        <v>0</v>
      </c>
      <c r="I75" s="71" t="n">
        <f aca="false">VarInput!I75</f>
        <v>0</v>
      </c>
      <c r="J75" s="71" t="n">
        <f aca="false">VarInput!J75</f>
        <v>0</v>
      </c>
      <c r="K75" s="72" t="n">
        <v>0.199647548221838</v>
      </c>
      <c r="L75" s="72" t="n">
        <v>1</v>
      </c>
      <c r="M75" s="72" t="n">
        <v>0</v>
      </c>
      <c r="N75" s="61" t="n">
        <v>-219980.378459388</v>
      </c>
      <c r="O75" s="62" t="n">
        <f aca="false" t="array" ref="O75:O75">DDE("bdde","hist","US;MPWR.int=day.PRDS=1FARD=4/25/2000.NEARD=4/25/2000.excel.qe=ls")</f>
        <v>38.9375</v>
      </c>
    </row>
    <row r="76" customFormat="false" ht="12.75" hidden="false" customHeight="false" outlineLevel="0" collapsed="false">
      <c r="A76" s="71" t="n">
        <f aca="false">VarInput!A76</f>
        <v>0</v>
      </c>
      <c r="B76" s="71" t="n">
        <f aca="false">VarInput!B76</f>
        <v>0</v>
      </c>
      <c r="C76" s="71" t="n">
        <f aca="false">VarInput!C76</f>
        <v>0</v>
      </c>
      <c r="D76" s="71" t="n">
        <f aca="false">VarInput!D76</f>
        <v>0</v>
      </c>
      <c r="E76" s="71" t="n">
        <f aca="false">VarInput!E76</f>
        <v>0</v>
      </c>
      <c r="F76" s="71" t="n">
        <f aca="false">VarInput!F76</f>
        <v>0</v>
      </c>
      <c r="G76" s="71" t="n">
        <f aca="false">VarInput!G76</f>
        <v>0</v>
      </c>
      <c r="H76" s="71" t="n">
        <f aca="false">VarInput!H76</f>
        <v>0</v>
      </c>
      <c r="I76" s="71" t="n">
        <f aca="false">VarInput!I76</f>
        <v>0</v>
      </c>
      <c r="J76" s="71" t="n">
        <f aca="false">VarInput!J76</f>
        <v>0</v>
      </c>
      <c r="K76" s="72" t="n">
        <v>0.399689583497928</v>
      </c>
      <c r="L76" s="72" t="n">
        <v>1</v>
      </c>
      <c r="M76" s="72" t="n">
        <v>0</v>
      </c>
      <c r="N76" s="61" t="n">
        <v>-104999.016056862</v>
      </c>
      <c r="O76" s="62" t="n">
        <f aca="false" t="array" ref="O76:O76">DDE("bdde","hist","US;MRL.int=day.PRDS=1FARD=4/25/2000.NEARD=4/25/2000.excel.qe=ls")</f>
        <v>25</v>
      </c>
    </row>
    <row r="77" customFormat="false" ht="12.75" hidden="false" customHeight="false" outlineLevel="0" collapsed="false">
      <c r="A77" s="71" t="n">
        <f aca="false">VarInput!A77</f>
        <v>0</v>
      </c>
      <c r="B77" s="71" t="n">
        <f aca="false">VarInput!B77</f>
        <v>0</v>
      </c>
      <c r="C77" s="71" t="n">
        <f aca="false">VarInput!C77</f>
        <v>0</v>
      </c>
      <c r="D77" s="71" t="n">
        <f aca="false">VarInput!D77</f>
        <v>0</v>
      </c>
      <c r="E77" s="71" t="n">
        <f aca="false">VarInput!E77</f>
        <v>0</v>
      </c>
      <c r="F77" s="71" t="n">
        <f aca="false">VarInput!F77</f>
        <v>0</v>
      </c>
      <c r="G77" s="71" t="n">
        <f aca="false">VarInput!G77</f>
        <v>0</v>
      </c>
      <c r="H77" s="71" t="n">
        <f aca="false">VarInput!H77</f>
        <v>0</v>
      </c>
      <c r="I77" s="71" t="n">
        <f aca="false">VarInput!I77</f>
        <v>0</v>
      </c>
      <c r="J77" s="71" t="n">
        <f aca="false">VarInput!J77</f>
        <v>0</v>
      </c>
      <c r="K77" s="72" t="n">
        <v>0.399689583497928</v>
      </c>
      <c r="L77" s="72" t="n">
        <v>1</v>
      </c>
      <c r="M77" s="72" t="n">
        <v>0</v>
      </c>
      <c r="N77" s="61" t="n">
        <v>-62199.5579332838</v>
      </c>
      <c r="O77" s="62" t="n">
        <f aca="false" t="array" ref="O77:O77">DDE("bdde","hist","US;MRO.int=day.PRDS=1FARD=4/25/2000.NEARD=4/25/2000.excel.qe=ls")</f>
        <v>23.625</v>
      </c>
    </row>
    <row r="78" customFormat="false" ht="12.75" hidden="false" customHeight="false" outlineLevel="0" collapsed="false">
      <c r="A78" s="71" t="n">
        <f aca="false">VarInput!A78</f>
        <v>0</v>
      </c>
      <c r="B78" s="71" t="n">
        <f aca="false">VarInput!B78</f>
        <v>0</v>
      </c>
      <c r="C78" s="71" t="n">
        <f aca="false">VarInput!C78</f>
        <v>0</v>
      </c>
      <c r="D78" s="71" t="n">
        <f aca="false">VarInput!D78</f>
        <v>0</v>
      </c>
      <c r="E78" s="71" t="n">
        <f aca="false">VarInput!E78</f>
        <v>0</v>
      </c>
      <c r="F78" s="71" t="n">
        <f aca="false">VarInput!F78</f>
        <v>0</v>
      </c>
      <c r="G78" s="71" t="n">
        <f aca="false">VarInput!G78</f>
        <v>0</v>
      </c>
      <c r="H78" s="71" t="n">
        <f aca="false">VarInput!H78</f>
        <v>0</v>
      </c>
      <c r="I78" s="71" t="n">
        <f aca="false">VarInput!I78</f>
        <v>0</v>
      </c>
      <c r="J78" s="71" t="n">
        <f aca="false">VarInput!J78</f>
        <v>0</v>
      </c>
      <c r="K78" s="72" t="n">
        <v>0.266547850174851</v>
      </c>
      <c r="L78" s="72" t="n">
        <v>0.468725003409907</v>
      </c>
      <c r="M78" s="72" t="n">
        <v>0.0800545426371012</v>
      </c>
      <c r="N78" s="61" t="n">
        <v>-60552.6626629849</v>
      </c>
      <c r="O78" s="62" t="n">
        <f aca="false" t="array" ref="O78:O78">DDE("bdde","hist","US;MRO.int=day.PRDS=1FARD=4/25/2000.NEARD=4/25/2000.excel.qe=ls")</f>
        <v>23.625</v>
      </c>
    </row>
    <row r="79" customFormat="false" ht="12.75" hidden="false" customHeight="false" outlineLevel="0" collapsed="false">
      <c r="A79" s="71" t="n">
        <f aca="false">VarInput!A79</f>
        <v>0</v>
      </c>
      <c r="B79" s="71" t="n">
        <f aca="false">VarInput!B79</f>
        <v>0</v>
      </c>
      <c r="C79" s="71" t="n">
        <f aca="false">VarInput!C79</f>
        <v>0</v>
      </c>
      <c r="D79" s="71" t="n">
        <f aca="false">VarInput!D79</f>
        <v>0</v>
      </c>
      <c r="E79" s="71" t="n">
        <f aca="false">VarInput!E79</f>
        <v>0</v>
      </c>
      <c r="F79" s="71" t="n">
        <f aca="false">VarInput!F79</f>
        <v>0</v>
      </c>
      <c r="G79" s="71" t="n">
        <f aca="false">VarInput!G79</f>
        <v>0</v>
      </c>
      <c r="H79" s="71" t="n">
        <f aca="false">VarInput!H79</f>
        <v>0</v>
      </c>
      <c r="I79" s="71" t="n">
        <f aca="false">VarInput!I79</f>
        <v>0</v>
      </c>
      <c r="J79" s="71" t="n">
        <f aca="false">VarInput!J79</f>
        <v>0</v>
      </c>
      <c r="K79" s="72" t="n">
        <v>0.266547850174851</v>
      </c>
      <c r="L79" s="72" t="n">
        <v>0.117394868211519</v>
      </c>
      <c r="M79" s="72" t="n">
        <v>0.0360102777906347</v>
      </c>
      <c r="N79" s="61" t="n">
        <v>-40243.8956784821</v>
      </c>
      <c r="O79" s="62" t="n">
        <f aca="false" t="array" ref="O79:O79">DDE("bdde","hist","US;MRO.int=day.PRDS=1FARD=4/25/2000.NEARD=4/25/2000.excel.qe=ls")</f>
        <v>23.625</v>
      </c>
    </row>
    <row r="80" customFormat="false" ht="12.75" hidden="false" customHeight="false" outlineLevel="0" collapsed="false">
      <c r="A80" s="71" t="n">
        <f aca="false">VarInput!A80</f>
        <v>0</v>
      </c>
      <c r="B80" s="71" t="n">
        <f aca="false">VarInput!B80</f>
        <v>0</v>
      </c>
      <c r="C80" s="71" t="n">
        <f aca="false">VarInput!C80</f>
        <v>0</v>
      </c>
      <c r="D80" s="71" t="n">
        <f aca="false">VarInput!D80</f>
        <v>0</v>
      </c>
      <c r="E80" s="71" t="n">
        <f aca="false">VarInput!E80</f>
        <v>0</v>
      </c>
      <c r="F80" s="71" t="n">
        <f aca="false">VarInput!F80</f>
        <v>0</v>
      </c>
      <c r="G80" s="71" t="n">
        <f aca="false">VarInput!G80</f>
        <v>0</v>
      </c>
      <c r="H80" s="71" t="n">
        <f aca="false">VarInput!H80</f>
        <v>0</v>
      </c>
      <c r="I80" s="71" t="n">
        <f aca="false">VarInput!I80</f>
        <v>0</v>
      </c>
      <c r="J80" s="71" t="n">
        <f aca="false">VarInput!J80</f>
        <v>0</v>
      </c>
      <c r="K80" s="72" t="n">
        <v>0.197030567860027</v>
      </c>
      <c r="L80" s="72" t="n">
        <v>1</v>
      </c>
      <c r="M80" s="72" t="n">
        <v>0</v>
      </c>
      <c r="N80" s="61" t="n">
        <v>-210894.391498348</v>
      </c>
      <c r="O80" s="62" t="n">
        <f aca="false" t="array" ref="O80:O80">DDE("bdde","hist","US;MSFT.int=day.PRDS=1FARD=4/25/2000.NEARD=4/25/2000.excel.qe=ls")</f>
        <v>66.625</v>
      </c>
    </row>
    <row r="81" customFormat="false" ht="12.75" hidden="false" customHeight="false" outlineLevel="0" collapsed="false">
      <c r="A81" s="71" t="n">
        <f aca="false">VarInput!A81</f>
        <v>0</v>
      </c>
      <c r="B81" s="71" t="n">
        <f aca="false">VarInput!B81</f>
        <v>0</v>
      </c>
      <c r="C81" s="71" t="n">
        <f aca="false">VarInput!C81</f>
        <v>0</v>
      </c>
      <c r="D81" s="71" t="n">
        <f aca="false">VarInput!D81</f>
        <v>0</v>
      </c>
      <c r="E81" s="71" t="n">
        <f aca="false">VarInput!E81</f>
        <v>0</v>
      </c>
      <c r="F81" s="71" t="n">
        <f aca="false">VarInput!F81</f>
        <v>0</v>
      </c>
      <c r="G81" s="71" t="n">
        <f aca="false">VarInput!G81</f>
        <v>0</v>
      </c>
      <c r="H81" s="71" t="n">
        <f aca="false">VarInput!H81</f>
        <v>0</v>
      </c>
      <c r="I81" s="71" t="n">
        <f aca="false">VarInput!I81</f>
        <v>0</v>
      </c>
      <c r="J81" s="71" t="n">
        <f aca="false">VarInput!J81</f>
        <v>0</v>
      </c>
      <c r="K81" s="72" t="n">
        <v>0.388656466389364</v>
      </c>
      <c r="L81" s="72" t="n">
        <v>1</v>
      </c>
      <c r="M81" s="72" t="n">
        <v>0</v>
      </c>
      <c r="N81" s="61" t="n">
        <v>-100809.764304962</v>
      </c>
      <c r="O81" s="62" t="n">
        <f aca="false" t="array" ref="O81:O81">DDE("bdde","hist","US;MTP.int=day.PRDS=1FARD=4/25/2000.NEARD=4/25/2000.excel.qe=ls")</f>
        <v>43.6875</v>
      </c>
    </row>
    <row r="82" customFormat="false" ht="12.75" hidden="false" customHeight="false" outlineLevel="0" collapsed="false">
      <c r="A82" s="71" t="n">
        <f aca="false">VarInput!A82</f>
        <v>0</v>
      </c>
      <c r="B82" s="71" t="n">
        <f aca="false">VarInput!B82</f>
        <v>0</v>
      </c>
      <c r="C82" s="71" t="n">
        <f aca="false">VarInput!C82</f>
        <v>0</v>
      </c>
      <c r="D82" s="71" t="n">
        <f aca="false">VarInput!D82</f>
        <v>0</v>
      </c>
      <c r="E82" s="71" t="n">
        <f aca="false">VarInput!E82</f>
        <v>0</v>
      </c>
      <c r="F82" s="71" t="n">
        <f aca="false">VarInput!F82</f>
        <v>0</v>
      </c>
      <c r="G82" s="71" t="n">
        <f aca="false">VarInput!G82</f>
        <v>0</v>
      </c>
      <c r="H82" s="71" t="n">
        <f aca="false">VarInput!H82</f>
        <v>0</v>
      </c>
      <c r="I82" s="71" t="n">
        <f aca="false">VarInput!I82</f>
        <v>0</v>
      </c>
      <c r="J82" s="71" t="n">
        <f aca="false">VarInput!J82</f>
        <v>0</v>
      </c>
      <c r="K82" s="72" t="n">
        <v>0.388656466389364</v>
      </c>
      <c r="L82" s="72" t="n">
        <v>1</v>
      </c>
      <c r="M82" s="72" t="n">
        <v>0</v>
      </c>
      <c r="N82" s="61" t="n">
        <v>-63791.5601684467</v>
      </c>
      <c r="O82" s="62" t="n">
        <f aca="false" t="array" ref="O82:O82">DDE("bdde","hist","US;NBL.int=day.PRDS=1FARD=4/25/2000.NEARD=4/25/2000.excel.qe=ls")</f>
        <v>35.25</v>
      </c>
    </row>
    <row r="83" customFormat="false" ht="12.75" hidden="false" customHeight="false" outlineLevel="0" collapsed="false">
      <c r="A83" s="71" t="n">
        <f aca="false">VarInput!A83</f>
        <v>0</v>
      </c>
      <c r="B83" s="71" t="n">
        <f aca="false">VarInput!B83</f>
        <v>0</v>
      </c>
      <c r="C83" s="71" t="n">
        <f aca="false">VarInput!C83</f>
        <v>0</v>
      </c>
      <c r="D83" s="71" t="n">
        <f aca="false">VarInput!D83</f>
        <v>0</v>
      </c>
      <c r="E83" s="71" t="n">
        <f aca="false">VarInput!E83</f>
        <v>0</v>
      </c>
      <c r="F83" s="71" t="n">
        <f aca="false">VarInput!F83</f>
        <v>0</v>
      </c>
      <c r="G83" s="71" t="n">
        <f aca="false">VarInput!G83</f>
        <v>0</v>
      </c>
      <c r="H83" s="71" t="n">
        <f aca="false">VarInput!H83</f>
        <v>0</v>
      </c>
      <c r="I83" s="71" t="n">
        <f aca="false">VarInput!I83</f>
        <v>0</v>
      </c>
      <c r="J83" s="71" t="n">
        <f aca="false">VarInput!J83</f>
        <v>0</v>
      </c>
      <c r="K83" s="72" t="n">
        <v>0.25642343843241</v>
      </c>
      <c r="L83" s="72" t="n">
        <v>1</v>
      </c>
      <c r="M83" s="72" t="n">
        <v>0</v>
      </c>
      <c r="N83" s="61" t="n">
        <v>-55641.8078513646</v>
      </c>
      <c r="O83" s="62" t="n">
        <f aca="false" t="array" ref="O83:O83">DDE("bdde","hist","US;NBR.int=day.PRDS=1FARD=4/25/2000.NEARD=4/25/2000.excel.qe=ls")</f>
        <v>37.8125</v>
      </c>
    </row>
    <row r="84" customFormat="false" ht="12.75" hidden="false" customHeight="false" outlineLevel="0" collapsed="false">
      <c r="A84" s="71" t="n">
        <f aca="false">VarInput!A84</f>
        <v>0</v>
      </c>
      <c r="B84" s="71" t="n">
        <f aca="false">VarInput!B84</f>
        <v>0</v>
      </c>
      <c r="C84" s="71" t="n">
        <f aca="false">VarInput!C84</f>
        <v>0</v>
      </c>
      <c r="D84" s="71" t="n">
        <f aca="false">VarInput!D84</f>
        <v>0</v>
      </c>
      <c r="E84" s="71" t="n">
        <f aca="false">VarInput!E84</f>
        <v>0</v>
      </c>
      <c r="F84" s="71" t="n">
        <f aca="false">VarInput!F84</f>
        <v>0</v>
      </c>
      <c r="G84" s="71" t="n">
        <f aca="false">VarInput!G84</f>
        <v>0</v>
      </c>
      <c r="H84" s="71" t="n">
        <f aca="false">VarInput!H84</f>
        <v>0</v>
      </c>
      <c r="I84" s="71" t="n">
        <f aca="false">VarInput!I84</f>
        <v>0</v>
      </c>
      <c r="J84" s="71" t="n">
        <f aca="false">VarInput!J84</f>
        <v>0</v>
      </c>
      <c r="K84" s="72" t="n">
        <v>0.25642343843241</v>
      </c>
      <c r="L84" s="72" t="n">
        <v>0.726986888396302</v>
      </c>
      <c r="M84" s="72" t="n">
        <v>0.0379816167751171</v>
      </c>
      <c r="N84" s="61" t="n">
        <v>-44233.495701126</v>
      </c>
      <c r="O84" s="62" t="n">
        <f aca="false" t="array" ref="O84:O84">DDE("bdde","hist","US;NBR.int=day.PRDS=1FARD=4/25/2000.NEARD=4/25/2000.excel.qe=ls")</f>
        <v>37.8125</v>
      </c>
    </row>
    <row r="85" customFormat="false" ht="12.75" hidden="false" customHeight="false" outlineLevel="0" collapsed="false">
      <c r="A85" s="71" t="n">
        <f aca="false">VarInput!A85</f>
        <v>0</v>
      </c>
      <c r="B85" s="71" t="n">
        <f aca="false">VarInput!B85</f>
        <v>0</v>
      </c>
      <c r="C85" s="71" t="n">
        <f aca="false">VarInput!C85</f>
        <v>0</v>
      </c>
      <c r="D85" s="71" t="n">
        <f aca="false">VarInput!D85</f>
        <v>0</v>
      </c>
      <c r="E85" s="71" t="n">
        <f aca="false">VarInput!E85</f>
        <v>0</v>
      </c>
      <c r="F85" s="71" t="n">
        <f aca="false">VarInput!F85</f>
        <v>0</v>
      </c>
      <c r="G85" s="71" t="n">
        <f aca="false">VarInput!G85</f>
        <v>0</v>
      </c>
      <c r="H85" s="71" t="n">
        <f aca="false">VarInput!H85</f>
        <v>0</v>
      </c>
      <c r="I85" s="71" t="n">
        <f aca="false">VarInput!I85</f>
        <v>0</v>
      </c>
      <c r="J85" s="71" t="n">
        <f aca="false">VarInput!J85</f>
        <v>0</v>
      </c>
      <c r="K85" s="72" t="n">
        <v>1.80718090585108</v>
      </c>
      <c r="L85" s="72" t="n">
        <v>1</v>
      </c>
      <c r="M85" s="72" t="n">
        <v>0</v>
      </c>
      <c r="N85" s="61" t="n">
        <v>-18397.2769750536</v>
      </c>
      <c r="O85" s="62" t="n">
        <f aca="false" t="array" ref="O85:O85">DDE("bdde","hist","US;NDX.int=day.PRDS=1FARD=4/25/2000.NEARD=4/25/2000.excel.qe=ls")</f>
        <v>3353.53002929688</v>
      </c>
    </row>
    <row r="86" customFormat="false" ht="12.75" hidden="false" customHeight="false" outlineLevel="0" collapsed="false">
      <c r="A86" s="71" t="n">
        <f aca="false">VarInput!A86</f>
        <v>0</v>
      </c>
      <c r="B86" s="71" t="n">
        <f aca="false">VarInput!B86</f>
        <v>0</v>
      </c>
      <c r="C86" s="71" t="n">
        <f aca="false">VarInput!C86</f>
        <v>0</v>
      </c>
      <c r="D86" s="71" t="n">
        <f aca="false">VarInput!D86</f>
        <v>0</v>
      </c>
      <c r="E86" s="71" t="n">
        <f aca="false">VarInput!E86</f>
        <v>0</v>
      </c>
      <c r="F86" s="71" t="n">
        <f aca="false">VarInput!F86</f>
        <v>0</v>
      </c>
      <c r="G86" s="71" t="n">
        <f aca="false">VarInput!G86</f>
        <v>0</v>
      </c>
      <c r="H86" s="71" t="n">
        <f aca="false">VarInput!H86</f>
        <v>0</v>
      </c>
      <c r="I86" s="71" t="n">
        <f aca="false">VarInput!I86</f>
        <v>0</v>
      </c>
      <c r="J86" s="71" t="n">
        <f aca="false">VarInput!J86</f>
        <v>0</v>
      </c>
      <c r="K86" s="72" t="n">
        <v>0.200551883467367</v>
      </c>
      <c r="L86" s="72" t="n">
        <v>1</v>
      </c>
      <c r="M86" s="72" t="n">
        <v>0</v>
      </c>
      <c r="N86" s="61" t="n">
        <v>-211622.134067304</v>
      </c>
      <c r="O86" s="62" t="n">
        <f aca="false" t="array" ref="O86:O86">DDE("bdde","hist","US;NE.int=day.PRDS=1FARD=4/25/2000.NEARD=4/25/2000.excel.qe=ls")</f>
        <v>37.875</v>
      </c>
    </row>
    <row r="87" customFormat="false" ht="12.75" hidden="false" customHeight="false" outlineLevel="0" collapsed="false">
      <c r="A87" s="71" t="n">
        <f aca="false">VarInput!A87</f>
        <v>0</v>
      </c>
      <c r="B87" s="71" t="n">
        <f aca="false">VarInput!B87</f>
        <v>0</v>
      </c>
      <c r="C87" s="71" t="n">
        <f aca="false">VarInput!C87</f>
        <v>0</v>
      </c>
      <c r="D87" s="71" t="n">
        <f aca="false">VarInput!D87</f>
        <v>0</v>
      </c>
      <c r="E87" s="71" t="n">
        <f aca="false">VarInput!E87</f>
        <v>0</v>
      </c>
      <c r="F87" s="71" t="n">
        <f aca="false">VarInput!F87</f>
        <v>0</v>
      </c>
      <c r="G87" s="71" t="n">
        <f aca="false">VarInput!G87</f>
        <v>0</v>
      </c>
      <c r="H87" s="71" t="n">
        <f aca="false">VarInput!H87</f>
        <v>0</v>
      </c>
      <c r="I87" s="71" t="n">
        <f aca="false">VarInput!I87</f>
        <v>0</v>
      </c>
      <c r="J87" s="71" t="n">
        <f aca="false">VarInput!J87</f>
        <v>0</v>
      </c>
      <c r="K87" s="72" t="n">
        <v>0.394703999780132</v>
      </c>
      <c r="L87" s="72" t="n">
        <v>1</v>
      </c>
      <c r="M87" s="72" t="n">
        <v>0</v>
      </c>
      <c r="N87" s="61" t="n">
        <v>-92423.6022087889</v>
      </c>
      <c r="O87" s="62" t="n">
        <f aca="false" t="array" ref="O87:O87">DDE("bdde","hist","US;NOI.int=day.PRDS=1FARD=4/25/2000.NEARD=4/25/2000.excel.qe=ls")</f>
        <v>26.9375</v>
      </c>
    </row>
    <row r="88" customFormat="false" ht="12.75" hidden="false" customHeight="false" outlineLevel="0" collapsed="false">
      <c r="A88" s="71" t="n">
        <f aca="false">VarInput!A88</f>
        <v>0</v>
      </c>
      <c r="B88" s="71" t="n">
        <f aca="false">VarInput!B88</f>
        <v>0</v>
      </c>
      <c r="C88" s="71" t="n">
        <f aca="false">VarInput!C88</f>
        <v>0</v>
      </c>
      <c r="D88" s="71" t="n">
        <f aca="false">VarInput!D88</f>
        <v>0</v>
      </c>
      <c r="E88" s="71" t="n">
        <f aca="false">VarInput!E88</f>
        <v>0</v>
      </c>
      <c r="F88" s="71" t="n">
        <f aca="false">VarInput!F88</f>
        <v>0</v>
      </c>
      <c r="G88" s="71" t="n">
        <f aca="false">VarInput!G88</f>
        <v>0</v>
      </c>
      <c r="H88" s="71" t="n">
        <f aca="false">VarInput!H88</f>
        <v>0</v>
      </c>
      <c r="I88" s="71" t="n">
        <f aca="false">VarInput!I88</f>
        <v>0</v>
      </c>
      <c r="J88" s="71" t="n">
        <f aca="false">VarInput!J88</f>
        <v>0</v>
      </c>
      <c r="K88" s="72" t="n">
        <v>0.394703999780132</v>
      </c>
      <c r="L88" s="72" t="n">
        <v>1</v>
      </c>
      <c r="M88" s="72" t="n">
        <v>0</v>
      </c>
      <c r="N88" s="61" t="n">
        <v>-70804.9992588078</v>
      </c>
      <c r="O88" s="62" t="n">
        <f aca="false" t="array" ref="O88:O88">DDE("bdde","hist","US;NOK.int=day.PRDS=1FARD=4/25/2000.NEARD=4/25/2000.excel.qe=ls")</f>
        <v>48</v>
      </c>
    </row>
    <row r="89" customFormat="false" ht="12.75" hidden="false" customHeight="false" outlineLevel="0" collapsed="false">
      <c r="A89" s="71" t="n">
        <f aca="false">VarInput!A89</f>
        <v>0</v>
      </c>
      <c r="B89" s="71" t="n">
        <f aca="false">VarInput!B89</f>
        <v>0</v>
      </c>
      <c r="C89" s="71" t="n">
        <f aca="false">VarInput!C89</f>
        <v>0</v>
      </c>
      <c r="D89" s="71" t="n">
        <f aca="false">VarInput!D89</f>
        <v>0</v>
      </c>
      <c r="E89" s="71" t="n">
        <f aca="false">VarInput!E89</f>
        <v>0</v>
      </c>
      <c r="F89" s="71" t="n">
        <f aca="false">VarInput!F89</f>
        <v>0</v>
      </c>
      <c r="G89" s="71" t="n">
        <f aca="false">VarInput!G89</f>
        <v>0</v>
      </c>
      <c r="H89" s="71" t="n">
        <f aca="false">VarInput!H89</f>
        <v>0</v>
      </c>
      <c r="I89" s="71" t="n">
        <f aca="false">VarInput!I89</f>
        <v>0</v>
      </c>
      <c r="J89" s="71" t="n">
        <f aca="false">VarInput!J89</f>
        <v>0</v>
      </c>
      <c r="K89" s="72" t="n">
        <v>0.260349598976039</v>
      </c>
      <c r="L89" s="72" t="n">
        <v>1</v>
      </c>
      <c r="M89" s="72" t="n">
        <v>0</v>
      </c>
      <c r="N89" s="61" t="n">
        <v>-51738.2521552461</v>
      </c>
      <c r="O89" s="62" t="n">
        <f aca="false" t="array" ref="O89:O89">DDE("bdde","hist","US;NT.int=day.PRDS=1FARD=4/25/2000.NEARD=4/25/2000.excel.qe=ls")</f>
        <v>98.5</v>
      </c>
    </row>
    <row r="90" customFormat="false" ht="12.75" hidden="false" customHeight="false" outlineLevel="0" collapsed="false">
      <c r="A90" s="71" t="n">
        <f aca="false">VarInput!A90</f>
        <v>0</v>
      </c>
      <c r="B90" s="71" t="n">
        <f aca="false">VarInput!B90</f>
        <v>0</v>
      </c>
      <c r="C90" s="71" t="n">
        <f aca="false">VarInput!C90</f>
        <v>0</v>
      </c>
      <c r="D90" s="71" t="n">
        <f aca="false">VarInput!D90</f>
        <v>0</v>
      </c>
      <c r="E90" s="71" t="n">
        <f aca="false">VarInput!E90</f>
        <v>0</v>
      </c>
      <c r="F90" s="71" t="n">
        <f aca="false">VarInput!F90</f>
        <v>0</v>
      </c>
      <c r="G90" s="71" t="n">
        <f aca="false">VarInput!G90</f>
        <v>0</v>
      </c>
      <c r="H90" s="71" t="n">
        <f aca="false">VarInput!H90</f>
        <v>0</v>
      </c>
      <c r="I90" s="71" t="n">
        <f aca="false">VarInput!I90</f>
        <v>0</v>
      </c>
      <c r="J90" s="71" t="n">
        <f aca="false">VarInput!J90</f>
        <v>0</v>
      </c>
      <c r="K90" s="72" t="n">
        <v>0.260349598976039</v>
      </c>
      <c r="L90" s="72" t="n">
        <v>1</v>
      </c>
      <c r="M90" s="72" t="n">
        <v>0</v>
      </c>
      <c r="N90" s="61" t="n">
        <v>-47349.545785857</v>
      </c>
      <c r="O90" s="62" t="n">
        <f aca="false" t="array" ref="O90:O90">DDE("bdde","hist","US;NU.int=day.PRDS=1FARD=4/25/2000.NEARD=4/25/2000.excel.qe=ls")</f>
        <v>21.375</v>
      </c>
    </row>
    <row r="91" customFormat="false" ht="12.75" hidden="false" customHeight="false" outlineLevel="0" collapsed="false">
      <c r="A91" s="71" t="n">
        <f aca="false">VarInput!A91</f>
        <v>0</v>
      </c>
      <c r="B91" s="71" t="n">
        <f aca="false">VarInput!B91</f>
        <v>0</v>
      </c>
      <c r="C91" s="71" t="n">
        <f aca="false">VarInput!C91</f>
        <v>0</v>
      </c>
      <c r="D91" s="71" t="n">
        <f aca="false">VarInput!D91</f>
        <v>0</v>
      </c>
      <c r="E91" s="71" t="n">
        <f aca="false">VarInput!E91</f>
        <v>0</v>
      </c>
      <c r="F91" s="71" t="n">
        <f aca="false">VarInput!F91</f>
        <v>0</v>
      </c>
      <c r="G91" s="71" t="n">
        <f aca="false">VarInput!G91</f>
        <v>0</v>
      </c>
      <c r="H91" s="71" t="n">
        <f aca="false">VarInput!H91</f>
        <v>0</v>
      </c>
      <c r="I91" s="71" t="n">
        <f aca="false">VarInput!I91</f>
        <v>0</v>
      </c>
      <c r="J91" s="71" t="n">
        <f aca="false">VarInput!J91</f>
        <v>0</v>
      </c>
      <c r="K91" s="72" t="n">
        <v>1.83946986848575</v>
      </c>
      <c r="L91" s="72" t="n">
        <v>1</v>
      </c>
      <c r="M91" s="72" t="n">
        <v>0</v>
      </c>
      <c r="N91" s="61" t="n">
        <v>-19119.2336419137</v>
      </c>
      <c r="O91" s="62" t="n">
        <f aca="false">D91</f>
        <v>0</v>
      </c>
    </row>
    <row r="92" customFormat="false" ht="12.75" hidden="false" customHeight="false" outlineLevel="0" collapsed="false">
      <c r="A92" s="71" t="n">
        <f aca="false">VarInput!A92</f>
        <v>0</v>
      </c>
      <c r="B92" s="71" t="n">
        <f aca="false">VarInput!B92</f>
        <v>0</v>
      </c>
      <c r="C92" s="71" t="n">
        <f aca="false">VarInput!C92</f>
        <v>0</v>
      </c>
      <c r="D92" s="71" t="n">
        <f aca="false">VarInput!D92</f>
        <v>0</v>
      </c>
      <c r="E92" s="71" t="n">
        <f aca="false">VarInput!E92</f>
        <v>0</v>
      </c>
      <c r="F92" s="71" t="n">
        <f aca="false">VarInput!F92</f>
        <v>0</v>
      </c>
      <c r="G92" s="71" t="n">
        <f aca="false">VarInput!G92</f>
        <v>0</v>
      </c>
      <c r="H92" s="71" t="n">
        <f aca="false">VarInput!H92</f>
        <v>0</v>
      </c>
      <c r="I92" s="71" t="n">
        <f aca="false">VarInput!I92</f>
        <v>0</v>
      </c>
      <c r="J92" s="71" t="n">
        <f aca="false">VarInput!J92</f>
        <v>0</v>
      </c>
      <c r="K92" s="72" t="n">
        <v>0.277141799043848</v>
      </c>
      <c r="L92" s="72" t="n">
        <v>1</v>
      </c>
      <c r="M92" s="72" t="n">
        <v>0</v>
      </c>
      <c r="N92" s="61" t="n">
        <v>-57149.0504171588</v>
      </c>
      <c r="O92" s="62" t="n">
        <f aca="false" t="array" ref="O92:O92">DDE("bdde","hist","US;NXTL.int=day.PRDS=1FARD=4/25/2000.NEARD=4/25/2000.excel.qe=ls")</f>
        <v>99.5625</v>
      </c>
    </row>
    <row r="93" customFormat="false" ht="12.75" hidden="false" customHeight="false" outlineLevel="0" collapsed="false">
      <c r="A93" s="71" t="n">
        <f aca="false">VarInput!A93</f>
        <v>0</v>
      </c>
      <c r="B93" s="71" t="n">
        <f aca="false">VarInput!B93</f>
        <v>0</v>
      </c>
      <c r="C93" s="71" t="n">
        <f aca="false">VarInput!C93</f>
        <v>0</v>
      </c>
      <c r="D93" s="71" t="n">
        <f aca="false">VarInput!D93</f>
        <v>0</v>
      </c>
      <c r="E93" s="71" t="n">
        <f aca="false">VarInput!E93</f>
        <v>0</v>
      </c>
      <c r="F93" s="71" t="n">
        <f aca="false">VarInput!F93</f>
        <v>0</v>
      </c>
      <c r="G93" s="71" t="n">
        <f aca="false">VarInput!G93</f>
        <v>0</v>
      </c>
      <c r="H93" s="71" t="n">
        <f aca="false">VarInput!H93</f>
        <v>0</v>
      </c>
      <c r="I93" s="71" t="n">
        <f aca="false">VarInput!I93</f>
        <v>0</v>
      </c>
      <c r="J93" s="71" t="n">
        <f aca="false">VarInput!J93</f>
        <v>0</v>
      </c>
      <c r="K93" s="72" t="n">
        <v>1.30757400543996</v>
      </c>
      <c r="L93" s="72" t="n">
        <v>1</v>
      </c>
      <c r="M93" s="72" t="n">
        <v>0</v>
      </c>
      <c r="N93" s="61" t="n">
        <v>-85625.1834859816</v>
      </c>
      <c r="O93" s="62" t="n">
        <f aca="false" t="array" ref="O93:O93">DDE("bdde","hist","US;ORCL.int=day.PRDS=1FARD=4/25/2000.NEARD=4/25/2000.excel.qe=ls")</f>
        <v>72.4375</v>
      </c>
    </row>
    <row r="94" customFormat="false" ht="12.75" hidden="false" customHeight="false" outlineLevel="0" collapsed="false">
      <c r="A94" s="71" t="n">
        <f aca="false">VarInput!A94</f>
        <v>0</v>
      </c>
      <c r="B94" s="71" t="n">
        <f aca="false">VarInput!B94</f>
        <v>0</v>
      </c>
      <c r="C94" s="71" t="n">
        <f aca="false">VarInput!C94</f>
        <v>0</v>
      </c>
      <c r="D94" s="71" t="n">
        <f aca="false">VarInput!D94</f>
        <v>0</v>
      </c>
      <c r="E94" s="71" t="n">
        <f aca="false">VarInput!E94</f>
        <v>0</v>
      </c>
      <c r="F94" s="71" t="n">
        <f aca="false">VarInput!F94</f>
        <v>0</v>
      </c>
      <c r="G94" s="71" t="n">
        <f aca="false">VarInput!G94</f>
        <v>0</v>
      </c>
      <c r="H94" s="71" t="n">
        <f aca="false">VarInput!H94</f>
        <v>0</v>
      </c>
      <c r="I94" s="71" t="n">
        <f aca="false">VarInput!I94</f>
        <v>0</v>
      </c>
      <c r="J94" s="71" t="n">
        <f aca="false">VarInput!J94</f>
        <v>0</v>
      </c>
      <c r="K94" s="72" t="n">
        <v>0.194434922474754</v>
      </c>
      <c r="L94" s="72" t="n">
        <v>1</v>
      </c>
      <c r="M94" s="72" t="n">
        <v>0</v>
      </c>
      <c r="N94" s="61" t="n">
        <v>-205824.674760009</v>
      </c>
      <c r="O94" s="62" t="n">
        <f aca="false" t="array" ref="O94:O94">DDE("bdde","hist","US;OSH.int=day.PRDS=1FARD=4/25/2000.NEARD=4/25/2000.excel.qe=ls")</f>
        <v>1.75</v>
      </c>
    </row>
    <row r="95" customFormat="false" ht="12.75" hidden="false" customHeight="false" outlineLevel="0" collapsed="false">
      <c r="A95" s="71" t="n">
        <f aca="false">VarInput!A95</f>
        <v>0</v>
      </c>
      <c r="B95" s="71" t="n">
        <f aca="false">VarInput!B95</f>
        <v>0</v>
      </c>
      <c r="C95" s="71" t="n">
        <f aca="false">VarInput!C95</f>
        <v>0</v>
      </c>
      <c r="D95" s="71" t="n">
        <f aca="false">VarInput!D95</f>
        <v>0</v>
      </c>
      <c r="E95" s="71" t="n">
        <f aca="false">VarInput!E95</f>
        <v>0</v>
      </c>
      <c r="F95" s="71" t="n">
        <f aca="false">VarInput!F95</f>
        <v>0</v>
      </c>
      <c r="G95" s="71" t="n">
        <f aca="false">VarInput!G95</f>
        <v>0</v>
      </c>
      <c r="H95" s="71" t="n">
        <f aca="false">VarInput!H95</f>
        <v>0</v>
      </c>
      <c r="I95" s="71" t="n">
        <f aca="false">VarInput!I95</f>
        <v>0</v>
      </c>
      <c r="J95" s="71" t="n">
        <f aca="false">VarInput!J95</f>
        <v>0</v>
      </c>
      <c r="K95" s="72" t="n">
        <v>0.410843265972076</v>
      </c>
      <c r="L95" s="72" t="n">
        <v>-0.217366580192986</v>
      </c>
      <c r="M95" s="72" t="n">
        <v>0.0149875003117584</v>
      </c>
      <c r="N95" s="61" t="n">
        <v>-85338.6098339844</v>
      </c>
      <c r="O95" s="62" t="n">
        <f aca="false" t="array" ref="O95:O95">DDE("bdde","hist","US;OSX.int=day.PRDS=1FARD=4/25/2000.NEARD=4/25/2000.excel.qe=ls")</f>
        <v>111.279998779297</v>
      </c>
    </row>
    <row r="96" customFormat="false" ht="12.75" hidden="false" customHeight="false" outlineLevel="0" collapsed="false">
      <c r="A96" s="71" t="n">
        <f aca="false">VarInput!A96</f>
        <v>0</v>
      </c>
      <c r="B96" s="71" t="n">
        <f aca="false">VarInput!B96</f>
        <v>0</v>
      </c>
      <c r="C96" s="71" t="n">
        <f aca="false">VarInput!C96</f>
        <v>0</v>
      </c>
      <c r="D96" s="71" t="n">
        <f aca="false">VarInput!D96</f>
        <v>0</v>
      </c>
      <c r="E96" s="71" t="n">
        <f aca="false">VarInput!E96</f>
        <v>0</v>
      </c>
      <c r="F96" s="71" t="n">
        <f aca="false">VarInput!F96</f>
        <v>0</v>
      </c>
      <c r="G96" s="71" t="n">
        <f aca="false">VarInput!G96</f>
        <v>0</v>
      </c>
      <c r="H96" s="71" t="n">
        <f aca="false">VarInput!H96</f>
        <v>0</v>
      </c>
      <c r="I96" s="71" t="n">
        <f aca="false">VarInput!I96</f>
        <v>0</v>
      </c>
      <c r="J96" s="71" t="n">
        <f aca="false">VarInput!J96</f>
        <v>0</v>
      </c>
      <c r="K96" s="72" t="n">
        <v>0.410843265972076</v>
      </c>
      <c r="L96" s="72" t="n">
        <v>-0.289097122925216</v>
      </c>
      <c r="M96" s="72" t="n">
        <v>0.00845443504232865</v>
      </c>
      <c r="N96" s="61" t="n">
        <v>-699.955032248633</v>
      </c>
      <c r="O96" s="62" t="n">
        <f aca="false" t="array" ref="O96:O96">DDE("bdde","hist","US;OSX.int=day.PRDS=1FARD=4/25/2000.NEARD=4/25/2000.excel.qe=ls")</f>
        <v>111.279998779297</v>
      </c>
    </row>
    <row r="97" customFormat="false" ht="12.75" hidden="false" customHeight="false" outlineLevel="0" collapsed="false">
      <c r="A97" s="71" t="n">
        <f aca="false">VarInput!A97</f>
        <v>0</v>
      </c>
      <c r="B97" s="71" t="n">
        <f aca="false">VarInput!B97</f>
        <v>0</v>
      </c>
      <c r="C97" s="71" t="n">
        <f aca="false">VarInput!C97</f>
        <v>0</v>
      </c>
      <c r="D97" s="71" t="n">
        <f aca="false">VarInput!D97</f>
        <v>0</v>
      </c>
      <c r="E97" s="71" t="n">
        <f aca="false">VarInput!E97</f>
        <v>0</v>
      </c>
      <c r="F97" s="71" t="n">
        <f aca="false">VarInput!F97</f>
        <v>0</v>
      </c>
      <c r="G97" s="71" t="n">
        <f aca="false">VarInput!G97</f>
        <v>0</v>
      </c>
      <c r="H97" s="71" t="n">
        <f aca="false">VarInput!H97</f>
        <v>0</v>
      </c>
      <c r="I97" s="71" t="n">
        <f aca="false">VarInput!I97</f>
        <v>0</v>
      </c>
      <c r="J97" s="71" t="n">
        <f aca="false">VarInput!J97</f>
        <v>0</v>
      </c>
      <c r="K97" s="72" t="n">
        <v>0.410843265972076</v>
      </c>
      <c r="L97" s="72" t="n">
        <v>0.599290850987439</v>
      </c>
      <c r="M97" s="72" t="n">
        <v>0.0145048152375311</v>
      </c>
      <c r="N97" s="61" t="n">
        <v>-77877.7581360648</v>
      </c>
      <c r="O97" s="62" t="n">
        <f aca="false" t="array" ref="O97:O97">DDE("bdde","hist","US;OSX.int=day.PRDS=1FARD=4/25/2000.NEARD=4/25/2000.excel.qe=ls")</f>
        <v>111.279998779297</v>
      </c>
    </row>
    <row r="98" customFormat="false" ht="12.75" hidden="false" customHeight="false" outlineLevel="0" collapsed="false">
      <c r="A98" s="71" t="n">
        <f aca="false">VarInput!A98</f>
        <v>0</v>
      </c>
      <c r="B98" s="71" t="n">
        <f aca="false">VarInput!B98</f>
        <v>0</v>
      </c>
      <c r="C98" s="71" t="n">
        <f aca="false">VarInput!C98</f>
        <v>0</v>
      </c>
      <c r="D98" s="71" t="n">
        <f aca="false">VarInput!D98</f>
        <v>0</v>
      </c>
      <c r="E98" s="71" t="n">
        <f aca="false">VarInput!E98</f>
        <v>0</v>
      </c>
      <c r="F98" s="71" t="n">
        <f aca="false">VarInput!F98</f>
        <v>0</v>
      </c>
      <c r="G98" s="71" t="n">
        <f aca="false">VarInput!G98</f>
        <v>0</v>
      </c>
      <c r="H98" s="71" t="n">
        <f aca="false">VarInput!H98</f>
        <v>0</v>
      </c>
      <c r="I98" s="71" t="n">
        <f aca="false">VarInput!I98</f>
        <v>0</v>
      </c>
      <c r="J98" s="71" t="n">
        <f aca="false">VarInput!J98</f>
        <v>0</v>
      </c>
      <c r="K98" s="72" t="n">
        <v>0.410843265972076</v>
      </c>
      <c r="L98" s="72" t="n">
        <v>0.490570851943478</v>
      </c>
      <c r="M98" s="72" t="n">
        <v>0.0213627901299823</v>
      </c>
      <c r="N98" s="61" t="n">
        <v>-7700.12892351606</v>
      </c>
      <c r="O98" s="62" t="n">
        <f aca="false" t="array" ref="O98:O98">DDE("bdde","hist","US;OSX.int=day.PRDS=1FARD=4/25/2000.NEARD=4/25/2000.excel.qe=ls")</f>
        <v>111.279998779297</v>
      </c>
    </row>
    <row r="99" customFormat="false" ht="12.75" hidden="false" customHeight="false" outlineLevel="0" collapsed="false">
      <c r="A99" s="71" t="n">
        <f aca="false">VarInput!A99</f>
        <v>0</v>
      </c>
      <c r="B99" s="71" t="n">
        <f aca="false">VarInput!B99</f>
        <v>0</v>
      </c>
      <c r="C99" s="71" t="n">
        <f aca="false">VarInput!C99</f>
        <v>0</v>
      </c>
      <c r="D99" s="71" t="n">
        <f aca="false">VarInput!D99</f>
        <v>0</v>
      </c>
      <c r="E99" s="71" t="n">
        <f aca="false">VarInput!E99</f>
        <v>0</v>
      </c>
      <c r="F99" s="71" t="n">
        <f aca="false">VarInput!F99</f>
        <v>0</v>
      </c>
      <c r="G99" s="71" t="n">
        <f aca="false">VarInput!G99</f>
        <v>0</v>
      </c>
      <c r="H99" s="71" t="n">
        <f aca="false">VarInput!H99</f>
        <v>0</v>
      </c>
      <c r="I99" s="71" t="n">
        <f aca="false">VarInput!I99</f>
        <v>0</v>
      </c>
      <c r="J99" s="71" t="n">
        <f aca="false">VarInput!J99</f>
        <v>0</v>
      </c>
      <c r="K99" s="72" t="n">
        <v>0.279739414169242</v>
      </c>
      <c r="L99" s="72" t="n">
        <v>0.525782054722465</v>
      </c>
      <c r="M99" s="72" t="n">
        <v>0.0148907597821522</v>
      </c>
      <c r="N99" s="61" t="n">
        <v>-58159.970227321</v>
      </c>
      <c r="O99" s="62" t="n">
        <f aca="false" t="array" ref="O99:O99">DDE("bdde","hist","US;OSX.int=day.PRDS=1FARD=4/25/2000.NEARD=4/25/2000.excel.qe=ls")</f>
        <v>111.279998779297</v>
      </c>
    </row>
    <row r="100" customFormat="false" ht="12.75" hidden="false" customHeight="false" outlineLevel="0" collapsed="false">
      <c r="A100" s="71" t="n">
        <f aca="false">VarInput!A100</f>
        <v>0</v>
      </c>
      <c r="B100" s="71" t="n">
        <f aca="false">VarInput!B100</f>
        <v>0</v>
      </c>
      <c r="C100" s="71" t="n">
        <f aca="false">VarInput!C100</f>
        <v>0</v>
      </c>
      <c r="D100" s="71" t="n">
        <f aca="false">VarInput!D100</f>
        <v>0</v>
      </c>
      <c r="E100" s="71" t="n">
        <f aca="false">VarInput!E100</f>
        <v>0</v>
      </c>
      <c r="F100" s="71" t="n">
        <f aca="false">VarInput!F100</f>
        <v>0</v>
      </c>
      <c r="G100" s="71" t="n">
        <f aca="false">VarInput!G100</f>
        <v>0</v>
      </c>
      <c r="H100" s="71" t="n">
        <f aca="false">VarInput!H100</f>
        <v>0</v>
      </c>
      <c r="I100" s="71" t="n">
        <f aca="false">VarInput!I100</f>
        <v>0</v>
      </c>
      <c r="J100" s="71" t="n">
        <f aca="false">VarInput!J100</f>
        <v>0</v>
      </c>
      <c r="K100" s="72" t="n">
        <v>0.279739414169242</v>
      </c>
      <c r="L100" s="72" t="n">
        <v>0.529294015798019</v>
      </c>
      <c r="M100" s="72" t="n">
        <v>0.00977281422520793</v>
      </c>
      <c r="N100" s="61" t="n">
        <v>-52141.4726900323</v>
      </c>
      <c r="O100" s="62" t="n">
        <f aca="false" t="array" ref="O100:O100">DDE("bdde","hist","US;OSX.int=day.PRDS=1FARD=4/25/2000.NEARD=4/25/2000.excel.qe=ls")</f>
        <v>111.279998779297</v>
      </c>
    </row>
    <row r="101" customFormat="false" ht="12.75" hidden="false" customHeight="false" outlineLevel="0" collapsed="false">
      <c r="A101" s="71" t="n">
        <f aca="false">VarInput!A101</f>
        <v>0</v>
      </c>
      <c r="B101" s="71" t="n">
        <f aca="false">VarInput!B101</f>
        <v>0</v>
      </c>
      <c r="C101" s="71" t="n">
        <f aca="false">VarInput!C101</f>
        <v>0</v>
      </c>
      <c r="D101" s="71" t="n">
        <f aca="false">VarInput!D101</f>
        <v>0</v>
      </c>
      <c r="E101" s="71" t="n">
        <f aca="false">VarInput!E101</f>
        <v>0</v>
      </c>
      <c r="F101" s="71" t="n">
        <f aca="false">VarInput!F101</f>
        <v>0</v>
      </c>
      <c r="G101" s="71" t="n">
        <f aca="false">VarInput!G101</f>
        <v>0</v>
      </c>
      <c r="H101" s="71" t="n">
        <f aca="false">VarInput!H101</f>
        <v>0</v>
      </c>
      <c r="I101" s="71" t="n">
        <f aca="false">VarInput!I101</f>
        <v>0</v>
      </c>
      <c r="J101" s="71" t="n">
        <f aca="false">VarInput!J101</f>
        <v>0</v>
      </c>
      <c r="K101" s="72" t="n">
        <v>0.269213155066143</v>
      </c>
      <c r="L101" s="72" t="n">
        <v>0.441098453908686</v>
      </c>
      <c r="M101" s="72" t="n">
        <v>0.00970462538156935</v>
      </c>
      <c r="N101" s="61" t="n">
        <v>-64685.8594252898</v>
      </c>
      <c r="O101" s="62" t="n">
        <f aca="false" t="array" ref="O101:O101">DDE("bdde","hist","US;OSX.int=day.PRDS=1FARD=4/25/2000.NEARD=4/25/2000.excel.qe=ls")</f>
        <v>111.279998779297</v>
      </c>
    </row>
    <row r="102" customFormat="false" ht="12.75" hidden="false" customHeight="false" outlineLevel="0" collapsed="false">
      <c r="A102" s="71" t="n">
        <f aca="false">VarInput!A102</f>
        <v>0</v>
      </c>
      <c r="B102" s="71" t="n">
        <f aca="false">VarInput!B102</f>
        <v>0</v>
      </c>
      <c r="C102" s="71" t="n">
        <f aca="false">VarInput!C102</f>
        <v>0</v>
      </c>
      <c r="D102" s="71" t="n">
        <f aca="false">VarInput!D102</f>
        <v>0</v>
      </c>
      <c r="E102" s="71" t="n">
        <f aca="false">VarInput!E102</f>
        <v>0</v>
      </c>
      <c r="F102" s="71" t="n">
        <f aca="false">VarInput!F102</f>
        <v>0</v>
      </c>
      <c r="G102" s="71" t="n">
        <f aca="false">VarInput!G102</f>
        <v>0</v>
      </c>
      <c r="H102" s="71" t="n">
        <f aca="false">VarInput!H102</f>
        <v>0</v>
      </c>
      <c r="I102" s="71" t="n">
        <f aca="false">VarInput!I102</f>
        <v>0</v>
      </c>
      <c r="J102" s="71" t="n">
        <f aca="false">VarInput!J102</f>
        <v>0</v>
      </c>
      <c r="K102" s="72" t="n">
        <v>0.269213155066143</v>
      </c>
      <c r="L102" s="72" t="n">
        <v>1</v>
      </c>
      <c r="M102" s="72" t="n">
        <v>0</v>
      </c>
      <c r="N102" s="61" t="n">
        <v>-39134.0057648428</v>
      </c>
      <c r="O102" s="62" t="n">
        <f aca="false" t="array" ref="O102:O102">DDE("bdde","hist","US;PCG.int=day.PRDS=1FARD=4/25/2000.NEARD=4/25/2000.excel.qe=ls")</f>
        <v>26.125</v>
      </c>
    </row>
    <row r="103" customFormat="false" ht="12.75" hidden="false" customHeight="false" outlineLevel="0" collapsed="false">
      <c r="A103" s="71" t="n">
        <f aca="false">VarInput!A103</f>
        <v>0</v>
      </c>
      <c r="B103" s="71" t="n">
        <f aca="false">VarInput!B103</f>
        <v>0</v>
      </c>
      <c r="C103" s="71" t="n">
        <f aca="false">VarInput!C103</f>
        <v>0</v>
      </c>
      <c r="D103" s="71" t="n">
        <f aca="false">VarInput!D103</f>
        <v>0</v>
      </c>
      <c r="E103" s="71" t="n">
        <f aca="false">VarInput!E103</f>
        <v>0</v>
      </c>
      <c r="F103" s="71" t="n">
        <f aca="false">VarInput!F103</f>
        <v>0</v>
      </c>
      <c r="G103" s="71" t="n">
        <f aca="false">VarInput!G103</f>
        <v>0</v>
      </c>
      <c r="H103" s="71" t="n">
        <f aca="false">VarInput!H103</f>
        <v>0</v>
      </c>
      <c r="I103" s="71" t="n">
        <f aca="false">VarInput!I103</f>
        <v>0</v>
      </c>
      <c r="J103" s="71" t="n">
        <f aca="false">VarInput!J103</f>
        <v>0</v>
      </c>
      <c r="K103" s="72" t="n">
        <v>0.253391264282474</v>
      </c>
      <c r="L103" s="72" t="n">
        <v>0.571535175902254</v>
      </c>
      <c r="M103" s="72" t="n">
        <v>0.311589196300292</v>
      </c>
      <c r="N103" s="61" t="n">
        <v>-131869.587434859</v>
      </c>
      <c r="O103" s="62" t="n">
        <f aca="false" t="array" ref="O103:O103">DDE("bdde","hist","US;PCG.int=day.PRDS=1FARD=4/25/2000.NEARD=4/25/2000.excel.qe=ls")</f>
        <v>26.125</v>
      </c>
    </row>
    <row r="104" customFormat="false" ht="12.75" hidden="false" customHeight="false" outlineLevel="0" collapsed="false">
      <c r="A104" s="71" t="n">
        <f aca="false">VarInput!A104</f>
        <v>0</v>
      </c>
      <c r="B104" s="71" t="n">
        <f aca="false">VarInput!B104</f>
        <v>0</v>
      </c>
      <c r="C104" s="71" t="n">
        <f aca="false">VarInput!C104</f>
        <v>0</v>
      </c>
      <c r="D104" s="71" t="n">
        <f aca="false">VarInput!D104</f>
        <v>0</v>
      </c>
      <c r="E104" s="71" t="n">
        <f aca="false">VarInput!E104</f>
        <v>0</v>
      </c>
      <c r="F104" s="71" t="n">
        <f aca="false">VarInput!F104</f>
        <v>0</v>
      </c>
      <c r="G104" s="71" t="n">
        <f aca="false">VarInput!G104</f>
        <v>0</v>
      </c>
      <c r="H104" s="71" t="n">
        <f aca="false">VarInput!H104</f>
        <v>0</v>
      </c>
      <c r="I104" s="71" t="n">
        <f aca="false">VarInput!I104</f>
        <v>0</v>
      </c>
      <c r="J104" s="71" t="n">
        <f aca="false">VarInput!J104</f>
        <v>0</v>
      </c>
      <c r="K104" s="72" t="n">
        <v>0.253391264282474</v>
      </c>
      <c r="L104" s="72" t="n">
        <v>1</v>
      </c>
      <c r="M104" s="72" t="n">
        <v>0</v>
      </c>
      <c r="N104" s="61" t="n">
        <v>-97723.2473316621</v>
      </c>
      <c r="O104" s="62" t="n">
        <f aca="false" t="array" ref="O104:O104">DDE("bdde","hist","US;PE.int=day.PRDS=1FARD=4/25/2000.NEARD=4/25/2000.excel.qe=ls")</f>
        <v>42</v>
      </c>
    </row>
    <row r="105" customFormat="false" ht="12.75" hidden="false" customHeight="false" outlineLevel="0" collapsed="false">
      <c r="A105" s="71" t="n">
        <f aca="false">VarInput!A105</f>
        <v>0</v>
      </c>
      <c r="B105" s="71" t="n">
        <f aca="false">VarInput!B105</f>
        <v>0</v>
      </c>
      <c r="C105" s="71" t="n">
        <f aca="false">VarInput!C105</f>
        <v>0</v>
      </c>
      <c r="D105" s="71" t="n">
        <f aca="false">VarInput!D105</f>
        <v>0</v>
      </c>
      <c r="E105" s="71" t="n">
        <f aca="false">VarInput!E105</f>
        <v>0</v>
      </c>
      <c r="F105" s="71" t="n">
        <f aca="false">VarInput!F105</f>
        <v>0</v>
      </c>
      <c r="G105" s="71" t="n">
        <f aca="false">VarInput!G105</f>
        <v>0</v>
      </c>
      <c r="H105" s="71" t="n">
        <f aca="false">VarInput!H105</f>
        <v>0</v>
      </c>
      <c r="I105" s="71" t="n">
        <f aca="false">VarInput!I105</f>
        <v>0</v>
      </c>
      <c r="J105" s="71" t="n">
        <f aca="false">VarInput!J105</f>
        <v>0</v>
      </c>
      <c r="K105" s="72" t="n">
        <v>0.312404564965765</v>
      </c>
      <c r="L105" s="72" t="n">
        <v>1</v>
      </c>
      <c r="M105" s="72" t="n">
        <v>0</v>
      </c>
      <c r="N105" s="61" t="n">
        <v>-33831.3507483818</v>
      </c>
      <c r="O105" s="62" t="n">
        <f aca="false" t="array" ref="O105:O105">DDE("bdde","hist","US;PEG.int=day.PRDS=1FARD=4/25/2000.NEARD=4/25/2000.excel.qe=ls")</f>
        <v>35.0625</v>
      </c>
    </row>
    <row r="106" customFormat="false" ht="12.75" hidden="false" customHeight="false" outlineLevel="0" collapsed="false">
      <c r="A106" s="71" t="n">
        <f aca="false">VarInput!A106</f>
        <v>0</v>
      </c>
      <c r="B106" s="71" t="n">
        <f aca="false">VarInput!B106</f>
        <v>0</v>
      </c>
      <c r="C106" s="71" t="n">
        <f aca="false">VarInput!C106</f>
        <v>0</v>
      </c>
      <c r="D106" s="71" t="n">
        <f aca="false">VarInput!D106</f>
        <v>0</v>
      </c>
      <c r="E106" s="71" t="n">
        <f aca="false">VarInput!E106</f>
        <v>0</v>
      </c>
      <c r="F106" s="71" t="n">
        <f aca="false">VarInput!F106</f>
        <v>0</v>
      </c>
      <c r="G106" s="71" t="n">
        <f aca="false">VarInput!G106</f>
        <v>0</v>
      </c>
      <c r="H106" s="71" t="n">
        <f aca="false">VarInput!H106</f>
        <v>0</v>
      </c>
      <c r="I106" s="71" t="n">
        <f aca="false">VarInput!I106</f>
        <v>0</v>
      </c>
      <c r="J106" s="71" t="n">
        <f aca="false">VarInput!J106</f>
        <v>0</v>
      </c>
      <c r="K106" s="72" t="n">
        <v>0.25236318729869</v>
      </c>
      <c r="L106" s="72" t="n">
        <v>1</v>
      </c>
      <c r="M106" s="72" t="n">
        <v>0</v>
      </c>
      <c r="N106" s="61" t="n">
        <v>-121213.229145836</v>
      </c>
      <c r="O106" s="62" t="n">
        <f aca="false" t="array" ref="O106:O106">DDE("bdde","hist","CA;PLA.int=day.PRDS=1FARD=4/25/2000.NEARD=4/25/2000.excel.qe=ls")</f>
        <v>6.5</v>
      </c>
    </row>
    <row r="107" customFormat="false" ht="12.75" hidden="false" customHeight="false" outlineLevel="0" collapsed="false">
      <c r="A107" s="71" t="n">
        <f aca="false">VarInput!A107</f>
        <v>0</v>
      </c>
      <c r="B107" s="71" t="n">
        <f aca="false">VarInput!B107</f>
        <v>0</v>
      </c>
      <c r="C107" s="71" t="n">
        <f aca="false">VarInput!C107</f>
        <v>0</v>
      </c>
      <c r="D107" s="71" t="n">
        <f aca="false">VarInput!D107</f>
        <v>0</v>
      </c>
      <c r="E107" s="71" t="n">
        <f aca="false">VarInput!E107</f>
        <v>0</v>
      </c>
      <c r="F107" s="71" t="n">
        <f aca="false">VarInput!F107</f>
        <v>0</v>
      </c>
      <c r="G107" s="71" t="n">
        <f aca="false">VarInput!G107</f>
        <v>0</v>
      </c>
      <c r="H107" s="71" t="n">
        <f aca="false">VarInput!H107</f>
        <v>0</v>
      </c>
      <c r="I107" s="71" t="n">
        <f aca="false">VarInput!I107</f>
        <v>0</v>
      </c>
      <c r="J107" s="71" t="n">
        <f aca="false">VarInput!J107</f>
        <v>0</v>
      </c>
      <c r="K107" s="72" t="n">
        <v>0.25236318729869</v>
      </c>
      <c r="L107" s="72" t="n">
        <v>1</v>
      </c>
      <c r="M107" s="72" t="n">
        <v>0</v>
      </c>
      <c r="N107" s="61" t="n">
        <v>-108847.061441279</v>
      </c>
      <c r="O107" s="62" t="n">
        <f aca="false" t="array" ref="O107:O107">DDE("bdde","hist","US;PPP.int=day.PRDS=1FARD=4/25/2000.NEARD=4/25/2000.excel.qe=ls")</f>
        <v>24.875</v>
      </c>
    </row>
    <row r="108" customFormat="false" ht="12.75" hidden="false" customHeight="false" outlineLevel="0" collapsed="false">
      <c r="A108" s="71" t="n">
        <f aca="false">VarInput!A108</f>
        <v>0</v>
      </c>
      <c r="B108" s="71" t="n">
        <f aca="false">VarInput!B108</f>
        <v>0</v>
      </c>
      <c r="C108" s="71" t="n">
        <f aca="false">VarInput!C108</f>
        <v>0</v>
      </c>
      <c r="D108" s="71" t="n">
        <f aca="false">VarInput!D108</f>
        <v>0</v>
      </c>
      <c r="E108" s="71" t="n">
        <f aca="false">VarInput!E108</f>
        <v>0</v>
      </c>
      <c r="F108" s="71" t="n">
        <f aca="false">VarInput!F108</f>
        <v>0</v>
      </c>
      <c r="G108" s="71" t="n">
        <f aca="false">VarInput!G108</f>
        <v>0</v>
      </c>
      <c r="H108" s="71" t="n">
        <f aca="false">VarInput!H108</f>
        <v>0</v>
      </c>
      <c r="I108" s="71" t="n">
        <f aca="false">VarInput!I108</f>
        <v>0</v>
      </c>
      <c r="J108" s="71" t="n">
        <f aca="false">VarInput!J108</f>
        <v>0</v>
      </c>
      <c r="K108" s="72" t="n">
        <v>0.31734935580882</v>
      </c>
      <c r="L108" s="72" t="n">
        <v>1</v>
      </c>
      <c r="M108" s="72" t="n">
        <v>0</v>
      </c>
      <c r="N108" s="61" t="n">
        <v>-9240.45985392553</v>
      </c>
      <c r="O108" s="62" t="n">
        <f aca="false">D108</f>
        <v>0</v>
      </c>
    </row>
    <row r="109" customFormat="false" ht="12.75" hidden="false" customHeight="false" outlineLevel="0" collapsed="false">
      <c r="A109" s="71" t="n">
        <f aca="false">VarInput!A109</f>
        <v>0</v>
      </c>
      <c r="B109" s="71" t="n">
        <f aca="false">VarInput!B109</f>
        <v>0</v>
      </c>
      <c r="C109" s="71" t="n">
        <f aca="false">VarInput!C109</f>
        <v>0</v>
      </c>
      <c r="D109" s="71" t="n">
        <f aca="false">VarInput!D109</f>
        <v>0</v>
      </c>
      <c r="E109" s="71" t="n">
        <f aca="false">VarInput!E109</f>
        <v>0</v>
      </c>
      <c r="F109" s="71" t="n">
        <f aca="false">VarInput!F109</f>
        <v>0</v>
      </c>
      <c r="G109" s="71" t="n">
        <f aca="false">VarInput!G109</f>
        <v>0</v>
      </c>
      <c r="H109" s="71" t="n">
        <f aca="false">VarInput!H109</f>
        <v>0</v>
      </c>
      <c r="I109" s="71" t="n">
        <f aca="false">VarInput!I109</f>
        <v>0</v>
      </c>
      <c r="J109" s="71" t="n">
        <f aca="false">VarInput!J109</f>
        <v>0</v>
      </c>
      <c r="K109" s="72" t="n">
        <v>0.31734935580882</v>
      </c>
      <c r="L109" s="72" t="n">
        <v>1</v>
      </c>
      <c r="M109" s="72" t="n">
        <v>0</v>
      </c>
      <c r="N109" s="61" t="n">
        <v>-23110.9551207545</v>
      </c>
      <c r="O109" s="62" t="n">
        <f aca="false" t="array" ref="O109:O109">DDE("bdde","hist","US;PXD.int=day.PRDS=1FARD=4/25/2000.NEARD=4/25/2000.excel.qe=ls")</f>
        <v>9.8125</v>
      </c>
    </row>
    <row r="110" customFormat="false" ht="12.75" hidden="false" customHeight="false" outlineLevel="0" collapsed="false">
      <c r="A110" s="71" t="n">
        <f aca="false">VarInput!A110</f>
        <v>0</v>
      </c>
      <c r="B110" s="71" t="n">
        <f aca="false">VarInput!B110</f>
        <v>0</v>
      </c>
      <c r="C110" s="71" t="n">
        <f aca="false">VarInput!C110</f>
        <v>0</v>
      </c>
      <c r="D110" s="71" t="n">
        <f aca="false">VarInput!D110</f>
        <v>0</v>
      </c>
      <c r="E110" s="71" t="n">
        <f aca="false">VarInput!E110</f>
        <v>0</v>
      </c>
      <c r="F110" s="71" t="n">
        <f aca="false">VarInput!F110</f>
        <v>0</v>
      </c>
      <c r="G110" s="71" t="n">
        <f aca="false">VarInput!G110</f>
        <v>0</v>
      </c>
      <c r="H110" s="71" t="n">
        <f aca="false">VarInput!H110</f>
        <v>0</v>
      </c>
      <c r="I110" s="71" t="n">
        <f aca="false">VarInput!I110</f>
        <v>0</v>
      </c>
      <c r="J110" s="71" t="n">
        <f aca="false">VarInput!J110</f>
        <v>0</v>
      </c>
      <c r="K110" s="72" t="n">
        <v>0.31734935580882</v>
      </c>
      <c r="L110" s="72" t="n">
        <v>0.511884781165813</v>
      </c>
      <c r="M110" s="72" t="n">
        <v>0.140200233415426</v>
      </c>
      <c r="N110" s="61" t="n">
        <v>-36170.6543938385</v>
      </c>
      <c r="O110" s="62" t="n">
        <f aca="false" t="array" ref="O110:O110">DDE("bdde","hist","US;PXD.int=day.PRDS=1FARD=4/25/2000.NEARD=4/25/2000.excel.qe=ls")</f>
        <v>9.8125</v>
      </c>
    </row>
    <row r="111" customFormat="false" ht="12.75" hidden="false" customHeight="false" outlineLevel="0" collapsed="false">
      <c r="A111" s="71" t="n">
        <f aca="false">VarInput!A111</f>
        <v>0</v>
      </c>
      <c r="B111" s="71" t="n">
        <f aca="false">VarInput!B111</f>
        <v>0</v>
      </c>
      <c r="C111" s="71" t="n">
        <f aca="false">VarInput!C111</f>
        <v>0</v>
      </c>
      <c r="D111" s="71" t="n">
        <f aca="false">VarInput!D111</f>
        <v>0</v>
      </c>
      <c r="E111" s="71" t="n">
        <f aca="false">VarInput!E111</f>
        <v>0</v>
      </c>
      <c r="F111" s="71" t="n">
        <f aca="false">VarInput!F111</f>
        <v>0</v>
      </c>
      <c r="G111" s="71" t="n">
        <f aca="false">VarInput!G111</f>
        <v>0</v>
      </c>
      <c r="H111" s="71" t="n">
        <f aca="false">VarInput!H111</f>
        <v>0</v>
      </c>
      <c r="I111" s="71" t="n">
        <f aca="false">VarInput!I111</f>
        <v>0</v>
      </c>
      <c r="J111" s="71" t="n">
        <f aca="false">VarInput!J111</f>
        <v>0</v>
      </c>
      <c r="K111" s="72" t="n">
        <v>0.256830482000693</v>
      </c>
      <c r="L111" s="72" t="n">
        <v>0.857303169621842</v>
      </c>
      <c r="M111" s="72" t="n">
        <v>0.087344916625584</v>
      </c>
      <c r="N111" s="61" t="n">
        <v>-114167.873155045</v>
      </c>
      <c r="O111" s="62" t="n">
        <f aca="false" t="array" ref="O111:O111">DDE("bdde","hist","US;PXD.int=day.PRDS=1FARD=4/25/2000.NEARD=4/25/2000.excel.qe=ls")</f>
        <v>9.8125</v>
      </c>
    </row>
    <row r="112" customFormat="false" ht="12.75" hidden="false" customHeight="false" outlineLevel="0" collapsed="false">
      <c r="A112" s="71" t="n">
        <f aca="false">VarInput!A112</f>
        <v>0</v>
      </c>
      <c r="B112" s="71" t="n">
        <f aca="false">VarInput!B112</f>
        <v>0</v>
      </c>
      <c r="C112" s="71" t="n">
        <f aca="false">VarInput!C112</f>
        <v>0</v>
      </c>
      <c r="D112" s="71" t="n">
        <f aca="false">VarInput!D112</f>
        <v>0</v>
      </c>
      <c r="E112" s="71" t="n">
        <f aca="false">VarInput!E112</f>
        <v>0</v>
      </c>
      <c r="F112" s="71" t="n">
        <f aca="false">VarInput!F112</f>
        <v>0</v>
      </c>
      <c r="G112" s="71" t="n">
        <f aca="false">VarInput!G112</f>
        <v>0</v>
      </c>
      <c r="H112" s="71" t="n">
        <f aca="false">VarInput!H112</f>
        <v>0</v>
      </c>
      <c r="I112" s="71" t="n">
        <f aca="false">VarInput!I112</f>
        <v>0</v>
      </c>
      <c r="J112" s="71" t="n">
        <f aca="false">VarInput!J112</f>
        <v>0</v>
      </c>
      <c r="K112" s="72" t="n">
        <v>0.256830482000693</v>
      </c>
      <c r="L112" s="72" t="n">
        <v>1</v>
      </c>
      <c r="M112" s="72" t="n">
        <v>0</v>
      </c>
      <c r="N112" s="61" t="n">
        <v>-118785.742129578</v>
      </c>
      <c r="O112" s="62" t="n">
        <f aca="false" t="array" ref="O112:O112">DDE("bdde","hist","US;QCOM.int=day.PRDS=1FARD=4/25/2000.NEARD=4/25/2000.excel.qe=ls")</f>
        <v>99.625</v>
      </c>
    </row>
    <row r="113" customFormat="false" ht="12.75" hidden="false" customHeight="false" outlineLevel="0" collapsed="false">
      <c r="A113" s="71" t="n">
        <f aca="false">VarInput!A113</f>
        <v>0</v>
      </c>
      <c r="B113" s="71" t="n">
        <f aca="false">VarInput!B113</f>
        <v>0</v>
      </c>
      <c r="C113" s="71" t="n">
        <f aca="false">VarInput!C113</f>
        <v>0</v>
      </c>
      <c r="D113" s="71" t="n">
        <f aca="false">VarInput!D113</f>
        <v>0</v>
      </c>
      <c r="E113" s="71" t="n">
        <f aca="false">VarInput!E113</f>
        <v>0</v>
      </c>
      <c r="F113" s="71" t="n">
        <f aca="false">VarInput!F113</f>
        <v>0</v>
      </c>
      <c r="G113" s="71" t="n">
        <f aca="false">VarInput!G113</f>
        <v>0</v>
      </c>
      <c r="H113" s="71" t="n">
        <f aca="false">VarInput!H113</f>
        <v>0</v>
      </c>
      <c r="I113" s="71" t="n">
        <f aca="false">VarInput!I113</f>
        <v>0</v>
      </c>
      <c r="J113" s="71" t="n">
        <f aca="false">VarInput!J113</f>
        <v>0</v>
      </c>
      <c r="K113" s="72" t="n">
        <v>0.19048318872979</v>
      </c>
      <c r="L113" s="72" t="n">
        <v>1</v>
      </c>
      <c r="M113" s="72" t="n">
        <v>0</v>
      </c>
      <c r="N113" s="61" t="n">
        <v>-199066.244592972</v>
      </c>
      <c r="O113" s="62" t="n">
        <f aca="false" t="array" ref="O113:O113">DDE("bdde","hist","US;QQQ.int=day.PRDS=1FARD=4/25/2000.NEARD=4/25/2000.excel.qe=ls")</f>
        <v>84.75</v>
      </c>
    </row>
    <row r="114" customFormat="false" ht="12.75" hidden="false" customHeight="false" outlineLevel="0" collapsed="false">
      <c r="A114" s="71" t="n">
        <f aca="false">VarInput!A114</f>
        <v>0</v>
      </c>
      <c r="B114" s="71" t="n">
        <f aca="false">VarInput!B114</f>
        <v>0</v>
      </c>
      <c r="C114" s="71" t="n">
        <f aca="false">VarInput!C114</f>
        <v>0</v>
      </c>
      <c r="D114" s="71" t="n">
        <f aca="false">VarInput!D114</f>
        <v>0</v>
      </c>
      <c r="E114" s="71" t="n">
        <f aca="false">VarInput!E114</f>
        <v>0</v>
      </c>
      <c r="F114" s="71" t="n">
        <f aca="false">VarInput!F114</f>
        <v>0</v>
      </c>
      <c r="G114" s="71" t="n">
        <f aca="false">VarInput!G114</f>
        <v>0</v>
      </c>
      <c r="H114" s="71" t="n">
        <f aca="false">VarInput!H114</f>
        <v>0</v>
      </c>
      <c r="I114" s="71" t="n">
        <f aca="false">VarInput!I114</f>
        <v>0</v>
      </c>
      <c r="J114" s="71" t="n">
        <f aca="false">VarInput!J114</f>
        <v>0</v>
      </c>
      <c r="K114" s="72" t="n">
        <v>0.321450693305203</v>
      </c>
      <c r="L114" s="72" t="n">
        <v>0.676987937606985</v>
      </c>
      <c r="M114" s="72" t="n">
        <v>0.0116261090187538</v>
      </c>
      <c r="N114" s="61" t="n">
        <v>-52867.1344010255</v>
      </c>
      <c r="O114" s="62" t="n">
        <f aca="false" t="array" ref="O114:O114">DDE("bdde","hist","US;QQQ.int=day.PRDS=1FARD=4/25/2000.NEARD=4/25/2000.excel.qe=ls")</f>
        <v>84.75</v>
      </c>
    </row>
    <row r="115" customFormat="false" ht="12.75" hidden="false" customHeight="false" outlineLevel="0" collapsed="false">
      <c r="A115" s="71" t="n">
        <f aca="false">VarInput!A115</f>
        <v>0</v>
      </c>
      <c r="B115" s="71" t="n">
        <f aca="false">VarInput!B115</f>
        <v>0</v>
      </c>
      <c r="C115" s="71" t="n">
        <f aca="false">VarInput!C115</f>
        <v>0</v>
      </c>
      <c r="D115" s="71" t="n">
        <f aca="false">VarInput!D115</f>
        <v>0</v>
      </c>
      <c r="E115" s="71" t="n">
        <f aca="false">VarInput!E115</f>
        <v>0</v>
      </c>
      <c r="F115" s="71" t="n">
        <f aca="false">VarInput!F115</f>
        <v>0</v>
      </c>
      <c r="G115" s="71" t="n">
        <f aca="false">VarInput!G115</f>
        <v>0</v>
      </c>
      <c r="H115" s="71" t="n">
        <f aca="false">VarInput!H115</f>
        <v>0</v>
      </c>
      <c r="I115" s="71" t="n">
        <f aca="false">VarInput!I115</f>
        <v>0</v>
      </c>
      <c r="J115" s="71" t="n">
        <f aca="false">VarInput!J115</f>
        <v>0</v>
      </c>
      <c r="K115" s="72" t="n">
        <v>0.321450693305203</v>
      </c>
      <c r="L115" s="72" t="n">
        <v>-0.331984229430005</v>
      </c>
      <c r="M115" s="72" t="n">
        <v>0.0114355662470461</v>
      </c>
      <c r="N115" s="61" t="n">
        <v>-8270.77464662239</v>
      </c>
      <c r="O115" s="62" t="n">
        <f aca="false" t="array" ref="O115:O115">DDE("bdde","hist","US;QQQ.int=day.PRDS=1FARD=4/25/2000.NEARD=4/25/2000.excel.qe=ls")</f>
        <v>84.75</v>
      </c>
    </row>
    <row r="116" customFormat="false" ht="12.75" hidden="false" customHeight="false" outlineLevel="0" collapsed="false">
      <c r="A116" s="71" t="n">
        <f aca="false">VarInput!A116</f>
        <v>0</v>
      </c>
      <c r="B116" s="71" t="n">
        <f aca="false">VarInput!B116</f>
        <v>0</v>
      </c>
      <c r="C116" s="71" t="n">
        <f aca="false">VarInput!C116</f>
        <v>0</v>
      </c>
      <c r="D116" s="71" t="n">
        <f aca="false">VarInput!D116</f>
        <v>0</v>
      </c>
      <c r="E116" s="71" t="n">
        <f aca="false">VarInput!E116</f>
        <v>0</v>
      </c>
      <c r="F116" s="71" t="n">
        <f aca="false">VarInput!F116</f>
        <v>0</v>
      </c>
      <c r="G116" s="71" t="n">
        <f aca="false">VarInput!G116</f>
        <v>0</v>
      </c>
      <c r="H116" s="71" t="n">
        <f aca="false">VarInput!H116</f>
        <v>0</v>
      </c>
      <c r="I116" s="71" t="n">
        <f aca="false">VarInput!I116</f>
        <v>0</v>
      </c>
      <c r="J116" s="71" t="n">
        <f aca="false">VarInput!J116</f>
        <v>0</v>
      </c>
      <c r="K116" s="72" t="n">
        <v>0.321450693305203</v>
      </c>
      <c r="L116" s="72" t="n">
        <v>1</v>
      </c>
      <c r="M116" s="72" t="n">
        <v>0</v>
      </c>
      <c r="N116" s="61" t="n">
        <v>-26759.8795331902</v>
      </c>
      <c r="O116" s="62" t="n">
        <f aca="false" t="array" ref="O116:O116">DDE("bdde","hist","US;RBAK.int=day.PRDS=1FARD=4/25/2000.NEARD=4/25/2000.excel.qe=ls")</f>
        <v>54</v>
      </c>
    </row>
    <row r="117" customFormat="false" ht="12.75" hidden="false" customHeight="false" outlineLevel="0" collapsed="false">
      <c r="A117" s="71" t="n">
        <f aca="false">VarInput!A117</f>
        <v>0</v>
      </c>
      <c r="B117" s="71" t="n">
        <f aca="false">VarInput!B117</f>
        <v>0</v>
      </c>
      <c r="C117" s="71" t="n">
        <f aca="false">VarInput!C117</f>
        <v>0</v>
      </c>
      <c r="D117" s="71" t="n">
        <f aca="false">VarInput!D117</f>
        <v>0</v>
      </c>
      <c r="E117" s="71" t="n">
        <f aca="false">VarInput!E117</f>
        <v>0</v>
      </c>
      <c r="F117" s="71" t="n">
        <f aca="false">VarInput!F117</f>
        <v>0</v>
      </c>
      <c r="G117" s="71" t="n">
        <f aca="false">VarInput!G117</f>
        <v>0</v>
      </c>
      <c r="H117" s="71" t="n">
        <f aca="false">VarInput!H117</f>
        <v>0</v>
      </c>
      <c r="I117" s="71" t="n">
        <f aca="false">VarInput!I117</f>
        <v>0</v>
      </c>
      <c r="J117" s="71" t="n">
        <f aca="false">VarInput!J117</f>
        <v>0</v>
      </c>
      <c r="K117" s="72" t="n">
        <v>0.321450693305203</v>
      </c>
      <c r="L117" s="72" t="n">
        <v>1</v>
      </c>
      <c r="M117" s="72" t="n">
        <v>0</v>
      </c>
      <c r="N117" s="61" t="n">
        <v>-33766.331585208</v>
      </c>
      <c r="O117" s="62" t="n">
        <f aca="false" t="array" ref="O117:O117">DDE("bdde","hist","US;RD.int=day.PRDS=1FARD=4/25/2000.NEARD=4/25/2000.excel.qe=ls")</f>
        <v>56.625</v>
      </c>
    </row>
    <row r="118" customFormat="false" ht="12.75" hidden="false" customHeight="false" outlineLevel="0" collapsed="false">
      <c r="A118" s="71" t="n">
        <f aca="false">VarInput!A118</f>
        <v>0</v>
      </c>
      <c r="B118" s="71" t="n">
        <f aca="false">VarInput!B118</f>
        <v>0</v>
      </c>
      <c r="C118" s="71" t="n">
        <f aca="false">VarInput!C118</f>
        <v>0</v>
      </c>
      <c r="D118" s="71" t="n">
        <f aca="false">VarInput!D118</f>
        <v>0</v>
      </c>
      <c r="E118" s="71" t="n">
        <f aca="false">VarInput!E118</f>
        <v>0</v>
      </c>
      <c r="F118" s="71" t="n">
        <f aca="false">VarInput!F118</f>
        <v>0</v>
      </c>
      <c r="G118" s="71" t="n">
        <f aca="false">VarInput!G118</f>
        <v>0</v>
      </c>
      <c r="H118" s="71" t="n">
        <f aca="false">VarInput!H118</f>
        <v>0</v>
      </c>
      <c r="I118" s="71" t="n">
        <f aca="false">VarInput!I118</f>
        <v>0</v>
      </c>
      <c r="J118" s="71" t="n">
        <f aca="false">VarInput!J118</f>
        <v>0</v>
      </c>
      <c r="K118" s="72" t="n">
        <v>0.259546469882173</v>
      </c>
      <c r="L118" s="72" t="n">
        <v>1</v>
      </c>
      <c r="M118" s="72" t="n">
        <v>0</v>
      </c>
      <c r="N118" s="61" t="n">
        <v>-112517.246066183</v>
      </c>
      <c r="O118" s="62" t="n">
        <f aca="false" t="array" ref="O118:O118">DDE("bdde","hist","US;RDC.int=day.PRDS=1FARD=4/25/2000.NEARD=4/25/2000.excel.qe=ls")</f>
        <v>27.125</v>
      </c>
    </row>
    <row r="119" customFormat="false" ht="12.75" hidden="false" customHeight="false" outlineLevel="0" collapsed="false">
      <c r="A119" s="71" t="n">
        <f aca="false">VarInput!A119</f>
        <v>0</v>
      </c>
      <c r="B119" s="71" t="n">
        <f aca="false">VarInput!B119</f>
        <v>0</v>
      </c>
      <c r="C119" s="71" t="n">
        <f aca="false">VarInput!C119</f>
        <v>0</v>
      </c>
      <c r="D119" s="71" t="n">
        <f aca="false">VarInput!D119</f>
        <v>0</v>
      </c>
      <c r="E119" s="71" t="n">
        <f aca="false">VarInput!E119</f>
        <v>0</v>
      </c>
      <c r="F119" s="71" t="n">
        <f aca="false">VarInput!F119</f>
        <v>0</v>
      </c>
      <c r="G119" s="71" t="n">
        <f aca="false">VarInput!G119</f>
        <v>0</v>
      </c>
      <c r="H119" s="71" t="n">
        <f aca="false">VarInput!H119</f>
        <v>0</v>
      </c>
      <c r="I119" s="71" t="n">
        <f aca="false">VarInput!I119</f>
        <v>0</v>
      </c>
      <c r="J119" s="71" t="n">
        <f aca="false">VarInput!J119</f>
        <v>0</v>
      </c>
      <c r="K119" s="72" t="n">
        <v>0.259546469882173</v>
      </c>
      <c r="L119" s="72" t="n">
        <v>1</v>
      </c>
      <c r="M119" s="72" t="n">
        <v>0</v>
      </c>
      <c r="N119" s="61" t="n">
        <v>-116283.620230902</v>
      </c>
      <c r="O119" s="62" t="n">
        <f aca="false" t="array" ref="O119:O119">DDE("bdde","hist","US;REI.int=day.PRDS=1FARD=4/25/2000.NEARD=4/25/2000.excel.qe=ls")</f>
        <v>27.375</v>
      </c>
    </row>
    <row r="120" customFormat="false" ht="12.75" hidden="false" customHeight="false" outlineLevel="0" collapsed="false">
      <c r="A120" s="71" t="n">
        <f aca="false">VarInput!A120</f>
        <v>0</v>
      </c>
      <c r="B120" s="71" t="n">
        <f aca="false">VarInput!B120</f>
        <v>0</v>
      </c>
      <c r="C120" s="71" t="n">
        <f aca="false">VarInput!C120</f>
        <v>0</v>
      </c>
      <c r="D120" s="71" t="n">
        <f aca="false">VarInput!D120</f>
        <v>0</v>
      </c>
      <c r="E120" s="71" t="n">
        <f aca="false">VarInput!E120</f>
        <v>0</v>
      </c>
      <c r="F120" s="71" t="n">
        <f aca="false">VarInput!F120</f>
        <v>0</v>
      </c>
      <c r="G120" s="71" t="n">
        <f aca="false">VarInput!G120</f>
        <v>0</v>
      </c>
      <c r="H120" s="71" t="n">
        <f aca="false">VarInput!H120</f>
        <v>0</v>
      </c>
      <c r="I120" s="71" t="n">
        <f aca="false">VarInput!I120</f>
        <v>0</v>
      </c>
      <c r="J120" s="71" t="n">
        <f aca="false">VarInput!J120</f>
        <v>0</v>
      </c>
      <c r="K120" s="72" t="n">
        <v>0.325911661928919</v>
      </c>
      <c r="L120" s="72" t="n">
        <v>1</v>
      </c>
      <c r="M120" s="72" t="n">
        <v>0</v>
      </c>
      <c r="N120" s="61" t="n">
        <v>-34118.2098106582</v>
      </c>
      <c r="O120" s="62" t="n">
        <f aca="false" t="array" ref="O120:O120">DDE("bdde","hist","US;RIG.int=day.PRDS=1FARD=4/25/2000.NEARD=4/25/2000.excel.qe=ls")</f>
        <v>45.5</v>
      </c>
    </row>
    <row r="121" customFormat="false" ht="12.75" hidden="false" customHeight="false" outlineLevel="0" collapsed="false">
      <c r="A121" s="71" t="n">
        <f aca="false">VarInput!A121</f>
        <v>0</v>
      </c>
      <c r="B121" s="71" t="n">
        <f aca="false">VarInput!B121</f>
        <v>0</v>
      </c>
      <c r="C121" s="71" t="n">
        <f aca="false">VarInput!C121</f>
        <v>0</v>
      </c>
      <c r="D121" s="71" t="n">
        <f aca="false">VarInput!D121</f>
        <v>0</v>
      </c>
      <c r="E121" s="71" t="n">
        <f aca="false">VarInput!E121</f>
        <v>0</v>
      </c>
      <c r="F121" s="71" t="n">
        <f aca="false">VarInput!F121</f>
        <v>0</v>
      </c>
      <c r="G121" s="71" t="n">
        <f aca="false">VarInput!G121</f>
        <v>0</v>
      </c>
      <c r="H121" s="71" t="n">
        <f aca="false">VarInput!H121</f>
        <v>0</v>
      </c>
      <c r="I121" s="71" t="n">
        <f aca="false">VarInput!I121</f>
        <v>0</v>
      </c>
      <c r="J121" s="71" t="n">
        <f aca="false">VarInput!J121</f>
        <v>0</v>
      </c>
      <c r="K121" s="72" t="n">
        <v>0.265499375447526</v>
      </c>
      <c r="L121" s="72" t="n">
        <v>1</v>
      </c>
      <c r="M121" s="72" t="n">
        <v>0</v>
      </c>
      <c r="N121" s="61" t="n">
        <v>-116992.15421628</v>
      </c>
      <c r="O121" s="62" t="n">
        <f aca="false" t="array" ref="O121:O121">DDE("bdde","hist","US;SCMR.int=day.PRDS=1FARD=4/25/2000.NEARD=4/25/2000.excel.qe=ls")</f>
        <v>62.8125</v>
      </c>
    </row>
    <row r="122" customFormat="false" ht="12.75" hidden="false" customHeight="false" outlineLevel="0" collapsed="false">
      <c r="A122" s="71" t="n">
        <f aca="false">VarInput!A122</f>
        <v>0</v>
      </c>
      <c r="B122" s="71" t="n">
        <f aca="false">VarInput!B122</f>
        <v>0</v>
      </c>
      <c r="C122" s="71" t="n">
        <f aca="false">VarInput!C122</f>
        <v>0</v>
      </c>
      <c r="D122" s="71" t="n">
        <f aca="false">VarInput!D122</f>
        <v>0</v>
      </c>
      <c r="E122" s="71" t="n">
        <f aca="false">VarInput!E122</f>
        <v>0</v>
      </c>
      <c r="F122" s="71" t="n">
        <f aca="false">VarInput!F122</f>
        <v>0</v>
      </c>
      <c r="G122" s="71" t="n">
        <f aca="false">VarInput!G122</f>
        <v>0</v>
      </c>
      <c r="H122" s="71" t="n">
        <f aca="false">VarInput!H122</f>
        <v>0</v>
      </c>
      <c r="I122" s="71" t="n">
        <f aca="false">VarInput!I122</f>
        <v>0</v>
      </c>
      <c r="J122" s="71" t="n">
        <f aca="false">VarInput!J122</f>
        <v>0</v>
      </c>
      <c r="K122" s="72" t="n">
        <v>0.265499375447526</v>
      </c>
      <c r="L122" s="72" t="n">
        <v>1</v>
      </c>
      <c r="M122" s="72" t="n">
        <v>0</v>
      </c>
      <c r="N122" s="61" t="n">
        <v>-120752.705526484</v>
      </c>
      <c r="O122" s="62" t="n">
        <f aca="false" t="array" ref="O122:O122">DDE("bdde","hist","US;SFS.int=day.PRDS=1FARD=4/25/2000.NEARD=4/25/2000.excel.qe=ls")</f>
        <v>8.375</v>
      </c>
    </row>
    <row r="123" customFormat="false" ht="12.75" hidden="false" customHeight="false" outlineLevel="0" collapsed="false">
      <c r="A123" s="71" t="n">
        <f aca="false">VarInput!A123</f>
        <v>0</v>
      </c>
      <c r="B123" s="71" t="n">
        <f aca="false">VarInput!B123</f>
        <v>0</v>
      </c>
      <c r="C123" s="71" t="n">
        <f aca="false">VarInput!C123</f>
        <v>0</v>
      </c>
      <c r="D123" s="71" t="n">
        <f aca="false">VarInput!D123</f>
        <v>0</v>
      </c>
      <c r="E123" s="71" t="n">
        <f aca="false">VarInput!E123</f>
        <v>0</v>
      </c>
      <c r="F123" s="71" t="n">
        <f aca="false">VarInput!F123</f>
        <v>0</v>
      </c>
      <c r="G123" s="71" t="n">
        <f aca="false">VarInput!G123</f>
        <v>0</v>
      </c>
      <c r="H123" s="71" t="n">
        <f aca="false">VarInput!H123</f>
        <v>0</v>
      </c>
      <c r="I123" s="71" t="n">
        <f aca="false">VarInput!I123</f>
        <v>0</v>
      </c>
      <c r="J123" s="71" t="n">
        <f aca="false">VarInput!J123</f>
        <v>0</v>
      </c>
      <c r="K123" s="72" t="n">
        <v>0.333925853000359</v>
      </c>
      <c r="L123" s="72" t="n">
        <v>1</v>
      </c>
      <c r="M123" s="72" t="n">
        <v>0</v>
      </c>
      <c r="N123" s="61" t="n">
        <v>-34847.8743718887</v>
      </c>
      <c r="O123" s="62" t="n">
        <f aca="false" t="array" ref="O123:O123">DDE("bdde","hist","US;SGY.int=day.PRDS=1FARD=4/25/2000.NEARD=4/25/2000.excel.qe=ls")</f>
        <v>46.75</v>
      </c>
    </row>
    <row r="124" customFormat="false" ht="12.75" hidden="false" customHeight="false" outlineLevel="0" collapsed="false">
      <c r="A124" s="71" t="n">
        <f aca="false">VarInput!A124</f>
        <v>0</v>
      </c>
      <c r="B124" s="71" t="n">
        <f aca="false">VarInput!B124</f>
        <v>0</v>
      </c>
      <c r="C124" s="71" t="n">
        <f aca="false">VarInput!C124</f>
        <v>0</v>
      </c>
      <c r="D124" s="71" t="n">
        <f aca="false">VarInput!D124</f>
        <v>0</v>
      </c>
      <c r="E124" s="71" t="n">
        <f aca="false">VarInput!E124</f>
        <v>0</v>
      </c>
      <c r="F124" s="71" t="n">
        <f aca="false">VarInput!F124</f>
        <v>0</v>
      </c>
      <c r="G124" s="71" t="n">
        <f aca="false">VarInput!G124</f>
        <v>0</v>
      </c>
      <c r="H124" s="71" t="n">
        <f aca="false">VarInput!H124</f>
        <v>0</v>
      </c>
      <c r="I124" s="71" t="n">
        <f aca="false">VarInput!I124</f>
        <v>0</v>
      </c>
      <c r="J124" s="71" t="n">
        <f aca="false">VarInput!J124</f>
        <v>0</v>
      </c>
      <c r="K124" s="72" t="n">
        <v>0.269071869389863</v>
      </c>
      <c r="L124" s="72" t="n">
        <v>0.78772437723099</v>
      </c>
      <c r="M124" s="72" t="n">
        <v>0.024882317203135</v>
      </c>
      <c r="N124" s="61" t="n">
        <v>-121068.014568868</v>
      </c>
      <c r="O124" s="62" t="n">
        <f aca="false" t="array" ref="O124:O124">DDE("bdde","hist","US;SGY.int=day.PRDS=1FARD=4/25/2000.NEARD=4/25/2000.excel.qe=ls")</f>
        <v>46.75</v>
      </c>
    </row>
    <row r="125" customFormat="false" ht="12.75" hidden="false" customHeight="false" outlineLevel="0" collapsed="false">
      <c r="A125" s="71" t="n">
        <f aca="false">VarInput!A125</f>
        <v>0</v>
      </c>
      <c r="B125" s="71" t="n">
        <f aca="false">VarInput!B125</f>
        <v>0</v>
      </c>
      <c r="C125" s="71" t="n">
        <f aca="false">VarInput!C125</f>
        <v>0</v>
      </c>
      <c r="D125" s="71" t="n">
        <f aca="false">VarInput!D125</f>
        <v>0</v>
      </c>
      <c r="E125" s="71" t="n">
        <f aca="false">VarInput!E125</f>
        <v>0</v>
      </c>
      <c r="F125" s="71" t="n">
        <f aca="false">VarInput!F125</f>
        <v>0</v>
      </c>
      <c r="G125" s="71" t="n">
        <f aca="false">VarInput!G125</f>
        <v>0</v>
      </c>
      <c r="H125" s="71" t="n">
        <f aca="false">VarInput!H125</f>
        <v>0</v>
      </c>
      <c r="I125" s="71" t="n">
        <f aca="false">VarInput!I125</f>
        <v>0</v>
      </c>
      <c r="J125" s="71" t="n">
        <f aca="false">VarInput!J125</f>
        <v>0</v>
      </c>
      <c r="K125" s="72" t="n">
        <v>0.269071869389863</v>
      </c>
      <c r="L125" s="72" t="n">
        <v>0.632019179563977</v>
      </c>
      <c r="M125" s="72" t="n">
        <v>0.0365355488684898</v>
      </c>
      <c r="N125" s="61" t="n">
        <v>-124571.207475013</v>
      </c>
      <c r="O125" s="62" t="n">
        <f aca="false" t="array" ref="O125:O125">DDE("bdde","hist","US;SGY.int=day.PRDS=1FARD=4/25/2000.NEARD=4/25/2000.excel.qe=ls")</f>
        <v>46.75</v>
      </c>
    </row>
    <row r="126" customFormat="false" ht="12.75" hidden="false" customHeight="false" outlineLevel="0" collapsed="false">
      <c r="A126" s="71" t="s">
        <v>290</v>
      </c>
      <c r="B126" s="71" t="n">
        <v>4</v>
      </c>
      <c r="C126" s="71" t="n">
        <v>21500</v>
      </c>
      <c r="D126" s="71" t="n">
        <v>488.869995117188</v>
      </c>
      <c r="E126" s="71" t="n">
        <v>490</v>
      </c>
      <c r="F126" s="71" t="n">
        <v>0.0671058496808081</v>
      </c>
      <c r="G126" s="71" t="n">
        <v>0.02654</v>
      </c>
      <c r="H126" s="71" t="n">
        <v>0.252787599285</v>
      </c>
      <c r="I126" s="71" t="n">
        <v>36820</v>
      </c>
      <c r="J126" s="71" t="n">
        <v>0.205338809034908</v>
      </c>
      <c r="K126" s="72" t="n">
        <v>0.273658497618383</v>
      </c>
      <c r="L126" s="72" t="n">
        <v>1</v>
      </c>
      <c r="M126" s="72" t="n">
        <v>0</v>
      </c>
      <c r="N126" s="61" t="n">
        <v>-124490.693393429</v>
      </c>
      <c r="O126" s="62" t="n">
        <f aca="false" t="array" ref="O126:O126">DDE("bdde","hist","US;SII.int=day.PRDS=1FARD=4/25/2000.NEARD=4/25/2000.excel.qe=ls")</f>
        <v>76.5</v>
      </c>
    </row>
    <row r="127" customFormat="false" ht="12.75" hidden="false" customHeight="false" outlineLevel="0" collapsed="false">
      <c r="A127" s="71" t="n">
        <f aca="false">VarInput!A127</f>
        <v>0</v>
      </c>
      <c r="B127" s="71" t="n">
        <f aca="false">VarInput!B127</f>
        <v>0</v>
      </c>
      <c r="C127" s="71" t="n">
        <f aca="false">VarInput!C127</f>
        <v>0</v>
      </c>
      <c r="D127" s="71" t="n">
        <f aca="false">VarInput!D127</f>
        <v>0</v>
      </c>
      <c r="E127" s="71" t="n">
        <f aca="false">VarInput!E127</f>
        <v>0</v>
      </c>
      <c r="F127" s="71" t="n">
        <f aca="false">VarInput!F127</f>
        <v>0</v>
      </c>
      <c r="G127" s="71" t="n">
        <f aca="false">VarInput!G127</f>
        <v>0</v>
      </c>
      <c r="H127" s="71" t="n">
        <f aca="false">VarInput!H127</f>
        <v>0</v>
      </c>
      <c r="I127" s="71" t="n">
        <f aca="false">VarInput!I127</f>
        <v>0</v>
      </c>
      <c r="J127" s="71" t="n">
        <f aca="false">VarInput!J127</f>
        <v>0</v>
      </c>
      <c r="K127" s="72" t="n">
        <v>0.339430762355684</v>
      </c>
      <c r="L127" s="72" t="n">
        <v>1</v>
      </c>
      <c r="M127" s="72" t="n">
        <v>0</v>
      </c>
      <c r="N127" s="61" t="n">
        <v>-10046.5118760967</v>
      </c>
      <c r="O127" s="62" t="n">
        <f aca="false" t="array" ref="O127:O127">DDE("bdde","hist","US;SLB.int=day.PRDS=1FARD=4/25/2000.NEARD=4/25/2000.excel.qe=ls")</f>
        <v>74.3125</v>
      </c>
    </row>
    <row r="128" customFormat="false" ht="12.75" hidden="false" customHeight="false" outlineLevel="0" collapsed="false">
      <c r="A128" s="71" t="n">
        <f aca="false">VarInput!A128</f>
        <v>0</v>
      </c>
      <c r="B128" s="71" t="n">
        <f aca="false">VarInput!B128</f>
        <v>0</v>
      </c>
      <c r="C128" s="71" t="n">
        <f aca="false">VarInput!C128</f>
        <v>0</v>
      </c>
      <c r="D128" s="71" t="n">
        <f aca="false">VarInput!D128</f>
        <v>0</v>
      </c>
      <c r="E128" s="71" t="n">
        <f aca="false">VarInput!E128</f>
        <v>0</v>
      </c>
      <c r="F128" s="71" t="n">
        <f aca="false">VarInput!F128</f>
        <v>0</v>
      </c>
      <c r="G128" s="71" t="n">
        <f aca="false">VarInput!G128</f>
        <v>0</v>
      </c>
      <c r="H128" s="71" t="n">
        <f aca="false">VarInput!H128</f>
        <v>0</v>
      </c>
      <c r="I128" s="71" t="n">
        <f aca="false">VarInput!I128</f>
        <v>0</v>
      </c>
      <c r="J128" s="71" t="n">
        <f aca="false">VarInput!J128</f>
        <v>0</v>
      </c>
      <c r="K128" s="72" t="n">
        <v>0.339430762355684</v>
      </c>
      <c r="L128" s="72" t="n">
        <v>1</v>
      </c>
      <c r="M128" s="72" t="n">
        <v>0</v>
      </c>
      <c r="N128" s="61" t="n">
        <v>-29463.6608735435</v>
      </c>
      <c r="O128" s="62" t="n">
        <f aca="false" t="array" ref="O128:O128">DDE("bdde","hist","US;SO.int=day.PRDS=1FARD=4/25/2000.NEARD=4/25/2000.excel.qe=ls")</f>
        <v>25.9375</v>
      </c>
    </row>
    <row r="129" customFormat="false" ht="12.75" hidden="false" customHeight="false" outlineLevel="0" collapsed="false">
      <c r="A129" s="71" t="n">
        <f aca="false">VarInput!A129</f>
        <v>0</v>
      </c>
      <c r="B129" s="71" t="n">
        <f aca="false">VarInput!B129</f>
        <v>0</v>
      </c>
      <c r="C129" s="71" t="n">
        <f aca="false">VarInput!C129</f>
        <v>0</v>
      </c>
      <c r="D129" s="71" t="n">
        <f aca="false">VarInput!D129</f>
        <v>0</v>
      </c>
      <c r="E129" s="71" t="n">
        <f aca="false">VarInput!E129</f>
        <v>0</v>
      </c>
      <c r="F129" s="71" t="n">
        <f aca="false">VarInput!F129</f>
        <v>0</v>
      </c>
      <c r="G129" s="71" t="n">
        <f aca="false">VarInput!G129</f>
        <v>0</v>
      </c>
      <c r="H129" s="71" t="n">
        <f aca="false">VarInput!H129</f>
        <v>0</v>
      </c>
      <c r="I129" s="71" t="n">
        <f aca="false">VarInput!I129</f>
        <v>0</v>
      </c>
      <c r="J129" s="71" t="n">
        <f aca="false">VarInput!J129</f>
        <v>0</v>
      </c>
      <c r="K129" s="72" t="n">
        <v>0.339430762355684</v>
      </c>
      <c r="L129" s="72" t="n">
        <v>0.667182819077579</v>
      </c>
      <c r="M129" s="72" t="n">
        <v>0.125203632529093</v>
      </c>
      <c r="N129" s="61" t="n">
        <v>-36269.3626918758</v>
      </c>
      <c r="O129" s="62" t="n">
        <f aca="false" t="array" ref="O129:O129">DDE("bdde","hist","US;SO.int=day.PRDS=1FARD=4/25/2000.NEARD=4/25/2000.excel.qe=ls")</f>
        <v>25.9375</v>
      </c>
    </row>
    <row r="130" customFormat="false" ht="12.75" hidden="false" customHeight="false" outlineLevel="0" collapsed="false">
      <c r="A130" s="71" t="n">
        <f aca="false">VarInput!A130</f>
        <v>0</v>
      </c>
      <c r="B130" s="71" t="n">
        <f aca="false">VarInput!B130</f>
        <v>0</v>
      </c>
      <c r="C130" s="71" t="n">
        <f aca="false">VarInput!C130</f>
        <v>0</v>
      </c>
      <c r="D130" s="71" t="n">
        <f aca="false">VarInput!D130</f>
        <v>0</v>
      </c>
      <c r="E130" s="71" t="n">
        <f aca="false">VarInput!E130</f>
        <v>0</v>
      </c>
      <c r="F130" s="71" t="n">
        <f aca="false">VarInput!F130</f>
        <v>0</v>
      </c>
      <c r="G130" s="71" t="n">
        <f aca="false">VarInput!G130</f>
        <v>0</v>
      </c>
      <c r="H130" s="71" t="n">
        <f aca="false">VarInput!H130</f>
        <v>0</v>
      </c>
      <c r="I130" s="71" t="n">
        <f aca="false">VarInput!I130</f>
        <v>0</v>
      </c>
      <c r="J130" s="71" t="n">
        <f aca="false">VarInput!J130</f>
        <v>0</v>
      </c>
      <c r="K130" s="72" t="n">
        <v>0.26809128028277</v>
      </c>
      <c r="L130" s="72" t="n">
        <v>1</v>
      </c>
      <c r="M130" s="72" t="n">
        <v>0</v>
      </c>
      <c r="N130" s="61" t="n">
        <v>-119741.524662594</v>
      </c>
      <c r="O130" s="62" t="n">
        <f aca="false" t="array" ref="O130:O130">DDE("bdde","hist","US;SPX.int=day.PRDS=1FARD=4/25/2000.NEARD=4/25/2000.excel.qe=ls")</f>
        <v>1429.85998535156</v>
      </c>
    </row>
    <row r="131" customFormat="false" ht="12.75" hidden="false" customHeight="false" outlineLevel="0" collapsed="false">
      <c r="A131" s="71" t="n">
        <f aca="false">VarInput!A131</f>
        <v>0</v>
      </c>
      <c r="B131" s="71" t="n">
        <f aca="false">VarInput!B131</f>
        <v>0</v>
      </c>
      <c r="C131" s="71" t="n">
        <f aca="false">VarInput!C131</f>
        <v>0</v>
      </c>
      <c r="D131" s="71" t="n">
        <f aca="false">VarInput!D131</f>
        <v>0</v>
      </c>
      <c r="E131" s="71" t="n">
        <f aca="false">VarInput!E131</f>
        <v>0</v>
      </c>
      <c r="F131" s="71" t="n">
        <f aca="false">VarInput!F131</f>
        <v>0</v>
      </c>
      <c r="G131" s="71" t="n">
        <f aca="false">VarInput!G131</f>
        <v>0</v>
      </c>
      <c r="H131" s="71" t="n">
        <f aca="false">VarInput!H131</f>
        <v>0</v>
      </c>
      <c r="I131" s="71" t="n">
        <f aca="false">VarInput!I131</f>
        <v>0</v>
      </c>
      <c r="J131" s="71" t="n">
        <f aca="false">VarInput!J131</f>
        <v>0</v>
      </c>
      <c r="K131" s="72" t="n">
        <v>0.26809128028277</v>
      </c>
      <c r="L131" s="72" t="n">
        <v>-0.108320653185046</v>
      </c>
      <c r="M131" s="72" t="n">
        <v>0.00113049455966482</v>
      </c>
      <c r="N131" s="61" t="n">
        <v>-122044.256222458</v>
      </c>
      <c r="O131" s="62" t="n">
        <f aca="false" t="array" ref="O131:O131">DDE("bdde","hist","US@SP00M.int=day.PRDS=1FARD=4/25/2000.NEARD=4/25/2000.excel.qe=ls")</f>
        <v>1437</v>
      </c>
    </row>
    <row r="132" customFormat="false" ht="12.75" hidden="false" customHeight="false" outlineLevel="0" collapsed="false">
      <c r="A132" s="71" t="n">
        <f aca="false">VarInput!A132</f>
        <v>0</v>
      </c>
      <c r="B132" s="71" t="n">
        <f aca="false">VarInput!B132</f>
        <v>0</v>
      </c>
      <c r="C132" s="71" t="n">
        <f aca="false">VarInput!C132</f>
        <v>0</v>
      </c>
      <c r="D132" s="71" t="n">
        <f aca="false">VarInput!D132</f>
        <v>0</v>
      </c>
      <c r="E132" s="71" t="n">
        <f aca="false">VarInput!E132</f>
        <v>0</v>
      </c>
      <c r="F132" s="71" t="n">
        <f aca="false">VarInput!F132</f>
        <v>0</v>
      </c>
      <c r="G132" s="71" t="n">
        <f aca="false">VarInput!G132</f>
        <v>0</v>
      </c>
      <c r="H132" s="71" t="n">
        <f aca="false">VarInput!H132</f>
        <v>0</v>
      </c>
      <c r="I132" s="71" t="n">
        <f aca="false">VarInput!I132</f>
        <v>0</v>
      </c>
      <c r="J132" s="71" t="n">
        <f aca="false">VarInput!J132</f>
        <v>0</v>
      </c>
      <c r="K132" s="72" t="n">
        <v>0.34177834442871</v>
      </c>
      <c r="L132" s="72" t="n">
        <v>-0.154521195344909</v>
      </c>
      <c r="M132" s="72" t="n">
        <v>0.00137666645203381</v>
      </c>
      <c r="N132" s="61" t="n">
        <v>-27008.1592974333</v>
      </c>
      <c r="O132" s="62" t="n">
        <f aca="false" t="array" ref="O132:O132">DDE("bdde","hist","US@SP00M.int=day.PRDS=1FARD=4/25/2000.NEARD=4/25/2000.excel.qe=ls")</f>
        <v>1437</v>
      </c>
    </row>
    <row r="133" customFormat="false" ht="12.75" hidden="false" customHeight="false" outlineLevel="0" collapsed="false">
      <c r="A133" s="71" t="n">
        <f aca="false">VarInput!A133</f>
        <v>0</v>
      </c>
      <c r="B133" s="71" t="n">
        <f aca="false">VarInput!B133</f>
        <v>0</v>
      </c>
      <c r="C133" s="71" t="n">
        <f aca="false">VarInput!C133</f>
        <v>0</v>
      </c>
      <c r="D133" s="71" t="n">
        <f aca="false">VarInput!D133</f>
        <v>0</v>
      </c>
      <c r="E133" s="71" t="n">
        <f aca="false">VarInput!E133</f>
        <v>0</v>
      </c>
      <c r="F133" s="71" t="n">
        <f aca="false">VarInput!F133</f>
        <v>0</v>
      </c>
      <c r="G133" s="71" t="n">
        <f aca="false">VarInput!G133</f>
        <v>0</v>
      </c>
      <c r="H133" s="71" t="n">
        <f aca="false">VarInput!H133</f>
        <v>0</v>
      </c>
      <c r="I133" s="71" t="n">
        <f aca="false">VarInput!I133</f>
        <v>0</v>
      </c>
      <c r="J133" s="71" t="n">
        <f aca="false">VarInput!J133</f>
        <v>0</v>
      </c>
      <c r="K133" s="72" t="n">
        <v>0.34177834442871</v>
      </c>
      <c r="L133" s="72" t="n">
        <v>-0.195297571372002</v>
      </c>
      <c r="M133" s="72" t="n">
        <v>0.00160343862859724</v>
      </c>
      <c r="N133" s="61" t="n">
        <v>-36069.4495318577</v>
      </c>
      <c r="O133" s="62" t="n">
        <f aca="false" t="array" ref="O133:O133">DDE("bdde","hist","US@SP00M.int=day.PRDS=1FARD=4/25/2000.NEARD=4/25/2000.excel.qe=ls")</f>
        <v>1437</v>
      </c>
    </row>
    <row r="134" customFormat="false" ht="12.75" hidden="false" customHeight="false" outlineLevel="0" collapsed="false">
      <c r="A134" s="71" t="n">
        <f aca="false">VarInput!A134</f>
        <v>0</v>
      </c>
      <c r="B134" s="71" t="n">
        <f aca="false">VarInput!B134</f>
        <v>0</v>
      </c>
      <c r="C134" s="71" t="n">
        <f aca="false">VarInput!C134</f>
        <v>0</v>
      </c>
      <c r="D134" s="71" t="n">
        <f aca="false">VarInput!D134</f>
        <v>0</v>
      </c>
      <c r="E134" s="71" t="n">
        <f aca="false">VarInput!E134</f>
        <v>0</v>
      </c>
      <c r="F134" s="71" t="n">
        <f aca="false">VarInput!F134</f>
        <v>0</v>
      </c>
      <c r="G134" s="71" t="n">
        <f aca="false">VarInput!G134</f>
        <v>0</v>
      </c>
      <c r="H134" s="71" t="n">
        <f aca="false">VarInput!H134</f>
        <v>0</v>
      </c>
      <c r="I134" s="71" t="n">
        <f aca="false">VarInput!I134</f>
        <v>0</v>
      </c>
      <c r="J134" s="71" t="n">
        <f aca="false">VarInput!J134</f>
        <v>0</v>
      </c>
      <c r="K134" s="72" t="n">
        <v>0.267367232323749</v>
      </c>
      <c r="L134" s="72" t="n">
        <v>-0.0949296123209066</v>
      </c>
      <c r="M134" s="72" t="n">
        <v>0.00101699931790709</v>
      </c>
      <c r="N134" s="61" t="n">
        <v>-111767.663712748</v>
      </c>
      <c r="O134" s="62" t="n">
        <f aca="false" t="array" ref="O134:O134">DDE("bdde","hist","US;SPX.int=day.PRDS=1FARD=4/25/2000.NEARD=4/25/2000.excel.qe=ls")</f>
        <v>1429.85998535156</v>
      </c>
    </row>
    <row r="135" customFormat="false" ht="12.75" hidden="false" customHeight="false" outlineLevel="0" collapsed="false">
      <c r="A135" s="71" t="n">
        <f aca="false">VarInput!A135</f>
        <v>0</v>
      </c>
      <c r="B135" s="71" t="n">
        <f aca="false">VarInput!B135</f>
        <v>0</v>
      </c>
      <c r="C135" s="71" t="n">
        <f aca="false">VarInput!C135</f>
        <v>0</v>
      </c>
      <c r="D135" s="71" t="n">
        <f aca="false">VarInput!D135</f>
        <v>0</v>
      </c>
      <c r="E135" s="71" t="n">
        <f aca="false">VarInput!E135</f>
        <v>0</v>
      </c>
      <c r="F135" s="71" t="n">
        <f aca="false">VarInput!F135</f>
        <v>0</v>
      </c>
      <c r="G135" s="71" t="n">
        <f aca="false">VarInput!G135</f>
        <v>0</v>
      </c>
      <c r="H135" s="71" t="n">
        <f aca="false">VarInput!H135</f>
        <v>0</v>
      </c>
      <c r="I135" s="71" t="n">
        <f aca="false">VarInput!I135</f>
        <v>0</v>
      </c>
      <c r="J135" s="71" t="n">
        <f aca="false">VarInput!J135</f>
        <v>0</v>
      </c>
      <c r="K135" s="72" t="n">
        <v>0.267367232323749</v>
      </c>
      <c r="L135" s="72" t="n">
        <v>-0.243386121444893</v>
      </c>
      <c r="M135" s="72" t="n">
        <v>0.00180721203016189</v>
      </c>
      <c r="N135" s="61" t="n">
        <v>-129485.723651728</v>
      </c>
      <c r="O135" s="62" t="n">
        <f aca="false" t="array" ref="O135:O135">DDE("bdde","hist","US@SP00M.int=day.PRDS=1FARD=4/25/2000.NEARD=4/25/2000.excel.qe=ls")</f>
        <v>1437</v>
      </c>
    </row>
    <row r="136" customFormat="false" ht="12.75" hidden="false" customHeight="false" outlineLevel="0" collapsed="false">
      <c r="A136" s="71" t="n">
        <f aca="false">VarInput!A136</f>
        <v>0</v>
      </c>
      <c r="B136" s="71" t="n">
        <f aca="false">VarInput!B136</f>
        <v>0</v>
      </c>
      <c r="C136" s="71" t="n">
        <f aca="false">VarInput!C136</f>
        <v>0</v>
      </c>
      <c r="D136" s="71" t="n">
        <f aca="false">VarInput!D136</f>
        <v>0</v>
      </c>
      <c r="E136" s="71" t="n">
        <f aca="false">VarInput!E136</f>
        <v>0</v>
      </c>
      <c r="F136" s="71" t="n">
        <f aca="false">VarInput!F136</f>
        <v>0</v>
      </c>
      <c r="G136" s="71" t="n">
        <f aca="false">VarInput!G136</f>
        <v>0</v>
      </c>
      <c r="H136" s="71" t="n">
        <f aca="false">VarInput!H136</f>
        <v>0</v>
      </c>
      <c r="I136" s="71" t="n">
        <f aca="false">VarInput!I136</f>
        <v>0</v>
      </c>
      <c r="J136" s="71" t="n">
        <f aca="false">VarInput!J136</f>
        <v>0</v>
      </c>
      <c r="K136" s="72" t="n">
        <v>0.343735518411498</v>
      </c>
      <c r="L136" s="72" t="n">
        <v>1</v>
      </c>
      <c r="M136" s="72" t="n">
        <v>0</v>
      </c>
      <c r="N136" s="61" t="n">
        <v>-28622.6635093824</v>
      </c>
      <c r="O136" s="62" t="n">
        <f aca="false">D136</f>
        <v>0</v>
      </c>
    </row>
    <row r="137" customFormat="false" ht="12.75" hidden="false" customHeight="false" outlineLevel="0" collapsed="false">
      <c r="A137" s="71" t="n">
        <f aca="false">VarInput!A137</f>
        <v>0</v>
      </c>
      <c r="B137" s="71" t="n">
        <f aca="false">VarInput!B137</f>
        <v>0</v>
      </c>
      <c r="C137" s="71" t="n">
        <f aca="false">VarInput!C137</f>
        <v>0</v>
      </c>
      <c r="D137" s="71" t="n">
        <f aca="false">VarInput!D137</f>
        <v>0</v>
      </c>
      <c r="E137" s="71" t="n">
        <f aca="false">VarInput!E137</f>
        <v>0</v>
      </c>
      <c r="F137" s="71" t="n">
        <f aca="false">VarInput!F137</f>
        <v>0</v>
      </c>
      <c r="G137" s="71" t="n">
        <f aca="false">VarInput!G137</f>
        <v>0</v>
      </c>
      <c r="H137" s="71" t="n">
        <f aca="false">VarInput!H137</f>
        <v>0</v>
      </c>
      <c r="I137" s="71" t="n">
        <f aca="false">VarInput!I137</f>
        <v>0</v>
      </c>
      <c r="J137" s="71" t="n">
        <f aca="false">VarInput!J137</f>
        <v>0</v>
      </c>
      <c r="K137" s="72" t="n">
        <v>0.343735518411498</v>
      </c>
      <c r="L137" s="72" t="n">
        <v>1</v>
      </c>
      <c r="M137" s="72" t="n">
        <v>0</v>
      </c>
      <c r="N137" s="61" t="n">
        <v>-34748.7887156215</v>
      </c>
      <c r="O137" s="62" t="n">
        <f aca="false" t="array" ref="O137:O137">DDE("bdde","hist","US;SUN.int=day.PRDS=1FARD=4/25/2000.NEARD=4/25/2000.excel.qe=ls")</f>
        <v>29.6875</v>
      </c>
    </row>
    <row r="138" customFormat="false" ht="12.75" hidden="false" customHeight="false" outlineLevel="0" collapsed="false">
      <c r="A138" s="71" t="n">
        <f aca="false">VarInput!A138</f>
        <v>0</v>
      </c>
      <c r="B138" s="71" t="n">
        <f aca="false">VarInput!B138</f>
        <v>0</v>
      </c>
      <c r="C138" s="71" t="n">
        <f aca="false">VarInput!C138</f>
        <v>0</v>
      </c>
      <c r="D138" s="71" t="n">
        <f aca="false">VarInput!D138</f>
        <v>0</v>
      </c>
      <c r="E138" s="71" t="n">
        <f aca="false">VarInput!E138</f>
        <v>0</v>
      </c>
      <c r="F138" s="71" t="n">
        <f aca="false">VarInput!F138</f>
        <v>0</v>
      </c>
      <c r="G138" s="71" t="n">
        <f aca="false">VarInput!G138</f>
        <v>0</v>
      </c>
      <c r="H138" s="71" t="n">
        <f aca="false">VarInput!H138</f>
        <v>0</v>
      </c>
      <c r="I138" s="71" t="n">
        <f aca="false">VarInput!I138</f>
        <v>0</v>
      </c>
      <c r="J138" s="71" t="n">
        <f aca="false">VarInput!J138</f>
        <v>0</v>
      </c>
      <c r="K138" s="72" t="n">
        <v>0.271187513491633</v>
      </c>
      <c r="L138" s="72" t="n">
        <v>0.836459034822151</v>
      </c>
      <c r="M138" s="72" t="n">
        <v>0.0686389951166481</v>
      </c>
      <c r="N138" s="61" t="n">
        <v>-121113.565974984</v>
      </c>
      <c r="O138" s="62" t="n">
        <f aca="false" t="array" ref="O138:O138">DDE("bdde","hist","US;SUN.int=day.PRDS=1FARD=4/25/2000.NEARD=4/25/2000.excel.qe=ls")</f>
        <v>29.6875</v>
      </c>
    </row>
    <row r="139" customFormat="false" ht="12.75" hidden="false" customHeight="false" outlineLevel="0" collapsed="false">
      <c r="A139" s="71" t="n">
        <f aca="false">VarInput!A139</f>
        <v>0</v>
      </c>
      <c r="B139" s="71" t="n">
        <f aca="false">VarInput!B139</f>
        <v>0</v>
      </c>
      <c r="C139" s="71" t="n">
        <f aca="false">VarInput!C139</f>
        <v>0</v>
      </c>
      <c r="D139" s="71" t="n">
        <f aca="false">VarInput!D139</f>
        <v>0</v>
      </c>
      <c r="E139" s="71" t="n">
        <f aca="false">VarInput!E139</f>
        <v>0</v>
      </c>
      <c r="F139" s="71" t="n">
        <f aca="false">VarInput!F139</f>
        <v>0</v>
      </c>
      <c r="G139" s="71" t="n">
        <f aca="false">VarInput!G139</f>
        <v>0</v>
      </c>
      <c r="H139" s="71" t="n">
        <f aca="false">VarInput!H139</f>
        <v>0</v>
      </c>
      <c r="I139" s="71" t="n">
        <f aca="false">VarInput!I139</f>
        <v>0</v>
      </c>
      <c r="J139" s="71" t="n">
        <f aca="false">VarInput!J139</f>
        <v>0</v>
      </c>
      <c r="K139" s="72" t="n">
        <v>0.271187513491633</v>
      </c>
      <c r="L139" s="72" t="n">
        <v>0.262107008186918</v>
      </c>
      <c r="M139" s="72" t="n">
        <v>0.123355759247195</v>
      </c>
      <c r="N139" s="61" t="n">
        <v>-123272.440244123</v>
      </c>
      <c r="O139" s="62" t="n">
        <f aca="false" t="array" ref="O139:O139">DDE("bdde","hist","US;SUN.int=day.PRDS=1FARD=4/25/2000.NEARD=4/25/2000.excel.qe=ls")</f>
        <v>29.6875</v>
      </c>
    </row>
    <row r="140" customFormat="false" ht="12.75" hidden="false" customHeight="false" outlineLevel="0" collapsed="false">
      <c r="A140" s="71" t="n">
        <f aca="false">VarInput!A140</f>
        <v>0</v>
      </c>
      <c r="B140" s="71" t="n">
        <f aca="false">VarInput!B140</f>
        <v>0</v>
      </c>
      <c r="C140" s="71" t="n">
        <f aca="false">VarInput!C140</f>
        <v>0</v>
      </c>
      <c r="D140" s="71" t="n">
        <f aca="false">VarInput!D140</f>
        <v>0</v>
      </c>
      <c r="E140" s="71" t="n">
        <f aca="false">VarInput!E140</f>
        <v>0</v>
      </c>
      <c r="F140" s="71" t="n">
        <f aca="false">VarInput!F140</f>
        <v>0</v>
      </c>
      <c r="G140" s="71" t="n">
        <f aca="false">VarInput!G140</f>
        <v>0</v>
      </c>
      <c r="H140" s="71" t="n">
        <f aca="false">VarInput!H140</f>
        <v>0</v>
      </c>
      <c r="I140" s="71" t="n">
        <f aca="false">VarInput!I140</f>
        <v>0</v>
      </c>
      <c r="J140" s="71" t="n">
        <f aca="false">VarInput!J140</f>
        <v>0</v>
      </c>
      <c r="K140" s="72" t="n">
        <v>0.270758572499638</v>
      </c>
      <c r="L140" s="72" t="n">
        <v>0.437781695988905</v>
      </c>
      <c r="M140" s="72" t="n">
        <v>0.0733591396101028</v>
      </c>
      <c r="N140" s="61" t="n">
        <v>-122613.31967277</v>
      </c>
      <c r="O140" s="62" t="n">
        <f aca="false" t="array" ref="O140:O140">DDE("bdde","hist","US;SUN.int=day.PRDS=1FARD=4/25/2000.NEARD=4/25/2000.excel.qe=ls")</f>
        <v>29.6875</v>
      </c>
    </row>
    <row r="141" customFormat="false" ht="12.75" hidden="false" customHeight="false" outlineLevel="0" collapsed="false">
      <c r="A141" s="71" t="n">
        <f aca="false">VarInput!A141</f>
        <v>0</v>
      </c>
      <c r="B141" s="71" t="n">
        <f aca="false">VarInput!B141</f>
        <v>0</v>
      </c>
      <c r="C141" s="71" t="n">
        <f aca="false">VarInput!C141</f>
        <v>0</v>
      </c>
      <c r="D141" s="71" t="n">
        <f aca="false">VarInput!D141</f>
        <v>0</v>
      </c>
      <c r="E141" s="71" t="n">
        <f aca="false">VarInput!E141</f>
        <v>0</v>
      </c>
      <c r="F141" s="71" t="n">
        <f aca="false">VarInput!F141</f>
        <v>0</v>
      </c>
      <c r="G141" s="71" t="n">
        <f aca="false">VarInput!G141</f>
        <v>0</v>
      </c>
      <c r="H141" s="71" t="n">
        <f aca="false">VarInput!H141</f>
        <v>0</v>
      </c>
      <c r="I141" s="71" t="n">
        <f aca="false">VarInput!I141</f>
        <v>0</v>
      </c>
      <c r="J141" s="71" t="n">
        <f aca="false">VarInput!J141</f>
        <v>0</v>
      </c>
      <c r="K141" s="72" t="n">
        <v>0.270758572499638</v>
      </c>
      <c r="L141" s="72" t="n">
        <v>1</v>
      </c>
      <c r="M141" s="72" t="n">
        <v>0</v>
      </c>
      <c r="N141" s="61" t="n">
        <v>-125126.91529389</v>
      </c>
      <c r="O141" s="62" t="n">
        <f aca="false" t="array" ref="O141:O141">DDE("bdde","hist","US;SUNW.int=day.PRDS=1FARD=4/25/2000.NEARD=4/25/2000.excel.qe=ls")</f>
        <v>87.625</v>
      </c>
    </row>
    <row r="142" customFormat="false" ht="12.75" hidden="false" customHeight="false" outlineLevel="0" collapsed="false">
      <c r="A142" s="71" t="n">
        <f aca="false">VarInput!A142</f>
        <v>0</v>
      </c>
      <c r="B142" s="71" t="n">
        <f aca="false">VarInput!B142</f>
        <v>0</v>
      </c>
      <c r="C142" s="71" t="n">
        <f aca="false">VarInput!C142</f>
        <v>0</v>
      </c>
      <c r="D142" s="71" t="n">
        <f aca="false">VarInput!D142</f>
        <v>0</v>
      </c>
      <c r="E142" s="71" t="n">
        <f aca="false">VarInput!E142</f>
        <v>0</v>
      </c>
      <c r="F142" s="71" t="n">
        <f aca="false">VarInput!F142</f>
        <v>0</v>
      </c>
      <c r="G142" s="71" t="n">
        <f aca="false">VarInput!G142</f>
        <v>0</v>
      </c>
      <c r="H142" s="71" t="n">
        <f aca="false">VarInput!H142</f>
        <v>0</v>
      </c>
      <c r="I142" s="71" t="n">
        <f aca="false">VarInput!I142</f>
        <v>0</v>
      </c>
      <c r="J142" s="71" t="n">
        <f aca="false">VarInput!J142</f>
        <v>0</v>
      </c>
      <c r="K142" s="72" t="n">
        <v>0.287846491282398</v>
      </c>
      <c r="L142" s="72" t="n">
        <v>1</v>
      </c>
      <c r="M142" s="72" t="n">
        <v>0</v>
      </c>
      <c r="N142" s="61" t="n">
        <v>-21567.8580187689</v>
      </c>
      <c r="O142" s="62" t="n">
        <f aca="false" t="array" ref="O142:O142">DDE("bdde","hist","US;T.int=day.PRDS=1FARD=4/25/2000.NEARD=4/25/2000.excel.qe=ls")</f>
        <v>49.0625</v>
      </c>
    </row>
    <row r="143" customFormat="false" ht="12.75" hidden="false" customHeight="false" outlineLevel="0" collapsed="false">
      <c r="A143" s="71" t="n">
        <f aca="false">VarInput!A143</f>
        <v>0</v>
      </c>
      <c r="B143" s="71" t="n">
        <f aca="false">VarInput!B143</f>
        <v>0</v>
      </c>
      <c r="C143" s="71" t="n">
        <f aca="false">VarInput!C143</f>
        <v>0</v>
      </c>
      <c r="D143" s="71" t="n">
        <f aca="false">VarInput!D143</f>
        <v>0</v>
      </c>
      <c r="E143" s="71" t="n">
        <f aca="false">VarInput!E143</f>
        <v>0</v>
      </c>
      <c r="F143" s="71" t="n">
        <f aca="false">VarInput!F143</f>
        <v>0</v>
      </c>
      <c r="G143" s="71" t="n">
        <f aca="false">VarInput!G143</f>
        <v>0</v>
      </c>
      <c r="H143" s="71" t="n">
        <f aca="false">VarInput!H143</f>
        <v>0</v>
      </c>
      <c r="I143" s="71" t="n">
        <f aca="false">VarInput!I143</f>
        <v>0</v>
      </c>
      <c r="J143" s="71" t="n">
        <f aca="false">VarInput!J143</f>
        <v>0</v>
      </c>
      <c r="K143" s="72" t="n">
        <v>0.271723749837313</v>
      </c>
      <c r="L143" s="72" t="n">
        <v>1</v>
      </c>
      <c r="M143" s="72" t="n">
        <v>0</v>
      </c>
      <c r="N143" s="61" t="n">
        <v>-153807.746808562</v>
      </c>
      <c r="O143" s="62" t="n">
        <f aca="false">D143</f>
        <v>0</v>
      </c>
    </row>
    <row r="144" customFormat="false" ht="12.75" hidden="false" customHeight="false" outlineLevel="0" collapsed="false">
      <c r="A144" s="71" t="n">
        <f aca="false">VarInput!A144</f>
        <v>0</v>
      </c>
      <c r="B144" s="71" t="n">
        <f aca="false">VarInput!B144</f>
        <v>0</v>
      </c>
      <c r="C144" s="71" t="n">
        <f aca="false">VarInput!C144</f>
        <v>0</v>
      </c>
      <c r="D144" s="71" t="n">
        <f aca="false">VarInput!D144</f>
        <v>0</v>
      </c>
      <c r="E144" s="71" t="n">
        <f aca="false">VarInput!E144</f>
        <v>0</v>
      </c>
      <c r="F144" s="71" t="n">
        <f aca="false">VarInput!F144</f>
        <v>0</v>
      </c>
      <c r="G144" s="71" t="n">
        <f aca="false">VarInput!G144</f>
        <v>0</v>
      </c>
      <c r="H144" s="71" t="n">
        <f aca="false">VarInput!H144</f>
        <v>0</v>
      </c>
      <c r="I144" s="71" t="n">
        <f aca="false">VarInput!I144</f>
        <v>0</v>
      </c>
      <c r="J144" s="71" t="n">
        <f aca="false">VarInput!J144</f>
        <v>0</v>
      </c>
      <c r="K144" s="72" t="n">
        <v>0.271723749837313</v>
      </c>
      <c r="L144" s="72" t="n">
        <v>1</v>
      </c>
      <c r="M144" s="72" t="n">
        <v>0</v>
      </c>
      <c r="N144" s="61" t="n">
        <v>-98781.0754000564</v>
      </c>
      <c r="O144" s="62" t="n">
        <f aca="false" t="array" ref="O144:O144">DDE("bdde","hist","US;TDW.int=day.PRDS=1FARD=4/25/2000.NEARD=4/25/2000.excel.qe=ls")</f>
        <v>28.5</v>
      </c>
    </row>
    <row r="145" customFormat="false" ht="12.75" hidden="false" customHeight="false" outlineLevel="0" collapsed="false">
      <c r="A145" s="71" t="n">
        <f aca="false">VarInput!A145</f>
        <v>0</v>
      </c>
      <c r="B145" s="71" t="n">
        <f aca="false">VarInput!B145</f>
        <v>0</v>
      </c>
      <c r="C145" s="71" t="n">
        <f aca="false">VarInput!C145</f>
        <v>0</v>
      </c>
      <c r="D145" s="71" t="n">
        <f aca="false">VarInput!D145</f>
        <v>0</v>
      </c>
      <c r="E145" s="71" t="n">
        <f aca="false">VarInput!E145</f>
        <v>0</v>
      </c>
      <c r="F145" s="71" t="n">
        <f aca="false">VarInput!F145</f>
        <v>0</v>
      </c>
      <c r="G145" s="71" t="n">
        <f aca="false">VarInput!G145</f>
        <v>0</v>
      </c>
      <c r="H145" s="71" t="n">
        <f aca="false">VarInput!H145</f>
        <v>0</v>
      </c>
      <c r="I145" s="71" t="n">
        <f aca="false">VarInput!I145</f>
        <v>0</v>
      </c>
      <c r="J145" s="71" t="n">
        <f aca="false">VarInput!J145</f>
        <v>0</v>
      </c>
      <c r="K145" s="72" t="n">
        <v>0.268309433129308</v>
      </c>
      <c r="L145" s="72" t="n">
        <v>1</v>
      </c>
      <c r="M145" s="72" t="n">
        <v>0</v>
      </c>
      <c r="N145" s="61" t="n">
        <v>-96857.9994157813</v>
      </c>
      <c r="O145" s="62" t="n">
        <f aca="false" t="array" ref="O145:O145">DDE("bdde","hist","US;TOS.int=day.PRDS=1FARD=4/25/2000.NEARD=4/25/2000.excel.qe=ls")</f>
        <v>32.875</v>
      </c>
    </row>
    <row r="146" customFormat="false" ht="12.75" hidden="false" customHeight="false" outlineLevel="0" collapsed="false">
      <c r="A146" s="71" t="n">
        <f aca="false">VarInput!A146</f>
        <v>0</v>
      </c>
      <c r="B146" s="71" t="n">
        <f aca="false">VarInput!B146</f>
        <v>0</v>
      </c>
      <c r="C146" s="71" t="n">
        <f aca="false">VarInput!C146</f>
        <v>0</v>
      </c>
      <c r="D146" s="71" t="n">
        <f aca="false">VarInput!D146</f>
        <v>0</v>
      </c>
      <c r="E146" s="71" t="n">
        <f aca="false">VarInput!E146</f>
        <v>0</v>
      </c>
      <c r="F146" s="71" t="n">
        <f aca="false">VarInput!F146</f>
        <v>0</v>
      </c>
      <c r="G146" s="71" t="n">
        <f aca="false">VarInput!G146</f>
        <v>0</v>
      </c>
      <c r="H146" s="71" t="n">
        <f aca="false">VarInput!H146</f>
        <v>0</v>
      </c>
      <c r="I146" s="71" t="n">
        <f aca="false">VarInput!I146</f>
        <v>0</v>
      </c>
      <c r="J146" s="71" t="n">
        <f aca="false">VarInput!J146</f>
        <v>0</v>
      </c>
      <c r="K146" s="72" t="n">
        <v>0.207950849206156</v>
      </c>
      <c r="L146" s="72" t="n">
        <v>0.692124920743418</v>
      </c>
      <c r="M146" s="72" t="n">
        <v>0.0536003924306155</v>
      </c>
      <c r="N146" s="61" t="n">
        <v>-194218.918400339</v>
      </c>
      <c r="O146" s="62" t="n">
        <f aca="false" t="array" ref="O146:O146">DDE("bdde","hist","US;TOS.int=day.PRDS=1FARD=4/25/2000.NEARD=4/25/2000.excel.qe=ls")</f>
        <v>32.875</v>
      </c>
    </row>
    <row r="147" customFormat="false" ht="12.75" hidden="false" customHeight="false" outlineLevel="0" collapsed="false">
      <c r="A147" s="71" t="n">
        <f aca="false">VarInput!A147</f>
        <v>0</v>
      </c>
      <c r="B147" s="71" t="n">
        <f aca="false">VarInput!B147</f>
        <v>0</v>
      </c>
      <c r="C147" s="71" t="n">
        <f aca="false">VarInput!C147</f>
        <v>0</v>
      </c>
      <c r="D147" s="71" t="n">
        <f aca="false">VarInput!D147</f>
        <v>0</v>
      </c>
      <c r="E147" s="71" t="n">
        <f aca="false">VarInput!E147</f>
        <v>0</v>
      </c>
      <c r="F147" s="71" t="n">
        <f aca="false">VarInput!F147</f>
        <v>0</v>
      </c>
      <c r="G147" s="71" t="n">
        <f aca="false">VarInput!G147</f>
        <v>0</v>
      </c>
      <c r="H147" s="71" t="n">
        <f aca="false">VarInput!H147</f>
        <v>0</v>
      </c>
      <c r="I147" s="71" t="n">
        <f aca="false">VarInput!I147</f>
        <v>0</v>
      </c>
      <c r="J147" s="71" t="n">
        <f aca="false">VarInput!J147</f>
        <v>0</v>
      </c>
      <c r="K147" s="72" t="n">
        <v>0.288248238841783</v>
      </c>
      <c r="L147" s="72" t="n">
        <v>0.410955932646541</v>
      </c>
      <c r="M147" s="72" t="n">
        <v>0.0560487325466277</v>
      </c>
      <c r="N147" s="61" t="n">
        <v>-55225.9148007248</v>
      </c>
      <c r="O147" s="62" t="n">
        <f aca="false" t="array" ref="O147:O147">DDE("bdde","hist","US;TOS.int=day.PRDS=1FARD=4/25/2000.NEARD=4/25/2000.excel.qe=ls")</f>
        <v>32.875</v>
      </c>
    </row>
    <row r="148" customFormat="false" ht="12.75" hidden="false" customHeight="false" outlineLevel="0" collapsed="false">
      <c r="A148" s="71" t="n">
        <f aca="false">VarInput!A148</f>
        <v>0</v>
      </c>
      <c r="B148" s="71" t="n">
        <f aca="false">VarInput!B148</f>
        <v>0</v>
      </c>
      <c r="C148" s="71" t="n">
        <f aca="false">VarInput!C148</f>
        <v>0</v>
      </c>
      <c r="D148" s="71" t="n">
        <f aca="false">VarInput!D148</f>
        <v>0</v>
      </c>
      <c r="E148" s="71" t="n">
        <f aca="false">VarInput!E148</f>
        <v>0</v>
      </c>
      <c r="F148" s="71" t="n">
        <f aca="false">VarInput!F148</f>
        <v>0</v>
      </c>
      <c r="G148" s="71" t="n">
        <f aca="false">VarInput!G148</f>
        <v>0</v>
      </c>
      <c r="H148" s="71" t="n">
        <f aca="false">VarInput!H148</f>
        <v>0</v>
      </c>
      <c r="I148" s="71" t="n">
        <f aca="false">VarInput!I148</f>
        <v>0</v>
      </c>
      <c r="J148" s="71" t="n">
        <f aca="false">VarInput!J148</f>
        <v>0</v>
      </c>
      <c r="K148" s="72" t="n">
        <v>0.288248238841783</v>
      </c>
      <c r="L148" s="72" t="n">
        <v>-0.572047082987461</v>
      </c>
      <c r="M148" s="72" t="n">
        <v>0.0199880579324045</v>
      </c>
      <c r="N148" s="61" t="n">
        <v>-643.981269251084</v>
      </c>
      <c r="O148" s="62" t="n">
        <f aca="false" t="array" ref="O148:O148">DDE("bdde","hist","US;TWTC.int=day.PRDS=1FARD=4/25/2000.NEARD=4/25/2000.excel.qe=ls")</f>
        <v>53.5</v>
      </c>
    </row>
    <row r="149" customFormat="false" ht="12.75" hidden="false" customHeight="false" outlineLevel="0" collapsed="false">
      <c r="A149" s="71" t="n">
        <f aca="false">VarInput!A149</f>
        <v>0</v>
      </c>
      <c r="B149" s="71" t="n">
        <f aca="false">VarInput!B149</f>
        <v>0</v>
      </c>
      <c r="C149" s="71" t="n">
        <f aca="false">VarInput!C149</f>
        <v>0</v>
      </c>
      <c r="D149" s="71" t="n">
        <f aca="false">VarInput!D149</f>
        <v>0</v>
      </c>
      <c r="E149" s="71" t="n">
        <f aca="false">VarInput!E149</f>
        <v>0</v>
      </c>
      <c r="F149" s="71" t="n">
        <f aca="false">VarInput!F149</f>
        <v>0</v>
      </c>
      <c r="G149" s="71" t="n">
        <f aca="false">VarInput!G149</f>
        <v>0</v>
      </c>
      <c r="H149" s="71" t="n">
        <f aca="false">VarInput!H149</f>
        <v>0</v>
      </c>
      <c r="I149" s="71" t="n">
        <f aca="false">VarInput!I149</f>
        <v>0</v>
      </c>
      <c r="J149" s="71" t="n">
        <f aca="false">VarInput!J149</f>
        <v>0</v>
      </c>
      <c r="K149" s="72" t="n">
        <v>0.288248238841783</v>
      </c>
      <c r="L149" s="72" t="n">
        <v>1</v>
      </c>
      <c r="M149" s="72" t="n">
        <v>0</v>
      </c>
      <c r="N149" s="61" t="n">
        <v>-53128.3433044624</v>
      </c>
      <c r="O149" s="62" t="n">
        <f aca="false" t="array" ref="O149:O149">DDE("bdde","hist","US;TXU.int=day.PRDS=1FARD=4/25/2000.NEARD=4/25/2000.excel.qe=ls")</f>
        <v>32.875</v>
      </c>
    </row>
    <row r="150" customFormat="false" ht="12.75" hidden="false" customHeight="false" outlineLevel="0" collapsed="false">
      <c r="A150" s="71" t="n">
        <f aca="false">VarInput!A150</f>
        <v>0</v>
      </c>
      <c r="B150" s="71" t="n">
        <f aca="false">VarInput!B150</f>
        <v>0</v>
      </c>
      <c r="C150" s="71" t="n">
        <f aca="false">VarInput!C150</f>
        <v>0</v>
      </c>
      <c r="D150" s="71" t="n">
        <f aca="false">VarInput!D150</f>
        <v>0</v>
      </c>
      <c r="E150" s="71" t="n">
        <f aca="false">VarInput!E150</f>
        <v>0</v>
      </c>
      <c r="F150" s="71" t="n">
        <f aca="false">VarInput!F150</f>
        <v>0</v>
      </c>
      <c r="G150" s="71" t="n">
        <f aca="false">VarInput!G150</f>
        <v>0</v>
      </c>
      <c r="H150" s="71" t="n">
        <f aca="false">VarInput!H150</f>
        <v>0</v>
      </c>
      <c r="I150" s="71" t="n">
        <f aca="false">VarInput!I150</f>
        <v>0</v>
      </c>
      <c r="J150" s="71" t="n">
        <f aca="false">VarInput!J150</f>
        <v>0</v>
      </c>
      <c r="K150" s="72" t="n">
        <v>0.288248238841783</v>
      </c>
      <c r="L150" s="72" t="n">
        <v>1</v>
      </c>
      <c r="M150" s="72" t="n">
        <v>0</v>
      </c>
      <c r="N150" s="61" t="n">
        <v>-5756.01879595244</v>
      </c>
      <c r="O150" s="62" t="n">
        <f aca="false" t="array" ref="O150:O150">DDE("bdde","hist","US;UCM.int=day.PRDS=1FARD=4/25/2000.NEARD=4/25/2000.excel.qe=ls")</f>
        <v>39.3125</v>
      </c>
    </row>
    <row r="151" customFormat="false" ht="12.75" hidden="false" customHeight="false" outlineLevel="0" collapsed="false">
      <c r="A151" s="71" t="n">
        <f aca="false">VarInput!A151</f>
        <v>0</v>
      </c>
      <c r="B151" s="71" t="n">
        <f aca="false">VarInput!B151</f>
        <v>0</v>
      </c>
      <c r="C151" s="71" t="n">
        <f aca="false">VarInput!C151</f>
        <v>0</v>
      </c>
      <c r="D151" s="71" t="n">
        <f aca="false">VarInput!D151</f>
        <v>0</v>
      </c>
      <c r="E151" s="71" t="n">
        <f aca="false">VarInput!E151</f>
        <v>0</v>
      </c>
      <c r="F151" s="71" t="n">
        <f aca="false">VarInput!F151</f>
        <v>0</v>
      </c>
      <c r="G151" s="71" t="n">
        <f aca="false">VarInput!G151</f>
        <v>0</v>
      </c>
      <c r="H151" s="71" t="n">
        <f aca="false">VarInput!H151</f>
        <v>0</v>
      </c>
      <c r="I151" s="71" t="n">
        <f aca="false">VarInput!I151</f>
        <v>0</v>
      </c>
      <c r="J151" s="71" t="n">
        <f aca="false">VarInput!J151</f>
        <v>0</v>
      </c>
      <c r="K151" s="72" t="n">
        <v>0.273076755009054</v>
      </c>
      <c r="L151" s="72" t="n">
        <v>0.549929947495423</v>
      </c>
      <c r="M151" s="72" t="n">
        <v>0.0840443630628575</v>
      </c>
      <c r="N151" s="61" t="n">
        <v>-246551.732123517</v>
      </c>
      <c r="O151" s="62" t="n">
        <f aca="false" t="array" ref="O151:O151">DDE("bdde","hist","US;UCM.int=day.PRDS=1FARD=4/25/2000.NEARD=4/25/2000.excel.qe=ls")</f>
        <v>39.3125</v>
      </c>
    </row>
    <row r="152" customFormat="false" ht="12.75" hidden="false" customHeight="false" outlineLevel="0" collapsed="false">
      <c r="A152" s="71" t="n">
        <f aca="false">VarInput!A152</f>
        <v>0</v>
      </c>
      <c r="B152" s="71" t="n">
        <f aca="false">VarInput!B152</f>
        <v>0</v>
      </c>
      <c r="C152" s="71" t="n">
        <f aca="false">VarInput!C152</f>
        <v>0</v>
      </c>
      <c r="D152" s="71" t="n">
        <f aca="false">VarInput!D152</f>
        <v>0</v>
      </c>
      <c r="E152" s="71" t="n">
        <f aca="false">VarInput!E152</f>
        <v>0</v>
      </c>
      <c r="F152" s="71" t="n">
        <f aca="false">VarInput!F152</f>
        <v>0</v>
      </c>
      <c r="G152" s="71" t="n">
        <f aca="false">VarInput!G152</f>
        <v>0</v>
      </c>
      <c r="H152" s="71" t="n">
        <f aca="false">VarInput!H152</f>
        <v>0</v>
      </c>
      <c r="I152" s="71" t="n">
        <f aca="false">VarInput!I152</f>
        <v>0</v>
      </c>
      <c r="J152" s="71" t="n">
        <f aca="false">VarInput!J152</f>
        <v>0</v>
      </c>
      <c r="K152" s="72" t="n">
        <v>0.273076755009054</v>
      </c>
      <c r="L152" s="72" t="n">
        <v>1</v>
      </c>
      <c r="M152" s="72" t="n">
        <v>0</v>
      </c>
      <c r="N152" s="61" t="n">
        <v>-7008.62871329935</v>
      </c>
      <c r="O152" s="62" t="n">
        <f aca="false" t="array" ref="O152:O152">DDE("bdde","hist","US;UDS.int=day.PRDS=1FARD=4/25/2000.NEARD=4/25/2000.excel.qe=ls")</f>
        <v>25.125</v>
      </c>
    </row>
    <row r="153" customFormat="false" ht="12.75" hidden="false" customHeight="false" outlineLevel="0" collapsed="false">
      <c r="A153" s="71" t="n">
        <f aca="false">VarInput!A153</f>
        <v>0</v>
      </c>
      <c r="B153" s="71" t="n">
        <f aca="false">VarInput!B153</f>
        <v>0</v>
      </c>
      <c r="C153" s="71" t="n">
        <f aca="false">VarInput!C153</f>
        <v>0</v>
      </c>
      <c r="D153" s="71" t="n">
        <f aca="false">VarInput!D153</f>
        <v>0</v>
      </c>
      <c r="E153" s="71" t="n">
        <f aca="false">VarInput!E153</f>
        <v>0</v>
      </c>
      <c r="F153" s="71" t="n">
        <f aca="false">VarInput!F153</f>
        <v>0</v>
      </c>
      <c r="G153" s="71" t="n">
        <f aca="false">VarInput!G153</f>
        <v>0</v>
      </c>
      <c r="H153" s="71" t="n">
        <f aca="false">VarInput!H153</f>
        <v>0</v>
      </c>
      <c r="I153" s="71" t="n">
        <f aca="false">VarInput!I153</f>
        <v>0</v>
      </c>
      <c r="J153" s="71" t="n">
        <f aca="false">VarInput!J153</f>
        <v>0</v>
      </c>
      <c r="K153" s="72" t="n">
        <v>0.273076755009054</v>
      </c>
      <c r="L153" s="72" t="n">
        <v>0.805129097720932</v>
      </c>
      <c r="M153" s="72" t="n">
        <v>0.0622731936984462</v>
      </c>
      <c r="N153" s="61" t="n">
        <v>-265165.958593993</v>
      </c>
      <c r="O153" s="62" t="n">
        <f aca="false" t="array" ref="O153:O153">DDE("bdde","hist","US;UDS.int=day.PRDS=1FARD=4/25/2000.NEARD=4/25/2000.excel.qe=ls")</f>
        <v>25.125</v>
      </c>
    </row>
    <row r="154" customFormat="false" ht="12.75" hidden="false" customHeight="false" outlineLevel="0" collapsed="false">
      <c r="A154" s="71" t="n">
        <f aca="false">VarInput!A154</f>
        <v>0</v>
      </c>
      <c r="B154" s="71" t="n">
        <f aca="false">VarInput!B154</f>
        <v>0</v>
      </c>
      <c r="C154" s="71" t="n">
        <f aca="false">VarInput!C154</f>
        <v>0</v>
      </c>
      <c r="D154" s="71" t="n">
        <f aca="false">VarInput!D154</f>
        <v>0</v>
      </c>
      <c r="E154" s="71" t="n">
        <f aca="false">VarInput!E154</f>
        <v>0</v>
      </c>
      <c r="F154" s="71" t="n">
        <f aca="false">VarInput!F154</f>
        <v>0</v>
      </c>
      <c r="G154" s="71" t="n">
        <f aca="false">VarInput!G154</f>
        <v>0</v>
      </c>
      <c r="H154" s="71" t="n">
        <f aca="false">VarInput!H154</f>
        <v>0</v>
      </c>
      <c r="I154" s="71" t="n">
        <f aca="false">VarInput!I154</f>
        <v>0</v>
      </c>
      <c r="J154" s="71" t="n">
        <f aca="false">VarInput!J154</f>
        <v>0</v>
      </c>
      <c r="K154" s="72" t="n">
        <v>0.273076755009054</v>
      </c>
      <c r="L154" s="72" t="n">
        <v>0.217834394868455</v>
      </c>
      <c r="M154" s="72" t="n">
        <v>0.0654098448815837</v>
      </c>
      <c r="N154" s="61" t="n">
        <v>-6046.71986752321</v>
      </c>
      <c r="O154" s="62" t="n">
        <f aca="false" t="array" ref="O154:O154">DDE("bdde","hist","US;UDS.int=day.PRDS=1FARD=4/25/2000.NEARD=4/25/2000.excel.qe=ls")</f>
        <v>25.125</v>
      </c>
    </row>
    <row r="155" customFormat="false" ht="12.75" hidden="false" customHeight="false" outlineLevel="0" collapsed="false">
      <c r="A155" s="71" t="n">
        <f aca="false">VarInput!A155</f>
        <v>0</v>
      </c>
      <c r="B155" s="71" t="n">
        <f aca="false">VarInput!B155</f>
        <v>0</v>
      </c>
      <c r="C155" s="71" t="n">
        <f aca="false">VarInput!C155</f>
        <v>0</v>
      </c>
      <c r="D155" s="71" t="n">
        <f aca="false">VarInput!D155</f>
        <v>0</v>
      </c>
      <c r="E155" s="71" t="n">
        <f aca="false">VarInput!E155</f>
        <v>0</v>
      </c>
      <c r="F155" s="71" t="n">
        <f aca="false">VarInput!F155</f>
        <v>0</v>
      </c>
      <c r="G155" s="71" t="n">
        <f aca="false">VarInput!G155</f>
        <v>0</v>
      </c>
      <c r="H155" s="71" t="n">
        <f aca="false">VarInput!H155</f>
        <v>0</v>
      </c>
      <c r="I155" s="71" t="n">
        <f aca="false">VarInput!I155</f>
        <v>0</v>
      </c>
      <c r="J155" s="71" t="n">
        <f aca="false">VarInput!J155</f>
        <v>0</v>
      </c>
      <c r="K155" s="72" t="n">
        <v>0.276919311749609</v>
      </c>
      <c r="L155" s="72" t="n">
        <v>1</v>
      </c>
      <c r="M155" s="72" t="n">
        <v>0</v>
      </c>
      <c r="N155" s="61" t="n">
        <v>-268979.653612781</v>
      </c>
      <c r="O155" s="62" t="n">
        <f aca="false" t="array" ref="O155:O155">DDE("bdde","hist","US;UPR.int=day.PRDS=1FARD=4/25/2000.NEARD=4/25/2000.excel.qe=ls")</f>
        <v>17.3125</v>
      </c>
    </row>
    <row r="156" customFormat="false" ht="12.75" hidden="false" customHeight="false" outlineLevel="0" collapsed="false">
      <c r="A156" s="71" t="n">
        <f aca="false">VarInput!A156</f>
        <v>0</v>
      </c>
      <c r="B156" s="71" t="n">
        <f aca="false">VarInput!B156</f>
        <v>0</v>
      </c>
      <c r="C156" s="71" t="n">
        <f aca="false">VarInput!C156</f>
        <v>0</v>
      </c>
      <c r="D156" s="71" t="n">
        <f aca="false">VarInput!D156</f>
        <v>0</v>
      </c>
      <c r="E156" s="71" t="n">
        <f aca="false">VarInput!E156</f>
        <v>0</v>
      </c>
      <c r="F156" s="71" t="n">
        <f aca="false">VarInput!F156</f>
        <v>0</v>
      </c>
      <c r="G156" s="71" t="n">
        <f aca="false">VarInput!G156</f>
        <v>0</v>
      </c>
      <c r="H156" s="71" t="n">
        <f aca="false">VarInput!H156</f>
        <v>0</v>
      </c>
      <c r="I156" s="71" t="n">
        <f aca="false">VarInput!I156</f>
        <v>0</v>
      </c>
      <c r="J156" s="71" t="n">
        <f aca="false">VarInput!J156</f>
        <v>0</v>
      </c>
      <c r="K156" s="72" t="n">
        <v>0.276919311749609</v>
      </c>
      <c r="L156" s="72" t="n">
        <v>0.916739647068661</v>
      </c>
      <c r="M156" s="72" t="n">
        <v>0.0383196599079654</v>
      </c>
      <c r="N156" s="61" t="n">
        <v>-6148.9213636782</v>
      </c>
      <c r="O156" s="62" t="n">
        <f aca="false" t="array" ref="O156:O156">DDE("bdde","hist","US;UPR.int=day.PRDS=1FARD=4/25/2000.NEARD=4/25/2000.excel.qe=ls")</f>
        <v>17.3125</v>
      </c>
    </row>
    <row r="157" customFormat="false" ht="12.75" hidden="false" customHeight="false" outlineLevel="0" collapsed="false">
      <c r="A157" s="71" t="n">
        <f aca="false">VarInput!A157</f>
        <v>0</v>
      </c>
      <c r="B157" s="71" t="n">
        <f aca="false">VarInput!B157</f>
        <v>0</v>
      </c>
      <c r="C157" s="71" t="n">
        <f aca="false">VarInput!C157</f>
        <v>0</v>
      </c>
      <c r="D157" s="71" t="n">
        <f aca="false">VarInput!D157</f>
        <v>0</v>
      </c>
      <c r="E157" s="71" t="n">
        <f aca="false">VarInput!E157</f>
        <v>0</v>
      </c>
      <c r="F157" s="71" t="n">
        <f aca="false">VarInput!F157</f>
        <v>0</v>
      </c>
      <c r="G157" s="71" t="n">
        <f aca="false">VarInput!G157</f>
        <v>0</v>
      </c>
      <c r="H157" s="71" t="n">
        <f aca="false">VarInput!H157</f>
        <v>0</v>
      </c>
      <c r="I157" s="71" t="n">
        <f aca="false">VarInput!I157</f>
        <v>0</v>
      </c>
      <c r="J157" s="71" t="n">
        <f aca="false">VarInput!J157</f>
        <v>0</v>
      </c>
      <c r="K157" s="72" t="n">
        <v>0.275630998273525</v>
      </c>
      <c r="L157" s="72" t="n">
        <v>0.995108644752661</v>
      </c>
      <c r="M157" s="72" t="n">
        <v>0.000678973070302669</v>
      </c>
      <c r="N157" s="61" t="n">
        <v>-20194.6212363835</v>
      </c>
      <c r="O157" s="62" t="n">
        <f aca="false" t="array" ref="O157:O157">DDE("bdde","hist","US;UTY.int=day.PRDS=1FARD=4/25/2000.NEARD=4/25/2000.excel.qe=ls")</f>
        <v>294.119995117188</v>
      </c>
    </row>
    <row r="158" customFormat="false" ht="12.75" hidden="false" customHeight="false" outlineLevel="0" collapsed="false">
      <c r="A158" s="71" t="n">
        <f aca="false">VarInput!A158</f>
        <v>0</v>
      </c>
      <c r="B158" s="71" t="n">
        <f aca="false">VarInput!B158</f>
        <v>0</v>
      </c>
      <c r="C158" s="71" t="n">
        <f aca="false">VarInput!C158</f>
        <v>0</v>
      </c>
      <c r="D158" s="71" t="n">
        <f aca="false">VarInput!D158</f>
        <v>0</v>
      </c>
      <c r="E158" s="71" t="n">
        <f aca="false">VarInput!E158</f>
        <v>0</v>
      </c>
      <c r="F158" s="71" t="n">
        <f aca="false">VarInput!F158</f>
        <v>0</v>
      </c>
      <c r="G158" s="71" t="n">
        <f aca="false">VarInput!G158</f>
        <v>0</v>
      </c>
      <c r="H158" s="71" t="n">
        <f aca="false">VarInput!H158</f>
        <v>0</v>
      </c>
      <c r="I158" s="71" t="n">
        <f aca="false">VarInput!I158</f>
        <v>0</v>
      </c>
      <c r="J158" s="71" t="n">
        <f aca="false">VarInput!J158</f>
        <v>0</v>
      </c>
      <c r="K158" s="72" t="n">
        <v>0.277699604132308</v>
      </c>
      <c r="L158" s="72" t="n">
        <v>-0.0554060695598162</v>
      </c>
      <c r="M158" s="72" t="n">
        <v>0.00326172433271751</v>
      </c>
      <c r="N158" s="61" t="n">
        <v>-29631.885183385</v>
      </c>
      <c r="O158" s="62" t="n">
        <f aca="false" t="array" ref="O158:O158">DDE("bdde","hist","US;UTY.int=day.PRDS=1FARD=4/25/2000.NEARD=4/25/2000.excel.qe=ls")</f>
        <v>294.119995117188</v>
      </c>
    </row>
    <row r="159" customFormat="false" ht="12.75" hidden="false" customHeight="false" outlineLevel="0" collapsed="false">
      <c r="A159" s="71" t="n">
        <f aca="false">VarInput!A159</f>
        <v>0</v>
      </c>
      <c r="B159" s="71" t="n">
        <f aca="false">VarInput!B159</f>
        <v>0</v>
      </c>
      <c r="C159" s="71" t="n">
        <f aca="false">VarInput!C159</f>
        <v>0</v>
      </c>
      <c r="D159" s="71" t="n">
        <f aca="false">VarInput!D159</f>
        <v>0</v>
      </c>
      <c r="E159" s="71" t="n">
        <f aca="false">VarInput!E159</f>
        <v>0</v>
      </c>
      <c r="F159" s="71" t="n">
        <f aca="false">VarInput!F159</f>
        <v>0</v>
      </c>
      <c r="G159" s="71" t="n">
        <f aca="false">VarInput!G159</f>
        <v>0</v>
      </c>
      <c r="H159" s="71" t="n">
        <f aca="false">VarInput!H159</f>
        <v>0</v>
      </c>
      <c r="I159" s="71" t="n">
        <f aca="false">VarInput!I159</f>
        <v>0</v>
      </c>
      <c r="J159" s="71" t="n">
        <f aca="false">VarInput!J159</f>
        <v>0</v>
      </c>
      <c r="K159" s="72" t="n">
        <v>0.270215448635267</v>
      </c>
      <c r="L159" s="72" t="n">
        <v>0.994231111204384</v>
      </c>
      <c r="M159" s="72" t="n">
        <v>0.00136236470425661</v>
      </c>
      <c r="N159" s="61" t="n">
        <v>-20298.7984017332</v>
      </c>
      <c r="O159" s="62" t="n">
        <f aca="false" t="array" ref="O159:O159">DDE("bdde","hist","US;UTY.int=day.PRDS=1FARD=4/25/2000.NEARD=4/25/2000.excel.qe=ls")</f>
        <v>294.119995117188</v>
      </c>
    </row>
    <row r="160" customFormat="false" ht="12.75" hidden="false" customHeight="false" outlineLevel="0" collapsed="false">
      <c r="A160" s="71" t="n">
        <f aca="false">VarInput!A160</f>
        <v>0</v>
      </c>
      <c r="B160" s="71" t="n">
        <f aca="false">VarInput!B160</f>
        <v>0</v>
      </c>
      <c r="C160" s="71" t="n">
        <f aca="false">VarInput!C160</f>
        <v>0</v>
      </c>
      <c r="D160" s="71" t="n">
        <f aca="false">VarInput!D160</f>
        <v>0</v>
      </c>
      <c r="E160" s="71" t="n">
        <f aca="false">VarInput!E160</f>
        <v>0</v>
      </c>
      <c r="F160" s="71" t="n">
        <f aca="false">VarInput!F160</f>
        <v>0</v>
      </c>
      <c r="G160" s="71" t="n">
        <f aca="false">VarInput!G160</f>
        <v>0</v>
      </c>
      <c r="H160" s="71" t="n">
        <f aca="false">VarInput!H160</f>
        <v>0</v>
      </c>
      <c r="I160" s="71" t="n">
        <f aca="false">VarInput!I160</f>
        <v>0</v>
      </c>
      <c r="J160" s="71" t="n">
        <f aca="false">VarInput!J160</f>
        <v>0</v>
      </c>
      <c r="K160" s="72" t="n">
        <v>0.248537035253744</v>
      </c>
      <c r="L160" s="72" t="n">
        <v>-0.157400142639951</v>
      </c>
      <c r="M160" s="72" t="n">
        <v>0.00775935171252127</v>
      </c>
      <c r="N160" s="61" t="n">
        <v>-98478.3038762595</v>
      </c>
      <c r="O160" s="62" t="n">
        <f aca="false" t="array" ref="O160:O160">DDE("bdde","hist","US;UTY.int=day.PRDS=1FARD=4/25/2000.NEARD=4/25/2000.excel.qe=ls")</f>
        <v>294.119995117188</v>
      </c>
    </row>
    <row r="161" customFormat="false" ht="12.75" hidden="false" customHeight="false" outlineLevel="0" collapsed="false">
      <c r="A161" s="71" t="n">
        <f aca="false">VarInput!A161</f>
        <v>0</v>
      </c>
      <c r="B161" s="71" t="n">
        <f aca="false">VarInput!B161</f>
        <v>0</v>
      </c>
      <c r="C161" s="71" t="n">
        <f aca="false">VarInput!C161</f>
        <v>0</v>
      </c>
      <c r="D161" s="71" t="n">
        <f aca="false">VarInput!D161</f>
        <v>0</v>
      </c>
      <c r="E161" s="71" t="n">
        <f aca="false">VarInput!E161</f>
        <v>0</v>
      </c>
      <c r="F161" s="71" t="n">
        <f aca="false">VarInput!F161</f>
        <v>0</v>
      </c>
      <c r="G161" s="71" t="n">
        <f aca="false">VarInput!G161</f>
        <v>0</v>
      </c>
      <c r="H161" s="71" t="n">
        <f aca="false">VarInput!H161</f>
        <v>0</v>
      </c>
      <c r="I161" s="71" t="n">
        <f aca="false">VarInput!I161</f>
        <v>0</v>
      </c>
      <c r="J161" s="71" t="n">
        <f aca="false">VarInput!J161</f>
        <v>0</v>
      </c>
      <c r="K161" s="72" t="n">
        <v>0.264676176072754</v>
      </c>
      <c r="L161" s="72" t="n">
        <v>-0.251714258365972</v>
      </c>
      <c r="M161" s="72" t="n">
        <v>0.0105895172098109</v>
      </c>
      <c r="N161" s="61" t="n">
        <v>-150903.971037477</v>
      </c>
      <c r="O161" s="62" t="n">
        <f aca="false" t="array" ref="O161:O161">DDE("bdde","hist","US;UTY.int=day.PRDS=1FARD=4/25/2000.NEARD=4/25/2000.excel.qe=ls")</f>
        <v>294.119995117188</v>
      </c>
    </row>
    <row r="162" customFormat="false" ht="12.75" hidden="false" customHeight="false" outlineLevel="0" collapsed="false">
      <c r="A162" s="71" t="n">
        <f aca="false">VarInput!A162</f>
        <v>0</v>
      </c>
      <c r="B162" s="71" t="n">
        <f aca="false">VarInput!B162</f>
        <v>0</v>
      </c>
      <c r="C162" s="71" t="n">
        <f aca="false">VarInput!C162</f>
        <v>0</v>
      </c>
      <c r="D162" s="71" t="n">
        <f aca="false">VarInput!D162</f>
        <v>0</v>
      </c>
      <c r="E162" s="71" t="n">
        <f aca="false">VarInput!E162</f>
        <v>0</v>
      </c>
      <c r="F162" s="71" t="n">
        <f aca="false">VarInput!F162</f>
        <v>0</v>
      </c>
      <c r="G162" s="71" t="n">
        <f aca="false">VarInput!G162</f>
        <v>0</v>
      </c>
      <c r="H162" s="71" t="n">
        <f aca="false">VarInput!H162</f>
        <v>0</v>
      </c>
      <c r="I162" s="71" t="n">
        <f aca="false">VarInput!I162</f>
        <v>0</v>
      </c>
      <c r="J162" s="71" t="n">
        <f aca="false">VarInput!J162</f>
        <v>0</v>
      </c>
      <c r="K162" s="72" t="n">
        <v>0.264676176072754</v>
      </c>
      <c r="L162" s="72" t="n">
        <v>0.799711735470044</v>
      </c>
      <c r="M162" s="72" t="n">
        <v>0.0161366265093135</v>
      </c>
      <c r="N162" s="61" t="n">
        <v>-33247.1161732009</v>
      </c>
      <c r="O162" s="62" t="n">
        <f aca="false" t="array" ref="O162:O162">DDE("bdde","hist","US;UTY.int=day.PRDS=1FARD=4/25/2000.NEARD=4/25/2000.excel.qe=ls")</f>
        <v>294.119995117188</v>
      </c>
    </row>
    <row r="163" customFormat="false" ht="12.75" hidden="false" customHeight="false" outlineLevel="0" collapsed="false">
      <c r="A163" s="71" t="n">
        <f aca="false">VarInput!A163</f>
        <v>0</v>
      </c>
      <c r="B163" s="71" t="n">
        <f aca="false">VarInput!B163</f>
        <v>0</v>
      </c>
      <c r="C163" s="71" t="n">
        <f aca="false">VarInput!C163</f>
        <v>0</v>
      </c>
      <c r="D163" s="71" t="n">
        <f aca="false">VarInput!D163</f>
        <v>0</v>
      </c>
      <c r="E163" s="71" t="n">
        <f aca="false">VarInput!E163</f>
        <v>0</v>
      </c>
      <c r="F163" s="71" t="n">
        <f aca="false">VarInput!F163</f>
        <v>0</v>
      </c>
      <c r="G163" s="71" t="n">
        <f aca="false">VarInput!G163</f>
        <v>0</v>
      </c>
      <c r="H163" s="71" t="n">
        <f aca="false">VarInput!H163</f>
        <v>0</v>
      </c>
      <c r="I163" s="71" t="n">
        <f aca="false">VarInput!I163</f>
        <v>0</v>
      </c>
      <c r="J163" s="71" t="n">
        <f aca="false">VarInput!J163</f>
        <v>0</v>
      </c>
      <c r="K163" s="72" t="n">
        <v>0.264676176072754</v>
      </c>
      <c r="L163" s="72" t="n">
        <v>1</v>
      </c>
      <c r="M163" s="72" t="n">
        <v>0</v>
      </c>
      <c r="N163" s="61" t="n">
        <v>-84627.7220850547</v>
      </c>
      <c r="O163" s="62" t="n">
        <f aca="false" t="array" ref="O163:O163">DDE("bdde","hist","US;VLO.int=day.PRDS=1FARD=4/25/2000.NEARD=4/25/2000.excel.qe=ls")</f>
        <v>30.1875</v>
      </c>
    </row>
    <row r="164" customFormat="false" ht="12.75" hidden="false" customHeight="false" outlineLevel="0" collapsed="false">
      <c r="A164" s="71" t="n">
        <f aca="false">VarInput!A164</f>
        <v>0</v>
      </c>
      <c r="B164" s="71" t="n">
        <f aca="false">VarInput!B164</f>
        <v>0</v>
      </c>
      <c r="C164" s="71" t="n">
        <f aca="false">VarInput!C164</f>
        <v>0</v>
      </c>
      <c r="D164" s="71" t="n">
        <f aca="false">VarInput!D164</f>
        <v>0</v>
      </c>
      <c r="E164" s="71" t="n">
        <f aca="false">VarInput!E164</f>
        <v>0</v>
      </c>
      <c r="F164" s="71" t="n">
        <f aca="false">VarInput!F164</f>
        <v>0</v>
      </c>
      <c r="G164" s="71" t="n">
        <f aca="false">VarInput!G164</f>
        <v>0</v>
      </c>
      <c r="H164" s="71" t="n">
        <f aca="false">VarInput!H164</f>
        <v>0</v>
      </c>
      <c r="I164" s="71" t="n">
        <f aca="false">VarInput!I164</f>
        <v>0</v>
      </c>
      <c r="J164" s="71" t="n">
        <f aca="false">VarInput!J164</f>
        <v>0</v>
      </c>
      <c r="K164" s="72" t="n">
        <v>0.260016223297892</v>
      </c>
      <c r="L164" s="72" t="n">
        <v>-0.0438860375210223</v>
      </c>
      <c r="M164" s="72" t="n">
        <v>0.0116213451872229</v>
      </c>
      <c r="N164" s="61" t="n">
        <v>-1993.50077578545</v>
      </c>
      <c r="O164" s="62" t="n">
        <f aca="false" t="array" ref="O164:O164">DDE("bdde","hist","US;VLO.int=day.PRDS=1FARD=4/25/2000.NEARD=4/25/2000.excel.qe=ls")</f>
        <v>30.1875</v>
      </c>
    </row>
    <row r="165" customFormat="false" ht="12.75" hidden="false" customHeight="false" outlineLevel="0" collapsed="false">
      <c r="A165" s="71" t="n">
        <f aca="false">VarInput!A165</f>
        <v>0</v>
      </c>
      <c r="B165" s="71" t="n">
        <f aca="false">VarInput!B165</f>
        <v>0</v>
      </c>
      <c r="C165" s="71" t="n">
        <f aca="false">VarInput!C165</f>
        <v>0</v>
      </c>
      <c r="D165" s="71" t="n">
        <f aca="false">VarInput!D165</f>
        <v>0</v>
      </c>
      <c r="E165" s="71" t="n">
        <f aca="false">VarInput!E165</f>
        <v>0</v>
      </c>
      <c r="F165" s="71" t="n">
        <f aca="false">VarInput!F165</f>
        <v>0</v>
      </c>
      <c r="G165" s="71" t="n">
        <f aca="false">VarInput!G165</f>
        <v>0</v>
      </c>
      <c r="H165" s="71" t="n">
        <f aca="false">VarInput!H165</f>
        <v>0</v>
      </c>
      <c r="I165" s="71" t="n">
        <f aca="false">VarInput!I165</f>
        <v>0</v>
      </c>
      <c r="J165" s="71" t="n">
        <f aca="false">VarInput!J165</f>
        <v>0</v>
      </c>
      <c r="K165" s="72" t="n">
        <v>0.260016223297892</v>
      </c>
      <c r="L165" s="72" t="n">
        <v>1</v>
      </c>
      <c r="M165" s="72" t="n">
        <v>0</v>
      </c>
      <c r="N165" s="61" t="n">
        <v>-140848.861453333</v>
      </c>
      <c r="O165" s="62" t="n">
        <f aca="false" t="array" ref="O165:O165">DDE("bdde","hist","US;VPI.int=day.PRDS=1FARD=4/25/2000.NEARD=4/25/2000.excel.qe=ls")</f>
        <v>19.4375</v>
      </c>
    </row>
    <row r="166" customFormat="false" ht="12.75" hidden="false" customHeight="false" outlineLevel="0" collapsed="false">
      <c r="A166" s="71" t="n">
        <f aca="false">VarInput!A166</f>
        <v>0</v>
      </c>
      <c r="B166" s="71" t="n">
        <f aca="false">VarInput!B166</f>
        <v>0</v>
      </c>
      <c r="C166" s="71" t="n">
        <f aca="false">VarInput!C166</f>
        <v>0</v>
      </c>
      <c r="D166" s="71" t="n">
        <f aca="false">VarInput!D166</f>
        <v>0</v>
      </c>
      <c r="E166" s="71" t="n">
        <f aca="false">VarInput!E166</f>
        <v>0</v>
      </c>
      <c r="F166" s="71" t="n">
        <f aca="false">VarInput!F166</f>
        <v>0</v>
      </c>
      <c r="G166" s="71" t="n">
        <f aca="false">VarInput!G166</f>
        <v>0</v>
      </c>
      <c r="H166" s="71" t="n">
        <f aca="false">VarInput!H166</f>
        <v>0</v>
      </c>
      <c r="I166" s="71" t="n">
        <f aca="false">VarInput!I166</f>
        <v>0</v>
      </c>
      <c r="J166" s="71" t="n">
        <f aca="false">VarInput!J166</f>
        <v>0</v>
      </c>
      <c r="K166" s="72" t="n">
        <v>0.260016223297892</v>
      </c>
      <c r="L166" s="72" t="n">
        <v>1</v>
      </c>
      <c r="M166" s="72" t="n">
        <v>0</v>
      </c>
      <c r="N166" s="61" t="n">
        <v>-138057.985242719</v>
      </c>
      <c r="O166" s="62" t="n">
        <f aca="false" t="array" ref="O166:O166">DDE("bdde","hist","US;VRC.int=day.PRDS=1FARD=4/25/2000.NEARD=4/25/2000.excel.qe=ls")</f>
        <v>11.875</v>
      </c>
    </row>
    <row r="167" customFormat="false" ht="12.75" hidden="false" customHeight="false" outlineLevel="0" collapsed="false">
      <c r="A167" s="71" t="n">
        <f aca="false">VarInput!A167</f>
        <v>0</v>
      </c>
      <c r="B167" s="71" t="n">
        <f aca="false">VarInput!B167</f>
        <v>0</v>
      </c>
      <c r="C167" s="71" t="n">
        <f aca="false">VarInput!C167</f>
        <v>0</v>
      </c>
      <c r="D167" s="71" t="n">
        <f aca="false">VarInput!D167</f>
        <v>0</v>
      </c>
      <c r="E167" s="71" t="n">
        <f aca="false">VarInput!E167</f>
        <v>0</v>
      </c>
      <c r="F167" s="71" t="n">
        <f aca="false">VarInput!F167</f>
        <v>0</v>
      </c>
      <c r="G167" s="71" t="n">
        <f aca="false">VarInput!G167</f>
        <v>0</v>
      </c>
      <c r="H167" s="71" t="n">
        <f aca="false">VarInput!H167</f>
        <v>0</v>
      </c>
      <c r="I167" s="71" t="n">
        <f aca="false">VarInput!I167</f>
        <v>0</v>
      </c>
      <c r="J167" s="71" t="n">
        <f aca="false">VarInput!J167</f>
        <v>0</v>
      </c>
      <c r="K167" s="72" t="n">
        <v>0.260016223297892</v>
      </c>
      <c r="L167" s="72" t="n">
        <v>1</v>
      </c>
      <c r="M167" s="72" t="n">
        <v>0</v>
      </c>
      <c r="N167" s="61" t="n">
        <v>-83723.8359122779</v>
      </c>
      <c r="O167" s="62" t="n">
        <f aca="false" t="array" ref="O167:O167">DDE("bdde","hist","US;VRI.int=day.PRDS=1FARD=4/25/2000.NEARD=4/25/2000.excel.qe=ls")</f>
        <v>78.625</v>
      </c>
    </row>
    <row r="168" customFormat="false" ht="12.75" hidden="false" customHeight="false" outlineLevel="0" collapsed="false">
      <c r="A168" s="71" t="n">
        <f aca="false">VarInput!A168</f>
        <v>0</v>
      </c>
      <c r="B168" s="71" t="n">
        <f aca="false">VarInput!B168</f>
        <v>0</v>
      </c>
      <c r="C168" s="71" t="n">
        <f aca="false">VarInput!C168</f>
        <v>0</v>
      </c>
      <c r="D168" s="71" t="n">
        <f aca="false">VarInput!D168</f>
        <v>0</v>
      </c>
      <c r="E168" s="71" t="n">
        <f aca="false">VarInput!E168</f>
        <v>0</v>
      </c>
      <c r="F168" s="71" t="n">
        <f aca="false">VarInput!F168</f>
        <v>0</v>
      </c>
      <c r="G168" s="71" t="n">
        <f aca="false">VarInput!G168</f>
        <v>0</v>
      </c>
      <c r="H168" s="71" t="n">
        <f aca="false">VarInput!H168</f>
        <v>0</v>
      </c>
      <c r="I168" s="71" t="n">
        <f aca="false">VarInput!I168</f>
        <v>0</v>
      </c>
      <c r="J168" s="71" t="n">
        <f aca="false">VarInput!J168</f>
        <v>0</v>
      </c>
      <c r="K168" s="72" t="n">
        <v>0.260016223297892</v>
      </c>
      <c r="L168" s="72" t="n">
        <v>0.925242684539559</v>
      </c>
      <c r="M168" s="72" t="n">
        <v>0.0127044179007797</v>
      </c>
      <c r="N168" s="61" t="n">
        <v>-88102.9450733309</v>
      </c>
      <c r="O168" s="62" t="n">
        <f aca="false" t="array" ref="O168:O168">DDE("bdde","hist","US;VRI.int=day.PRDS=1FARD=4/25/2000.NEARD=4/25/2000.excel.qe=ls")</f>
        <v>78.625</v>
      </c>
    </row>
    <row r="169" customFormat="false" ht="12.75" hidden="false" customHeight="false" outlineLevel="0" collapsed="false">
      <c r="A169" s="71" t="n">
        <f aca="false">VarInput!A169</f>
        <v>0</v>
      </c>
      <c r="B169" s="71" t="n">
        <f aca="false">VarInput!B169</f>
        <v>0</v>
      </c>
      <c r="C169" s="71" t="n">
        <f aca="false">VarInput!C169</f>
        <v>0</v>
      </c>
      <c r="D169" s="71" t="n">
        <f aca="false">VarInput!D169</f>
        <v>0</v>
      </c>
      <c r="E169" s="71" t="n">
        <f aca="false">VarInput!E169</f>
        <v>0</v>
      </c>
      <c r="F169" s="71" t="n">
        <f aca="false">VarInput!F169</f>
        <v>0</v>
      </c>
      <c r="G169" s="71" t="n">
        <f aca="false">VarInput!G169</f>
        <v>0</v>
      </c>
      <c r="H169" s="71" t="n">
        <f aca="false">VarInput!H169</f>
        <v>0</v>
      </c>
      <c r="I169" s="71" t="n">
        <f aca="false">VarInput!I169</f>
        <v>0</v>
      </c>
      <c r="J169" s="71" t="n">
        <f aca="false">VarInput!J169</f>
        <v>0</v>
      </c>
      <c r="K169" s="72" t="n">
        <v>0.448015053632433</v>
      </c>
      <c r="L169" s="72" t="n">
        <v>-0.138376509767684</v>
      </c>
      <c r="M169" s="72" t="n">
        <v>0.0224414357979455</v>
      </c>
      <c r="N169" s="61" t="n">
        <v>-25159.2092991975</v>
      </c>
      <c r="O169" s="62" t="n">
        <f aca="false" t="array" ref="O169:O169">DDE("bdde","hist","US;VRI.int=day.PRDS=1FARD=4/25/2000.NEARD=4/25/2000.excel.qe=ls")</f>
        <v>78.625</v>
      </c>
    </row>
    <row r="170" customFormat="false" ht="12.75" hidden="false" customHeight="false" outlineLevel="0" collapsed="false">
      <c r="A170" s="71" t="n">
        <f aca="false">VarInput!A170</f>
        <v>0</v>
      </c>
      <c r="B170" s="71" t="n">
        <f aca="false">VarInput!B170</f>
        <v>0</v>
      </c>
      <c r="C170" s="71" t="n">
        <f aca="false">VarInput!C170</f>
        <v>0</v>
      </c>
      <c r="D170" s="71" t="n">
        <f aca="false">VarInput!D170</f>
        <v>0</v>
      </c>
      <c r="E170" s="71" t="n">
        <f aca="false">VarInput!E170</f>
        <v>0</v>
      </c>
      <c r="F170" s="71" t="n">
        <f aca="false">VarInput!F170</f>
        <v>0</v>
      </c>
      <c r="G170" s="71" t="n">
        <f aca="false">VarInput!G170</f>
        <v>0</v>
      </c>
      <c r="H170" s="71" t="n">
        <f aca="false">VarInput!H170</f>
        <v>0</v>
      </c>
      <c r="I170" s="71" t="n">
        <f aca="false">VarInput!I170</f>
        <v>0</v>
      </c>
      <c r="J170" s="71" t="n">
        <f aca="false">VarInput!J170</f>
        <v>0</v>
      </c>
      <c r="K170" s="72" t="n">
        <v>0.448015053632433</v>
      </c>
      <c r="L170" s="72" t="n">
        <v>1</v>
      </c>
      <c r="M170" s="72" t="n">
        <v>0</v>
      </c>
      <c r="N170" s="61" t="n">
        <v>-40582.8801167978</v>
      </c>
      <c r="O170" s="62" t="n">
        <f aca="false" t="array" ref="O170:O170">DDE("bdde","hist","US;WCG.int=day.PRDS=1FARD=4/25/2000.NEARD=4/25/2000.excel.qe=ls")</f>
        <v>35.5</v>
      </c>
    </row>
    <row r="171" customFormat="false" ht="12.75" hidden="false" customHeight="false" outlineLevel="0" collapsed="false">
      <c r="A171" s="71" t="n">
        <f aca="false">VarInput!A171</f>
        <v>0</v>
      </c>
      <c r="B171" s="71" t="n">
        <f aca="false">VarInput!B171</f>
        <v>0</v>
      </c>
      <c r="C171" s="71" t="n">
        <f aca="false">VarInput!C171</f>
        <v>0</v>
      </c>
      <c r="D171" s="71" t="n">
        <f aca="false">VarInput!D171</f>
        <v>0</v>
      </c>
      <c r="E171" s="71" t="n">
        <f aca="false">VarInput!E171</f>
        <v>0</v>
      </c>
      <c r="F171" s="71" t="n">
        <f aca="false">VarInput!F171</f>
        <v>0</v>
      </c>
      <c r="G171" s="71" t="n">
        <f aca="false">VarInput!G171</f>
        <v>0</v>
      </c>
      <c r="H171" s="71" t="n">
        <f aca="false">VarInput!H171</f>
        <v>0</v>
      </c>
      <c r="I171" s="71" t="n">
        <f aca="false">VarInput!I171</f>
        <v>0</v>
      </c>
      <c r="J171" s="71" t="n">
        <f aca="false">VarInput!J171</f>
        <v>0</v>
      </c>
      <c r="K171" s="72" t="n">
        <v>0.328187761582093</v>
      </c>
      <c r="L171" s="72" t="n">
        <v>0.865619284481813</v>
      </c>
      <c r="M171" s="72" t="n">
        <v>0.0208676397345178</v>
      </c>
      <c r="N171" s="61" t="n">
        <v>-12773.2672195147</v>
      </c>
      <c r="O171" s="62" t="n">
        <f aca="false" t="array" ref="O171:O171">DDE("bdde","hist","US;WCG.int=day.PRDS=1FARD=4/25/2000.NEARD=4/25/2000.excel.qe=ls")</f>
        <v>35.5</v>
      </c>
    </row>
    <row r="172" customFormat="false" ht="12.75" hidden="false" customHeight="false" outlineLevel="0" collapsed="false">
      <c r="A172" s="71" t="n">
        <f aca="false">VarInput!A172</f>
        <v>0</v>
      </c>
      <c r="B172" s="71" t="n">
        <f aca="false">VarInput!B172</f>
        <v>0</v>
      </c>
      <c r="C172" s="71" t="n">
        <f aca="false">VarInput!C172</f>
        <v>0</v>
      </c>
      <c r="D172" s="71" t="n">
        <f aca="false">VarInput!D172</f>
        <v>0</v>
      </c>
      <c r="E172" s="71" t="n">
        <f aca="false">VarInput!E172</f>
        <v>0</v>
      </c>
      <c r="F172" s="71" t="n">
        <f aca="false">VarInput!F172</f>
        <v>0</v>
      </c>
      <c r="G172" s="71" t="n">
        <f aca="false">VarInput!G172</f>
        <v>0</v>
      </c>
      <c r="H172" s="71" t="n">
        <f aca="false">VarInput!H172</f>
        <v>0</v>
      </c>
      <c r="I172" s="71" t="n">
        <f aca="false">VarInput!I172</f>
        <v>0</v>
      </c>
      <c r="J172" s="71" t="n">
        <f aca="false">VarInput!J172</f>
        <v>0</v>
      </c>
      <c r="K172" s="72" t="n">
        <v>0.302389570806998</v>
      </c>
      <c r="L172" s="72" t="n">
        <v>1</v>
      </c>
      <c r="M172" s="72" t="n">
        <v>0</v>
      </c>
      <c r="N172" s="61" t="n">
        <v>-15670.9235801626</v>
      </c>
      <c r="O172" s="62" t="n">
        <f aca="false" t="array" ref="O172:O172">DDE("bdde","hist","US;WEC.int=day.PRDS=1FARD=4/25/2000.NEARD=4/25/2000.excel.qe=ls")</f>
        <v>21.5625</v>
      </c>
    </row>
    <row r="173" customFormat="false" ht="12.75" hidden="false" customHeight="false" outlineLevel="0" collapsed="false">
      <c r="A173" s="71" t="n">
        <f aca="false">VarInput!A173</f>
        <v>0</v>
      </c>
      <c r="B173" s="71" t="n">
        <f aca="false">VarInput!B173</f>
        <v>0</v>
      </c>
      <c r="C173" s="71" t="n">
        <f aca="false">VarInput!C173</f>
        <v>0</v>
      </c>
      <c r="D173" s="71" t="n">
        <f aca="false">VarInput!D173</f>
        <v>0</v>
      </c>
      <c r="E173" s="71" t="n">
        <f aca="false">VarInput!E173</f>
        <v>0</v>
      </c>
      <c r="F173" s="71" t="n">
        <f aca="false">VarInput!F173</f>
        <v>0</v>
      </c>
      <c r="G173" s="71" t="n">
        <f aca="false">VarInput!G173</f>
        <v>0</v>
      </c>
      <c r="H173" s="71" t="n">
        <f aca="false">VarInput!H173</f>
        <v>0</v>
      </c>
      <c r="I173" s="71" t="n">
        <f aca="false">VarInput!I173</f>
        <v>0</v>
      </c>
      <c r="J173" s="71" t="n">
        <f aca="false">VarInput!J173</f>
        <v>0</v>
      </c>
      <c r="K173" s="72" t="n">
        <v>0.302389570806998</v>
      </c>
      <c r="L173" s="72" t="n">
        <v>1</v>
      </c>
      <c r="M173" s="72" t="n">
        <v>0</v>
      </c>
      <c r="N173" s="61" t="n">
        <v>-31160.3602649884</v>
      </c>
      <c r="O173" s="62" t="n">
        <f aca="false" t="array" ref="O173:O173">DDE("bdde","hist","US;WFT.int=day.PRDS=1FARD=4/25/2000.NEARD=4/25/2000.excel.qe=ls")</f>
        <v>41</v>
      </c>
    </row>
    <row r="174" customFormat="false" ht="12.75" hidden="false" customHeight="false" outlineLevel="0" collapsed="false">
      <c r="A174" s="71" t="n">
        <f aca="false">VarInput!A174</f>
        <v>0</v>
      </c>
      <c r="B174" s="71" t="n">
        <f aca="false">VarInput!B174</f>
        <v>0</v>
      </c>
      <c r="C174" s="71" t="n">
        <f aca="false">VarInput!C174</f>
        <v>0</v>
      </c>
      <c r="D174" s="71" t="n">
        <f aca="false">VarInput!D174</f>
        <v>0</v>
      </c>
      <c r="E174" s="71" t="n">
        <f aca="false">VarInput!E174</f>
        <v>0</v>
      </c>
      <c r="F174" s="71" t="n">
        <f aca="false">VarInput!F174</f>
        <v>0</v>
      </c>
      <c r="G174" s="71" t="n">
        <f aca="false">VarInput!G174</f>
        <v>0</v>
      </c>
      <c r="H174" s="71" t="n">
        <f aca="false">VarInput!H174</f>
        <v>0</v>
      </c>
      <c r="I174" s="71" t="n">
        <f aca="false">VarInput!I174</f>
        <v>0</v>
      </c>
      <c r="J174" s="71" t="n">
        <f aca="false">VarInput!J174</f>
        <v>0</v>
      </c>
      <c r="K174" s="72" t="n">
        <v>0.438631518078999</v>
      </c>
      <c r="L174" s="72" t="n">
        <v>1</v>
      </c>
      <c r="M174" s="72" t="n">
        <v>0</v>
      </c>
      <c r="N174" s="61" t="n">
        <v>-220002.47967145</v>
      </c>
      <c r="O174" s="62" t="n">
        <f aca="false" t="array" ref="O174:O174">DDE("bdde","hist","US;WMB.int=day.PRDS=1FARD=4/25/2000.NEARD=4/25/2000.excel.qe=ls")</f>
        <v>36.5</v>
      </c>
    </row>
    <row r="175" customFormat="false" ht="12.75" hidden="false" customHeight="false" outlineLevel="0" collapsed="false">
      <c r="A175" s="71" t="n">
        <f aca="false">VarInput!A175</f>
        <v>0</v>
      </c>
      <c r="B175" s="71" t="n">
        <f aca="false">VarInput!B175</f>
        <v>0</v>
      </c>
      <c r="C175" s="71" t="n">
        <f aca="false">VarInput!C175</f>
        <v>0</v>
      </c>
      <c r="D175" s="71" t="n">
        <f aca="false">VarInput!D175</f>
        <v>0</v>
      </c>
      <c r="E175" s="71" t="n">
        <f aca="false">VarInput!E175</f>
        <v>0</v>
      </c>
      <c r="F175" s="71" t="n">
        <f aca="false">VarInput!F175</f>
        <v>0</v>
      </c>
      <c r="G175" s="71" t="n">
        <f aca="false">VarInput!G175</f>
        <v>0</v>
      </c>
      <c r="H175" s="71" t="n">
        <f aca="false">VarInput!H175</f>
        <v>0</v>
      </c>
      <c r="I175" s="71" t="n">
        <f aca="false">VarInput!I175</f>
        <v>0</v>
      </c>
      <c r="J175" s="71" t="n">
        <f aca="false">VarInput!J175</f>
        <v>0</v>
      </c>
      <c r="K175" s="72" t="n">
        <v>0.438631518078999</v>
      </c>
      <c r="L175" s="72" t="n">
        <v>0.880115668936223</v>
      </c>
      <c r="M175" s="72" t="n">
        <v>0.0236625230474312</v>
      </c>
      <c r="N175" s="61" t="n">
        <v>-27761.7246675115</v>
      </c>
      <c r="O175" s="62" t="n">
        <f aca="false" t="array" ref="O175:O175">DDE("bdde","hist","US;WMB.int=day.PRDS=1FARD=4/25/2000.NEARD=4/25/2000.excel.qe=ls")</f>
        <v>36.5</v>
      </c>
    </row>
    <row r="176" customFormat="false" ht="12.75" hidden="false" customHeight="false" outlineLevel="0" collapsed="false">
      <c r="A176" s="71" t="n">
        <f aca="false">VarInput!A176</f>
        <v>0</v>
      </c>
      <c r="B176" s="71" t="n">
        <f aca="false">VarInput!B176</f>
        <v>0</v>
      </c>
      <c r="C176" s="71" t="n">
        <f aca="false">VarInput!C176</f>
        <v>0</v>
      </c>
      <c r="D176" s="71" t="n">
        <f aca="false">VarInput!D176</f>
        <v>0</v>
      </c>
      <c r="E176" s="71" t="n">
        <f aca="false">VarInput!E176</f>
        <v>0</v>
      </c>
      <c r="F176" s="71" t="n">
        <f aca="false">VarInput!F176</f>
        <v>0</v>
      </c>
      <c r="G176" s="71" t="n">
        <f aca="false">VarInput!G176</f>
        <v>0</v>
      </c>
      <c r="H176" s="71" t="n">
        <f aca="false">VarInput!H176</f>
        <v>0</v>
      </c>
      <c r="I176" s="71" t="n">
        <f aca="false">VarInput!I176</f>
        <v>0</v>
      </c>
      <c r="J176" s="71" t="n">
        <f aca="false">VarInput!J176</f>
        <v>0</v>
      </c>
      <c r="K176" s="72" t="n">
        <v>0.438631518078999</v>
      </c>
      <c r="L176" s="72" t="n">
        <v>1</v>
      </c>
      <c r="M176" s="72" t="n">
        <v>0</v>
      </c>
      <c r="N176" s="61" t="n">
        <v>-5018.82161177292</v>
      </c>
      <c r="O176" s="62" t="n">
        <f aca="false">D176</f>
        <v>0</v>
      </c>
    </row>
    <row r="177" customFormat="false" ht="12.75" hidden="false" customHeight="false" outlineLevel="0" collapsed="false">
      <c r="A177" s="71" t="n">
        <f aca="false">VarInput!A177</f>
        <v>0</v>
      </c>
      <c r="B177" s="71" t="n">
        <f aca="false">VarInput!B177</f>
        <v>0</v>
      </c>
      <c r="C177" s="71" t="n">
        <f aca="false">VarInput!C177</f>
        <v>0</v>
      </c>
      <c r="D177" s="71" t="n">
        <f aca="false">VarInput!D177</f>
        <v>0</v>
      </c>
      <c r="E177" s="71" t="n">
        <f aca="false">VarInput!E177</f>
        <v>0</v>
      </c>
      <c r="F177" s="71" t="n">
        <f aca="false">VarInput!F177</f>
        <v>0</v>
      </c>
      <c r="G177" s="71" t="n">
        <f aca="false">VarInput!G177</f>
        <v>0</v>
      </c>
      <c r="H177" s="71" t="n">
        <f aca="false">VarInput!H177</f>
        <v>0</v>
      </c>
      <c r="I177" s="71" t="n">
        <f aca="false">VarInput!I177</f>
        <v>0</v>
      </c>
      <c r="J177" s="71" t="n">
        <f aca="false">VarInput!J177</f>
        <v>0</v>
      </c>
      <c r="K177" s="72" t="n">
        <v>0.546484601923453</v>
      </c>
      <c r="L177" s="72" t="n">
        <v>0.831894327709381</v>
      </c>
      <c r="M177" s="72" t="n">
        <v>0.00652066386799904</v>
      </c>
      <c r="N177" s="61" t="n">
        <v>-285547.505758329</v>
      </c>
      <c r="O177" s="62" t="n">
        <f aca="false" t="array" ref="O177:O177">DDE("bdde","hist","US;XNG.int=day.PRDS=1FARD=4/25/2000.NEARD=4/25/2000.excel.qe=ls")</f>
        <v>166.759994506836</v>
      </c>
    </row>
    <row r="178" customFormat="false" ht="12.75" hidden="false" customHeight="false" outlineLevel="0" collapsed="false">
      <c r="A178" s="71" t="n">
        <f aca="false">VarInput!A178</f>
        <v>0</v>
      </c>
      <c r="B178" s="71" t="n">
        <f aca="false">VarInput!B178</f>
        <v>0</v>
      </c>
      <c r="C178" s="71" t="n">
        <f aca="false">VarInput!C178</f>
        <v>0</v>
      </c>
      <c r="D178" s="71" t="n">
        <f aca="false">VarInput!D178</f>
        <v>0</v>
      </c>
      <c r="E178" s="71" t="n">
        <f aca="false">VarInput!E178</f>
        <v>0</v>
      </c>
      <c r="F178" s="71" t="n">
        <f aca="false">VarInput!F178</f>
        <v>0</v>
      </c>
      <c r="G178" s="71" t="n">
        <f aca="false">VarInput!G178</f>
        <v>0</v>
      </c>
      <c r="H178" s="71" t="n">
        <f aca="false">VarInput!H178</f>
        <v>0</v>
      </c>
      <c r="I178" s="71" t="n">
        <f aca="false">VarInput!I178</f>
        <v>0</v>
      </c>
      <c r="J178" s="71" t="n">
        <f aca="false">VarInput!J178</f>
        <v>0</v>
      </c>
      <c r="K178" s="72" t="n">
        <v>0.27554671637685</v>
      </c>
      <c r="L178" s="72" t="n">
        <v>-0.189524608972126</v>
      </c>
      <c r="M178" s="72" t="n">
        <v>0.00622334270390337</v>
      </c>
      <c r="N178" s="61" t="n">
        <v>-97399.2202144638</v>
      </c>
      <c r="O178" s="62" t="n">
        <f aca="false" t="array" ref="O178:O178">DDE("bdde","hist","US;XNG.int=day.PRDS=1FARD=4/25/2000.NEARD=4/25/2000.excel.qe=ls")</f>
        <v>166.759994506836</v>
      </c>
    </row>
    <row r="179" customFormat="false" ht="12.75" hidden="false" customHeight="false" outlineLevel="0" collapsed="false">
      <c r="A179" s="71" t="n">
        <f aca="false">VarInput!A179</f>
        <v>0</v>
      </c>
      <c r="B179" s="71" t="n">
        <f aca="false">VarInput!B179</f>
        <v>0</v>
      </c>
      <c r="C179" s="71" t="n">
        <f aca="false">VarInput!C179</f>
        <v>0</v>
      </c>
      <c r="D179" s="71" t="n">
        <f aca="false">VarInput!D179</f>
        <v>0</v>
      </c>
      <c r="E179" s="71" t="n">
        <f aca="false">VarInput!E179</f>
        <v>0</v>
      </c>
      <c r="F179" s="71" t="n">
        <f aca="false">VarInput!F179</f>
        <v>0</v>
      </c>
      <c r="G179" s="71" t="n">
        <f aca="false">VarInput!G179</f>
        <v>0</v>
      </c>
      <c r="H179" s="71" t="n">
        <f aca="false">VarInput!H179</f>
        <v>0</v>
      </c>
      <c r="I179" s="71" t="n">
        <f aca="false">VarInput!I179</f>
        <v>0</v>
      </c>
      <c r="J179" s="71" t="n">
        <f aca="false">VarInput!J179</f>
        <v>0</v>
      </c>
      <c r="K179" s="72" t="n">
        <v>0.27554671637685</v>
      </c>
      <c r="L179" s="72" t="n">
        <v>0.550010744215878</v>
      </c>
      <c r="M179" s="72" t="n">
        <v>0.0106514089422554</v>
      </c>
      <c r="N179" s="61" t="n">
        <v>-1930.69844973319</v>
      </c>
      <c r="O179" s="62" t="n">
        <f aca="false" t="array" ref="O179:O179">DDE("bdde","hist","US;XNG.int=day.PRDS=1FARD=4/25/2000.NEARD=4/25/2000.excel.qe=ls")</f>
        <v>166.759994506836</v>
      </c>
    </row>
    <row r="180" customFormat="false" ht="12.75" hidden="false" customHeight="false" outlineLevel="0" collapsed="false">
      <c r="A180" s="71" t="n">
        <f aca="false">VarInput!A180</f>
        <v>0</v>
      </c>
      <c r="B180" s="71" t="n">
        <f aca="false">VarInput!B180</f>
        <v>0</v>
      </c>
      <c r="C180" s="71" t="n">
        <f aca="false">VarInput!C180</f>
        <v>0</v>
      </c>
      <c r="D180" s="71" t="n">
        <f aca="false">VarInput!D180</f>
        <v>0</v>
      </c>
      <c r="E180" s="71" t="n">
        <f aca="false">VarInput!E180</f>
        <v>0</v>
      </c>
      <c r="F180" s="71" t="n">
        <f aca="false">VarInput!F180</f>
        <v>0</v>
      </c>
      <c r="G180" s="71" t="n">
        <f aca="false">VarInput!G180</f>
        <v>0</v>
      </c>
      <c r="H180" s="71" t="n">
        <f aca="false">VarInput!H180</f>
        <v>0</v>
      </c>
      <c r="I180" s="71" t="n">
        <f aca="false">VarInput!I180</f>
        <v>0</v>
      </c>
      <c r="J180" s="71" t="n">
        <f aca="false">VarInput!J180</f>
        <v>0</v>
      </c>
      <c r="K180" s="72" t="n">
        <v>0.27554671637685</v>
      </c>
      <c r="L180" s="72" t="n">
        <v>0.867036925000626</v>
      </c>
      <c r="M180" s="72" t="n">
        <v>0.00738691046315575</v>
      </c>
      <c r="N180" s="61" t="n">
        <v>-64704.3000618163</v>
      </c>
      <c r="O180" s="62" t="n">
        <f aca="false" t="array" ref="O180:O180">DDE("bdde","hist","US;XNG.int=day.PRDS=1FARD=4/25/2000.NEARD=4/25/2000.excel.qe=ls")</f>
        <v>166.759994506836</v>
      </c>
    </row>
    <row r="181" customFormat="false" ht="12.75" hidden="false" customHeight="false" outlineLevel="0" collapsed="false">
      <c r="A181" s="71" t="n">
        <f aca="false">VarInput!A181</f>
        <v>0</v>
      </c>
      <c r="B181" s="71" t="n">
        <f aca="false">VarInput!B181</f>
        <v>0</v>
      </c>
      <c r="C181" s="71" t="n">
        <f aca="false">VarInput!C181</f>
        <v>0</v>
      </c>
      <c r="D181" s="71" t="n">
        <f aca="false">VarInput!D181</f>
        <v>0</v>
      </c>
      <c r="E181" s="71" t="n">
        <f aca="false">VarInput!E181</f>
        <v>0</v>
      </c>
      <c r="F181" s="71" t="n">
        <f aca="false">VarInput!F181</f>
        <v>0</v>
      </c>
      <c r="G181" s="71" t="n">
        <f aca="false">VarInput!G181</f>
        <v>0</v>
      </c>
      <c r="H181" s="71" t="n">
        <f aca="false">VarInput!H181</f>
        <v>0</v>
      </c>
      <c r="I181" s="71" t="n">
        <f aca="false">VarInput!I181</f>
        <v>0</v>
      </c>
      <c r="J181" s="71" t="n">
        <f aca="false">VarInput!J181</f>
        <v>0</v>
      </c>
      <c r="K181" s="72" t="n">
        <v>0.27554671637685</v>
      </c>
      <c r="L181" s="72" t="n">
        <v>-0.157614068299919</v>
      </c>
      <c r="M181" s="72" t="n">
        <v>0.007313959682315</v>
      </c>
      <c r="N181" s="61" t="n">
        <v>-25445.1985738006</v>
      </c>
      <c r="O181" s="62" t="n">
        <f aca="false" t="array" ref="O181:O181">DDE("bdde","hist","US;XNG.int=day.PRDS=1FARD=4/25/2000.NEARD=4/25/2000.excel.qe=ls")</f>
        <v>166.759994506836</v>
      </c>
    </row>
    <row r="182" customFormat="false" ht="12.75" hidden="false" customHeight="false" outlineLevel="0" collapsed="false">
      <c r="A182" s="71" t="n">
        <f aca="false">VarInput!A182</f>
        <v>0</v>
      </c>
      <c r="B182" s="71" t="n">
        <f aca="false">VarInput!B182</f>
        <v>0</v>
      </c>
      <c r="C182" s="71" t="n">
        <f aca="false">VarInput!C182</f>
        <v>0</v>
      </c>
      <c r="D182" s="71" t="n">
        <f aca="false">VarInput!D182</f>
        <v>0</v>
      </c>
      <c r="E182" s="71" t="n">
        <f aca="false">VarInput!E182</f>
        <v>0</v>
      </c>
      <c r="F182" s="71" t="n">
        <f aca="false">VarInput!F182</f>
        <v>0</v>
      </c>
      <c r="G182" s="71" t="n">
        <f aca="false">VarInput!G182</f>
        <v>0</v>
      </c>
      <c r="H182" s="71" t="n">
        <f aca="false">VarInput!H182</f>
        <v>0</v>
      </c>
      <c r="I182" s="71" t="n">
        <f aca="false">VarInput!I182</f>
        <v>0</v>
      </c>
      <c r="J182" s="71" t="n">
        <f aca="false">VarInput!J182</f>
        <v>0</v>
      </c>
      <c r="K182" s="72" t="n">
        <v>0.27554671637685</v>
      </c>
      <c r="L182" s="72" t="n">
        <v>1</v>
      </c>
      <c r="M182" s="72" t="n">
        <v>0</v>
      </c>
      <c r="N182" s="61" t="n">
        <v>-16817.4292461896</v>
      </c>
      <c r="O182" s="62" t="n">
        <f aca="false" t="array" ref="O182:O182">DDE("bdde","hist","US;XOM.int=day.PRDS=1FARD=4/25/2000.NEARD=4/25/2000.excel.qe=ls")</f>
        <v>79.875</v>
      </c>
    </row>
    <row r="183" customFormat="false" ht="12.75" hidden="false" customHeight="false" outlineLevel="0" collapsed="false">
      <c r="A183" s="71" t="n">
        <f aca="false">VarInput!A183</f>
        <v>0</v>
      </c>
      <c r="B183" s="71" t="n">
        <f aca="false">VarInput!B183</f>
        <v>0</v>
      </c>
      <c r="C183" s="71" t="n">
        <f aca="false">VarInput!C183</f>
        <v>0</v>
      </c>
      <c r="D183" s="71" t="n">
        <f aca="false">VarInput!D183</f>
        <v>0</v>
      </c>
      <c r="E183" s="71" t="n">
        <f aca="false">VarInput!E183</f>
        <v>0</v>
      </c>
      <c r="F183" s="71" t="n">
        <f aca="false">VarInput!F183</f>
        <v>0</v>
      </c>
      <c r="G183" s="71" t="n">
        <f aca="false">VarInput!G183</f>
        <v>0</v>
      </c>
      <c r="H183" s="71" t="n">
        <f aca="false">VarInput!H183</f>
        <v>0</v>
      </c>
      <c r="I183" s="71" t="n">
        <f aca="false">VarInput!I183</f>
        <v>0</v>
      </c>
      <c r="J183" s="71" t="n">
        <f aca="false">VarInput!J183</f>
        <v>0</v>
      </c>
      <c r="K183" s="72" t="n">
        <v>0.27554671637685</v>
      </c>
      <c r="L183" s="72" t="n">
        <v>0.666786756241417</v>
      </c>
      <c r="M183" s="72" t="n">
        <v>0.00545397970286048</v>
      </c>
      <c r="N183" s="61" t="n">
        <v>-39034.2464291473</v>
      </c>
      <c r="O183" s="62" t="n">
        <f aca="false" t="array" ref="O183:O183">DDE("bdde","hist","US;XOI.int=day.PRDS=1FARD=4/25/2000.NEARD=4/25/2000.excel.qe=ls")</f>
        <v>489.989990234375</v>
      </c>
    </row>
    <row r="184" customFormat="false" ht="12.75" hidden="false" customHeight="false" outlineLevel="0" collapsed="false">
      <c r="A184" s="71" t="n">
        <f aca="false">VarInput!A184</f>
        <v>0</v>
      </c>
      <c r="B184" s="71" t="n">
        <f aca="false">VarInput!B184</f>
        <v>0</v>
      </c>
      <c r="C184" s="71" t="n">
        <f aca="false">VarInput!C184</f>
        <v>0</v>
      </c>
      <c r="D184" s="71" t="n">
        <f aca="false">VarInput!D184</f>
        <v>0</v>
      </c>
      <c r="E184" s="71" t="n">
        <f aca="false">VarInput!E184</f>
        <v>0</v>
      </c>
      <c r="F184" s="71" t="n">
        <f aca="false">VarInput!F184</f>
        <v>0</v>
      </c>
      <c r="G184" s="71" t="n">
        <f aca="false">VarInput!G184</f>
        <v>0</v>
      </c>
      <c r="H184" s="71" t="n">
        <f aca="false">VarInput!H184</f>
        <v>0</v>
      </c>
      <c r="I184" s="71" t="n">
        <f aca="false">VarInput!I184</f>
        <v>0</v>
      </c>
      <c r="J184" s="71" t="n">
        <f aca="false">VarInput!J184</f>
        <v>0</v>
      </c>
      <c r="K184" s="72" t="n">
        <v>0.27554671637685</v>
      </c>
      <c r="L184" s="72" t="n">
        <v>-0.358295173898932</v>
      </c>
      <c r="M184" s="72" t="n">
        <v>0.00493686478757839</v>
      </c>
      <c r="N184" s="61" t="n">
        <v>-30507.9935806091</v>
      </c>
      <c r="O184" s="62" t="n">
        <f aca="false" t="array" ref="O184:O184">DDE("bdde","hist","US;XOI.int=day.PRDS=1FARD=4/25/2000.NEARD=4/25/2000.excel.qe=ls")</f>
        <v>489.989990234375</v>
      </c>
    </row>
    <row r="185" customFormat="false" ht="12.75" hidden="false" customHeight="false" outlineLevel="0" collapsed="false">
      <c r="A185" s="71" t="n">
        <f aca="false">VarInput!A185</f>
        <v>0</v>
      </c>
      <c r="B185" s="71" t="n">
        <f aca="false">VarInput!B185</f>
        <v>0</v>
      </c>
      <c r="C185" s="71" t="n">
        <f aca="false">VarInput!C185</f>
        <v>0</v>
      </c>
      <c r="D185" s="71" t="n">
        <f aca="false">VarInput!D185</f>
        <v>0</v>
      </c>
      <c r="E185" s="71" t="n">
        <f aca="false">VarInput!E185</f>
        <v>0</v>
      </c>
      <c r="F185" s="71" t="n">
        <f aca="false">VarInput!F185</f>
        <v>0</v>
      </c>
      <c r="G185" s="71" t="n">
        <f aca="false">VarInput!G185</f>
        <v>0</v>
      </c>
      <c r="H185" s="71" t="n">
        <f aca="false">VarInput!H185</f>
        <v>0</v>
      </c>
      <c r="I185" s="71" t="n">
        <f aca="false">VarInput!I185</f>
        <v>0</v>
      </c>
      <c r="J185" s="71" t="n">
        <f aca="false">VarInput!J185</f>
        <v>0</v>
      </c>
      <c r="K185" s="72" t="n">
        <v>0.604906615364751</v>
      </c>
      <c r="L185" s="72" t="n">
        <v>0.550557781174974</v>
      </c>
      <c r="M185" s="72" t="n">
        <v>0.00651491208440194</v>
      </c>
      <c r="N185" s="61" t="n">
        <v>-5682.31789830143</v>
      </c>
      <c r="O185" s="62" t="n">
        <f aca="false" t="array" ref="O185:O185">DDE("bdde","hist","US;XOI.int=day.PRDS=1FARD=4/25/2000.NEARD=4/25/2000.excel.qe=ls")</f>
        <v>489.989990234375</v>
      </c>
    </row>
    <row r="186" customFormat="false" ht="12.75" hidden="false" customHeight="false" outlineLevel="0" collapsed="false">
      <c r="A186" s="71" t="n">
        <f aca="false">VarInput!A186</f>
        <v>0</v>
      </c>
      <c r="B186" s="71" t="n">
        <f aca="false">VarInput!B186</f>
        <v>0</v>
      </c>
      <c r="C186" s="71" t="n">
        <f aca="false">VarInput!C186</f>
        <v>0</v>
      </c>
      <c r="D186" s="71" t="n">
        <f aca="false">VarInput!D186</f>
        <v>0</v>
      </c>
      <c r="E186" s="71" t="n">
        <f aca="false">VarInput!E186</f>
        <v>0</v>
      </c>
      <c r="F186" s="71" t="n">
        <f aca="false">VarInput!F186</f>
        <v>0</v>
      </c>
      <c r="G186" s="71" t="n">
        <f aca="false">VarInput!G186</f>
        <v>0</v>
      </c>
      <c r="H186" s="71" t="n">
        <f aca="false">VarInput!H186</f>
        <v>0</v>
      </c>
      <c r="I186" s="71" t="n">
        <f aca="false">VarInput!I186</f>
        <v>0</v>
      </c>
      <c r="J186" s="71" t="n">
        <f aca="false">VarInput!J186</f>
        <v>0</v>
      </c>
      <c r="K186" s="72" t="n">
        <v>0.599267215104079</v>
      </c>
      <c r="L186" s="72" t="n">
        <v>0.590505256435805</v>
      </c>
      <c r="M186" s="72" t="n">
        <v>0.00456873960918112</v>
      </c>
      <c r="N186" s="61" t="n">
        <v>-51587.9990450797</v>
      </c>
      <c r="O186" s="62" t="n">
        <f aca="false" t="array" ref="O186:O186">DDE("bdde","hist","US;XOI.int=day.PRDS=1FARD=4/25/2000.NEARD=4/25/2000.excel.qe=ls")</f>
        <v>489.989990234375</v>
      </c>
    </row>
    <row r="187" customFormat="false" ht="12.75" hidden="false" customHeight="false" outlineLevel="0" collapsed="false">
      <c r="A187" s="71" t="n">
        <f aca="false">VarInput!A187</f>
        <v>0</v>
      </c>
      <c r="B187" s="71" t="n">
        <f aca="false">VarInput!B187</f>
        <v>0</v>
      </c>
      <c r="C187" s="71" t="n">
        <f aca="false">VarInput!C187</f>
        <v>0</v>
      </c>
      <c r="D187" s="71" t="n">
        <f aca="false">VarInput!D187</f>
        <v>0</v>
      </c>
      <c r="E187" s="71" t="n">
        <f aca="false">VarInput!E187</f>
        <v>0</v>
      </c>
      <c r="F187" s="71" t="n">
        <f aca="false">VarInput!F187</f>
        <v>0</v>
      </c>
      <c r="G187" s="71" t="n">
        <f aca="false">VarInput!G187</f>
        <v>0</v>
      </c>
      <c r="H187" s="71" t="n">
        <f aca="false">VarInput!H187</f>
        <v>0</v>
      </c>
      <c r="I187" s="71" t="n">
        <f aca="false">VarInput!I187</f>
        <v>0</v>
      </c>
      <c r="J187" s="71" t="n">
        <f aca="false">VarInput!J187</f>
        <v>0</v>
      </c>
      <c r="K187" s="72" t="n">
        <v>0.664457341185222</v>
      </c>
      <c r="L187" s="72" t="n">
        <v>-0.45992974181259</v>
      </c>
      <c r="M187" s="72" t="n">
        <v>0.00484853606010807</v>
      </c>
      <c r="N187" s="61" t="n">
        <v>-24744.2725819767</v>
      </c>
      <c r="O187" s="62" t="n">
        <f aca="false" t="array" ref="O187:O187">DDE("bdde","hist","US;XOI.int=day.PRDS=1FARD=4/25/2000.NEARD=4/25/2000.excel.qe=ls")</f>
        <v>489.989990234375</v>
      </c>
    </row>
    <row r="188" customFormat="false" ht="12.75" hidden="false" customHeight="false" outlineLevel="0" collapsed="false">
      <c r="A188" s="71" t="n">
        <f aca="false">VarInput!A188</f>
        <v>0</v>
      </c>
      <c r="B188" s="71" t="n">
        <f aca="false">VarInput!B188</f>
        <v>0</v>
      </c>
      <c r="C188" s="71" t="n">
        <f aca="false">VarInput!C188</f>
        <v>0</v>
      </c>
      <c r="D188" s="71" t="n">
        <f aca="false">VarInput!D188</f>
        <v>0</v>
      </c>
      <c r="E188" s="71" t="n">
        <f aca="false">VarInput!E188</f>
        <v>0</v>
      </c>
      <c r="F188" s="71" t="n">
        <f aca="false">VarInput!F188</f>
        <v>0</v>
      </c>
      <c r="G188" s="71" t="n">
        <f aca="false">VarInput!G188</f>
        <v>0</v>
      </c>
      <c r="H188" s="71" t="n">
        <f aca="false">VarInput!H188</f>
        <v>0</v>
      </c>
      <c r="I188" s="71" t="n">
        <f aca="false">VarInput!I188</f>
        <v>0</v>
      </c>
      <c r="J188" s="71" t="n">
        <f aca="false">VarInput!J188</f>
        <v>0</v>
      </c>
      <c r="K188" s="72" t="n">
        <v>0.288966872593977</v>
      </c>
      <c r="L188" s="72" t="n">
        <v>-0.437070653062253</v>
      </c>
      <c r="M188" s="72" t="n">
        <v>0.00394215845328774</v>
      </c>
      <c r="N188" s="61" t="n">
        <v>-36062.6128193092</v>
      </c>
      <c r="O188" s="62" t="n">
        <f aca="false" t="array" ref="O188:O188">DDE("bdde","hist","US;XOI.int=day.PRDS=1FARD=4/25/2000.NEARD=4/25/2000.excel.qe=ls")</f>
        <v>489.989990234375</v>
      </c>
    </row>
    <row r="189" customFormat="false" ht="12.75" hidden="false" customHeight="false" outlineLevel="0" collapsed="false">
      <c r="A189" s="71" t="n">
        <f aca="false">VarInput!A189</f>
        <v>0</v>
      </c>
      <c r="B189" s="71" t="n">
        <f aca="false">VarInput!B189</f>
        <v>0</v>
      </c>
      <c r="C189" s="71" t="n">
        <f aca="false">VarInput!C189</f>
        <v>0</v>
      </c>
      <c r="D189" s="71" t="n">
        <f aca="false">VarInput!D189</f>
        <v>0</v>
      </c>
      <c r="E189" s="71" t="n">
        <f aca="false">VarInput!E189</f>
        <v>0</v>
      </c>
      <c r="F189" s="71" t="n">
        <f aca="false">VarInput!F189</f>
        <v>0</v>
      </c>
      <c r="G189" s="71" t="n">
        <f aca="false">VarInput!G189</f>
        <v>0</v>
      </c>
      <c r="H189" s="71" t="n">
        <f aca="false">VarInput!H189</f>
        <v>0</v>
      </c>
      <c r="I189" s="71" t="n">
        <f aca="false">VarInput!I189</f>
        <v>0</v>
      </c>
      <c r="J189" s="71" t="n">
        <f aca="false">VarInput!J189</f>
        <v>0</v>
      </c>
      <c r="K189" s="72" t="n">
        <v>0.288966872593977</v>
      </c>
      <c r="L189" s="72" t="n">
        <v>-0.215324765602241</v>
      </c>
      <c r="M189" s="72" t="n">
        <v>0.0093329264561618</v>
      </c>
      <c r="N189" s="61" t="n">
        <v>-39419.7535703392</v>
      </c>
      <c r="O189" s="62" t="n">
        <f aca="false" t="array" ref="O189:O189">DDE("bdde","hist","US;XNG.int=day.PRDS=1FARD=4/19/2000.NEARD=4/19/2000.excel.qe=ls")</f>
        <v>160.199996948242</v>
      </c>
    </row>
    <row r="190" customFormat="false" ht="12.75" hidden="false" customHeight="false" outlineLevel="0" collapsed="false">
      <c r="A190" s="71" t="n">
        <f aca="false">VarInput!A190</f>
        <v>0</v>
      </c>
      <c r="B190" s="71" t="n">
        <f aca="false">VarInput!B190</f>
        <v>0</v>
      </c>
      <c r="C190" s="71" t="n">
        <f aca="false">VarInput!C190</f>
        <v>0</v>
      </c>
      <c r="D190" s="71" t="n">
        <f aca="false">VarInput!D190</f>
        <v>0</v>
      </c>
      <c r="E190" s="71" t="n">
        <f aca="false">VarInput!E190</f>
        <v>0</v>
      </c>
      <c r="F190" s="71" t="n">
        <f aca="false">VarInput!F190</f>
        <v>0</v>
      </c>
      <c r="G190" s="71" t="n">
        <f aca="false">VarInput!G190</f>
        <v>0</v>
      </c>
      <c r="H190" s="71" t="n">
        <f aca="false">VarInput!H190</f>
        <v>0</v>
      </c>
      <c r="I190" s="71" t="n">
        <f aca="false">VarInput!I190</f>
        <v>0</v>
      </c>
      <c r="J190" s="71" t="n">
        <f aca="false">VarInput!J190</f>
        <v>0</v>
      </c>
      <c r="K190" s="72" t="n">
        <v>0.288966872593977</v>
      </c>
      <c r="L190" s="72" t="n">
        <v>0.0244276627501667</v>
      </c>
      <c r="M190" s="72" t="n">
        <v>0.00329216930831887</v>
      </c>
      <c r="N190" s="61" t="n">
        <v>-6567.37251665132</v>
      </c>
      <c r="O190" s="62" t="n">
        <f aca="false" t="array" ref="O190:O190">DDE("bdde","hist","US;XOI.int=day.PRDS=1FARD=4/19/2000.NEARD=4/19/2000.excel.qe=ls")</f>
        <v>476.769989013672</v>
      </c>
    </row>
    <row r="191" customFormat="false" ht="12.75" hidden="false" customHeight="false" outlineLevel="0" collapsed="false">
      <c r="A191" s="71" t="n">
        <f aca="false">VarInput!A191</f>
        <v>0</v>
      </c>
      <c r="B191" s="71" t="n">
        <f aca="false">VarInput!B191</f>
        <v>0</v>
      </c>
      <c r="C191" s="71" t="n">
        <f aca="false">VarInput!C191</f>
        <v>0</v>
      </c>
      <c r="D191" s="71" t="n">
        <f aca="false">VarInput!D191</f>
        <v>0</v>
      </c>
      <c r="E191" s="71" t="n">
        <f aca="false">VarInput!E191</f>
        <v>0</v>
      </c>
      <c r="F191" s="71" t="n">
        <f aca="false">VarInput!F191</f>
        <v>0</v>
      </c>
      <c r="G191" s="71" t="n">
        <f aca="false">VarInput!G191</f>
        <v>0</v>
      </c>
      <c r="H191" s="71" t="n">
        <f aca="false">VarInput!H191</f>
        <v>0</v>
      </c>
      <c r="I191" s="71" t="n">
        <f aca="false">VarInput!I191</f>
        <v>0</v>
      </c>
      <c r="J191" s="71" t="n">
        <f aca="false">VarInput!J191</f>
        <v>0</v>
      </c>
      <c r="K191" s="72" t="n">
        <v>0.733622700335785</v>
      </c>
      <c r="L191" s="72" t="n">
        <v>-0.916848747216139</v>
      </c>
      <c r="M191" s="72" t="n">
        <v>0.00650808733492728</v>
      </c>
      <c r="N191" s="61" t="n">
        <v>-521480.550809717</v>
      </c>
      <c r="O191" s="62" t="n">
        <f aca="false" t="array" ref="O191:O191">DDE("bdde","hist","US;XOI.int=day.PRDS=1FARD=4/19/2000.NEARD=4/19/2000.excel.qe=ls")</f>
        <v>476.769989013672</v>
      </c>
    </row>
    <row r="192" customFormat="false" ht="12.75" hidden="false" customHeight="false" outlineLevel="0" collapsed="false">
      <c r="A192" s="71" t="n">
        <f aca="false">VarInput!A192</f>
        <v>0</v>
      </c>
      <c r="B192" s="71" t="n">
        <f aca="false">VarInput!B192</f>
        <v>0</v>
      </c>
      <c r="C192" s="71" t="n">
        <f aca="false">VarInput!C192</f>
        <v>0</v>
      </c>
      <c r="D192" s="71" t="n">
        <f aca="false">VarInput!D192</f>
        <v>0</v>
      </c>
      <c r="E192" s="71" t="n">
        <f aca="false">VarInput!E192</f>
        <v>0</v>
      </c>
      <c r="F192" s="71" t="n">
        <f aca="false">VarInput!F192</f>
        <v>0</v>
      </c>
      <c r="G192" s="71" t="n">
        <f aca="false">VarInput!G192</f>
        <v>0</v>
      </c>
      <c r="H192" s="71" t="n">
        <f aca="false">VarInput!H192</f>
        <v>0</v>
      </c>
      <c r="I192" s="71" t="n">
        <f aca="false">VarInput!I192</f>
        <v>0</v>
      </c>
      <c r="J192" s="71" t="n">
        <f aca="false">VarInput!J192</f>
        <v>0</v>
      </c>
      <c r="K192" s="72" t="n">
        <v>0.776841021940761</v>
      </c>
      <c r="L192" s="72" t="n">
        <v>1</v>
      </c>
      <c r="M192" s="72" t="n">
        <v>0</v>
      </c>
      <c r="N192" s="61" t="n">
        <v>-90881.0196716581</v>
      </c>
      <c r="O192" s="62" t="n">
        <f aca="false" t="array" ref="O192:O192">DDE("bdde","hist","US;XOM.int=day.PRDS=1FARD=4/19/2000.NEARD=4/19/2000.excel.qe=ls")</f>
        <v>76.1875</v>
      </c>
    </row>
    <row r="193" customFormat="false" ht="12.75" hidden="false" customHeight="false" outlineLevel="0" collapsed="false">
      <c r="A193" s="71" t="n">
        <f aca="false">VarInput!A193</f>
        <v>0</v>
      </c>
      <c r="B193" s="71" t="n">
        <f aca="false">VarInput!B193</f>
        <v>0</v>
      </c>
      <c r="C193" s="71" t="n">
        <f aca="false">VarInput!C193</f>
        <v>0</v>
      </c>
      <c r="D193" s="71" t="n">
        <f aca="false">VarInput!D193</f>
        <v>0</v>
      </c>
      <c r="E193" s="71" t="n">
        <f aca="false">VarInput!E193</f>
        <v>0</v>
      </c>
      <c r="F193" s="71" t="n">
        <f aca="false">VarInput!F193</f>
        <v>0</v>
      </c>
      <c r="G193" s="71" t="n">
        <f aca="false">VarInput!G193</f>
        <v>0</v>
      </c>
      <c r="H193" s="71" t="n">
        <f aca="false">VarInput!H193</f>
        <v>0</v>
      </c>
      <c r="I193" s="71" t="n">
        <f aca="false">VarInput!I193</f>
        <v>0</v>
      </c>
      <c r="J193" s="71" t="n">
        <f aca="false">VarInput!J193</f>
        <v>0</v>
      </c>
      <c r="K193" s="72" t="n">
        <v>0.776841021940761</v>
      </c>
      <c r="L193" s="72" t="n">
        <v>0.644021195176627</v>
      </c>
      <c r="M193" s="72" t="n">
        <v>0.0321769601155864</v>
      </c>
      <c r="N193" s="61" t="n">
        <v>-37489.1250283762</v>
      </c>
      <c r="O193" s="62" t="n">
        <f aca="false" t="array" ref="O193:O193">DDE("bdde","hist","US;XOI.int=day.PRDS=1FARD=4/19/2000.NEARD=4/19/2000.excel.qe=ls")</f>
        <v>476.769989013672</v>
      </c>
    </row>
    <row r="194" customFormat="false" ht="12.75" hidden="false" customHeight="false" outlineLevel="0" collapsed="false">
      <c r="A194" s="71" t="n">
        <f aca="false">VarInput!A194</f>
        <v>0</v>
      </c>
      <c r="B194" s="71" t="n">
        <f aca="false">VarInput!B194</f>
        <v>0</v>
      </c>
      <c r="C194" s="71" t="n">
        <f aca="false">VarInput!C194</f>
        <v>0</v>
      </c>
      <c r="D194" s="71" t="n">
        <f aca="false">VarInput!D194</f>
        <v>0</v>
      </c>
      <c r="E194" s="71" t="n">
        <f aca="false">VarInput!E194</f>
        <v>0</v>
      </c>
      <c r="F194" s="71" t="n">
        <f aca="false">VarInput!F194</f>
        <v>0</v>
      </c>
      <c r="G194" s="71" t="n">
        <f aca="false">VarInput!G194</f>
        <v>0</v>
      </c>
      <c r="H194" s="71" t="n">
        <f aca="false">VarInput!H194</f>
        <v>0</v>
      </c>
      <c r="I194" s="71" t="n">
        <f aca="false">VarInput!I194</f>
        <v>0</v>
      </c>
      <c r="J194" s="71" t="n">
        <f aca="false">VarInput!J194</f>
        <v>0</v>
      </c>
      <c r="K194" s="72" t="n">
        <v>0.564291287819041</v>
      </c>
      <c r="L194" s="72" t="n">
        <v>0.596740668182749</v>
      </c>
      <c r="M194" s="72" t="n">
        <v>0.00585134311403933</v>
      </c>
      <c r="N194" s="61" t="n">
        <v>-38378.1321217477</v>
      </c>
      <c r="O194" s="62" t="n">
        <f aca="false" t="array" ref="O194:O194">DDE("bdde","hist","US;XOI.int=day.PRDS=1FARD=4/19/2000.NEARD=4/19/2000.excel.qe=ls")</f>
        <v>476.769989013672</v>
      </c>
    </row>
    <row r="195" customFormat="false" ht="12.75" hidden="false" customHeight="false" outlineLevel="0" collapsed="false">
      <c r="A195" s="71" t="n">
        <f aca="false">VarInput!A195</f>
        <v>0</v>
      </c>
      <c r="B195" s="71" t="n">
        <f aca="false">VarInput!B195</f>
        <v>0</v>
      </c>
      <c r="C195" s="71" t="n">
        <f aca="false">VarInput!C195</f>
        <v>0</v>
      </c>
      <c r="D195" s="71" t="n">
        <f aca="false">VarInput!D195</f>
        <v>0</v>
      </c>
      <c r="E195" s="71" t="n">
        <f aca="false">VarInput!E195</f>
        <v>0</v>
      </c>
      <c r="F195" s="71" t="n">
        <f aca="false">VarInput!F195</f>
        <v>0</v>
      </c>
      <c r="G195" s="71" t="n">
        <f aca="false">VarInput!G195</f>
        <v>0</v>
      </c>
      <c r="H195" s="71" t="n">
        <f aca="false">VarInput!H195</f>
        <v>0</v>
      </c>
      <c r="I195" s="71" t="n">
        <f aca="false">VarInput!I195</f>
        <v>0</v>
      </c>
      <c r="J195" s="71" t="n">
        <f aca="false">VarInput!J195</f>
        <v>0</v>
      </c>
      <c r="K195" s="72" t="n">
        <v>0.426646500285428</v>
      </c>
      <c r="L195" s="72" t="n">
        <v>-0.377590003954736</v>
      </c>
      <c r="M195" s="72" t="n">
        <v>0.0278086700584516</v>
      </c>
      <c r="N195" s="61" t="n">
        <v>-327186.711669644</v>
      </c>
      <c r="O195" s="62" t="n">
        <f aca="false" t="array" ref="O195:O195">DDE("bdde","hist","US;XOI.int=day.PRDS=1FARD=4/19/2000.NEARD=4/19/2000.excel.qe=ls")</f>
        <v>476.769989013672</v>
      </c>
    </row>
    <row r="196" customFormat="false" ht="12.75" hidden="false" customHeight="false" outlineLevel="0" collapsed="false">
      <c r="A196" s="71" t="n">
        <f aca="false">VarInput!A196</f>
        <v>0</v>
      </c>
      <c r="B196" s="71" t="n">
        <f aca="false">VarInput!B196</f>
        <v>0</v>
      </c>
      <c r="C196" s="71" t="n">
        <f aca="false">VarInput!C196</f>
        <v>0</v>
      </c>
      <c r="D196" s="71" t="n">
        <f aca="false">VarInput!D196</f>
        <v>0</v>
      </c>
      <c r="E196" s="71" t="n">
        <f aca="false">VarInput!E196</f>
        <v>0</v>
      </c>
      <c r="F196" s="71" t="n">
        <f aca="false">VarInput!F196</f>
        <v>0</v>
      </c>
      <c r="G196" s="71" t="n">
        <f aca="false">VarInput!G196</f>
        <v>0</v>
      </c>
      <c r="H196" s="71" t="n">
        <f aca="false">VarInput!H196</f>
        <v>0</v>
      </c>
      <c r="I196" s="71" t="n">
        <f aca="false">VarInput!I196</f>
        <v>0</v>
      </c>
      <c r="J196" s="71" t="n">
        <f aca="false">VarInput!J196</f>
        <v>0</v>
      </c>
      <c r="K196" s="72" t="n">
        <v>0.862455306358867</v>
      </c>
      <c r="L196" s="72" t="n">
        <v>-0.421590319494639</v>
      </c>
      <c r="M196" s="72" t="n">
        <v>0.00553670305788977</v>
      </c>
      <c r="N196" s="61" t="n">
        <v>-45908.6607292188</v>
      </c>
      <c r="O196" s="62" t="n">
        <f aca="false" t="array" ref="O196:O196">DDE("bdde","hist","US;XOI.int=day.PRDS=1FARD=4/19/2000.NEARD=4/19/2000.excel.qe=ls")</f>
        <v>476.769989013672</v>
      </c>
    </row>
    <row r="197" customFormat="false" ht="12.75" hidden="false" customHeight="false" outlineLevel="0" collapsed="false">
      <c r="A197" s="71" t="n">
        <f aca="false">VarInput!A197</f>
        <v>0</v>
      </c>
      <c r="B197" s="71" t="n">
        <f aca="false">VarInput!B197</f>
        <v>0</v>
      </c>
      <c r="C197" s="71" t="n">
        <f aca="false">VarInput!C197</f>
        <v>0</v>
      </c>
      <c r="D197" s="71" t="n">
        <f aca="false">VarInput!D197</f>
        <v>0</v>
      </c>
      <c r="E197" s="71" t="n">
        <f aca="false">VarInput!E197</f>
        <v>0</v>
      </c>
      <c r="F197" s="71" t="n">
        <f aca="false">VarInput!F197</f>
        <v>0</v>
      </c>
      <c r="G197" s="71" t="n">
        <f aca="false">VarInput!G197</f>
        <v>0</v>
      </c>
      <c r="H197" s="71" t="n">
        <f aca="false">VarInput!H197</f>
        <v>0</v>
      </c>
      <c r="I197" s="71" t="n">
        <f aca="false">VarInput!I197</f>
        <v>0</v>
      </c>
      <c r="J197" s="71" t="n">
        <f aca="false">VarInput!J197</f>
        <v>0</v>
      </c>
      <c r="K197" s="72" t="n">
        <v>0.358338718295232</v>
      </c>
      <c r="L197" s="72" t="n">
        <v>0.100218138239295</v>
      </c>
      <c r="M197" s="72" t="n">
        <v>0.014569821454556</v>
      </c>
      <c r="N197" s="61" t="n">
        <v>-60960.1243697361</v>
      </c>
      <c r="O197" s="62" t="n">
        <f aca="false" t="array" ref="O197:O197">DDE("bdde","hist","US;XOI.int=day.PRDS=1FARD=4/19/2000.NEARD=4/19/2000.excel.qe=ls")</f>
        <v>476.769989013672</v>
      </c>
    </row>
    <row r="198" customFormat="false" ht="12.75" hidden="false" customHeight="false" outlineLevel="0" collapsed="false">
      <c r="A198" s="71" t="n">
        <f aca="false">VarInput!A198</f>
        <v>0</v>
      </c>
      <c r="B198" s="71" t="n">
        <f aca="false">VarInput!B198</f>
        <v>0</v>
      </c>
      <c r="C198" s="71" t="n">
        <f aca="false">VarInput!C198</f>
        <v>0</v>
      </c>
      <c r="D198" s="71" t="n">
        <f aca="false">VarInput!D198</f>
        <v>0</v>
      </c>
      <c r="E198" s="71" t="n">
        <f aca="false">VarInput!E198</f>
        <v>0</v>
      </c>
      <c r="F198" s="71" t="n">
        <f aca="false">VarInput!F198</f>
        <v>0</v>
      </c>
      <c r="G198" s="71" t="n">
        <f aca="false">VarInput!G198</f>
        <v>0</v>
      </c>
      <c r="H198" s="71" t="n">
        <f aca="false">VarInput!H198</f>
        <v>0</v>
      </c>
      <c r="I198" s="71" t="n">
        <f aca="false">VarInput!I198</f>
        <v>0</v>
      </c>
      <c r="J198" s="71" t="n">
        <f aca="false">VarInput!J198</f>
        <v>0</v>
      </c>
      <c r="K198" s="72" t="n">
        <v>0.358338718295232</v>
      </c>
      <c r="L198" s="72" t="n">
        <v>-0.832938397481636</v>
      </c>
      <c r="M198" s="72" t="n">
        <v>0.0160526731212222</v>
      </c>
      <c r="N198" s="61" t="n">
        <v>-1639.1320507216</v>
      </c>
      <c r="O198" s="62" t="n">
        <f aca="false" t="array" ref="O198:O198">DDE("bdde","hist","US;XOI.int=day.PRDS=1FARD=4/19/2000.NEARD=4/19/2000.excel.qe=ls")</f>
        <v>476.769989013672</v>
      </c>
    </row>
    <row r="199" customFormat="false" ht="12.75" hidden="false" customHeight="false" outlineLevel="0" collapsed="false">
      <c r="A199" s="71" t="n">
        <f aca="false">VarInput!A199</f>
        <v>0</v>
      </c>
      <c r="B199" s="71" t="n">
        <f aca="false">VarInput!B199</f>
        <v>0</v>
      </c>
      <c r="C199" s="71" t="n">
        <f aca="false">VarInput!C199</f>
        <v>0</v>
      </c>
      <c r="D199" s="71" t="n">
        <f aca="false">VarInput!D199</f>
        <v>0</v>
      </c>
      <c r="E199" s="71" t="n">
        <f aca="false">VarInput!E199</f>
        <v>0</v>
      </c>
      <c r="F199" s="71" t="n">
        <f aca="false">VarInput!F199</f>
        <v>0</v>
      </c>
      <c r="G199" s="71" t="n">
        <f aca="false">VarInput!G199</f>
        <v>0</v>
      </c>
      <c r="H199" s="71" t="n">
        <f aca="false">VarInput!H199</f>
        <v>0</v>
      </c>
      <c r="I199" s="71" t="n">
        <f aca="false">VarInput!I199</f>
        <v>0</v>
      </c>
      <c r="J199" s="71" t="n">
        <f aca="false">VarInput!J199</f>
        <v>0</v>
      </c>
      <c r="K199" s="72" t="n">
        <v>0.358338718295232</v>
      </c>
      <c r="L199" s="72" t="n">
        <v>-0.176386755877585</v>
      </c>
      <c r="M199" s="72" t="n">
        <v>0.013143211218795</v>
      </c>
      <c r="N199" s="61" t="n">
        <v>-47400.1823053158</v>
      </c>
      <c r="O199" s="62" t="n">
        <f aca="false" t="array" ref="O199:O199">DDE("bdde","hist","US;XOI.int=day.PRDS=1FARD=4/19/2000.NEARD=4/19/2000.excel.qe=ls")</f>
        <v>476.769989013672</v>
      </c>
    </row>
    <row r="200" customFormat="false" ht="12.75" hidden="false" customHeight="false" outlineLevel="0" collapsed="false">
      <c r="A200" s="71" t="n">
        <f aca="false">VarInput!A200</f>
        <v>0</v>
      </c>
      <c r="B200" s="71" t="n">
        <f aca="false">VarInput!B200</f>
        <v>0</v>
      </c>
      <c r="C200" s="71" t="n">
        <f aca="false">VarInput!C200</f>
        <v>0</v>
      </c>
      <c r="D200" s="71" t="n">
        <f aca="false">VarInput!D200</f>
        <v>0</v>
      </c>
      <c r="E200" s="71" t="n">
        <f aca="false">VarInput!E200</f>
        <v>0</v>
      </c>
      <c r="F200" s="71" t="n">
        <f aca="false">VarInput!F200</f>
        <v>0</v>
      </c>
      <c r="G200" s="71" t="n">
        <f aca="false">VarInput!G200</f>
        <v>0</v>
      </c>
      <c r="H200" s="71" t="n">
        <f aca="false">VarInput!H200</f>
        <v>0</v>
      </c>
      <c r="I200" s="71" t="n">
        <f aca="false">VarInput!I200</f>
        <v>0</v>
      </c>
      <c r="J200" s="71" t="n">
        <f aca="false">VarInput!J200</f>
        <v>0</v>
      </c>
      <c r="K200" s="72" t="n">
        <v>0.358338718295232</v>
      </c>
      <c r="L200" s="72" t="n">
        <v>-0.353609077448398</v>
      </c>
      <c r="M200" s="72" t="n">
        <v>0.00483923853589142</v>
      </c>
      <c r="N200" s="61" t="n">
        <v>-62112.848401899</v>
      </c>
      <c r="O200" s="62" t="n">
        <f aca="false" t="array" ref="O200:O200">DDE("bdde","hist","US;XOI.int=day.PRDS=1FARD=4/19/2000.NEARD=4/19/2000.excel.qe=ls")</f>
        <v>476.769989013672</v>
      </c>
    </row>
    <row r="201" customFormat="false" ht="12.75" hidden="false" customHeight="false" outlineLevel="0" collapsed="false">
      <c r="A201" s="71" t="n">
        <f aca="false">VarInput!A201</f>
        <v>0</v>
      </c>
      <c r="B201" s="71" t="n">
        <f aca="false">VarInput!B201</f>
        <v>0</v>
      </c>
      <c r="C201" s="71" t="n">
        <f aca="false">VarInput!C201</f>
        <v>0</v>
      </c>
      <c r="D201" s="71" t="n">
        <f aca="false">VarInput!D201</f>
        <v>0</v>
      </c>
      <c r="E201" s="71" t="n">
        <f aca="false">VarInput!E201</f>
        <v>0</v>
      </c>
      <c r="F201" s="71" t="n">
        <f aca="false">VarInput!F201</f>
        <v>0</v>
      </c>
      <c r="G201" s="71" t="n">
        <f aca="false">VarInput!G201</f>
        <v>0</v>
      </c>
      <c r="H201" s="71" t="n">
        <f aca="false">VarInput!H201</f>
        <v>0</v>
      </c>
      <c r="I201" s="71" t="n">
        <f aca="false">VarInput!I201</f>
        <v>0</v>
      </c>
      <c r="J201" s="71" t="n">
        <f aca="false">VarInput!J201</f>
        <v>0</v>
      </c>
      <c r="K201" s="72" t="n">
        <v>0.358338718295232</v>
      </c>
      <c r="L201" s="72" t="n">
        <v>0.456659125382708</v>
      </c>
      <c r="M201" s="72" t="n">
        <v>0.021960325171193</v>
      </c>
      <c r="N201" s="61" t="n">
        <v>-1198.79760026211</v>
      </c>
      <c r="O201" s="62" t="n">
        <f aca="false" t="array" ref="O201:O201">DDE("bdde","hist","US;XOI.int=day.PRDS=1FARD=4/19/2000.NEARD=4/19/2000.excel.qe=ls")</f>
        <v>476.769989013672</v>
      </c>
    </row>
    <row r="202" customFormat="false" ht="12.75" hidden="false" customHeight="false" outlineLevel="0" collapsed="false">
      <c r="A202" s="71" t="n">
        <f aca="false">VarInput!A202</f>
        <v>0</v>
      </c>
      <c r="B202" s="71" t="n">
        <f aca="false">VarInput!B202</f>
        <v>0</v>
      </c>
      <c r="C202" s="71" t="n">
        <f aca="false">VarInput!C202</f>
        <v>0</v>
      </c>
      <c r="D202" s="71" t="n">
        <f aca="false">VarInput!D202</f>
        <v>0</v>
      </c>
      <c r="E202" s="71" t="n">
        <f aca="false">VarInput!E202</f>
        <v>0</v>
      </c>
      <c r="F202" s="71" t="n">
        <f aca="false">VarInput!F202</f>
        <v>0</v>
      </c>
      <c r="G202" s="71" t="n">
        <f aca="false">VarInput!G202</f>
        <v>0</v>
      </c>
      <c r="H202" s="71" t="n">
        <f aca="false">VarInput!H202</f>
        <v>0</v>
      </c>
      <c r="I202" s="71" t="n">
        <f aca="false">VarInput!I202</f>
        <v>0</v>
      </c>
      <c r="J202" s="71" t="n">
        <f aca="false">VarInput!J202</f>
        <v>0</v>
      </c>
      <c r="K202" s="72" t="n">
        <v>0.370877914883049</v>
      </c>
      <c r="L202" s="72" t="n">
        <v>-0.532533871801486</v>
      </c>
      <c r="M202" s="72" t="n">
        <v>0.0174638117881134</v>
      </c>
      <c r="N202" s="61" t="n">
        <v>-212223.374059753</v>
      </c>
      <c r="O202" s="62" t="n">
        <f aca="false" t="array" ref="O202:O202">DDE("bdde","hist","US;XOI.int=day.PRDS=1FARD=4/19/2000.NEARD=4/19/2000.excel.qe=ls")</f>
        <v>476.769989013672</v>
      </c>
    </row>
    <row r="203" customFormat="false" ht="12.75" hidden="false" customHeight="false" outlineLevel="0" collapsed="false">
      <c r="A203" s="71" t="n">
        <f aca="false">VarInput!A203</f>
        <v>0</v>
      </c>
      <c r="B203" s="71" t="n">
        <f aca="false">VarInput!B203</f>
        <v>0</v>
      </c>
      <c r="C203" s="71" t="n">
        <f aca="false">VarInput!C203</f>
        <v>0</v>
      </c>
      <c r="D203" s="71" t="n">
        <f aca="false">VarInput!D203</f>
        <v>0</v>
      </c>
      <c r="E203" s="71" t="n">
        <f aca="false">VarInput!E203</f>
        <v>0</v>
      </c>
      <c r="F203" s="71" t="n">
        <f aca="false">VarInput!F203</f>
        <v>0</v>
      </c>
      <c r="G203" s="71" t="n">
        <f aca="false">VarInput!G203</f>
        <v>0</v>
      </c>
      <c r="H203" s="71" t="n">
        <f aca="false">VarInput!H203</f>
        <v>0</v>
      </c>
      <c r="I203" s="71" t="n">
        <f aca="false">VarInput!I203</f>
        <v>0</v>
      </c>
      <c r="J203" s="71" t="n">
        <f aca="false">VarInput!J203</f>
        <v>0</v>
      </c>
      <c r="K203" s="72" t="n">
        <v>0.299823479082436</v>
      </c>
      <c r="L203" s="72" t="n">
        <v>1</v>
      </c>
      <c r="M203" s="72" t="n">
        <v>0</v>
      </c>
      <c r="N203" s="61" t="n">
        <v>-18820.9738427936</v>
      </c>
      <c r="O203" s="62" t="n">
        <f aca="false" t="array" ref="O203:O203">DDE("bdde","hist","US;XOI.int=day.PRDS=1FARD=4/19/2000.NEARD=4/19/2000.excel.qe=ls")</f>
        <v>476.769989013672</v>
      </c>
    </row>
    <row r="204" customFormat="false" ht="12.75" hidden="false" customHeight="false" outlineLevel="0" collapsed="false">
      <c r="A204" s="71" t="n">
        <f aca="false">VarInput!A204</f>
        <v>0</v>
      </c>
      <c r="B204" s="71" t="n">
        <f aca="false">VarInput!B204</f>
        <v>0</v>
      </c>
      <c r="C204" s="71" t="n">
        <f aca="false">VarInput!C204</f>
        <v>0</v>
      </c>
      <c r="D204" s="71" t="n">
        <f aca="false">VarInput!D204</f>
        <v>0</v>
      </c>
      <c r="E204" s="71" t="n">
        <f aca="false">VarInput!E204</f>
        <v>0</v>
      </c>
      <c r="F204" s="71" t="n">
        <f aca="false">VarInput!F204</f>
        <v>0</v>
      </c>
      <c r="G204" s="71" t="n">
        <f aca="false">VarInput!G204</f>
        <v>0</v>
      </c>
      <c r="H204" s="71" t="n">
        <f aca="false">VarInput!H204</f>
        <v>0</v>
      </c>
      <c r="I204" s="71" t="n">
        <f aca="false">VarInput!I204</f>
        <v>0</v>
      </c>
      <c r="J204" s="71" t="n">
        <f aca="false">VarInput!J204</f>
        <v>0</v>
      </c>
      <c r="K204" s="72" t="n">
        <v>0.299823479082436</v>
      </c>
      <c r="L204" s="72" t="n">
        <v>1</v>
      </c>
      <c r="M204" s="72" t="n">
        <v>0</v>
      </c>
      <c r="N204" s="61" t="n">
        <v>-1641.4490864743</v>
      </c>
      <c r="O204" s="62" t="n">
        <f aca="false" t="array" ref="O204:O204">DDE("bdde","hist","US;XOI.int=day.PRDS=1FARD=4/19/2000.NEARD=4/19/2000.excel.qe=ls")</f>
        <v>476.769989013672</v>
      </c>
    </row>
    <row r="205" customFormat="false" ht="12.75" hidden="false" customHeight="false" outlineLevel="0" collapsed="false">
      <c r="A205" s="71" t="n">
        <f aca="false">VarInput!A205</f>
        <v>0</v>
      </c>
      <c r="B205" s="71" t="n">
        <f aca="false">VarInput!B205</f>
        <v>0</v>
      </c>
      <c r="C205" s="71" t="n">
        <f aca="false">VarInput!C205</f>
        <v>0</v>
      </c>
      <c r="D205" s="71" t="n">
        <f aca="false">VarInput!D205</f>
        <v>0</v>
      </c>
      <c r="E205" s="71" t="n">
        <f aca="false">VarInput!E205</f>
        <v>0</v>
      </c>
      <c r="F205" s="71" t="n">
        <f aca="false">VarInput!F205</f>
        <v>0</v>
      </c>
      <c r="G205" s="71" t="n">
        <f aca="false">VarInput!G205</f>
        <v>0</v>
      </c>
      <c r="H205" s="71" t="n">
        <f aca="false">VarInput!H205</f>
        <v>0</v>
      </c>
      <c r="I205" s="71" t="n">
        <f aca="false">VarInput!I205</f>
        <v>0</v>
      </c>
      <c r="J205" s="71" t="n">
        <f aca="false">VarInput!J205</f>
        <v>0</v>
      </c>
      <c r="K205" s="72" t="n">
        <v>0.299823479082436</v>
      </c>
      <c r="L205" s="72" t="n">
        <v>1</v>
      </c>
      <c r="M205" s="72" t="n">
        <v>0</v>
      </c>
      <c r="N205" s="61" t="n">
        <v>-231157.482915547</v>
      </c>
      <c r="O205" s="62" t="n">
        <f aca="false" t="array" ref="O205:O205">DDE("bdde","hist","US;XOI.int=day.PRDS=1FARD=4/19/2000.NEARD=4/19/2000.excel.qe=ls")</f>
        <v>476.769989013672</v>
      </c>
    </row>
    <row r="206" customFormat="false" ht="12.75" hidden="false" customHeight="false" outlineLevel="0" collapsed="false">
      <c r="A206" s="71" t="n">
        <f aca="false">VarInput!A206</f>
        <v>0</v>
      </c>
      <c r="B206" s="71" t="n">
        <f aca="false">VarInput!B206</f>
        <v>0</v>
      </c>
      <c r="C206" s="71" t="n">
        <f aca="false">VarInput!C206</f>
        <v>0</v>
      </c>
      <c r="D206" s="71" t="n">
        <f aca="false">VarInput!D206</f>
        <v>0</v>
      </c>
      <c r="E206" s="71" t="n">
        <f aca="false">VarInput!E206</f>
        <v>0</v>
      </c>
      <c r="F206" s="71" t="n">
        <f aca="false">VarInput!F206</f>
        <v>0</v>
      </c>
      <c r="G206" s="71" t="n">
        <f aca="false">VarInput!G206</f>
        <v>0</v>
      </c>
      <c r="H206" s="71" t="n">
        <f aca="false">VarInput!H206</f>
        <v>0</v>
      </c>
      <c r="I206" s="71" t="n">
        <f aca="false">VarInput!I206</f>
        <v>0</v>
      </c>
      <c r="J206" s="71" t="n">
        <f aca="false">VarInput!J206</f>
        <v>0</v>
      </c>
      <c r="K206" s="72" t="n">
        <v>0.299823479082436</v>
      </c>
      <c r="L206" s="72" t="n">
        <v>1</v>
      </c>
      <c r="M206" s="72" t="n">
        <v>0</v>
      </c>
      <c r="N206" s="61" t="n">
        <v>-207263.655846311</v>
      </c>
      <c r="O206" s="62" t="n">
        <f aca="false" t="array" ref="O206:O206">DDE("bdde","hist","US;XOI.int=day.PRDS=1FARD=4/19/2000.NEARD=4/19/2000.excel.qe=ls")</f>
        <v>476.769989013672</v>
      </c>
    </row>
    <row r="207" customFormat="false" ht="12.75" hidden="false" customHeight="false" outlineLevel="0" collapsed="false">
      <c r="A207" s="71" t="n">
        <f aca="false">VarInput!A207</f>
        <v>0</v>
      </c>
      <c r="B207" s="71" t="n">
        <f aca="false">VarInput!B207</f>
        <v>0</v>
      </c>
      <c r="C207" s="71" t="n">
        <f aca="false">VarInput!C207</f>
        <v>0</v>
      </c>
      <c r="D207" s="71" t="n">
        <f aca="false">VarInput!D207</f>
        <v>0</v>
      </c>
      <c r="E207" s="71" t="n">
        <f aca="false">VarInput!E207</f>
        <v>0</v>
      </c>
      <c r="F207" s="71" t="n">
        <f aca="false">VarInput!F207</f>
        <v>0</v>
      </c>
      <c r="G207" s="71" t="n">
        <f aca="false">VarInput!G207</f>
        <v>0</v>
      </c>
      <c r="H207" s="71" t="n">
        <f aca="false">VarInput!H207</f>
        <v>0</v>
      </c>
      <c r="I207" s="71" t="n">
        <f aca="false">VarInput!I207</f>
        <v>0</v>
      </c>
      <c r="J207" s="71" t="n">
        <f aca="false">VarInput!J207</f>
        <v>0</v>
      </c>
      <c r="K207" s="72" t="n">
        <v>0.299823479082436</v>
      </c>
      <c r="L207" s="72" t="n">
        <v>1</v>
      </c>
      <c r="M207" s="72" t="n">
        <v>0</v>
      </c>
      <c r="N207" s="61" t="n">
        <v>-38102.4855681518</v>
      </c>
      <c r="O207" s="62" t="n">
        <f aca="false" t="array" ref="O207:O207">DDE("bdde","hist","US;XOI.int=day.PRDS=1FARD=4/19/2000.NEARD=4/19/2000.excel.qe=ls")</f>
        <v>476.769989013672</v>
      </c>
    </row>
    <row r="208" customFormat="false" ht="12.75" hidden="false" customHeight="false" outlineLevel="0" collapsed="false">
      <c r="A208" s="71" t="n">
        <f aca="false">VarInput!A208</f>
        <v>0</v>
      </c>
      <c r="B208" s="71" t="n">
        <f aca="false">VarInput!B208</f>
        <v>0</v>
      </c>
      <c r="C208" s="71" t="n">
        <f aca="false">VarInput!C208</f>
        <v>0</v>
      </c>
      <c r="D208" s="71" t="n">
        <f aca="false">VarInput!D208</f>
        <v>0</v>
      </c>
      <c r="E208" s="71" t="n">
        <f aca="false">VarInput!E208</f>
        <v>0</v>
      </c>
      <c r="F208" s="71" t="n">
        <f aca="false">VarInput!F208</f>
        <v>0</v>
      </c>
      <c r="G208" s="71" t="n">
        <f aca="false">VarInput!G208</f>
        <v>0</v>
      </c>
      <c r="H208" s="71" t="n">
        <f aca="false">VarInput!H208</f>
        <v>0</v>
      </c>
      <c r="I208" s="71" t="n">
        <f aca="false">VarInput!I208</f>
        <v>0</v>
      </c>
      <c r="J208" s="71" t="n">
        <f aca="false">VarInput!J208</f>
        <v>0</v>
      </c>
      <c r="K208" s="72" t="n">
        <v>0.299823479082436</v>
      </c>
      <c r="L208" s="72" t="n">
        <v>1</v>
      </c>
      <c r="M208" s="72" t="n">
        <v>0</v>
      </c>
      <c r="N208" s="61" t="n">
        <v>-68124.3689517408</v>
      </c>
      <c r="O208" s="62" t="n">
        <f aca="false" t="array" ref="O208:O208">DDE("bdde","hist","US;XOI.int=day.PRDS=1FARD=4/19/2000.NEARD=4/19/2000.excel.qe=ls")</f>
        <v>476.769989013672</v>
      </c>
    </row>
    <row r="209" customFormat="false" ht="12.75" hidden="false" customHeight="false" outlineLevel="0" collapsed="false">
      <c r="A209" s="71" t="n">
        <f aca="false">VarInput!A209</f>
        <v>0</v>
      </c>
      <c r="B209" s="71" t="n">
        <f aca="false">VarInput!B209</f>
        <v>0</v>
      </c>
      <c r="C209" s="71" t="n">
        <f aca="false">VarInput!C209</f>
        <v>0</v>
      </c>
      <c r="D209" s="71" t="n">
        <f aca="false">VarInput!D209</f>
        <v>0</v>
      </c>
      <c r="E209" s="71" t="n">
        <f aca="false">VarInput!E209</f>
        <v>0</v>
      </c>
      <c r="F209" s="71" t="n">
        <f aca="false">VarInput!F209</f>
        <v>0</v>
      </c>
      <c r="G209" s="71" t="n">
        <f aca="false">VarInput!G209</f>
        <v>0</v>
      </c>
      <c r="H209" s="71" t="n">
        <f aca="false">VarInput!H209</f>
        <v>0</v>
      </c>
      <c r="I209" s="71" t="n">
        <f aca="false">VarInput!I209</f>
        <v>0</v>
      </c>
      <c r="J209" s="71" t="n">
        <f aca="false">VarInput!J209</f>
        <v>0</v>
      </c>
      <c r="K209" s="72" t="n">
        <v>0.370877914883049</v>
      </c>
      <c r="L209" s="72" t="n">
        <v>1</v>
      </c>
      <c r="M209" s="72" t="n">
        <v>0</v>
      </c>
      <c r="N209" s="61" t="n">
        <v>-212223.374059753</v>
      </c>
      <c r="O209" s="62" t="n">
        <f aca="false" t="array" ref="O209:O209">DDE("bdde","hist","US;XOI.int=day.PRDS=1FARD=4/19/2000.NEARD=4/19/2000.excel.qe=ls")</f>
        <v>476.769989013672</v>
      </c>
    </row>
    <row r="210" customFormat="false" ht="12.75" hidden="false" customHeight="false" outlineLevel="0" collapsed="false">
      <c r="A210" s="71" t="n">
        <f aca="false">VarInput!A210</f>
        <v>0</v>
      </c>
      <c r="B210" s="71" t="n">
        <f aca="false">VarInput!B210</f>
        <v>0</v>
      </c>
      <c r="C210" s="71" t="n">
        <f aca="false">VarInput!C210</f>
        <v>0</v>
      </c>
      <c r="D210" s="71" t="n">
        <f aca="false">VarInput!D210</f>
        <v>0</v>
      </c>
      <c r="E210" s="71" t="n">
        <f aca="false">VarInput!E210</f>
        <v>0</v>
      </c>
      <c r="F210" s="71" t="n">
        <f aca="false">VarInput!F210</f>
        <v>0</v>
      </c>
      <c r="G210" s="71" t="n">
        <f aca="false">VarInput!G210</f>
        <v>0</v>
      </c>
      <c r="H210" s="71" t="n">
        <f aca="false">VarInput!H210</f>
        <v>0</v>
      </c>
      <c r="I210" s="71" t="n">
        <f aca="false">VarInput!I210</f>
        <v>0</v>
      </c>
      <c r="J210" s="71" t="n">
        <f aca="false">VarInput!J210</f>
        <v>0</v>
      </c>
      <c r="K210" s="72" t="n">
        <v>0.299823479082436</v>
      </c>
      <c r="L210" s="72" t="n">
        <v>1</v>
      </c>
      <c r="M210" s="72" t="n">
        <v>0</v>
      </c>
      <c r="N210" s="61" t="n">
        <v>-20757.392446328</v>
      </c>
      <c r="O210" s="62" t="n">
        <f aca="false" t="array" ref="O210:O210">DDE("bdde","hist","US;XOI.int=day.PRDS=1FARD=4/19/2000.NEARD=4/19/2000.excel.qe=ls")</f>
        <v>476.769989013672</v>
      </c>
    </row>
    <row r="211" customFormat="false" ht="12.75" hidden="false" customHeight="false" outlineLevel="0" collapsed="false">
      <c r="A211" s="71" t="n">
        <f aca="false">VarInput!A211</f>
        <v>0</v>
      </c>
      <c r="B211" s="71" t="n">
        <f aca="false">VarInput!B211</f>
        <v>0</v>
      </c>
      <c r="C211" s="71" t="n">
        <f aca="false">VarInput!C211</f>
        <v>0</v>
      </c>
      <c r="D211" s="71" t="n">
        <f aca="false">VarInput!D211</f>
        <v>0</v>
      </c>
      <c r="E211" s="71" t="n">
        <f aca="false">VarInput!E211</f>
        <v>0</v>
      </c>
      <c r="F211" s="71" t="n">
        <f aca="false">VarInput!F211</f>
        <v>0</v>
      </c>
      <c r="G211" s="71" t="n">
        <f aca="false">VarInput!G211</f>
        <v>0</v>
      </c>
      <c r="H211" s="71" t="n">
        <f aca="false">VarInput!H211</f>
        <v>0</v>
      </c>
      <c r="I211" s="71" t="n">
        <f aca="false">VarInput!I211</f>
        <v>0</v>
      </c>
      <c r="J211" s="71" t="n">
        <f aca="false">VarInput!J211</f>
        <v>0</v>
      </c>
      <c r="K211" s="72" t="n">
        <v>0.299823479082436</v>
      </c>
      <c r="L211" s="72" t="n">
        <v>1</v>
      </c>
      <c r="M211" s="72" t="n">
        <v>0</v>
      </c>
      <c r="N211" s="61" t="n">
        <v>-14475.4795771339</v>
      </c>
      <c r="O211" s="62" t="n">
        <f aca="false" t="array" ref="O211:O211">DDE("bdde","hist","US;XOI.int=day.PRDS=1FARD=4/19/2000.NEARD=4/19/2000.excel.qe=ls")</f>
        <v>476.769989013672</v>
      </c>
    </row>
    <row r="212" customFormat="false" ht="12.75" hidden="false" customHeight="false" outlineLevel="0" collapsed="false">
      <c r="A212" s="71" t="n">
        <f aca="false">VarInput!A212</f>
        <v>0</v>
      </c>
      <c r="B212" s="71" t="n">
        <f aca="false">VarInput!B212</f>
        <v>0</v>
      </c>
      <c r="C212" s="71" t="n">
        <f aca="false">VarInput!C212</f>
        <v>0</v>
      </c>
      <c r="D212" s="71" t="n">
        <f aca="false">VarInput!D212</f>
        <v>0</v>
      </c>
      <c r="E212" s="71" t="n">
        <f aca="false">VarInput!E212</f>
        <v>0</v>
      </c>
      <c r="F212" s="71" t="n">
        <f aca="false">VarInput!F212</f>
        <v>0</v>
      </c>
      <c r="G212" s="71" t="n">
        <f aca="false">VarInput!G212</f>
        <v>0</v>
      </c>
      <c r="H212" s="71" t="n">
        <f aca="false">VarInput!H212</f>
        <v>0</v>
      </c>
      <c r="I212" s="71" t="n">
        <f aca="false">VarInput!I212</f>
        <v>0</v>
      </c>
      <c r="J212" s="71" t="n">
        <f aca="false">VarInput!J212</f>
        <v>0</v>
      </c>
      <c r="K212" s="72" t="n">
        <v>0.299823479082436</v>
      </c>
      <c r="L212" s="72" t="n">
        <v>1</v>
      </c>
      <c r="M212" s="72" t="n">
        <v>0</v>
      </c>
      <c r="N212" s="61" t="n">
        <v>-276765.21724704</v>
      </c>
      <c r="O212" s="62" t="n">
        <f aca="false" t="array" ref="O212:O212">DDE("bdde","hist","US;XOI.int=day.PRDS=1FARD=4/19/2000.NEARD=4/19/2000.excel.qe=ls")</f>
        <v>476.769989013672</v>
      </c>
    </row>
    <row r="213" customFormat="false" ht="12.75" hidden="false" customHeight="false" outlineLevel="0" collapsed="false">
      <c r="A213" s="71" t="n">
        <f aca="false">VarInput!A213</f>
        <v>0</v>
      </c>
      <c r="B213" s="71" t="n">
        <f aca="false">VarInput!B213</f>
        <v>0</v>
      </c>
      <c r="C213" s="71" t="n">
        <f aca="false">VarInput!C213</f>
        <v>0</v>
      </c>
      <c r="D213" s="71" t="n">
        <f aca="false">VarInput!D213</f>
        <v>0</v>
      </c>
      <c r="E213" s="71" t="n">
        <f aca="false">VarInput!E213</f>
        <v>0</v>
      </c>
      <c r="F213" s="71" t="n">
        <f aca="false">VarInput!F213</f>
        <v>0</v>
      </c>
      <c r="G213" s="71" t="n">
        <f aca="false">VarInput!G213</f>
        <v>0</v>
      </c>
      <c r="H213" s="71" t="n">
        <f aca="false">VarInput!H213</f>
        <v>0</v>
      </c>
      <c r="I213" s="71" t="n">
        <f aca="false">VarInput!I213</f>
        <v>0</v>
      </c>
      <c r="J213" s="71" t="n">
        <f aca="false">VarInput!J213</f>
        <v>0</v>
      </c>
      <c r="K213" s="72" t="n">
        <v>0.299823479082436</v>
      </c>
      <c r="L213" s="72" t="n">
        <v>1</v>
      </c>
      <c r="M213" s="72" t="n">
        <v>0</v>
      </c>
      <c r="N213" s="61" t="n">
        <v>-273407.795617253</v>
      </c>
      <c r="O213" s="62" t="n">
        <f aca="false" t="array" ref="O213:O213">DDE("bdde","hist","US;XOI.int=day.PRDS=1FARD=4/19/2000.NEARD=4/19/2000.excel.qe=ls")</f>
        <v>476.769989013672</v>
      </c>
    </row>
    <row r="214" customFormat="false" ht="12.75" hidden="false" customHeight="false" outlineLevel="0" collapsed="false">
      <c r="A214" s="71" t="n">
        <f aca="false">VarInput!A214</f>
        <v>0</v>
      </c>
      <c r="B214" s="71" t="n">
        <f aca="false">VarInput!B214</f>
        <v>0</v>
      </c>
      <c r="C214" s="71" t="n">
        <f aca="false">VarInput!C214</f>
        <v>0</v>
      </c>
      <c r="D214" s="71" t="n">
        <f aca="false">VarInput!D214</f>
        <v>0</v>
      </c>
      <c r="E214" s="71" t="n">
        <f aca="false">VarInput!E214</f>
        <v>0</v>
      </c>
      <c r="F214" s="71" t="n">
        <f aca="false">VarInput!F214</f>
        <v>0</v>
      </c>
      <c r="G214" s="71" t="n">
        <f aca="false">VarInput!G214</f>
        <v>0</v>
      </c>
      <c r="H214" s="71" t="n">
        <f aca="false">VarInput!H214</f>
        <v>0</v>
      </c>
      <c r="I214" s="71" t="n">
        <f aca="false">VarInput!I214</f>
        <v>0</v>
      </c>
      <c r="J214" s="71" t="n">
        <f aca="false">VarInput!J214</f>
        <v>0</v>
      </c>
      <c r="K214" s="72" t="n">
        <v>0.299823479082436</v>
      </c>
      <c r="L214" s="72" t="n">
        <v>1</v>
      </c>
      <c r="M214" s="72" t="n">
        <v>0</v>
      </c>
      <c r="N214" s="61" t="n">
        <v>-203326.12582391</v>
      </c>
      <c r="O214" s="62" t="n">
        <f aca="false" t="array" ref="O214:O214">DDE("bdde","hist","US;XOI.int=day.PRDS=1FARD=4/19/2000.NEARD=4/19/2000.excel.qe=ls")</f>
        <v>476.769989013672</v>
      </c>
    </row>
    <row r="215" customFormat="false" ht="12.75" hidden="false" customHeight="false" outlineLevel="0" collapsed="false">
      <c r="A215" s="71" t="n">
        <f aca="false">VarInput!A215</f>
        <v>0</v>
      </c>
      <c r="B215" s="71" t="n">
        <f aca="false">VarInput!B215</f>
        <v>0</v>
      </c>
      <c r="C215" s="71" t="n">
        <f aca="false">VarInput!C215</f>
        <v>0</v>
      </c>
      <c r="D215" s="71" t="n">
        <f aca="false">VarInput!D215</f>
        <v>0</v>
      </c>
      <c r="E215" s="71" t="n">
        <f aca="false">VarInput!E215</f>
        <v>0</v>
      </c>
      <c r="F215" s="71" t="n">
        <f aca="false">VarInput!F215</f>
        <v>0</v>
      </c>
      <c r="G215" s="71" t="n">
        <f aca="false">VarInput!G215</f>
        <v>0</v>
      </c>
      <c r="H215" s="71" t="n">
        <f aca="false">VarInput!H215</f>
        <v>0</v>
      </c>
      <c r="I215" s="71" t="n">
        <f aca="false">VarInput!I215</f>
        <v>0</v>
      </c>
      <c r="J215" s="71" t="n">
        <f aca="false">VarInput!J215</f>
        <v>0</v>
      </c>
      <c r="K215" s="72" t="n">
        <v>0.299823479082436</v>
      </c>
      <c r="L215" s="72" t="n">
        <v>1</v>
      </c>
      <c r="M215" s="72" t="n">
        <v>0</v>
      </c>
      <c r="N215" s="61" t="n">
        <v>-112581.286100694</v>
      </c>
      <c r="O215" s="62" t="n">
        <f aca="false" t="array" ref="O215:O215">DDE("bdde","hist","US;XOI.int=day.PRDS=1FARD=4/19/2000.NEARD=4/19/2000.excel.qe=ls")</f>
        <v>476.769989013672</v>
      </c>
    </row>
    <row r="216" customFormat="false" ht="12.75" hidden="false" customHeight="false" outlineLevel="0" collapsed="false">
      <c r="A216" s="71" t="n">
        <f aca="false">VarInput!A216</f>
        <v>0</v>
      </c>
      <c r="B216" s="71" t="n">
        <f aca="false">VarInput!B216</f>
        <v>0</v>
      </c>
      <c r="C216" s="71" t="n">
        <f aca="false">VarInput!C216</f>
        <v>0</v>
      </c>
      <c r="D216" s="71" t="n">
        <f aca="false">VarInput!D216</f>
        <v>0</v>
      </c>
      <c r="E216" s="71" t="n">
        <f aca="false">VarInput!E216</f>
        <v>0</v>
      </c>
      <c r="F216" s="71" t="n">
        <f aca="false">VarInput!F216</f>
        <v>0</v>
      </c>
      <c r="G216" s="71" t="n">
        <f aca="false">VarInput!G216</f>
        <v>0</v>
      </c>
      <c r="H216" s="71" t="n">
        <f aca="false">VarInput!H216</f>
        <v>0</v>
      </c>
      <c r="I216" s="71" t="n">
        <f aca="false">VarInput!I216</f>
        <v>0</v>
      </c>
      <c r="J216" s="71" t="n">
        <f aca="false">VarInput!J216</f>
        <v>0</v>
      </c>
      <c r="K216" s="72" t="n">
        <f aca="false">VarInput!K216</f>
        <v>0</v>
      </c>
      <c r="L216" s="72" t="n">
        <v>1</v>
      </c>
      <c r="M216" s="72" t="n">
        <v>0</v>
      </c>
      <c r="O216" s="62" t="n">
        <f aca="false" t="array" ref="O216:O216">DDE("bdde","hist","US;XOI.int=day.PRDS=1FARD=4/19/2000.NEARD=4/19/2000.excel.qe=ls")</f>
        <v>476.769989013672</v>
      </c>
    </row>
    <row r="217" customFormat="false" ht="12.75" hidden="false" customHeight="false" outlineLevel="0" collapsed="false">
      <c r="A217" s="71" t="n">
        <f aca="false">VarInput!A217</f>
        <v>0</v>
      </c>
      <c r="B217" s="71" t="n">
        <f aca="false">VarInput!B217</f>
        <v>0</v>
      </c>
      <c r="C217" s="71" t="n">
        <f aca="false">VarInput!C217</f>
        <v>0</v>
      </c>
      <c r="D217" s="71" t="n">
        <f aca="false">VarInput!D217</f>
        <v>0</v>
      </c>
      <c r="E217" s="71" t="n">
        <f aca="false">VarInput!E217</f>
        <v>0</v>
      </c>
      <c r="F217" s="71" t="n">
        <f aca="false">VarInput!F217</f>
        <v>0</v>
      </c>
      <c r="G217" s="71" t="n">
        <f aca="false">VarInput!G217</f>
        <v>0</v>
      </c>
      <c r="H217" s="71" t="n">
        <f aca="false">VarInput!H217</f>
        <v>0</v>
      </c>
      <c r="I217" s="71" t="n">
        <f aca="false">VarInput!I217</f>
        <v>0</v>
      </c>
      <c r="J217" s="71" t="n">
        <f aca="false">VarInput!J217</f>
        <v>0</v>
      </c>
      <c r="K217" s="72" t="n">
        <f aca="false">VarInput!K217</f>
        <v>0</v>
      </c>
      <c r="L217" s="72" t="n">
        <v>1</v>
      </c>
      <c r="M217" s="72" t="n">
        <v>0</v>
      </c>
      <c r="O217" s="62" t="n">
        <f aca="false" t="array" ref="O217:O217">DDE("bdde","hist","US;XOI.int=day.PRDS=1FARD=4/19/2000.NEARD=4/19/2000.excel.qe=ls")</f>
        <v>476.769989013672</v>
      </c>
    </row>
    <row r="218" customFormat="false" ht="12.75" hidden="false" customHeight="false" outlineLevel="0" collapsed="false">
      <c r="A218" s="71" t="n">
        <f aca="false">VarInput!A218</f>
        <v>0</v>
      </c>
      <c r="B218" s="71" t="n">
        <f aca="false">VarInput!B218</f>
        <v>0</v>
      </c>
      <c r="C218" s="71" t="n">
        <f aca="false">VarInput!C218</f>
        <v>0</v>
      </c>
      <c r="D218" s="71" t="n">
        <f aca="false">VarInput!D218</f>
        <v>0</v>
      </c>
      <c r="E218" s="71" t="n">
        <f aca="false">VarInput!E218</f>
        <v>0</v>
      </c>
      <c r="F218" s="71" t="n">
        <f aca="false">VarInput!F218</f>
        <v>0</v>
      </c>
      <c r="G218" s="71" t="n">
        <f aca="false">VarInput!G218</f>
        <v>0</v>
      </c>
      <c r="H218" s="71" t="n">
        <f aca="false">VarInput!H218</f>
        <v>0</v>
      </c>
      <c r="I218" s="71" t="n">
        <f aca="false">VarInput!I218</f>
        <v>0</v>
      </c>
      <c r="J218" s="71" t="n">
        <f aca="false">VarInput!J218</f>
        <v>0</v>
      </c>
      <c r="K218" s="72" t="n">
        <f aca="false">VarInput!K218</f>
        <v>0</v>
      </c>
      <c r="L218" s="72" t="n">
        <v>1</v>
      </c>
      <c r="M218" s="72" t="n">
        <v>0</v>
      </c>
      <c r="O218" s="62" t="n">
        <f aca="false" t="array" ref="O218:O218">DDE("bdde","hist","US;XOI.int=day.PRDS=1FARD=4/19/2000.NEARD=4/19/2000.excel.qe=ls")</f>
        <v>476.769989013672</v>
      </c>
    </row>
    <row r="219" customFormat="false" ht="12.75" hidden="false" customHeight="false" outlineLevel="0" collapsed="false">
      <c r="A219" s="71" t="n">
        <f aca="false">VarInput!A219</f>
        <v>0</v>
      </c>
      <c r="B219" s="71" t="n">
        <f aca="false">VarInput!B219</f>
        <v>0</v>
      </c>
      <c r="C219" s="71" t="n">
        <f aca="false">VarInput!C219</f>
        <v>0</v>
      </c>
      <c r="D219" s="71" t="n">
        <f aca="false">VarInput!D219</f>
        <v>0</v>
      </c>
      <c r="E219" s="71" t="n">
        <f aca="false">VarInput!E219</f>
        <v>0</v>
      </c>
      <c r="F219" s="71" t="n">
        <f aca="false">VarInput!F219</f>
        <v>0</v>
      </c>
      <c r="G219" s="71" t="n">
        <f aca="false">VarInput!G219</f>
        <v>0</v>
      </c>
      <c r="H219" s="71" t="n">
        <f aca="false">VarInput!H219</f>
        <v>0</v>
      </c>
      <c r="I219" s="71" t="n">
        <f aca="false">VarInput!I219</f>
        <v>0</v>
      </c>
      <c r="J219" s="71" t="n">
        <f aca="false">VarInput!J219</f>
        <v>0</v>
      </c>
      <c r="K219" s="72" t="n">
        <f aca="false">VarInput!K219</f>
        <v>0</v>
      </c>
      <c r="L219" s="72" t="n">
        <v>1</v>
      </c>
      <c r="M219" s="72" t="n">
        <v>0</v>
      </c>
      <c r="O219" s="62" t="n">
        <f aca="false" t="array" ref="O219:O219">DDE("bdde","hist","US;XOI.int=day.PRDS=1FARD=4/19/2000.NEARD=4/19/2000.excel.qe=ls")</f>
        <v>476.769989013672</v>
      </c>
    </row>
    <row r="220" customFormat="false" ht="12.75" hidden="false" customHeight="false" outlineLevel="0" collapsed="false">
      <c r="A220" s="71" t="n">
        <f aca="false">VarInput!A220</f>
        <v>0</v>
      </c>
      <c r="B220" s="71" t="n">
        <f aca="false">VarInput!B220</f>
        <v>0</v>
      </c>
      <c r="C220" s="71" t="n">
        <f aca="false">VarInput!C220</f>
        <v>0</v>
      </c>
      <c r="D220" s="71" t="n">
        <f aca="false">VarInput!D220</f>
        <v>0</v>
      </c>
      <c r="E220" s="71" t="n">
        <f aca="false">VarInput!E220</f>
        <v>0</v>
      </c>
      <c r="F220" s="71" t="n">
        <f aca="false">VarInput!F220</f>
        <v>0</v>
      </c>
      <c r="G220" s="71" t="n">
        <f aca="false">VarInput!G220</f>
        <v>0</v>
      </c>
      <c r="H220" s="71" t="n">
        <f aca="false">VarInput!H220</f>
        <v>0</v>
      </c>
      <c r="I220" s="71" t="n">
        <f aca="false">VarInput!I220</f>
        <v>0</v>
      </c>
      <c r="J220" s="71" t="n">
        <f aca="false">VarInput!J220</f>
        <v>0</v>
      </c>
      <c r="K220" s="72" t="n">
        <f aca="false">VarInput!K220</f>
        <v>0</v>
      </c>
      <c r="L220" s="72" t="n">
        <v>1</v>
      </c>
      <c r="M220" s="72" t="n">
        <v>0</v>
      </c>
      <c r="O220" s="62" t="n">
        <f aca="false" t="array" ref="O220:O220">DDE("bdde","hist","US;XOI.int=day.PRDS=1FARD=4/19/2000.NEARD=4/19/2000.excel.qe=ls")</f>
        <v>476.769989013672</v>
      </c>
    </row>
    <row r="221" customFormat="false" ht="12.75" hidden="false" customHeight="false" outlineLevel="0" collapsed="false">
      <c r="A221" s="71" t="n">
        <f aca="false">VarInput!A221</f>
        <v>0</v>
      </c>
      <c r="B221" s="71" t="n">
        <f aca="false">VarInput!B221</f>
        <v>0</v>
      </c>
      <c r="C221" s="71" t="n">
        <f aca="false">VarInput!C221</f>
        <v>0</v>
      </c>
      <c r="D221" s="71" t="n">
        <f aca="false">VarInput!D221</f>
        <v>0</v>
      </c>
      <c r="E221" s="71" t="n">
        <f aca="false">VarInput!E221</f>
        <v>0</v>
      </c>
      <c r="F221" s="71" t="n">
        <f aca="false">VarInput!F221</f>
        <v>0</v>
      </c>
      <c r="G221" s="71" t="n">
        <f aca="false">VarInput!G221</f>
        <v>0</v>
      </c>
      <c r="H221" s="71" t="n">
        <f aca="false">VarInput!H221</f>
        <v>0</v>
      </c>
      <c r="I221" s="71" t="n">
        <f aca="false">VarInput!I221</f>
        <v>0</v>
      </c>
      <c r="J221" s="71" t="n">
        <f aca="false">VarInput!J221</f>
        <v>0</v>
      </c>
      <c r="K221" s="72" t="n">
        <f aca="false">VarInput!K221</f>
        <v>0</v>
      </c>
      <c r="L221" s="72" t="n">
        <v>1</v>
      </c>
      <c r="M221" s="72" t="n">
        <v>0</v>
      </c>
      <c r="O221" s="62" t="n">
        <f aca="false" t="array" ref="O221:O221">DDE("bdde","hist","US;XOI.int=day.PRDS=1FARD=4/19/2000.NEARD=4/19/2000.excel.qe=ls")</f>
        <v>476.769989013672</v>
      </c>
    </row>
    <row r="222" customFormat="false" ht="12.75" hidden="false" customHeight="false" outlineLevel="0" collapsed="false">
      <c r="A222" s="71" t="n">
        <f aca="false">VarInput!A222</f>
        <v>0</v>
      </c>
      <c r="B222" s="71" t="n">
        <f aca="false">VarInput!B222</f>
        <v>0</v>
      </c>
      <c r="C222" s="71" t="n">
        <f aca="false">VarInput!C222</f>
        <v>0</v>
      </c>
      <c r="D222" s="71" t="n">
        <f aca="false">VarInput!D222</f>
        <v>0</v>
      </c>
      <c r="E222" s="71" t="n">
        <f aca="false">VarInput!E222</f>
        <v>0</v>
      </c>
      <c r="F222" s="71" t="n">
        <f aca="false">VarInput!F222</f>
        <v>0</v>
      </c>
      <c r="G222" s="71" t="n">
        <f aca="false">VarInput!G222</f>
        <v>0</v>
      </c>
      <c r="H222" s="71" t="n">
        <f aca="false">VarInput!H222</f>
        <v>0</v>
      </c>
      <c r="I222" s="71" t="n">
        <f aca="false">VarInput!I222</f>
        <v>0</v>
      </c>
      <c r="J222" s="71" t="n">
        <f aca="false">VarInput!J222</f>
        <v>0</v>
      </c>
      <c r="K222" s="72" t="n">
        <f aca="false">VarInput!K222</f>
        <v>0</v>
      </c>
      <c r="L222" s="72" t="n">
        <v>1</v>
      </c>
      <c r="M222" s="72" t="n">
        <v>0</v>
      </c>
      <c r="O222" s="62" t="n">
        <f aca="false" t="array" ref="O222:O222">DDE("bdde","hist","US;XOI.int=day.PRDS=1FARD=4/19/2000.NEARD=4/19/2000.excel.qe=ls")</f>
        <v>476.769989013672</v>
      </c>
    </row>
    <row r="223" customFormat="false" ht="12.75" hidden="false" customHeight="false" outlineLevel="0" collapsed="false">
      <c r="A223" s="71" t="n">
        <f aca="false">VarInput!A223</f>
        <v>0</v>
      </c>
      <c r="B223" s="71" t="n">
        <f aca="false">VarInput!B223</f>
        <v>0</v>
      </c>
      <c r="C223" s="71" t="n">
        <f aca="false">VarInput!C223</f>
        <v>0</v>
      </c>
      <c r="D223" s="71" t="n">
        <f aca="false">VarInput!D223</f>
        <v>0</v>
      </c>
      <c r="E223" s="71" t="n">
        <f aca="false">VarInput!E223</f>
        <v>0</v>
      </c>
      <c r="F223" s="71" t="n">
        <f aca="false">VarInput!F223</f>
        <v>0</v>
      </c>
      <c r="G223" s="71" t="n">
        <f aca="false">VarInput!G223</f>
        <v>0</v>
      </c>
      <c r="H223" s="71" t="n">
        <f aca="false">VarInput!H223</f>
        <v>0</v>
      </c>
      <c r="I223" s="71" t="n">
        <f aca="false">VarInput!I223</f>
        <v>0</v>
      </c>
      <c r="J223" s="71" t="n">
        <f aca="false">VarInput!J223</f>
        <v>0</v>
      </c>
      <c r="K223" s="72" t="n">
        <f aca="false">VarInput!K223</f>
        <v>0</v>
      </c>
      <c r="L223" s="72" t="n">
        <v>1</v>
      </c>
      <c r="M223" s="72" t="n">
        <v>0</v>
      </c>
      <c r="O223" s="62" t="n">
        <f aca="false" t="array" ref="O223:O223">DDE("bdde","hist","US;XOI.int=day.PRDS=1FARD=4/19/2000.NEARD=4/19/2000.excel.qe=ls")</f>
        <v>476.769989013672</v>
      </c>
    </row>
    <row r="224" customFormat="false" ht="12.75" hidden="false" customHeight="false" outlineLevel="0" collapsed="false">
      <c r="A224" s="71" t="n">
        <f aca="false">VarInput!A224</f>
        <v>0</v>
      </c>
      <c r="B224" s="71" t="n">
        <f aca="false">VarInput!B224</f>
        <v>0</v>
      </c>
      <c r="C224" s="71" t="n">
        <f aca="false">VarInput!C224</f>
        <v>0</v>
      </c>
      <c r="D224" s="71" t="n">
        <f aca="false">VarInput!D224</f>
        <v>0</v>
      </c>
      <c r="E224" s="71" t="n">
        <f aca="false">VarInput!E224</f>
        <v>0</v>
      </c>
      <c r="F224" s="71" t="n">
        <f aca="false">VarInput!F224</f>
        <v>0</v>
      </c>
      <c r="G224" s="71" t="n">
        <f aca="false">VarInput!G224</f>
        <v>0</v>
      </c>
      <c r="H224" s="71" t="n">
        <f aca="false">VarInput!H224</f>
        <v>0</v>
      </c>
      <c r="I224" s="71" t="n">
        <f aca="false">VarInput!I224</f>
        <v>0</v>
      </c>
      <c r="J224" s="71" t="n">
        <f aca="false">VarInput!J224</f>
        <v>0</v>
      </c>
      <c r="K224" s="72" t="n">
        <f aca="false">VarInput!K224</f>
        <v>0</v>
      </c>
      <c r="L224" s="72" t="n">
        <v>1</v>
      </c>
      <c r="M224" s="72" t="n">
        <v>0</v>
      </c>
      <c r="O224" s="62" t="n">
        <f aca="false" t="array" ref="O224:O224">DDE("bdde","hist","US;XOI.int=day.PRDS=1FARD=4/19/2000.NEARD=4/19/2000.excel.qe=ls")</f>
        <v>476.769989013672</v>
      </c>
    </row>
    <row r="225" customFormat="false" ht="12.75" hidden="false" customHeight="false" outlineLevel="0" collapsed="false">
      <c r="A225" s="71" t="n">
        <f aca="false">VarInput!A225</f>
        <v>0</v>
      </c>
      <c r="B225" s="71" t="n">
        <f aca="false">VarInput!B225</f>
        <v>0</v>
      </c>
      <c r="C225" s="71" t="n">
        <f aca="false">VarInput!C225</f>
        <v>0</v>
      </c>
      <c r="D225" s="71" t="n">
        <f aca="false">VarInput!D225</f>
        <v>0</v>
      </c>
      <c r="E225" s="71" t="n">
        <f aca="false">VarInput!E225</f>
        <v>0</v>
      </c>
      <c r="F225" s="71" t="n">
        <f aca="false">VarInput!F225</f>
        <v>0</v>
      </c>
      <c r="G225" s="71" t="n">
        <f aca="false">VarInput!G225</f>
        <v>0</v>
      </c>
      <c r="H225" s="71" t="n">
        <f aca="false">VarInput!H225</f>
        <v>0</v>
      </c>
      <c r="I225" s="71" t="n">
        <f aca="false">VarInput!I225</f>
        <v>0</v>
      </c>
      <c r="J225" s="71" t="n">
        <f aca="false">VarInput!J225</f>
        <v>0</v>
      </c>
      <c r="K225" s="72" t="n">
        <f aca="false">VarInput!K225</f>
        <v>0</v>
      </c>
      <c r="L225" s="72" t="n">
        <v>1</v>
      </c>
      <c r="M225" s="72" t="n">
        <v>0</v>
      </c>
    </row>
    <row r="226" customFormat="false" ht="12.75" hidden="false" customHeight="false" outlineLevel="0" collapsed="false">
      <c r="A226" s="71" t="n">
        <f aca="false">VarInput!A226</f>
        <v>0</v>
      </c>
      <c r="B226" s="71" t="n">
        <f aca="false">VarInput!B226</f>
        <v>0</v>
      </c>
      <c r="C226" s="71" t="n">
        <f aca="false">VarInput!C226</f>
        <v>0</v>
      </c>
      <c r="D226" s="71" t="n">
        <f aca="false">VarInput!D226</f>
        <v>0</v>
      </c>
      <c r="E226" s="71" t="n">
        <f aca="false">VarInput!E226</f>
        <v>0</v>
      </c>
      <c r="F226" s="71" t="n">
        <f aca="false">VarInput!F226</f>
        <v>0</v>
      </c>
      <c r="G226" s="71" t="n">
        <f aca="false">VarInput!G226</f>
        <v>0</v>
      </c>
      <c r="H226" s="71" t="n">
        <f aca="false">VarInput!H226</f>
        <v>0</v>
      </c>
      <c r="I226" s="71" t="n">
        <f aca="false">VarInput!I226</f>
        <v>0</v>
      </c>
      <c r="J226" s="71" t="n">
        <f aca="false">VarInput!J226</f>
        <v>0</v>
      </c>
      <c r="K226" s="72" t="n">
        <f aca="false">VarInput!K226</f>
        <v>0</v>
      </c>
      <c r="L226" s="72" t="n">
        <v>1</v>
      </c>
      <c r="M226" s="72" t="n">
        <v>0</v>
      </c>
    </row>
    <row r="227" customFormat="false" ht="12.75" hidden="false" customHeight="false" outlineLevel="0" collapsed="false">
      <c r="A227" s="71" t="n">
        <f aca="false">VarInput!A227</f>
        <v>0</v>
      </c>
      <c r="B227" s="71" t="n">
        <f aca="false">VarInput!B227</f>
        <v>0</v>
      </c>
      <c r="C227" s="71" t="n">
        <f aca="false">VarInput!C227</f>
        <v>0</v>
      </c>
      <c r="D227" s="71" t="n">
        <f aca="false">VarInput!D227</f>
        <v>0</v>
      </c>
      <c r="E227" s="71" t="n">
        <f aca="false">VarInput!E227</f>
        <v>0</v>
      </c>
      <c r="F227" s="71" t="n">
        <f aca="false">VarInput!F227</f>
        <v>0</v>
      </c>
      <c r="G227" s="71" t="n">
        <f aca="false">VarInput!G227</f>
        <v>0</v>
      </c>
      <c r="H227" s="71" t="n">
        <f aca="false">VarInput!H227</f>
        <v>0</v>
      </c>
      <c r="I227" s="71" t="n">
        <f aca="false">VarInput!I227</f>
        <v>0</v>
      </c>
      <c r="J227" s="71" t="n">
        <f aca="false">VarInput!J227</f>
        <v>0</v>
      </c>
      <c r="K227" s="72" t="n">
        <f aca="false">VarInput!K227</f>
        <v>0</v>
      </c>
      <c r="L227" s="72" t="n">
        <v>1</v>
      </c>
      <c r="M227" s="72" t="n">
        <v>0</v>
      </c>
    </row>
    <row r="228" customFormat="false" ht="12.75" hidden="false" customHeight="false" outlineLevel="0" collapsed="false">
      <c r="A228" s="71" t="n">
        <f aca="false">VarInput!A228</f>
        <v>0</v>
      </c>
      <c r="B228" s="71" t="n">
        <f aca="false">VarInput!B228</f>
        <v>0</v>
      </c>
      <c r="C228" s="71" t="n">
        <f aca="false">VarInput!C228</f>
        <v>0</v>
      </c>
      <c r="D228" s="71" t="n">
        <f aca="false">VarInput!D228</f>
        <v>0</v>
      </c>
      <c r="E228" s="71" t="n">
        <f aca="false">VarInput!E228</f>
        <v>0</v>
      </c>
      <c r="F228" s="71" t="n">
        <f aca="false">VarInput!F228</f>
        <v>0</v>
      </c>
      <c r="G228" s="71" t="n">
        <f aca="false">VarInput!G228</f>
        <v>0</v>
      </c>
      <c r="H228" s="71" t="n">
        <f aca="false">VarInput!H228</f>
        <v>0</v>
      </c>
      <c r="I228" s="71" t="n">
        <f aca="false">VarInput!I228</f>
        <v>0</v>
      </c>
      <c r="J228" s="71" t="n">
        <f aca="false">VarInput!J228</f>
        <v>0</v>
      </c>
      <c r="K228" s="72" t="n">
        <f aca="false">VarInput!K228</f>
        <v>0</v>
      </c>
      <c r="L228" s="72" t="n">
        <v>1</v>
      </c>
      <c r="M228" s="72" t="n">
        <v>0</v>
      </c>
    </row>
    <row r="229" customFormat="false" ht="12.75" hidden="false" customHeight="false" outlineLevel="0" collapsed="false">
      <c r="A229" s="71" t="n">
        <f aca="false">VarInput!A229</f>
        <v>0</v>
      </c>
      <c r="B229" s="71" t="n">
        <f aca="false">VarInput!B229</f>
        <v>0</v>
      </c>
      <c r="C229" s="71" t="n">
        <f aca="false">VarInput!C229</f>
        <v>0</v>
      </c>
      <c r="D229" s="71" t="n">
        <f aca="false">VarInput!D229</f>
        <v>0</v>
      </c>
      <c r="E229" s="71" t="n">
        <f aca="false">VarInput!E229</f>
        <v>0</v>
      </c>
      <c r="F229" s="71" t="n">
        <f aca="false">VarInput!F229</f>
        <v>0</v>
      </c>
      <c r="G229" s="71" t="n">
        <f aca="false">VarInput!G229</f>
        <v>0</v>
      </c>
      <c r="H229" s="71" t="n">
        <f aca="false">VarInput!H229</f>
        <v>0</v>
      </c>
      <c r="I229" s="71" t="n">
        <f aca="false">VarInput!I229</f>
        <v>0</v>
      </c>
      <c r="J229" s="71" t="n">
        <f aca="false">VarInput!J229</f>
        <v>0</v>
      </c>
      <c r="K229" s="72" t="n">
        <f aca="false">VarInput!K229</f>
        <v>0</v>
      </c>
      <c r="L229" s="72" t="n">
        <v>1</v>
      </c>
      <c r="M229" s="72" t="n">
        <v>0</v>
      </c>
    </row>
    <row r="230" customFormat="false" ht="12.75" hidden="false" customHeight="false" outlineLevel="0" collapsed="false">
      <c r="A230" s="71" t="n">
        <f aca="false">VarInput!A230</f>
        <v>0</v>
      </c>
      <c r="B230" s="71" t="n">
        <f aca="false">VarInput!B230</f>
        <v>0</v>
      </c>
      <c r="C230" s="71" t="n">
        <f aca="false">VarInput!C230</f>
        <v>0</v>
      </c>
      <c r="D230" s="71" t="n">
        <f aca="false">VarInput!D230</f>
        <v>0</v>
      </c>
      <c r="E230" s="71" t="n">
        <f aca="false">VarInput!E230</f>
        <v>0</v>
      </c>
      <c r="F230" s="71" t="n">
        <f aca="false">VarInput!F230</f>
        <v>0</v>
      </c>
      <c r="G230" s="71" t="n">
        <f aca="false">VarInput!G230</f>
        <v>0</v>
      </c>
      <c r="H230" s="71" t="n">
        <f aca="false">VarInput!H230</f>
        <v>0</v>
      </c>
      <c r="I230" s="71" t="n">
        <f aca="false">VarInput!I230</f>
        <v>0</v>
      </c>
      <c r="J230" s="71" t="n">
        <f aca="false">VarInput!J230</f>
        <v>0</v>
      </c>
      <c r="K230" s="72" t="n">
        <f aca="false">VarInput!K230</f>
        <v>0</v>
      </c>
      <c r="L230" s="72" t="n">
        <v>1</v>
      </c>
      <c r="M230" s="72" t="n">
        <v>0</v>
      </c>
    </row>
    <row r="231" customFormat="false" ht="12.75" hidden="false" customHeight="false" outlineLevel="0" collapsed="false">
      <c r="A231" s="71" t="n">
        <f aca="false">VarInput!A231</f>
        <v>0</v>
      </c>
      <c r="B231" s="71" t="n">
        <f aca="false">VarInput!B231</f>
        <v>0</v>
      </c>
      <c r="C231" s="71" t="n">
        <f aca="false">VarInput!C231</f>
        <v>0</v>
      </c>
      <c r="D231" s="71" t="n">
        <f aca="false">VarInput!D231</f>
        <v>0</v>
      </c>
      <c r="E231" s="71" t="n">
        <f aca="false">VarInput!E231</f>
        <v>0</v>
      </c>
      <c r="F231" s="71" t="n">
        <f aca="false">VarInput!F231</f>
        <v>0</v>
      </c>
      <c r="G231" s="71" t="n">
        <f aca="false">VarInput!G231</f>
        <v>0</v>
      </c>
      <c r="H231" s="71" t="n">
        <f aca="false">VarInput!H231</f>
        <v>0</v>
      </c>
      <c r="I231" s="71" t="n">
        <f aca="false">VarInput!I231</f>
        <v>0</v>
      </c>
      <c r="J231" s="71" t="n">
        <f aca="false">VarInput!J231</f>
        <v>0</v>
      </c>
      <c r="K231" s="72" t="n">
        <f aca="false">VarInput!K231</f>
        <v>0</v>
      </c>
      <c r="L231" s="72" t="n">
        <v>1</v>
      </c>
      <c r="M231" s="72" t="n">
        <v>0</v>
      </c>
    </row>
    <row r="232" customFormat="false" ht="12.75" hidden="false" customHeight="false" outlineLevel="0" collapsed="false">
      <c r="A232" s="71" t="n">
        <f aca="false">VarInput!A232</f>
        <v>0</v>
      </c>
      <c r="B232" s="71" t="n">
        <f aca="false">VarInput!B232</f>
        <v>0</v>
      </c>
      <c r="C232" s="71" t="n">
        <f aca="false">VarInput!C232</f>
        <v>0</v>
      </c>
      <c r="D232" s="71" t="n">
        <f aca="false">VarInput!D232</f>
        <v>0</v>
      </c>
      <c r="E232" s="71" t="n">
        <f aca="false">VarInput!E232</f>
        <v>0</v>
      </c>
      <c r="F232" s="71" t="n">
        <f aca="false">VarInput!F232</f>
        <v>0</v>
      </c>
      <c r="G232" s="71" t="n">
        <f aca="false">VarInput!G232</f>
        <v>0</v>
      </c>
      <c r="H232" s="71" t="n">
        <f aca="false">VarInput!H232</f>
        <v>0</v>
      </c>
      <c r="I232" s="71" t="n">
        <f aca="false">VarInput!I232</f>
        <v>0</v>
      </c>
      <c r="J232" s="71" t="n">
        <f aca="false">VarInput!J232</f>
        <v>0</v>
      </c>
      <c r="K232" s="72" t="n">
        <f aca="false">VarInput!K232</f>
        <v>0</v>
      </c>
      <c r="L232" s="72" t="n">
        <v>1</v>
      </c>
      <c r="M232" s="72" t="n">
        <v>0</v>
      </c>
    </row>
    <row r="233" customFormat="false" ht="12.75" hidden="false" customHeight="false" outlineLevel="0" collapsed="false">
      <c r="A233" s="71" t="n">
        <f aca="false">VarInput!A233</f>
        <v>0</v>
      </c>
      <c r="B233" s="71" t="n">
        <f aca="false">VarInput!B233</f>
        <v>0</v>
      </c>
      <c r="C233" s="71" t="n">
        <f aca="false">VarInput!C233</f>
        <v>0</v>
      </c>
      <c r="D233" s="71" t="n">
        <f aca="false">VarInput!D233</f>
        <v>0</v>
      </c>
      <c r="E233" s="71" t="n">
        <f aca="false">VarInput!E233</f>
        <v>0</v>
      </c>
      <c r="F233" s="71" t="n">
        <f aca="false">VarInput!F233</f>
        <v>0</v>
      </c>
      <c r="G233" s="71" t="n">
        <f aca="false">VarInput!G233</f>
        <v>0</v>
      </c>
      <c r="H233" s="71" t="n">
        <f aca="false">VarInput!H233</f>
        <v>0</v>
      </c>
      <c r="I233" s="71" t="n">
        <f aca="false">VarInput!I233</f>
        <v>0</v>
      </c>
      <c r="J233" s="71" t="n">
        <f aca="false">VarInput!J233</f>
        <v>0</v>
      </c>
      <c r="K233" s="72" t="n">
        <f aca="false">VarInput!K233</f>
        <v>0</v>
      </c>
      <c r="L233" s="72" t="n">
        <v>1</v>
      </c>
      <c r="M233" s="72" t="n">
        <v>0</v>
      </c>
    </row>
    <row r="234" customFormat="false" ht="12.75" hidden="false" customHeight="false" outlineLevel="0" collapsed="false">
      <c r="A234" s="71" t="n">
        <f aca="false">VarInput!A234</f>
        <v>0</v>
      </c>
      <c r="B234" s="71" t="n">
        <f aca="false">VarInput!B234</f>
        <v>0</v>
      </c>
      <c r="C234" s="71" t="n">
        <f aca="false">VarInput!C234</f>
        <v>0</v>
      </c>
      <c r="D234" s="71" t="n">
        <f aca="false">VarInput!D234</f>
        <v>0</v>
      </c>
      <c r="E234" s="71" t="n">
        <f aca="false">VarInput!E234</f>
        <v>0</v>
      </c>
      <c r="F234" s="71" t="n">
        <f aca="false">VarInput!F234</f>
        <v>0</v>
      </c>
      <c r="G234" s="71" t="n">
        <f aca="false">VarInput!G234</f>
        <v>0</v>
      </c>
      <c r="H234" s="71" t="n">
        <f aca="false">VarInput!H234</f>
        <v>0</v>
      </c>
      <c r="I234" s="71" t="n">
        <f aca="false">VarInput!I234</f>
        <v>0</v>
      </c>
      <c r="J234" s="71" t="n">
        <f aca="false">VarInput!J234</f>
        <v>0</v>
      </c>
      <c r="K234" s="72" t="n">
        <f aca="false">VarInput!K234</f>
        <v>0</v>
      </c>
      <c r="L234" s="72" t="n">
        <v>1</v>
      </c>
      <c r="M234" s="72" t="n">
        <v>0</v>
      </c>
    </row>
    <row r="235" customFormat="false" ht="12.75" hidden="false" customHeight="false" outlineLevel="0" collapsed="false">
      <c r="A235" s="71" t="n">
        <f aca="false">VarInput!A235</f>
        <v>0</v>
      </c>
      <c r="B235" s="71" t="n">
        <f aca="false">VarInput!B235</f>
        <v>0</v>
      </c>
      <c r="C235" s="71" t="n">
        <f aca="false">VarInput!C235</f>
        <v>0</v>
      </c>
      <c r="D235" s="71" t="n">
        <f aca="false">VarInput!D235</f>
        <v>0</v>
      </c>
      <c r="E235" s="71" t="n">
        <f aca="false">VarInput!E235</f>
        <v>0</v>
      </c>
      <c r="F235" s="71" t="n">
        <f aca="false">VarInput!F235</f>
        <v>0</v>
      </c>
      <c r="G235" s="71" t="n">
        <f aca="false">VarInput!G235</f>
        <v>0</v>
      </c>
      <c r="H235" s="71" t="n">
        <f aca="false">VarInput!H235</f>
        <v>0</v>
      </c>
      <c r="I235" s="71" t="n">
        <f aca="false">VarInput!I235</f>
        <v>0</v>
      </c>
      <c r="J235" s="71" t="n">
        <f aca="false">VarInput!J235</f>
        <v>0</v>
      </c>
      <c r="K235" s="72" t="n">
        <f aca="false">VarInput!K235</f>
        <v>0</v>
      </c>
      <c r="L235" s="72" t="n">
        <v>1</v>
      </c>
      <c r="M235" s="72" t="n">
        <v>0</v>
      </c>
    </row>
    <row r="236" customFormat="false" ht="12.75" hidden="false" customHeight="false" outlineLevel="0" collapsed="false">
      <c r="A236" s="71" t="n">
        <f aca="false">VarInput!A236</f>
        <v>0</v>
      </c>
      <c r="B236" s="71" t="n">
        <f aca="false">VarInput!B236</f>
        <v>0</v>
      </c>
      <c r="C236" s="71" t="n">
        <f aca="false">VarInput!C236</f>
        <v>0</v>
      </c>
      <c r="D236" s="71" t="n">
        <f aca="false">VarInput!D236</f>
        <v>0</v>
      </c>
      <c r="E236" s="71" t="n">
        <f aca="false">VarInput!E236</f>
        <v>0</v>
      </c>
      <c r="F236" s="71" t="n">
        <f aca="false">VarInput!F236</f>
        <v>0</v>
      </c>
      <c r="G236" s="71" t="n">
        <f aca="false">VarInput!G236</f>
        <v>0</v>
      </c>
      <c r="H236" s="71" t="n">
        <f aca="false">VarInput!H236</f>
        <v>0</v>
      </c>
      <c r="I236" s="71" t="n">
        <f aca="false">VarInput!I236</f>
        <v>0</v>
      </c>
      <c r="J236" s="71" t="n">
        <f aca="false">VarInput!J236</f>
        <v>0</v>
      </c>
      <c r="K236" s="72" t="n">
        <f aca="false">VarInput!K236</f>
        <v>0</v>
      </c>
      <c r="L236" s="72" t="n">
        <v>1</v>
      </c>
      <c r="M236" s="72" t="n">
        <v>0</v>
      </c>
    </row>
    <row r="237" customFormat="false" ht="12.75" hidden="false" customHeight="false" outlineLevel="0" collapsed="false">
      <c r="A237" s="71" t="n">
        <f aca="false">VarInput!A237</f>
        <v>0</v>
      </c>
      <c r="B237" s="71" t="n">
        <f aca="false">VarInput!B237</f>
        <v>0</v>
      </c>
      <c r="C237" s="71" t="n">
        <f aca="false">VarInput!C237</f>
        <v>0</v>
      </c>
      <c r="D237" s="71" t="n">
        <f aca="false">VarInput!D237</f>
        <v>0</v>
      </c>
      <c r="E237" s="71" t="n">
        <f aca="false">VarInput!E237</f>
        <v>0</v>
      </c>
      <c r="F237" s="71" t="n">
        <f aca="false">VarInput!F237</f>
        <v>0</v>
      </c>
      <c r="G237" s="71" t="n">
        <f aca="false">VarInput!G237</f>
        <v>0</v>
      </c>
      <c r="H237" s="71" t="n">
        <f aca="false">VarInput!H237</f>
        <v>0</v>
      </c>
      <c r="I237" s="71" t="n">
        <f aca="false">VarInput!I237</f>
        <v>0</v>
      </c>
      <c r="J237" s="71" t="n">
        <f aca="false">VarInput!J237</f>
        <v>0</v>
      </c>
      <c r="K237" s="72" t="n">
        <f aca="false">VarInput!K237</f>
        <v>0</v>
      </c>
      <c r="L237" s="72" t="n">
        <v>1</v>
      </c>
      <c r="M237" s="72" t="n">
        <v>0</v>
      </c>
    </row>
    <row r="238" customFormat="false" ht="12.75" hidden="false" customHeight="false" outlineLevel="0" collapsed="false">
      <c r="A238" s="71" t="n">
        <f aca="false">VarInput!A238</f>
        <v>0</v>
      </c>
      <c r="B238" s="71" t="n">
        <f aca="false">VarInput!B238</f>
        <v>0</v>
      </c>
      <c r="C238" s="71" t="n">
        <f aca="false">VarInput!C238</f>
        <v>0</v>
      </c>
      <c r="D238" s="71" t="n">
        <f aca="false">VarInput!D238</f>
        <v>0</v>
      </c>
      <c r="E238" s="71" t="n">
        <f aca="false">VarInput!E238</f>
        <v>0</v>
      </c>
      <c r="F238" s="71" t="n">
        <f aca="false">VarInput!F238</f>
        <v>0</v>
      </c>
      <c r="G238" s="71" t="n">
        <f aca="false">VarInput!G238</f>
        <v>0</v>
      </c>
      <c r="H238" s="71" t="n">
        <f aca="false">VarInput!H238</f>
        <v>0</v>
      </c>
      <c r="I238" s="71" t="n">
        <f aca="false">VarInput!I238</f>
        <v>0</v>
      </c>
      <c r="J238" s="71" t="n">
        <f aca="false">VarInput!J238</f>
        <v>0</v>
      </c>
      <c r="K238" s="72" t="n">
        <f aca="false">VarInput!K238</f>
        <v>0</v>
      </c>
      <c r="L238" s="72" t="n">
        <v>1</v>
      </c>
      <c r="M238" s="72" t="n">
        <v>0</v>
      </c>
    </row>
    <row r="239" customFormat="false" ht="12.75" hidden="false" customHeight="false" outlineLevel="0" collapsed="false">
      <c r="A239" s="71" t="n">
        <f aca="false">VarInput!A239</f>
        <v>0</v>
      </c>
      <c r="B239" s="71" t="n">
        <f aca="false">VarInput!B239</f>
        <v>0</v>
      </c>
      <c r="C239" s="71" t="n">
        <f aca="false">VarInput!C239</f>
        <v>0</v>
      </c>
      <c r="D239" s="71" t="n">
        <f aca="false">VarInput!D239</f>
        <v>0</v>
      </c>
      <c r="E239" s="71" t="n">
        <f aca="false">VarInput!E239</f>
        <v>0</v>
      </c>
      <c r="F239" s="71" t="n">
        <f aca="false">VarInput!F239</f>
        <v>0</v>
      </c>
      <c r="G239" s="71" t="n">
        <f aca="false">VarInput!G239</f>
        <v>0</v>
      </c>
      <c r="H239" s="71" t="n">
        <f aca="false">VarInput!H239</f>
        <v>0</v>
      </c>
      <c r="I239" s="71" t="n">
        <f aca="false">VarInput!I239</f>
        <v>0</v>
      </c>
      <c r="J239" s="71" t="n">
        <f aca="false">VarInput!J239</f>
        <v>0</v>
      </c>
      <c r="K239" s="72" t="n">
        <f aca="false">VarInput!K239</f>
        <v>0</v>
      </c>
      <c r="L239" s="72" t="n">
        <v>1</v>
      </c>
      <c r="M239" s="72" t="n">
        <v>0</v>
      </c>
    </row>
    <row r="240" customFormat="false" ht="12.75" hidden="false" customHeight="false" outlineLevel="0" collapsed="false">
      <c r="A240" s="71" t="n">
        <f aca="false">VarInput!A240</f>
        <v>0</v>
      </c>
      <c r="B240" s="71" t="n">
        <f aca="false">VarInput!B240</f>
        <v>0</v>
      </c>
      <c r="C240" s="71" t="n">
        <f aca="false">VarInput!C240</f>
        <v>0</v>
      </c>
      <c r="D240" s="71" t="n">
        <f aca="false">VarInput!D240</f>
        <v>0</v>
      </c>
      <c r="E240" s="71" t="n">
        <f aca="false">VarInput!E240</f>
        <v>0</v>
      </c>
      <c r="F240" s="71" t="n">
        <f aca="false">VarInput!F240</f>
        <v>0</v>
      </c>
      <c r="G240" s="71" t="n">
        <f aca="false">VarInput!G240</f>
        <v>0</v>
      </c>
      <c r="H240" s="71" t="n">
        <f aca="false">VarInput!H240</f>
        <v>0</v>
      </c>
      <c r="I240" s="71" t="n">
        <f aca="false">VarInput!I240</f>
        <v>0</v>
      </c>
      <c r="J240" s="71" t="n">
        <f aca="false">VarInput!J240</f>
        <v>0</v>
      </c>
      <c r="K240" s="72" t="n">
        <f aca="false">VarInput!K240</f>
        <v>0</v>
      </c>
      <c r="L240" s="72" t="n">
        <v>1</v>
      </c>
      <c r="M240" s="72" t="n">
        <v>0</v>
      </c>
    </row>
    <row r="241" customFormat="false" ht="12.75" hidden="false" customHeight="false" outlineLevel="0" collapsed="false">
      <c r="A241" s="71" t="n">
        <f aca="false">VarInput!A241</f>
        <v>0</v>
      </c>
      <c r="B241" s="71" t="n">
        <f aca="false">VarInput!B241</f>
        <v>0</v>
      </c>
      <c r="C241" s="71" t="n">
        <f aca="false">VarInput!C241</f>
        <v>0</v>
      </c>
      <c r="D241" s="71" t="n">
        <f aca="false">VarInput!D241</f>
        <v>0</v>
      </c>
      <c r="E241" s="71" t="n">
        <f aca="false">VarInput!E241</f>
        <v>0</v>
      </c>
      <c r="F241" s="71" t="n">
        <f aca="false">VarInput!F241</f>
        <v>0</v>
      </c>
      <c r="G241" s="71" t="n">
        <f aca="false">VarInput!G241</f>
        <v>0</v>
      </c>
      <c r="H241" s="71" t="n">
        <f aca="false">VarInput!H241</f>
        <v>0</v>
      </c>
      <c r="I241" s="71" t="n">
        <f aca="false">VarInput!I241</f>
        <v>0</v>
      </c>
      <c r="J241" s="71" t="n">
        <f aca="false">VarInput!J241</f>
        <v>0</v>
      </c>
      <c r="K241" s="72" t="n">
        <f aca="false">VarInput!K241</f>
        <v>0</v>
      </c>
      <c r="L241" s="72" t="n">
        <v>1</v>
      </c>
      <c r="M241" s="72" t="n">
        <v>0</v>
      </c>
    </row>
    <row r="242" customFormat="false" ht="12.75" hidden="false" customHeight="false" outlineLevel="0" collapsed="false">
      <c r="A242" s="71" t="n">
        <f aca="false">VarInput!A242</f>
        <v>0</v>
      </c>
      <c r="B242" s="71" t="n">
        <f aca="false">VarInput!B242</f>
        <v>0</v>
      </c>
      <c r="C242" s="71" t="n">
        <f aca="false">VarInput!C242</f>
        <v>0</v>
      </c>
      <c r="D242" s="71" t="n">
        <f aca="false">VarInput!D242</f>
        <v>0</v>
      </c>
      <c r="E242" s="71" t="n">
        <f aca="false">VarInput!E242</f>
        <v>0</v>
      </c>
      <c r="F242" s="71" t="n">
        <f aca="false">VarInput!F242</f>
        <v>0</v>
      </c>
      <c r="G242" s="71" t="n">
        <f aca="false">VarInput!G242</f>
        <v>0</v>
      </c>
      <c r="H242" s="71" t="n">
        <f aca="false">VarInput!H242</f>
        <v>0</v>
      </c>
      <c r="I242" s="71" t="n">
        <f aca="false">VarInput!I242</f>
        <v>0</v>
      </c>
      <c r="J242" s="71" t="n">
        <f aca="false">VarInput!J242</f>
        <v>0</v>
      </c>
      <c r="K242" s="72" t="n">
        <f aca="false">VarInput!K242</f>
        <v>0</v>
      </c>
      <c r="L242" s="72" t="n">
        <v>1</v>
      </c>
      <c r="M242" s="72" t="n">
        <v>0</v>
      </c>
    </row>
    <row r="243" customFormat="false" ht="12.75" hidden="false" customHeight="false" outlineLevel="0" collapsed="false">
      <c r="A243" s="71" t="n">
        <f aca="false">VarInput!A243</f>
        <v>0</v>
      </c>
      <c r="B243" s="71" t="n">
        <f aca="false">VarInput!B243</f>
        <v>0</v>
      </c>
      <c r="C243" s="71" t="n">
        <f aca="false">VarInput!C243</f>
        <v>0</v>
      </c>
      <c r="D243" s="71" t="n">
        <f aca="false">VarInput!D243</f>
        <v>0</v>
      </c>
      <c r="E243" s="71" t="n">
        <f aca="false">VarInput!E243</f>
        <v>0</v>
      </c>
      <c r="F243" s="71" t="n">
        <f aca="false">VarInput!F243</f>
        <v>0</v>
      </c>
      <c r="G243" s="71" t="n">
        <f aca="false">VarInput!G243</f>
        <v>0</v>
      </c>
      <c r="H243" s="71" t="n">
        <f aca="false">VarInput!H243</f>
        <v>0</v>
      </c>
      <c r="I243" s="71" t="n">
        <f aca="false">VarInput!I243</f>
        <v>0</v>
      </c>
      <c r="J243" s="71" t="n">
        <f aca="false">VarInput!J243</f>
        <v>0</v>
      </c>
      <c r="K243" s="72" t="n">
        <f aca="false">VarInput!K243</f>
        <v>0</v>
      </c>
      <c r="L243" s="72" t="n">
        <v>1</v>
      </c>
      <c r="M243" s="72" t="n">
        <v>0</v>
      </c>
    </row>
    <row r="244" customFormat="false" ht="12.75" hidden="false" customHeight="false" outlineLevel="0" collapsed="false">
      <c r="A244" s="71" t="n">
        <f aca="false">VarInput!A244</f>
        <v>0</v>
      </c>
      <c r="B244" s="71" t="n">
        <f aca="false">VarInput!B244</f>
        <v>0</v>
      </c>
      <c r="C244" s="71" t="n">
        <f aca="false">VarInput!C244</f>
        <v>0</v>
      </c>
      <c r="D244" s="71" t="n">
        <f aca="false">VarInput!D244</f>
        <v>0</v>
      </c>
      <c r="E244" s="71" t="n">
        <f aca="false">VarInput!E244</f>
        <v>0</v>
      </c>
      <c r="F244" s="71" t="n">
        <f aca="false">VarInput!F244</f>
        <v>0</v>
      </c>
      <c r="G244" s="71" t="n">
        <f aca="false">VarInput!G244</f>
        <v>0</v>
      </c>
      <c r="H244" s="71" t="n">
        <f aca="false">VarInput!H244</f>
        <v>0</v>
      </c>
      <c r="I244" s="71" t="n">
        <f aca="false">VarInput!I244</f>
        <v>0</v>
      </c>
      <c r="J244" s="71" t="n">
        <f aca="false">VarInput!J244</f>
        <v>0</v>
      </c>
      <c r="K244" s="72" t="n">
        <f aca="false">VarInput!K244</f>
        <v>0</v>
      </c>
      <c r="L244" s="72" t="n">
        <v>1</v>
      </c>
      <c r="M244" s="72" t="n">
        <v>0</v>
      </c>
    </row>
    <row r="245" customFormat="false" ht="12.75" hidden="false" customHeight="false" outlineLevel="0" collapsed="false">
      <c r="A245" s="71" t="n">
        <f aca="false">VarInput!A245</f>
        <v>0</v>
      </c>
      <c r="B245" s="71" t="n">
        <f aca="false">VarInput!B245</f>
        <v>0</v>
      </c>
      <c r="C245" s="71" t="n">
        <f aca="false">VarInput!C245</f>
        <v>0</v>
      </c>
      <c r="D245" s="71" t="n">
        <f aca="false">VarInput!D245</f>
        <v>0</v>
      </c>
      <c r="E245" s="71" t="n">
        <f aca="false">VarInput!E245</f>
        <v>0</v>
      </c>
      <c r="F245" s="71" t="n">
        <f aca="false">VarInput!F245</f>
        <v>0</v>
      </c>
      <c r="G245" s="71" t="n">
        <f aca="false">VarInput!G245</f>
        <v>0</v>
      </c>
      <c r="H245" s="71" t="n">
        <f aca="false">VarInput!H245</f>
        <v>0</v>
      </c>
      <c r="I245" s="71" t="n">
        <f aca="false">VarInput!I245</f>
        <v>0</v>
      </c>
      <c r="J245" s="71" t="n">
        <f aca="false">VarInput!J245</f>
        <v>0</v>
      </c>
      <c r="K245" s="72" t="n">
        <f aca="false">VarInput!K245</f>
        <v>0</v>
      </c>
      <c r="L245" s="72" t="n">
        <v>1</v>
      </c>
      <c r="M245" s="72" t="n">
        <v>0</v>
      </c>
    </row>
    <row r="246" customFormat="false" ht="12.75" hidden="false" customHeight="false" outlineLevel="0" collapsed="false">
      <c r="A246" s="71" t="n">
        <f aca="false">VarInput!A246</f>
        <v>0</v>
      </c>
      <c r="B246" s="71" t="n">
        <f aca="false">VarInput!B246</f>
        <v>0</v>
      </c>
      <c r="C246" s="71" t="n">
        <f aca="false">VarInput!C246</f>
        <v>0</v>
      </c>
      <c r="D246" s="71" t="n">
        <f aca="false">VarInput!D246</f>
        <v>0</v>
      </c>
      <c r="E246" s="71" t="n">
        <f aca="false">VarInput!E246</f>
        <v>0</v>
      </c>
      <c r="F246" s="71" t="n">
        <f aca="false">VarInput!F246</f>
        <v>0</v>
      </c>
      <c r="G246" s="71" t="n">
        <f aca="false">VarInput!G246</f>
        <v>0</v>
      </c>
      <c r="H246" s="71" t="n">
        <f aca="false">VarInput!H246</f>
        <v>0</v>
      </c>
      <c r="I246" s="71" t="n">
        <f aca="false">VarInput!I246</f>
        <v>0</v>
      </c>
      <c r="J246" s="71" t="n">
        <f aca="false">VarInput!J246</f>
        <v>0</v>
      </c>
      <c r="K246" s="72" t="n">
        <f aca="false">VarInput!K246</f>
        <v>0</v>
      </c>
      <c r="L246" s="72" t="n">
        <v>1</v>
      </c>
      <c r="M246" s="72" t="n">
        <v>0</v>
      </c>
    </row>
    <row r="247" customFormat="false" ht="12.75" hidden="false" customHeight="false" outlineLevel="0" collapsed="false">
      <c r="A247" s="71" t="n">
        <f aca="false">VarInput!A247</f>
        <v>0</v>
      </c>
      <c r="B247" s="71" t="n">
        <f aca="false">VarInput!B247</f>
        <v>0</v>
      </c>
      <c r="C247" s="71" t="n">
        <f aca="false">VarInput!C247</f>
        <v>0</v>
      </c>
      <c r="D247" s="71" t="n">
        <f aca="false">VarInput!D247</f>
        <v>0</v>
      </c>
      <c r="E247" s="71" t="n">
        <f aca="false">VarInput!E247</f>
        <v>0</v>
      </c>
      <c r="F247" s="71" t="n">
        <f aca="false">VarInput!F247</f>
        <v>0</v>
      </c>
      <c r="G247" s="71" t="n">
        <f aca="false">VarInput!G247</f>
        <v>0</v>
      </c>
      <c r="H247" s="71" t="n">
        <f aca="false">VarInput!H247</f>
        <v>0</v>
      </c>
      <c r="I247" s="71" t="n">
        <f aca="false">VarInput!I247</f>
        <v>0</v>
      </c>
      <c r="J247" s="71" t="n">
        <f aca="false">VarInput!J247</f>
        <v>0</v>
      </c>
      <c r="K247" s="72" t="n">
        <f aca="false">VarInput!K247</f>
        <v>0</v>
      </c>
      <c r="L247" s="72" t="n">
        <v>1</v>
      </c>
      <c r="M247" s="72" t="n">
        <v>0</v>
      </c>
    </row>
    <row r="248" customFormat="false" ht="12.75" hidden="false" customHeight="false" outlineLevel="0" collapsed="false">
      <c r="A248" s="71" t="n">
        <f aca="false">VarInput!A248</f>
        <v>0</v>
      </c>
      <c r="B248" s="71" t="n">
        <f aca="false">VarInput!B248</f>
        <v>0</v>
      </c>
      <c r="C248" s="71" t="n">
        <f aca="false">VarInput!C248</f>
        <v>0</v>
      </c>
      <c r="D248" s="71" t="n">
        <f aca="false">VarInput!D248</f>
        <v>0</v>
      </c>
      <c r="E248" s="71" t="n">
        <f aca="false">VarInput!E248</f>
        <v>0</v>
      </c>
      <c r="F248" s="71" t="n">
        <f aca="false">VarInput!F248</f>
        <v>0</v>
      </c>
      <c r="G248" s="71" t="n">
        <f aca="false">VarInput!G248</f>
        <v>0</v>
      </c>
      <c r="H248" s="71" t="n">
        <f aca="false">VarInput!H248</f>
        <v>0</v>
      </c>
      <c r="I248" s="71" t="n">
        <f aca="false">VarInput!I248</f>
        <v>0</v>
      </c>
      <c r="J248" s="71" t="n">
        <f aca="false">VarInput!J248</f>
        <v>0</v>
      </c>
      <c r="K248" s="72" t="n">
        <f aca="false">VarInput!K248</f>
        <v>0</v>
      </c>
      <c r="L248" s="72" t="n">
        <v>1</v>
      </c>
      <c r="M248" s="72" t="n">
        <v>0</v>
      </c>
    </row>
    <row r="249" customFormat="false" ht="12.75" hidden="false" customHeight="false" outlineLevel="0" collapsed="false">
      <c r="A249" s="71" t="n">
        <f aca="false">VarInput!A249</f>
        <v>0</v>
      </c>
      <c r="B249" s="71" t="n">
        <f aca="false">VarInput!B249</f>
        <v>0</v>
      </c>
      <c r="C249" s="71" t="n">
        <f aca="false">VarInput!C249</f>
        <v>0</v>
      </c>
      <c r="D249" s="71" t="n">
        <f aca="false">VarInput!D249</f>
        <v>0</v>
      </c>
      <c r="E249" s="71" t="n">
        <f aca="false">VarInput!E249</f>
        <v>0</v>
      </c>
      <c r="F249" s="71" t="n">
        <f aca="false">VarInput!F249</f>
        <v>0</v>
      </c>
      <c r="G249" s="71" t="n">
        <f aca="false">VarInput!G249</f>
        <v>0</v>
      </c>
      <c r="H249" s="71" t="n">
        <f aca="false">VarInput!H249</f>
        <v>0</v>
      </c>
      <c r="I249" s="71" t="n">
        <f aca="false">VarInput!I249</f>
        <v>0</v>
      </c>
      <c r="J249" s="71" t="n">
        <f aca="false">VarInput!J249</f>
        <v>0</v>
      </c>
      <c r="K249" s="72" t="n">
        <f aca="false">VarInput!K249</f>
        <v>0</v>
      </c>
      <c r="L249" s="72" t="n">
        <v>1</v>
      </c>
      <c r="M249" s="72" t="n">
        <v>0</v>
      </c>
    </row>
    <row r="250" customFormat="false" ht="12.75" hidden="false" customHeight="false" outlineLevel="0" collapsed="false">
      <c r="A250" s="71" t="n">
        <f aca="false">VarInput!A250</f>
        <v>0</v>
      </c>
      <c r="B250" s="71" t="n">
        <f aca="false">VarInput!B250</f>
        <v>0</v>
      </c>
      <c r="C250" s="71" t="n">
        <f aca="false">VarInput!C250</f>
        <v>0</v>
      </c>
      <c r="D250" s="71" t="n">
        <f aca="false">VarInput!D250</f>
        <v>0</v>
      </c>
      <c r="E250" s="71" t="n">
        <f aca="false">VarInput!E250</f>
        <v>0</v>
      </c>
      <c r="F250" s="71" t="n">
        <f aca="false">VarInput!F250</f>
        <v>0</v>
      </c>
      <c r="G250" s="71" t="n">
        <f aca="false">VarInput!G250</f>
        <v>0</v>
      </c>
      <c r="H250" s="71" t="n">
        <f aca="false">VarInput!H250</f>
        <v>0</v>
      </c>
      <c r="I250" s="71" t="n">
        <f aca="false">VarInput!I250</f>
        <v>0</v>
      </c>
      <c r="J250" s="71" t="n">
        <f aca="false">VarInput!J250</f>
        <v>0</v>
      </c>
      <c r="K250" s="72" t="n">
        <f aca="false">VarInput!K250</f>
        <v>0</v>
      </c>
      <c r="L250" s="72" t="n">
        <v>1</v>
      </c>
      <c r="M250" s="72" t="n">
        <v>0</v>
      </c>
    </row>
    <row r="251" customFormat="false" ht="12.75" hidden="false" customHeight="false" outlineLevel="0" collapsed="false">
      <c r="A251" s="71" t="n">
        <f aca="false">VarInput!A251</f>
        <v>0</v>
      </c>
      <c r="B251" s="71" t="n">
        <f aca="false">VarInput!B251</f>
        <v>0</v>
      </c>
      <c r="C251" s="71" t="n">
        <f aca="false">VarInput!C251</f>
        <v>0</v>
      </c>
      <c r="D251" s="71" t="n">
        <f aca="false">VarInput!D251</f>
        <v>0</v>
      </c>
      <c r="E251" s="71" t="n">
        <f aca="false">VarInput!E251</f>
        <v>0</v>
      </c>
      <c r="F251" s="71" t="n">
        <f aca="false">VarInput!F251</f>
        <v>0</v>
      </c>
      <c r="G251" s="71" t="n">
        <f aca="false">VarInput!G251</f>
        <v>0</v>
      </c>
      <c r="H251" s="71" t="n">
        <f aca="false">VarInput!H251</f>
        <v>0</v>
      </c>
      <c r="I251" s="71" t="n">
        <f aca="false">VarInput!I251</f>
        <v>0</v>
      </c>
      <c r="J251" s="71" t="n">
        <f aca="false">VarInput!J251</f>
        <v>0</v>
      </c>
      <c r="K251" s="72" t="n">
        <f aca="false">VarInput!K251</f>
        <v>0</v>
      </c>
      <c r="L251" s="72" t="n">
        <v>1</v>
      </c>
      <c r="M251" s="72" t="n">
        <v>0</v>
      </c>
    </row>
    <row r="252" customFormat="false" ht="12.75" hidden="false" customHeight="false" outlineLevel="0" collapsed="false">
      <c r="A252" s="71" t="n">
        <f aca="false">VarInput!A252</f>
        <v>0</v>
      </c>
      <c r="B252" s="71" t="n">
        <f aca="false">VarInput!B252</f>
        <v>0</v>
      </c>
      <c r="C252" s="71" t="n">
        <f aca="false">VarInput!C252</f>
        <v>0</v>
      </c>
      <c r="D252" s="71" t="n">
        <f aca="false">VarInput!D252</f>
        <v>0</v>
      </c>
      <c r="E252" s="71" t="n">
        <f aca="false">VarInput!E252</f>
        <v>0</v>
      </c>
      <c r="F252" s="71" t="n">
        <f aca="false">VarInput!F252</f>
        <v>0</v>
      </c>
      <c r="G252" s="71" t="n">
        <f aca="false">VarInput!G252</f>
        <v>0</v>
      </c>
      <c r="H252" s="71" t="n">
        <f aca="false">VarInput!H252</f>
        <v>0</v>
      </c>
      <c r="I252" s="71" t="n">
        <f aca="false">VarInput!I252</f>
        <v>0</v>
      </c>
      <c r="J252" s="71" t="n">
        <f aca="false">VarInput!J252</f>
        <v>0</v>
      </c>
      <c r="K252" s="72" t="n">
        <f aca="false">VarInput!K252</f>
        <v>0</v>
      </c>
      <c r="L252" s="72" t="n">
        <v>1</v>
      </c>
      <c r="M252" s="72" t="n">
        <v>0</v>
      </c>
    </row>
    <row r="253" customFormat="false" ht="12.75" hidden="false" customHeight="false" outlineLevel="0" collapsed="false">
      <c r="A253" s="71" t="n">
        <f aca="false">VarInput!A253</f>
        <v>0</v>
      </c>
      <c r="B253" s="71" t="n">
        <f aca="false">VarInput!B253</f>
        <v>0</v>
      </c>
      <c r="C253" s="71" t="n">
        <f aca="false">VarInput!C253</f>
        <v>0</v>
      </c>
      <c r="D253" s="71" t="n">
        <f aca="false">VarInput!D253</f>
        <v>0</v>
      </c>
      <c r="E253" s="71" t="n">
        <f aca="false">VarInput!E253</f>
        <v>0</v>
      </c>
      <c r="F253" s="71" t="n">
        <f aca="false">VarInput!F253</f>
        <v>0</v>
      </c>
      <c r="G253" s="71" t="n">
        <f aca="false">VarInput!G253</f>
        <v>0</v>
      </c>
      <c r="H253" s="71" t="n">
        <f aca="false">VarInput!H253</f>
        <v>0</v>
      </c>
      <c r="I253" s="71" t="n">
        <f aca="false">VarInput!I253</f>
        <v>0</v>
      </c>
      <c r="J253" s="71" t="n">
        <f aca="false">VarInput!J253</f>
        <v>0</v>
      </c>
      <c r="K253" s="72" t="n">
        <f aca="false">VarInput!K253</f>
        <v>0</v>
      </c>
      <c r="L253" s="72" t="n">
        <v>1</v>
      </c>
      <c r="M253" s="72" t="n">
        <v>0</v>
      </c>
    </row>
    <row r="254" customFormat="false" ht="12.75" hidden="false" customHeight="false" outlineLevel="0" collapsed="false">
      <c r="A254" s="71" t="n">
        <f aca="false">VarInput!A254</f>
        <v>0</v>
      </c>
      <c r="B254" s="71" t="n">
        <f aca="false">VarInput!B254</f>
        <v>0</v>
      </c>
      <c r="C254" s="71" t="n">
        <f aca="false">VarInput!C254</f>
        <v>0</v>
      </c>
      <c r="D254" s="71" t="n">
        <f aca="false">VarInput!D254</f>
        <v>0</v>
      </c>
      <c r="E254" s="71" t="n">
        <f aca="false">VarInput!E254</f>
        <v>0</v>
      </c>
      <c r="F254" s="71" t="n">
        <f aca="false">VarInput!F254</f>
        <v>0</v>
      </c>
      <c r="G254" s="71" t="n">
        <f aca="false">VarInput!G254</f>
        <v>0</v>
      </c>
      <c r="H254" s="71" t="n">
        <f aca="false">VarInput!H254</f>
        <v>0</v>
      </c>
      <c r="I254" s="71" t="n">
        <f aca="false">VarInput!I254</f>
        <v>0</v>
      </c>
      <c r="J254" s="71" t="n">
        <f aca="false">VarInput!J254</f>
        <v>0</v>
      </c>
      <c r="K254" s="72" t="n">
        <f aca="false">VarInput!K254</f>
        <v>0</v>
      </c>
      <c r="L254" s="72" t="n">
        <v>1</v>
      </c>
      <c r="M254" s="72" t="n">
        <v>0</v>
      </c>
    </row>
    <row r="255" customFormat="false" ht="12.75" hidden="false" customHeight="false" outlineLevel="0" collapsed="false">
      <c r="A255" s="71" t="n">
        <f aca="false">VarInput!A255</f>
        <v>0</v>
      </c>
      <c r="B255" s="71" t="n">
        <f aca="false">VarInput!B255</f>
        <v>0</v>
      </c>
      <c r="C255" s="71" t="n">
        <f aca="false">VarInput!C255</f>
        <v>0</v>
      </c>
      <c r="D255" s="71" t="n">
        <f aca="false">VarInput!D255</f>
        <v>0</v>
      </c>
      <c r="E255" s="71" t="n">
        <f aca="false">VarInput!E255</f>
        <v>0</v>
      </c>
      <c r="F255" s="71" t="n">
        <f aca="false">VarInput!F255</f>
        <v>0</v>
      </c>
      <c r="G255" s="71" t="n">
        <f aca="false">VarInput!G255</f>
        <v>0</v>
      </c>
      <c r="H255" s="71" t="n">
        <f aca="false">VarInput!H255</f>
        <v>0</v>
      </c>
      <c r="I255" s="71" t="n">
        <f aca="false">VarInput!I255</f>
        <v>0</v>
      </c>
      <c r="J255" s="71" t="n">
        <f aca="false">VarInput!J255</f>
        <v>0</v>
      </c>
      <c r="K255" s="72" t="n">
        <f aca="false">VarInput!K255</f>
        <v>0</v>
      </c>
      <c r="L255" s="72" t="n">
        <v>1</v>
      </c>
      <c r="M255" s="72" t="n">
        <v>0</v>
      </c>
    </row>
    <row r="256" customFormat="false" ht="12.75" hidden="false" customHeight="false" outlineLevel="0" collapsed="false">
      <c r="A256" s="71" t="n">
        <f aca="false">VarInput!A256</f>
        <v>0</v>
      </c>
      <c r="B256" s="71" t="n">
        <f aca="false">VarInput!B256</f>
        <v>0</v>
      </c>
      <c r="C256" s="71" t="n">
        <f aca="false">VarInput!C256</f>
        <v>0</v>
      </c>
      <c r="D256" s="71" t="n">
        <f aca="false">VarInput!D256</f>
        <v>0</v>
      </c>
      <c r="E256" s="71" t="n">
        <f aca="false">VarInput!E256</f>
        <v>0</v>
      </c>
      <c r="F256" s="71" t="n">
        <f aca="false">VarInput!F256</f>
        <v>0</v>
      </c>
      <c r="G256" s="71" t="n">
        <f aca="false">VarInput!G256</f>
        <v>0</v>
      </c>
      <c r="H256" s="71" t="n">
        <f aca="false">VarInput!H256</f>
        <v>0</v>
      </c>
      <c r="I256" s="71" t="n">
        <f aca="false">VarInput!I256</f>
        <v>0</v>
      </c>
      <c r="J256" s="71" t="n">
        <f aca="false">VarInput!J256</f>
        <v>0</v>
      </c>
      <c r="K256" s="72" t="n">
        <f aca="false">VarInput!K256</f>
        <v>0</v>
      </c>
      <c r="L256" s="72" t="n">
        <v>1</v>
      </c>
      <c r="M256" s="72" t="n">
        <v>0</v>
      </c>
    </row>
    <row r="257" customFormat="false" ht="12.75" hidden="false" customHeight="false" outlineLevel="0" collapsed="false">
      <c r="A257" s="71" t="n">
        <f aca="false">VarInput!A257</f>
        <v>0</v>
      </c>
      <c r="B257" s="71" t="n">
        <f aca="false">VarInput!B257</f>
        <v>0</v>
      </c>
      <c r="C257" s="71" t="n">
        <f aca="false">VarInput!C257</f>
        <v>0</v>
      </c>
      <c r="D257" s="71" t="n">
        <f aca="false">VarInput!D257</f>
        <v>0</v>
      </c>
      <c r="E257" s="71" t="n">
        <f aca="false">VarInput!E257</f>
        <v>0</v>
      </c>
      <c r="F257" s="71" t="n">
        <f aca="false">VarInput!F257</f>
        <v>0</v>
      </c>
      <c r="G257" s="71" t="n">
        <f aca="false">VarInput!G257</f>
        <v>0</v>
      </c>
      <c r="H257" s="71" t="n">
        <f aca="false">VarInput!H257</f>
        <v>0</v>
      </c>
      <c r="I257" s="71" t="n">
        <f aca="false">VarInput!I257</f>
        <v>0</v>
      </c>
      <c r="J257" s="71" t="n">
        <f aca="false">VarInput!J257</f>
        <v>0</v>
      </c>
      <c r="K257" s="72" t="n">
        <f aca="false">VarInput!K257</f>
        <v>0</v>
      </c>
      <c r="L257" s="72" t="n">
        <v>1</v>
      </c>
      <c r="M257" s="72" t="n">
        <v>0</v>
      </c>
    </row>
    <row r="258" customFormat="false" ht="12.75" hidden="false" customHeight="false" outlineLevel="0" collapsed="false">
      <c r="A258" s="71" t="n">
        <f aca="false">VarInput!A258</f>
        <v>0</v>
      </c>
      <c r="B258" s="71" t="n">
        <f aca="false">VarInput!B258</f>
        <v>0</v>
      </c>
      <c r="C258" s="71" t="n">
        <f aca="false">VarInput!C258</f>
        <v>0</v>
      </c>
      <c r="D258" s="71" t="n">
        <f aca="false">VarInput!D258</f>
        <v>0</v>
      </c>
      <c r="E258" s="71" t="n">
        <f aca="false">VarInput!E258</f>
        <v>0</v>
      </c>
      <c r="F258" s="71" t="n">
        <f aca="false">VarInput!F258</f>
        <v>0</v>
      </c>
      <c r="G258" s="71" t="n">
        <f aca="false">VarInput!G258</f>
        <v>0</v>
      </c>
      <c r="H258" s="71" t="n">
        <f aca="false">VarInput!H258</f>
        <v>0</v>
      </c>
      <c r="I258" s="71" t="n">
        <f aca="false">VarInput!I258</f>
        <v>0</v>
      </c>
      <c r="J258" s="71" t="n">
        <f aca="false">VarInput!J258</f>
        <v>0</v>
      </c>
      <c r="K258" s="72" t="n">
        <f aca="false">VarInput!K258</f>
        <v>0</v>
      </c>
      <c r="L258" s="72" t="n">
        <v>1</v>
      </c>
      <c r="M258" s="72" t="n">
        <v>0</v>
      </c>
    </row>
    <row r="259" customFormat="false" ht="12.75" hidden="false" customHeight="false" outlineLevel="0" collapsed="false">
      <c r="A259" s="71" t="n">
        <f aca="false">VarInput!A259</f>
        <v>0</v>
      </c>
      <c r="B259" s="71" t="n">
        <f aca="false">VarInput!B259</f>
        <v>0</v>
      </c>
      <c r="C259" s="71" t="n">
        <f aca="false">VarInput!C259</f>
        <v>0</v>
      </c>
      <c r="D259" s="71" t="n">
        <f aca="false">VarInput!D259</f>
        <v>0</v>
      </c>
      <c r="E259" s="71" t="n">
        <f aca="false">VarInput!E259</f>
        <v>0</v>
      </c>
      <c r="F259" s="71" t="n">
        <f aca="false">VarInput!F259</f>
        <v>0</v>
      </c>
      <c r="G259" s="71" t="n">
        <f aca="false">VarInput!G259</f>
        <v>0</v>
      </c>
      <c r="H259" s="71" t="n">
        <f aca="false">VarInput!H259</f>
        <v>0</v>
      </c>
      <c r="I259" s="71" t="n">
        <f aca="false">VarInput!I259</f>
        <v>0</v>
      </c>
      <c r="J259" s="71" t="n">
        <f aca="false">VarInput!J259</f>
        <v>0</v>
      </c>
      <c r="K259" s="72" t="n">
        <f aca="false">VarInput!K259</f>
        <v>0</v>
      </c>
      <c r="L259" s="72" t="n">
        <v>1</v>
      </c>
      <c r="M259" s="72" t="n">
        <v>0</v>
      </c>
    </row>
    <row r="260" customFormat="false" ht="12.75" hidden="false" customHeight="false" outlineLevel="0" collapsed="false">
      <c r="A260" s="71" t="n">
        <f aca="false">VarInput!A260</f>
        <v>0</v>
      </c>
      <c r="B260" s="71" t="n">
        <f aca="false">VarInput!B260</f>
        <v>0</v>
      </c>
      <c r="C260" s="71" t="n">
        <f aca="false">VarInput!C260</f>
        <v>0</v>
      </c>
      <c r="D260" s="71" t="n">
        <f aca="false">VarInput!D260</f>
        <v>0</v>
      </c>
      <c r="E260" s="71" t="n">
        <f aca="false">VarInput!E260</f>
        <v>0</v>
      </c>
      <c r="F260" s="71" t="n">
        <f aca="false">VarInput!F260</f>
        <v>0</v>
      </c>
      <c r="G260" s="71" t="n">
        <f aca="false">VarInput!G260</f>
        <v>0</v>
      </c>
      <c r="H260" s="71" t="n">
        <f aca="false">VarInput!H260</f>
        <v>0</v>
      </c>
      <c r="I260" s="71" t="n">
        <f aca="false">VarInput!I260</f>
        <v>0</v>
      </c>
      <c r="J260" s="71" t="n">
        <f aca="false">VarInput!J260</f>
        <v>0</v>
      </c>
      <c r="K260" s="72" t="n">
        <f aca="false">VarInput!K260</f>
        <v>0</v>
      </c>
      <c r="L260" s="72" t="n">
        <v>1</v>
      </c>
      <c r="M260" s="72" t="n">
        <v>0</v>
      </c>
    </row>
    <row r="261" customFormat="false" ht="12.75" hidden="false" customHeight="false" outlineLevel="0" collapsed="false">
      <c r="A261" s="71" t="n">
        <f aca="false">VarInput!A261</f>
        <v>0</v>
      </c>
      <c r="B261" s="71" t="n">
        <f aca="false">VarInput!B261</f>
        <v>0</v>
      </c>
      <c r="C261" s="71" t="n">
        <f aca="false">VarInput!C261</f>
        <v>0</v>
      </c>
      <c r="D261" s="71" t="n">
        <f aca="false">VarInput!D261</f>
        <v>0</v>
      </c>
      <c r="E261" s="71" t="n">
        <f aca="false">VarInput!E261</f>
        <v>0</v>
      </c>
      <c r="F261" s="71" t="n">
        <f aca="false">VarInput!F261</f>
        <v>0</v>
      </c>
      <c r="G261" s="71" t="n">
        <f aca="false">VarInput!G261</f>
        <v>0</v>
      </c>
      <c r="H261" s="71" t="n">
        <f aca="false">VarInput!H261</f>
        <v>0</v>
      </c>
      <c r="I261" s="71" t="n">
        <f aca="false">VarInput!I261</f>
        <v>0</v>
      </c>
      <c r="J261" s="71" t="n">
        <f aca="false">VarInput!J261</f>
        <v>0</v>
      </c>
      <c r="K261" s="72" t="n">
        <f aca="false">VarInput!K261</f>
        <v>0</v>
      </c>
      <c r="L261" s="72" t="n">
        <v>1</v>
      </c>
      <c r="M261" s="72" t="n">
        <v>0</v>
      </c>
    </row>
    <row r="262" customFormat="false" ht="12.75" hidden="false" customHeight="false" outlineLevel="0" collapsed="false">
      <c r="A262" s="71" t="n">
        <f aca="false">VarInput!A262</f>
        <v>0</v>
      </c>
      <c r="B262" s="71" t="n">
        <f aca="false">VarInput!B262</f>
        <v>0</v>
      </c>
      <c r="C262" s="71" t="n">
        <f aca="false">VarInput!C262</f>
        <v>0</v>
      </c>
      <c r="D262" s="71" t="n">
        <f aca="false">VarInput!D262</f>
        <v>0</v>
      </c>
      <c r="E262" s="71" t="n">
        <f aca="false">VarInput!E262</f>
        <v>0</v>
      </c>
      <c r="F262" s="71" t="n">
        <f aca="false">VarInput!F262</f>
        <v>0</v>
      </c>
      <c r="G262" s="71" t="n">
        <f aca="false">VarInput!G262</f>
        <v>0</v>
      </c>
      <c r="H262" s="71" t="n">
        <f aca="false">VarInput!H262</f>
        <v>0</v>
      </c>
      <c r="I262" s="71" t="n">
        <f aca="false">VarInput!I262</f>
        <v>0</v>
      </c>
      <c r="J262" s="71" t="n">
        <f aca="false">VarInput!J262</f>
        <v>0</v>
      </c>
      <c r="K262" s="72" t="n">
        <f aca="false">VarInput!K262</f>
        <v>0</v>
      </c>
      <c r="L262" s="72" t="n">
        <v>1</v>
      </c>
      <c r="M262" s="72" t="n">
        <v>0</v>
      </c>
    </row>
    <row r="263" customFormat="false" ht="12.75" hidden="false" customHeight="false" outlineLevel="0" collapsed="false">
      <c r="A263" s="71" t="n">
        <f aca="false">VarInput!A263</f>
        <v>0</v>
      </c>
      <c r="B263" s="71" t="n">
        <f aca="false">VarInput!B263</f>
        <v>0</v>
      </c>
      <c r="C263" s="71" t="n">
        <f aca="false">VarInput!C263</f>
        <v>0</v>
      </c>
      <c r="D263" s="71" t="n">
        <f aca="false">VarInput!D263</f>
        <v>0</v>
      </c>
      <c r="E263" s="71" t="n">
        <f aca="false">VarInput!E263</f>
        <v>0</v>
      </c>
      <c r="F263" s="71" t="n">
        <f aca="false">VarInput!F263</f>
        <v>0</v>
      </c>
      <c r="G263" s="71" t="n">
        <f aca="false">VarInput!G263</f>
        <v>0</v>
      </c>
      <c r="H263" s="71" t="n">
        <f aca="false">VarInput!H263</f>
        <v>0</v>
      </c>
      <c r="I263" s="71" t="n">
        <f aca="false">VarInput!I263</f>
        <v>0</v>
      </c>
      <c r="J263" s="71" t="n">
        <f aca="false">VarInput!J263</f>
        <v>0</v>
      </c>
      <c r="K263" s="72" t="n">
        <f aca="false">VarInput!K263</f>
        <v>0</v>
      </c>
      <c r="L263" s="72" t="n">
        <v>1</v>
      </c>
      <c r="M263" s="72" t="n">
        <v>0</v>
      </c>
    </row>
    <row r="264" customFormat="false" ht="12.75" hidden="false" customHeight="false" outlineLevel="0" collapsed="false">
      <c r="A264" s="71" t="n">
        <f aca="false">VarInput!A264</f>
        <v>0</v>
      </c>
      <c r="B264" s="71" t="n">
        <f aca="false">VarInput!B264</f>
        <v>0</v>
      </c>
      <c r="C264" s="71" t="n">
        <f aca="false">VarInput!C264</f>
        <v>0</v>
      </c>
      <c r="D264" s="71" t="n">
        <f aca="false">VarInput!D264</f>
        <v>0</v>
      </c>
      <c r="E264" s="71" t="n">
        <f aca="false">VarInput!E264</f>
        <v>0</v>
      </c>
      <c r="F264" s="71" t="n">
        <f aca="false">VarInput!F264</f>
        <v>0</v>
      </c>
      <c r="G264" s="71" t="n">
        <f aca="false">VarInput!G264</f>
        <v>0</v>
      </c>
      <c r="H264" s="71" t="n">
        <f aca="false">VarInput!H264</f>
        <v>0</v>
      </c>
      <c r="I264" s="71" t="n">
        <f aca="false">VarInput!I264</f>
        <v>0</v>
      </c>
      <c r="J264" s="71" t="n">
        <f aca="false">VarInput!J264</f>
        <v>0</v>
      </c>
      <c r="K264" s="72" t="n">
        <f aca="false">VarInput!K264</f>
        <v>0</v>
      </c>
      <c r="L264" s="72" t="n">
        <v>1</v>
      </c>
      <c r="M264" s="72" t="n">
        <v>0</v>
      </c>
    </row>
    <row r="265" customFormat="false" ht="12.75" hidden="false" customHeight="false" outlineLevel="0" collapsed="false">
      <c r="A265" s="71" t="n">
        <f aca="false">VarInput!A265</f>
        <v>0</v>
      </c>
      <c r="B265" s="71" t="n">
        <f aca="false">VarInput!B265</f>
        <v>0</v>
      </c>
      <c r="C265" s="71" t="n">
        <f aca="false">VarInput!C265</f>
        <v>0</v>
      </c>
      <c r="D265" s="71" t="n">
        <f aca="false">VarInput!D265</f>
        <v>0</v>
      </c>
      <c r="E265" s="71" t="n">
        <f aca="false">VarInput!E265</f>
        <v>0</v>
      </c>
      <c r="F265" s="71" t="n">
        <f aca="false">VarInput!F265</f>
        <v>0</v>
      </c>
      <c r="G265" s="71" t="n">
        <f aca="false">VarInput!G265</f>
        <v>0</v>
      </c>
      <c r="H265" s="71" t="n">
        <f aca="false">VarInput!H265</f>
        <v>0</v>
      </c>
      <c r="I265" s="71" t="n">
        <f aca="false">VarInput!I265</f>
        <v>0</v>
      </c>
      <c r="J265" s="71" t="n">
        <f aca="false">VarInput!J265</f>
        <v>0</v>
      </c>
      <c r="K265" s="72" t="n">
        <f aca="false">VarInput!K265</f>
        <v>0</v>
      </c>
      <c r="L265" s="72" t="n">
        <v>1</v>
      </c>
      <c r="M265" s="72" t="n">
        <v>0</v>
      </c>
    </row>
    <row r="266" customFormat="false" ht="12.75" hidden="false" customHeight="false" outlineLevel="0" collapsed="false">
      <c r="A266" s="71" t="n">
        <f aca="false">VarInput!A266</f>
        <v>0</v>
      </c>
      <c r="B266" s="71" t="n">
        <f aca="false">VarInput!B266</f>
        <v>0</v>
      </c>
      <c r="C266" s="71" t="n">
        <f aca="false">VarInput!C266</f>
        <v>0</v>
      </c>
      <c r="D266" s="71" t="n">
        <f aca="false">VarInput!D266</f>
        <v>0</v>
      </c>
      <c r="E266" s="71" t="n">
        <f aca="false">VarInput!E266</f>
        <v>0</v>
      </c>
      <c r="F266" s="71" t="n">
        <f aca="false">VarInput!F266</f>
        <v>0</v>
      </c>
      <c r="G266" s="71" t="n">
        <f aca="false">VarInput!G266</f>
        <v>0</v>
      </c>
      <c r="H266" s="71" t="n">
        <f aca="false">VarInput!H266</f>
        <v>0</v>
      </c>
      <c r="I266" s="71" t="n">
        <f aca="false">VarInput!I266</f>
        <v>0</v>
      </c>
      <c r="J266" s="71" t="n">
        <f aca="false">VarInput!J266</f>
        <v>0</v>
      </c>
      <c r="K266" s="72" t="n">
        <f aca="false">VarInput!K266</f>
        <v>0</v>
      </c>
      <c r="L266" s="72" t="n">
        <v>1</v>
      </c>
      <c r="M266" s="72" t="n">
        <v>0</v>
      </c>
    </row>
    <row r="267" customFormat="false" ht="12.75" hidden="false" customHeight="false" outlineLevel="0" collapsed="false">
      <c r="A267" s="71" t="n">
        <f aca="false">VarInput!A267</f>
        <v>0</v>
      </c>
      <c r="B267" s="71" t="n">
        <f aca="false">VarInput!B267</f>
        <v>0</v>
      </c>
      <c r="C267" s="71" t="n">
        <f aca="false">VarInput!C267</f>
        <v>0</v>
      </c>
      <c r="D267" s="71" t="n">
        <f aca="false">VarInput!D267</f>
        <v>0</v>
      </c>
      <c r="E267" s="71" t="n">
        <f aca="false">VarInput!E267</f>
        <v>0</v>
      </c>
      <c r="F267" s="71" t="n">
        <f aca="false">VarInput!F267</f>
        <v>0</v>
      </c>
      <c r="G267" s="71" t="n">
        <f aca="false">VarInput!G267</f>
        <v>0</v>
      </c>
      <c r="H267" s="71" t="n">
        <f aca="false">VarInput!H267</f>
        <v>0</v>
      </c>
      <c r="I267" s="71" t="n">
        <f aca="false">VarInput!I267</f>
        <v>0</v>
      </c>
      <c r="J267" s="71" t="n">
        <f aca="false">VarInput!J267</f>
        <v>0</v>
      </c>
      <c r="K267" s="72" t="n">
        <f aca="false">VarInput!K267</f>
        <v>0</v>
      </c>
      <c r="L267" s="72" t="n">
        <v>1</v>
      </c>
      <c r="M267" s="72" t="n">
        <v>0</v>
      </c>
    </row>
    <row r="268" customFormat="false" ht="12.75" hidden="false" customHeight="false" outlineLevel="0" collapsed="false">
      <c r="A268" s="71" t="n">
        <f aca="false">VarInput!A268</f>
        <v>0</v>
      </c>
      <c r="B268" s="71" t="n">
        <f aca="false">VarInput!B268</f>
        <v>0</v>
      </c>
      <c r="C268" s="71" t="n">
        <f aca="false">VarInput!C268</f>
        <v>0</v>
      </c>
      <c r="D268" s="71" t="n">
        <f aca="false">VarInput!D268</f>
        <v>0</v>
      </c>
      <c r="E268" s="71" t="n">
        <f aca="false">VarInput!E268</f>
        <v>0</v>
      </c>
      <c r="F268" s="71" t="n">
        <f aca="false">VarInput!F268</f>
        <v>0</v>
      </c>
      <c r="G268" s="71" t="n">
        <f aca="false">VarInput!G268</f>
        <v>0</v>
      </c>
      <c r="H268" s="71" t="n">
        <f aca="false">VarInput!H268</f>
        <v>0</v>
      </c>
      <c r="I268" s="71" t="n">
        <f aca="false">VarInput!I268</f>
        <v>0</v>
      </c>
      <c r="J268" s="71" t="n">
        <f aca="false">VarInput!J268</f>
        <v>0</v>
      </c>
      <c r="K268" s="72" t="n">
        <f aca="false">VarInput!K268</f>
        <v>0</v>
      </c>
      <c r="L268" s="72" t="n">
        <v>1</v>
      </c>
      <c r="M268" s="72" t="n">
        <v>0</v>
      </c>
    </row>
    <row r="269" customFormat="false" ht="12.75" hidden="false" customHeight="false" outlineLevel="0" collapsed="false">
      <c r="A269" s="71" t="n">
        <f aca="false">VarInput!A269</f>
        <v>0</v>
      </c>
      <c r="B269" s="71" t="n">
        <f aca="false">VarInput!B269</f>
        <v>0</v>
      </c>
      <c r="C269" s="71" t="n">
        <f aca="false">VarInput!C269</f>
        <v>0</v>
      </c>
      <c r="D269" s="71" t="n">
        <f aca="false">VarInput!D269</f>
        <v>0</v>
      </c>
      <c r="E269" s="71" t="n">
        <f aca="false">VarInput!E269</f>
        <v>0</v>
      </c>
      <c r="F269" s="71" t="n">
        <f aca="false">VarInput!F269</f>
        <v>0</v>
      </c>
      <c r="G269" s="71" t="n">
        <f aca="false">VarInput!G269</f>
        <v>0</v>
      </c>
      <c r="H269" s="71" t="n">
        <f aca="false">VarInput!H269</f>
        <v>0</v>
      </c>
      <c r="I269" s="71" t="n">
        <f aca="false">VarInput!I269</f>
        <v>0</v>
      </c>
      <c r="J269" s="71" t="n">
        <f aca="false">VarInput!J269</f>
        <v>0</v>
      </c>
      <c r="K269" s="72" t="n">
        <f aca="false">VarInput!K269</f>
        <v>0</v>
      </c>
      <c r="L269" s="72" t="n">
        <v>1</v>
      </c>
      <c r="M269" s="72" t="n">
        <v>0</v>
      </c>
    </row>
    <row r="270" customFormat="false" ht="12.75" hidden="false" customHeight="false" outlineLevel="0" collapsed="false">
      <c r="A270" s="71" t="n">
        <f aca="false">VarInput!A270</f>
        <v>0</v>
      </c>
      <c r="B270" s="71" t="n">
        <f aca="false">VarInput!B270</f>
        <v>0</v>
      </c>
      <c r="C270" s="71" t="n">
        <f aca="false">VarInput!C270</f>
        <v>0</v>
      </c>
      <c r="D270" s="71" t="n">
        <f aca="false">VarInput!D270</f>
        <v>0</v>
      </c>
      <c r="E270" s="71" t="n">
        <f aca="false">VarInput!E270</f>
        <v>0</v>
      </c>
      <c r="F270" s="71" t="n">
        <f aca="false">VarInput!F270</f>
        <v>0</v>
      </c>
      <c r="G270" s="71" t="n">
        <f aca="false">VarInput!G270</f>
        <v>0</v>
      </c>
      <c r="H270" s="71" t="n">
        <f aca="false">VarInput!H270</f>
        <v>0</v>
      </c>
      <c r="I270" s="71" t="n">
        <f aca="false">VarInput!I270</f>
        <v>0</v>
      </c>
      <c r="J270" s="71" t="n">
        <f aca="false">VarInput!J270</f>
        <v>0</v>
      </c>
      <c r="K270" s="72" t="n">
        <f aca="false">VarInput!K270</f>
        <v>0</v>
      </c>
      <c r="L270" s="72" t="n">
        <v>1</v>
      </c>
      <c r="M270" s="72" t="n">
        <v>0</v>
      </c>
    </row>
    <row r="271" customFormat="false" ht="12.75" hidden="false" customHeight="false" outlineLevel="0" collapsed="false">
      <c r="A271" s="71" t="n">
        <f aca="false">VarInput!A271</f>
        <v>0</v>
      </c>
      <c r="B271" s="71" t="n">
        <f aca="false">VarInput!B271</f>
        <v>0</v>
      </c>
      <c r="C271" s="71" t="n">
        <f aca="false">VarInput!C271</f>
        <v>0</v>
      </c>
      <c r="D271" s="71" t="n">
        <f aca="false">VarInput!D271</f>
        <v>0</v>
      </c>
      <c r="E271" s="71" t="n">
        <f aca="false">VarInput!E271</f>
        <v>0</v>
      </c>
      <c r="F271" s="71" t="n">
        <f aca="false">VarInput!F271</f>
        <v>0</v>
      </c>
      <c r="G271" s="71" t="n">
        <f aca="false">VarInput!G271</f>
        <v>0</v>
      </c>
      <c r="H271" s="71" t="n">
        <f aca="false">VarInput!H271</f>
        <v>0</v>
      </c>
      <c r="I271" s="71" t="n">
        <f aca="false">VarInput!I271</f>
        <v>0</v>
      </c>
      <c r="J271" s="71" t="n">
        <f aca="false">VarInput!J271</f>
        <v>0</v>
      </c>
      <c r="K271" s="72" t="n">
        <f aca="false">VarInput!K271</f>
        <v>0</v>
      </c>
      <c r="L271" s="72" t="n">
        <v>1</v>
      </c>
      <c r="M271" s="72" t="n">
        <v>0</v>
      </c>
    </row>
    <row r="272" customFormat="false" ht="12.75" hidden="false" customHeight="false" outlineLevel="0" collapsed="false">
      <c r="A272" s="71" t="n">
        <f aca="false">VarInput!A272</f>
        <v>0</v>
      </c>
      <c r="B272" s="71" t="n">
        <f aca="false">VarInput!B272</f>
        <v>0</v>
      </c>
      <c r="C272" s="71" t="n">
        <f aca="false">VarInput!C272</f>
        <v>0</v>
      </c>
      <c r="D272" s="71" t="n">
        <f aca="false">VarInput!D272</f>
        <v>0</v>
      </c>
      <c r="E272" s="71" t="n">
        <f aca="false">VarInput!E272</f>
        <v>0</v>
      </c>
      <c r="F272" s="71" t="n">
        <f aca="false">VarInput!F272</f>
        <v>0</v>
      </c>
      <c r="G272" s="71" t="n">
        <f aca="false">VarInput!G272</f>
        <v>0</v>
      </c>
      <c r="H272" s="71" t="n">
        <f aca="false">VarInput!H272</f>
        <v>0</v>
      </c>
      <c r="I272" s="71" t="n">
        <f aca="false">VarInput!I272</f>
        <v>0</v>
      </c>
      <c r="J272" s="71" t="n">
        <f aca="false">VarInput!J272</f>
        <v>0</v>
      </c>
      <c r="K272" s="72" t="n">
        <f aca="false">VarInput!K272</f>
        <v>0</v>
      </c>
      <c r="L272" s="72" t="n">
        <v>1</v>
      </c>
      <c r="M272" s="72" t="n">
        <v>0</v>
      </c>
    </row>
    <row r="273" customFormat="false" ht="12.75" hidden="false" customHeight="false" outlineLevel="0" collapsed="false">
      <c r="A273" s="71" t="n">
        <f aca="false">VarInput!A273</f>
        <v>0</v>
      </c>
      <c r="B273" s="71" t="n">
        <f aca="false">VarInput!B273</f>
        <v>0</v>
      </c>
      <c r="C273" s="71" t="n">
        <f aca="false">VarInput!C273</f>
        <v>0</v>
      </c>
      <c r="D273" s="71" t="n">
        <f aca="false">VarInput!D273</f>
        <v>0</v>
      </c>
      <c r="E273" s="71" t="n">
        <f aca="false">VarInput!E273</f>
        <v>0</v>
      </c>
      <c r="F273" s="71" t="n">
        <f aca="false">VarInput!F273</f>
        <v>0</v>
      </c>
      <c r="G273" s="71" t="n">
        <f aca="false">VarInput!G273</f>
        <v>0</v>
      </c>
      <c r="H273" s="71" t="n">
        <f aca="false">VarInput!H273</f>
        <v>0</v>
      </c>
      <c r="I273" s="71" t="n">
        <f aca="false">VarInput!I273</f>
        <v>0</v>
      </c>
      <c r="J273" s="71" t="n">
        <f aca="false">VarInput!J273</f>
        <v>0</v>
      </c>
      <c r="K273" s="72" t="n">
        <f aca="false">VarInput!K273</f>
        <v>0</v>
      </c>
      <c r="L273" s="72" t="n">
        <v>1</v>
      </c>
      <c r="M273" s="72" t="n">
        <v>0</v>
      </c>
    </row>
    <row r="274" customFormat="false" ht="12.75" hidden="false" customHeight="false" outlineLevel="0" collapsed="false">
      <c r="A274" s="71" t="n">
        <f aca="false">VarInput!A274</f>
        <v>0</v>
      </c>
      <c r="B274" s="71" t="n">
        <f aca="false">VarInput!B274</f>
        <v>0</v>
      </c>
      <c r="C274" s="71" t="n">
        <f aca="false">VarInput!C274</f>
        <v>0</v>
      </c>
      <c r="D274" s="71" t="n">
        <f aca="false">VarInput!D274</f>
        <v>0</v>
      </c>
      <c r="E274" s="71" t="n">
        <f aca="false">VarInput!E274</f>
        <v>0</v>
      </c>
      <c r="F274" s="71" t="n">
        <f aca="false">VarInput!F274</f>
        <v>0</v>
      </c>
      <c r="G274" s="71" t="n">
        <f aca="false">VarInput!G274</f>
        <v>0</v>
      </c>
      <c r="H274" s="71" t="n">
        <f aca="false">VarInput!H274</f>
        <v>0</v>
      </c>
      <c r="I274" s="71" t="n">
        <f aca="false">VarInput!I274</f>
        <v>0</v>
      </c>
      <c r="J274" s="71" t="n">
        <f aca="false">VarInput!J274</f>
        <v>0</v>
      </c>
      <c r="K274" s="72" t="n">
        <f aca="false">VarInput!K274</f>
        <v>0</v>
      </c>
      <c r="L274" s="72" t="n">
        <v>1</v>
      </c>
      <c r="M274" s="72" t="n">
        <v>0</v>
      </c>
    </row>
    <row r="275" customFormat="false" ht="12.75" hidden="false" customHeight="false" outlineLevel="0" collapsed="false">
      <c r="A275" s="71" t="n">
        <f aca="false">VarInput!A275</f>
        <v>0</v>
      </c>
      <c r="B275" s="71" t="n">
        <f aca="false">VarInput!B275</f>
        <v>0</v>
      </c>
      <c r="C275" s="71" t="n">
        <f aca="false">VarInput!C275</f>
        <v>0</v>
      </c>
      <c r="D275" s="71" t="n">
        <f aca="false">VarInput!D275</f>
        <v>0</v>
      </c>
      <c r="E275" s="71" t="n">
        <f aca="false">VarInput!E275</f>
        <v>0</v>
      </c>
      <c r="F275" s="71" t="n">
        <f aca="false">VarInput!F275</f>
        <v>0</v>
      </c>
      <c r="G275" s="71" t="n">
        <f aca="false">VarInput!G275</f>
        <v>0</v>
      </c>
      <c r="H275" s="71" t="n">
        <f aca="false">VarInput!H275</f>
        <v>0</v>
      </c>
      <c r="I275" s="71" t="n">
        <f aca="false">VarInput!I275</f>
        <v>0</v>
      </c>
      <c r="J275" s="71" t="n">
        <f aca="false">VarInput!J275</f>
        <v>0</v>
      </c>
      <c r="K275" s="72" t="n">
        <f aca="false">VarInput!K275</f>
        <v>0</v>
      </c>
      <c r="L275" s="72" t="n">
        <v>1</v>
      </c>
      <c r="M275" s="72" t="n">
        <v>0</v>
      </c>
    </row>
    <row r="276" customFormat="false" ht="12.75" hidden="false" customHeight="false" outlineLevel="0" collapsed="false">
      <c r="A276" s="71" t="n">
        <f aca="false">VarInput!A276</f>
        <v>0</v>
      </c>
      <c r="B276" s="71" t="n">
        <f aca="false">VarInput!B276</f>
        <v>0</v>
      </c>
      <c r="C276" s="71" t="n">
        <f aca="false">VarInput!C276</f>
        <v>0</v>
      </c>
      <c r="D276" s="71" t="n">
        <f aca="false">VarInput!D276</f>
        <v>0</v>
      </c>
      <c r="E276" s="71" t="n">
        <f aca="false">VarInput!E276</f>
        <v>0</v>
      </c>
      <c r="F276" s="71" t="n">
        <f aca="false">VarInput!F276</f>
        <v>0</v>
      </c>
      <c r="G276" s="71" t="n">
        <f aca="false">VarInput!G276</f>
        <v>0</v>
      </c>
      <c r="H276" s="71" t="n">
        <f aca="false">VarInput!H276</f>
        <v>0</v>
      </c>
      <c r="I276" s="71" t="n">
        <f aca="false">VarInput!I276</f>
        <v>0</v>
      </c>
      <c r="J276" s="71" t="n">
        <f aca="false">VarInput!J276</f>
        <v>0</v>
      </c>
      <c r="K276" s="72" t="n">
        <f aca="false">VarInput!K276</f>
        <v>0</v>
      </c>
      <c r="L276" s="72" t="n">
        <v>1</v>
      </c>
      <c r="M276" s="72" t="n">
        <v>0</v>
      </c>
    </row>
    <row r="277" customFormat="false" ht="12.75" hidden="false" customHeight="false" outlineLevel="0" collapsed="false">
      <c r="A277" s="71" t="n">
        <f aca="false">VarInput!A277</f>
        <v>0</v>
      </c>
      <c r="B277" s="71" t="n">
        <f aca="false">VarInput!B277</f>
        <v>0</v>
      </c>
      <c r="C277" s="71" t="n">
        <f aca="false">VarInput!C277</f>
        <v>0</v>
      </c>
      <c r="D277" s="71" t="n">
        <f aca="false">VarInput!D277</f>
        <v>0</v>
      </c>
      <c r="E277" s="71" t="n">
        <f aca="false">VarInput!E277</f>
        <v>0</v>
      </c>
      <c r="F277" s="71" t="n">
        <f aca="false">VarInput!F277</f>
        <v>0</v>
      </c>
      <c r="G277" s="71" t="n">
        <f aca="false">VarInput!G277</f>
        <v>0</v>
      </c>
      <c r="H277" s="71" t="n">
        <f aca="false">VarInput!H277</f>
        <v>0</v>
      </c>
      <c r="I277" s="71" t="n">
        <f aca="false">VarInput!I277</f>
        <v>0</v>
      </c>
      <c r="J277" s="71" t="n">
        <f aca="false">VarInput!J277</f>
        <v>0</v>
      </c>
      <c r="K277" s="72" t="n">
        <f aca="false">VarInput!K277</f>
        <v>0</v>
      </c>
      <c r="L277" s="72" t="n">
        <v>1</v>
      </c>
      <c r="M277" s="72" t="n">
        <v>0</v>
      </c>
    </row>
    <row r="278" customFormat="false" ht="12.75" hidden="false" customHeight="false" outlineLevel="0" collapsed="false">
      <c r="A278" s="71" t="n">
        <f aca="false">VarInput!A278</f>
        <v>0</v>
      </c>
      <c r="B278" s="71" t="n">
        <f aca="false">VarInput!B278</f>
        <v>0</v>
      </c>
      <c r="C278" s="71" t="n">
        <f aca="false">VarInput!C278</f>
        <v>0</v>
      </c>
      <c r="D278" s="71" t="n">
        <f aca="false">VarInput!D278</f>
        <v>0</v>
      </c>
      <c r="E278" s="71" t="n">
        <f aca="false">VarInput!E278</f>
        <v>0</v>
      </c>
      <c r="F278" s="71" t="n">
        <f aca="false">VarInput!F278</f>
        <v>0</v>
      </c>
      <c r="G278" s="71" t="n">
        <f aca="false">VarInput!G278</f>
        <v>0</v>
      </c>
      <c r="H278" s="71" t="n">
        <f aca="false">VarInput!H278</f>
        <v>0</v>
      </c>
      <c r="I278" s="71" t="n">
        <f aca="false">VarInput!I278</f>
        <v>0</v>
      </c>
      <c r="J278" s="71" t="n">
        <f aca="false">VarInput!J278</f>
        <v>0</v>
      </c>
      <c r="K278" s="72" t="n">
        <f aca="false">VarInput!K278</f>
        <v>0</v>
      </c>
      <c r="L278" s="72" t="n">
        <v>1</v>
      </c>
      <c r="M278" s="72" t="n">
        <v>0</v>
      </c>
    </row>
    <row r="279" customFormat="false" ht="12.75" hidden="false" customHeight="false" outlineLevel="0" collapsed="false">
      <c r="A279" s="71" t="n">
        <f aca="false">VarInput!A279</f>
        <v>0</v>
      </c>
      <c r="B279" s="71" t="n">
        <f aca="false">VarInput!B279</f>
        <v>0</v>
      </c>
      <c r="C279" s="71" t="n">
        <f aca="false">VarInput!C279</f>
        <v>0</v>
      </c>
      <c r="D279" s="71" t="n">
        <f aca="false">VarInput!D279</f>
        <v>0</v>
      </c>
      <c r="E279" s="71" t="n">
        <f aca="false">VarInput!E279</f>
        <v>0</v>
      </c>
      <c r="F279" s="71" t="n">
        <f aca="false">VarInput!F279</f>
        <v>0</v>
      </c>
      <c r="G279" s="71" t="n">
        <f aca="false">VarInput!G279</f>
        <v>0</v>
      </c>
      <c r="H279" s="71" t="n">
        <f aca="false">VarInput!H279</f>
        <v>0</v>
      </c>
      <c r="I279" s="71" t="n">
        <f aca="false">VarInput!I279</f>
        <v>0</v>
      </c>
      <c r="J279" s="71" t="n">
        <f aca="false">VarInput!J279</f>
        <v>0</v>
      </c>
      <c r="K279" s="72" t="n">
        <f aca="false">VarInput!K279</f>
        <v>0</v>
      </c>
      <c r="L279" s="72" t="n">
        <v>1</v>
      </c>
      <c r="M279" s="72" t="n">
        <v>0</v>
      </c>
    </row>
    <row r="280" customFormat="false" ht="12.75" hidden="false" customHeight="false" outlineLevel="0" collapsed="false">
      <c r="A280" s="71" t="n">
        <f aca="false">VarInput!A280</f>
        <v>0</v>
      </c>
      <c r="B280" s="71" t="n">
        <f aca="false">VarInput!B280</f>
        <v>0</v>
      </c>
      <c r="C280" s="71" t="n">
        <f aca="false">VarInput!C280</f>
        <v>0</v>
      </c>
      <c r="D280" s="71" t="n">
        <f aca="false">VarInput!D280</f>
        <v>0</v>
      </c>
      <c r="E280" s="71" t="n">
        <f aca="false">VarInput!E280</f>
        <v>0</v>
      </c>
      <c r="F280" s="71" t="n">
        <f aca="false">VarInput!F280</f>
        <v>0</v>
      </c>
      <c r="G280" s="71" t="n">
        <f aca="false">VarInput!G280</f>
        <v>0</v>
      </c>
      <c r="H280" s="71" t="n">
        <f aca="false">VarInput!H280</f>
        <v>0</v>
      </c>
      <c r="I280" s="71" t="n">
        <f aca="false">VarInput!I280</f>
        <v>0</v>
      </c>
      <c r="J280" s="71" t="n">
        <f aca="false">VarInput!J280</f>
        <v>0</v>
      </c>
      <c r="K280" s="72" t="n">
        <f aca="false">VarInput!K280</f>
        <v>0</v>
      </c>
      <c r="L280" s="72" t="n">
        <v>1</v>
      </c>
      <c r="M280" s="72" t="n">
        <v>0</v>
      </c>
    </row>
    <row r="281" customFormat="false" ht="12.75" hidden="false" customHeight="false" outlineLevel="0" collapsed="false">
      <c r="A281" s="71" t="n">
        <f aca="false">VarInput!A281</f>
        <v>0</v>
      </c>
      <c r="B281" s="71" t="n">
        <f aca="false">VarInput!B281</f>
        <v>0</v>
      </c>
      <c r="C281" s="71" t="n">
        <f aca="false">VarInput!C281</f>
        <v>0</v>
      </c>
      <c r="D281" s="71" t="n">
        <f aca="false">VarInput!D281</f>
        <v>0</v>
      </c>
      <c r="E281" s="71" t="n">
        <f aca="false">VarInput!E281</f>
        <v>0</v>
      </c>
      <c r="F281" s="71" t="n">
        <f aca="false">VarInput!F281</f>
        <v>0</v>
      </c>
      <c r="G281" s="71" t="n">
        <f aca="false">VarInput!G281</f>
        <v>0</v>
      </c>
      <c r="H281" s="71" t="n">
        <f aca="false">VarInput!H281</f>
        <v>0</v>
      </c>
      <c r="I281" s="71" t="n">
        <f aca="false">VarInput!I281</f>
        <v>0</v>
      </c>
      <c r="J281" s="71" t="n">
        <f aca="false">VarInput!J281</f>
        <v>0</v>
      </c>
      <c r="K281" s="72" t="n">
        <f aca="false">VarInput!K281</f>
        <v>0</v>
      </c>
      <c r="L281" s="72" t="n">
        <v>1</v>
      </c>
      <c r="M281" s="72" t="n">
        <v>0</v>
      </c>
    </row>
    <row r="282" customFormat="false" ht="12.75" hidden="false" customHeight="false" outlineLevel="0" collapsed="false">
      <c r="A282" s="71" t="n">
        <f aca="false">VarInput!A282</f>
        <v>0</v>
      </c>
      <c r="B282" s="71" t="n">
        <f aca="false">VarInput!B282</f>
        <v>0</v>
      </c>
      <c r="C282" s="71" t="n">
        <f aca="false">VarInput!C282</f>
        <v>0</v>
      </c>
      <c r="D282" s="71" t="n">
        <f aca="false">VarInput!D282</f>
        <v>0</v>
      </c>
      <c r="E282" s="71" t="n">
        <f aca="false">VarInput!E282</f>
        <v>0</v>
      </c>
      <c r="F282" s="71" t="n">
        <f aca="false">VarInput!F282</f>
        <v>0</v>
      </c>
      <c r="G282" s="71" t="n">
        <f aca="false">VarInput!G282</f>
        <v>0</v>
      </c>
      <c r="H282" s="71" t="n">
        <f aca="false">VarInput!H282</f>
        <v>0</v>
      </c>
      <c r="I282" s="71" t="n">
        <f aca="false">VarInput!I282</f>
        <v>0</v>
      </c>
      <c r="J282" s="71" t="n">
        <f aca="false">VarInput!J282</f>
        <v>0</v>
      </c>
      <c r="K282" s="72" t="n">
        <f aca="false">VarInput!K282</f>
        <v>0</v>
      </c>
      <c r="L282" s="72" t="n">
        <v>1</v>
      </c>
      <c r="M282" s="72" t="n">
        <v>0</v>
      </c>
    </row>
    <row r="283" customFormat="false" ht="12.75" hidden="false" customHeight="false" outlineLevel="0" collapsed="false">
      <c r="A283" s="71" t="n">
        <f aca="false">VarInput!A283</f>
        <v>0</v>
      </c>
      <c r="B283" s="71" t="n">
        <f aca="false">VarInput!B283</f>
        <v>0</v>
      </c>
      <c r="C283" s="71" t="n">
        <f aca="false">VarInput!C283</f>
        <v>0</v>
      </c>
      <c r="D283" s="71" t="n">
        <f aca="false">VarInput!D283</f>
        <v>0</v>
      </c>
      <c r="E283" s="71" t="n">
        <f aca="false">VarInput!E283</f>
        <v>0</v>
      </c>
      <c r="F283" s="71" t="n">
        <f aca="false">VarInput!F283</f>
        <v>0</v>
      </c>
      <c r="G283" s="71" t="n">
        <f aca="false">VarInput!G283</f>
        <v>0</v>
      </c>
      <c r="H283" s="71" t="n">
        <f aca="false">VarInput!H283</f>
        <v>0</v>
      </c>
      <c r="I283" s="71" t="n">
        <f aca="false">VarInput!I283</f>
        <v>0</v>
      </c>
      <c r="J283" s="71" t="n">
        <f aca="false">VarInput!J283</f>
        <v>0</v>
      </c>
      <c r="K283" s="72" t="n">
        <f aca="false">VarInput!K283</f>
        <v>0</v>
      </c>
      <c r="L283" s="72" t="n">
        <v>1</v>
      </c>
      <c r="M283" s="72" t="n">
        <v>0</v>
      </c>
    </row>
    <row r="284" customFormat="false" ht="12.75" hidden="false" customHeight="false" outlineLevel="0" collapsed="false">
      <c r="A284" s="71" t="n">
        <f aca="false">VarInput!A284</f>
        <v>0</v>
      </c>
      <c r="B284" s="71" t="n">
        <f aca="false">VarInput!B284</f>
        <v>0</v>
      </c>
      <c r="C284" s="71" t="n">
        <f aca="false">VarInput!C284</f>
        <v>0</v>
      </c>
      <c r="D284" s="71" t="n">
        <f aca="false">VarInput!D284</f>
        <v>0</v>
      </c>
      <c r="E284" s="71" t="n">
        <f aca="false">VarInput!E284</f>
        <v>0</v>
      </c>
      <c r="F284" s="71" t="n">
        <f aca="false">VarInput!F284</f>
        <v>0</v>
      </c>
      <c r="G284" s="71" t="n">
        <f aca="false">VarInput!G284</f>
        <v>0</v>
      </c>
      <c r="H284" s="71" t="n">
        <f aca="false">VarInput!H284</f>
        <v>0</v>
      </c>
      <c r="I284" s="71" t="n">
        <f aca="false">VarInput!I284</f>
        <v>0</v>
      </c>
      <c r="J284" s="71" t="n">
        <f aca="false">VarInput!J284</f>
        <v>0</v>
      </c>
      <c r="K284" s="72" t="n">
        <f aca="false">VarInput!K284</f>
        <v>0</v>
      </c>
      <c r="L284" s="72" t="n">
        <v>1</v>
      </c>
      <c r="M284" s="72" t="n">
        <v>0</v>
      </c>
    </row>
    <row r="285" customFormat="false" ht="12.75" hidden="false" customHeight="false" outlineLevel="0" collapsed="false">
      <c r="A285" s="71" t="n">
        <f aca="false">VarInput!A285</f>
        <v>0</v>
      </c>
      <c r="B285" s="71" t="n">
        <f aca="false">VarInput!B285</f>
        <v>0</v>
      </c>
      <c r="C285" s="71" t="n">
        <f aca="false">VarInput!C285</f>
        <v>0</v>
      </c>
      <c r="D285" s="71" t="n">
        <f aca="false">VarInput!D285</f>
        <v>0</v>
      </c>
      <c r="E285" s="71" t="n">
        <f aca="false">VarInput!E285</f>
        <v>0</v>
      </c>
      <c r="F285" s="71" t="n">
        <f aca="false">VarInput!F285</f>
        <v>0</v>
      </c>
      <c r="G285" s="71" t="n">
        <f aca="false">VarInput!G285</f>
        <v>0</v>
      </c>
      <c r="H285" s="71" t="n">
        <f aca="false">VarInput!H285</f>
        <v>0</v>
      </c>
      <c r="I285" s="71" t="n">
        <f aca="false">VarInput!I285</f>
        <v>0</v>
      </c>
      <c r="J285" s="71" t="n">
        <f aca="false">VarInput!J285</f>
        <v>0</v>
      </c>
      <c r="K285" s="72" t="n">
        <f aca="false">VarInput!K285</f>
        <v>0</v>
      </c>
      <c r="L285" s="72" t="n">
        <v>1</v>
      </c>
      <c r="M285" s="72" t="n">
        <v>0</v>
      </c>
    </row>
    <row r="286" customFormat="false" ht="12.75" hidden="false" customHeight="false" outlineLevel="0" collapsed="false">
      <c r="A286" s="71" t="n">
        <f aca="false">VarInput!A286</f>
        <v>0</v>
      </c>
      <c r="B286" s="71" t="n">
        <f aca="false">VarInput!B286</f>
        <v>0</v>
      </c>
      <c r="C286" s="71" t="n">
        <f aca="false">VarInput!C286</f>
        <v>0</v>
      </c>
      <c r="D286" s="71" t="n">
        <f aca="false">VarInput!D286</f>
        <v>0</v>
      </c>
      <c r="E286" s="71" t="n">
        <f aca="false">VarInput!E286</f>
        <v>0</v>
      </c>
      <c r="F286" s="71" t="n">
        <f aca="false">VarInput!F286</f>
        <v>0</v>
      </c>
      <c r="G286" s="71" t="n">
        <f aca="false">VarInput!G286</f>
        <v>0</v>
      </c>
      <c r="H286" s="71" t="n">
        <f aca="false">VarInput!H286</f>
        <v>0</v>
      </c>
      <c r="I286" s="71" t="n">
        <f aca="false">VarInput!I286</f>
        <v>0</v>
      </c>
      <c r="J286" s="71" t="n">
        <f aca="false">VarInput!J286</f>
        <v>0</v>
      </c>
      <c r="K286" s="72" t="n">
        <f aca="false">VarInput!K286</f>
        <v>0</v>
      </c>
      <c r="L286" s="72" t="n">
        <v>1</v>
      </c>
      <c r="M286" s="72" t="n">
        <v>0</v>
      </c>
    </row>
    <row r="287" customFormat="false" ht="12.75" hidden="false" customHeight="false" outlineLevel="0" collapsed="false">
      <c r="A287" s="71" t="n">
        <f aca="false">VarInput!A287</f>
        <v>0</v>
      </c>
      <c r="B287" s="71" t="n">
        <f aca="false">VarInput!B287</f>
        <v>0</v>
      </c>
      <c r="C287" s="71" t="n">
        <f aca="false">VarInput!C287</f>
        <v>0</v>
      </c>
      <c r="D287" s="71" t="n">
        <f aca="false">VarInput!D287</f>
        <v>0</v>
      </c>
      <c r="E287" s="71" t="n">
        <f aca="false">VarInput!E287</f>
        <v>0</v>
      </c>
      <c r="F287" s="71" t="n">
        <f aca="false">VarInput!F287</f>
        <v>0</v>
      </c>
      <c r="G287" s="71" t="n">
        <f aca="false">VarInput!G287</f>
        <v>0</v>
      </c>
      <c r="H287" s="71" t="n">
        <f aca="false">VarInput!H287</f>
        <v>0</v>
      </c>
      <c r="I287" s="71" t="n">
        <f aca="false">VarInput!I287</f>
        <v>0</v>
      </c>
      <c r="J287" s="71" t="n">
        <f aca="false">VarInput!J287</f>
        <v>0</v>
      </c>
      <c r="K287" s="72" t="n">
        <f aca="false">VarInput!K287</f>
        <v>0</v>
      </c>
      <c r="L287" s="72" t="n">
        <v>1</v>
      </c>
      <c r="M287" s="72" t="n">
        <v>0</v>
      </c>
    </row>
    <row r="288" customFormat="false" ht="12.75" hidden="false" customHeight="false" outlineLevel="0" collapsed="false">
      <c r="A288" s="71" t="n">
        <f aca="false">VarInput!A288</f>
        <v>0</v>
      </c>
      <c r="B288" s="71" t="n">
        <f aca="false">VarInput!B288</f>
        <v>0</v>
      </c>
      <c r="C288" s="71" t="n">
        <f aca="false">VarInput!C288</f>
        <v>0</v>
      </c>
      <c r="D288" s="71" t="n">
        <f aca="false">VarInput!D288</f>
        <v>0</v>
      </c>
      <c r="E288" s="71" t="n">
        <f aca="false">VarInput!E288</f>
        <v>0</v>
      </c>
      <c r="F288" s="71" t="n">
        <f aca="false">VarInput!F288</f>
        <v>0</v>
      </c>
      <c r="G288" s="71" t="n">
        <f aca="false">VarInput!G288</f>
        <v>0</v>
      </c>
      <c r="H288" s="71" t="n">
        <f aca="false">VarInput!H288</f>
        <v>0</v>
      </c>
      <c r="I288" s="71" t="n">
        <f aca="false">VarInput!I288</f>
        <v>0</v>
      </c>
      <c r="J288" s="71" t="n">
        <f aca="false">VarInput!J288</f>
        <v>0</v>
      </c>
      <c r="K288" s="72" t="n">
        <f aca="false">VarInput!K288</f>
        <v>0</v>
      </c>
      <c r="L288" s="72" t="n">
        <v>1</v>
      </c>
      <c r="M288" s="72" t="n">
        <v>0</v>
      </c>
    </row>
    <row r="289" customFormat="false" ht="12.75" hidden="false" customHeight="false" outlineLevel="0" collapsed="false">
      <c r="A289" s="71" t="n">
        <f aca="false">VarInput!A289</f>
        <v>0</v>
      </c>
      <c r="B289" s="71" t="n">
        <f aca="false">VarInput!B289</f>
        <v>0</v>
      </c>
      <c r="C289" s="71" t="n">
        <f aca="false">VarInput!C289</f>
        <v>0</v>
      </c>
      <c r="D289" s="71" t="n">
        <f aca="false">VarInput!D289</f>
        <v>0</v>
      </c>
      <c r="E289" s="71" t="n">
        <f aca="false">VarInput!E289</f>
        <v>0</v>
      </c>
      <c r="F289" s="71" t="n">
        <f aca="false">VarInput!F289</f>
        <v>0</v>
      </c>
      <c r="G289" s="71" t="n">
        <f aca="false">VarInput!G289</f>
        <v>0</v>
      </c>
      <c r="H289" s="71" t="n">
        <f aca="false">VarInput!H289</f>
        <v>0</v>
      </c>
      <c r="I289" s="71" t="n">
        <f aca="false">VarInput!I289</f>
        <v>0</v>
      </c>
      <c r="J289" s="71" t="n">
        <f aca="false">VarInput!J289</f>
        <v>0</v>
      </c>
      <c r="K289" s="72" t="n">
        <f aca="false">VarInput!K289</f>
        <v>0</v>
      </c>
      <c r="L289" s="72" t="n">
        <v>1</v>
      </c>
      <c r="M289" s="72" t="n">
        <v>0</v>
      </c>
    </row>
    <row r="290" customFormat="false" ht="12.75" hidden="false" customHeight="false" outlineLevel="0" collapsed="false">
      <c r="A290" s="71" t="n">
        <f aca="false">VarInput!A290</f>
        <v>0</v>
      </c>
      <c r="B290" s="71" t="n">
        <f aca="false">VarInput!B290</f>
        <v>0</v>
      </c>
      <c r="C290" s="71" t="n">
        <f aca="false">VarInput!C290</f>
        <v>0</v>
      </c>
      <c r="D290" s="71" t="n">
        <f aca="false">VarInput!D290</f>
        <v>0</v>
      </c>
      <c r="E290" s="71" t="n">
        <f aca="false">VarInput!E290</f>
        <v>0</v>
      </c>
      <c r="F290" s="71" t="n">
        <f aca="false">VarInput!F290</f>
        <v>0</v>
      </c>
      <c r="G290" s="71" t="n">
        <f aca="false">VarInput!G290</f>
        <v>0</v>
      </c>
      <c r="H290" s="71" t="n">
        <f aca="false">VarInput!H290</f>
        <v>0</v>
      </c>
      <c r="I290" s="71" t="n">
        <f aca="false">VarInput!I290</f>
        <v>0</v>
      </c>
      <c r="J290" s="71" t="n">
        <f aca="false">VarInput!J290</f>
        <v>0</v>
      </c>
      <c r="K290" s="72" t="n">
        <f aca="false">VarInput!K290</f>
        <v>0</v>
      </c>
      <c r="L290" s="72" t="n">
        <v>1</v>
      </c>
      <c r="M290" s="72" t="n">
        <v>0</v>
      </c>
    </row>
    <row r="291" customFormat="false" ht="12.75" hidden="false" customHeight="false" outlineLevel="0" collapsed="false">
      <c r="A291" s="71" t="n">
        <f aca="false">VarInput!A291</f>
        <v>0</v>
      </c>
      <c r="B291" s="71" t="n">
        <f aca="false">VarInput!B291</f>
        <v>0</v>
      </c>
      <c r="C291" s="71" t="n">
        <f aca="false">VarInput!C291</f>
        <v>0</v>
      </c>
      <c r="D291" s="71" t="n">
        <f aca="false">VarInput!D291</f>
        <v>0</v>
      </c>
      <c r="E291" s="71" t="n">
        <f aca="false">VarInput!E291</f>
        <v>0</v>
      </c>
      <c r="F291" s="71" t="n">
        <f aca="false">VarInput!F291</f>
        <v>0</v>
      </c>
      <c r="G291" s="71" t="n">
        <f aca="false">VarInput!G291</f>
        <v>0</v>
      </c>
      <c r="H291" s="71" t="n">
        <f aca="false">VarInput!H291</f>
        <v>0</v>
      </c>
      <c r="I291" s="71" t="n">
        <f aca="false">VarInput!I291</f>
        <v>0</v>
      </c>
      <c r="J291" s="71" t="n">
        <f aca="false">VarInput!J291</f>
        <v>0</v>
      </c>
      <c r="K291" s="72" t="n">
        <f aca="false">VarInput!K291</f>
        <v>0</v>
      </c>
      <c r="L291" s="72" t="n">
        <v>1</v>
      </c>
      <c r="M291" s="72" t="n">
        <v>0</v>
      </c>
    </row>
    <row r="292" customFormat="false" ht="12.75" hidden="false" customHeight="false" outlineLevel="0" collapsed="false">
      <c r="A292" s="71" t="n">
        <f aca="false">VarInput!A292</f>
        <v>0</v>
      </c>
      <c r="B292" s="71" t="n">
        <f aca="false">VarInput!B292</f>
        <v>0</v>
      </c>
      <c r="C292" s="71" t="n">
        <f aca="false">VarInput!C292</f>
        <v>0</v>
      </c>
      <c r="D292" s="71" t="n">
        <f aca="false">VarInput!D292</f>
        <v>0</v>
      </c>
      <c r="E292" s="71" t="n">
        <f aca="false">VarInput!E292</f>
        <v>0</v>
      </c>
      <c r="F292" s="71" t="n">
        <f aca="false">VarInput!F292</f>
        <v>0</v>
      </c>
      <c r="G292" s="71" t="n">
        <f aca="false">VarInput!G292</f>
        <v>0</v>
      </c>
      <c r="H292" s="71" t="n">
        <f aca="false">VarInput!H292</f>
        <v>0</v>
      </c>
      <c r="I292" s="71" t="n">
        <f aca="false">VarInput!I292</f>
        <v>0</v>
      </c>
      <c r="J292" s="71" t="n">
        <f aca="false">VarInput!J292</f>
        <v>0</v>
      </c>
      <c r="K292" s="72" t="n">
        <f aca="false">VarInput!K292</f>
        <v>0</v>
      </c>
      <c r="L292" s="72" t="n">
        <v>1</v>
      </c>
      <c r="M292" s="72" t="n">
        <v>0</v>
      </c>
    </row>
    <row r="293" customFormat="false" ht="12.75" hidden="false" customHeight="false" outlineLevel="0" collapsed="false">
      <c r="A293" s="71" t="n">
        <f aca="false">VarInput!A293</f>
        <v>0</v>
      </c>
      <c r="B293" s="71" t="n">
        <f aca="false">VarInput!B293</f>
        <v>0</v>
      </c>
      <c r="C293" s="71" t="n">
        <f aca="false">VarInput!C293</f>
        <v>0</v>
      </c>
      <c r="D293" s="71" t="n">
        <f aca="false">VarInput!D293</f>
        <v>0</v>
      </c>
      <c r="E293" s="71" t="n">
        <f aca="false">VarInput!E293</f>
        <v>0</v>
      </c>
      <c r="F293" s="71" t="n">
        <f aca="false">VarInput!F293</f>
        <v>0</v>
      </c>
      <c r="G293" s="71" t="n">
        <f aca="false">VarInput!G293</f>
        <v>0</v>
      </c>
      <c r="H293" s="71" t="n">
        <f aca="false">VarInput!H293</f>
        <v>0</v>
      </c>
      <c r="I293" s="71" t="n">
        <f aca="false">VarInput!I293</f>
        <v>0</v>
      </c>
      <c r="J293" s="71" t="n">
        <f aca="false">VarInput!J293</f>
        <v>0</v>
      </c>
      <c r="K293" s="72" t="n">
        <f aca="false">VarInput!K293</f>
        <v>0</v>
      </c>
      <c r="L293" s="72" t="n">
        <v>1</v>
      </c>
      <c r="M293" s="72" t="n">
        <v>0</v>
      </c>
    </row>
    <row r="294" customFormat="false" ht="12.75" hidden="false" customHeight="false" outlineLevel="0" collapsed="false">
      <c r="A294" s="71" t="n">
        <f aca="false">VarInput!A294</f>
        <v>0</v>
      </c>
      <c r="B294" s="71" t="n">
        <f aca="false">VarInput!B294</f>
        <v>0</v>
      </c>
      <c r="C294" s="71" t="n">
        <f aca="false">VarInput!C294</f>
        <v>0</v>
      </c>
      <c r="D294" s="71" t="n">
        <f aca="false">VarInput!D294</f>
        <v>0</v>
      </c>
      <c r="E294" s="71" t="n">
        <f aca="false">VarInput!E294</f>
        <v>0</v>
      </c>
      <c r="F294" s="71" t="n">
        <f aca="false">VarInput!F294</f>
        <v>0</v>
      </c>
      <c r="G294" s="71" t="n">
        <f aca="false">VarInput!G294</f>
        <v>0</v>
      </c>
      <c r="H294" s="71" t="n">
        <f aca="false">VarInput!H294</f>
        <v>0</v>
      </c>
      <c r="I294" s="71" t="n">
        <f aca="false">VarInput!I294</f>
        <v>0</v>
      </c>
      <c r="J294" s="71" t="n">
        <f aca="false">VarInput!J294</f>
        <v>0</v>
      </c>
      <c r="K294" s="72" t="n">
        <f aca="false">VarInput!K294</f>
        <v>0</v>
      </c>
      <c r="L294" s="72" t="n">
        <v>1</v>
      </c>
      <c r="M294" s="72" t="n">
        <v>0</v>
      </c>
    </row>
    <row r="295" customFormat="false" ht="12.75" hidden="false" customHeight="false" outlineLevel="0" collapsed="false">
      <c r="A295" s="71" t="n">
        <f aca="false">VarInput!A295</f>
        <v>0</v>
      </c>
      <c r="B295" s="71" t="n">
        <f aca="false">VarInput!B295</f>
        <v>0</v>
      </c>
      <c r="C295" s="71" t="n">
        <f aca="false">VarInput!C295</f>
        <v>0</v>
      </c>
      <c r="D295" s="71" t="n">
        <f aca="false">VarInput!D295</f>
        <v>0</v>
      </c>
      <c r="E295" s="71" t="n">
        <f aca="false">VarInput!E295</f>
        <v>0</v>
      </c>
      <c r="F295" s="71" t="n">
        <f aca="false">VarInput!F295</f>
        <v>0</v>
      </c>
      <c r="G295" s="71" t="n">
        <f aca="false">VarInput!G295</f>
        <v>0</v>
      </c>
      <c r="H295" s="71" t="n">
        <f aca="false">VarInput!H295</f>
        <v>0</v>
      </c>
      <c r="I295" s="71" t="n">
        <f aca="false">VarInput!I295</f>
        <v>0</v>
      </c>
      <c r="J295" s="71" t="n">
        <f aca="false">VarInput!J295</f>
        <v>0</v>
      </c>
      <c r="K295" s="72" t="n">
        <f aca="false">VarInput!K295</f>
        <v>0</v>
      </c>
      <c r="L295" s="72" t="n">
        <v>1</v>
      </c>
      <c r="M295" s="72" t="n">
        <v>0</v>
      </c>
    </row>
    <row r="296" customFormat="false" ht="12.75" hidden="false" customHeight="false" outlineLevel="0" collapsed="false">
      <c r="A296" s="71" t="n">
        <f aca="false">VarInput!A296</f>
        <v>0</v>
      </c>
      <c r="B296" s="71" t="n">
        <f aca="false">VarInput!B296</f>
        <v>0</v>
      </c>
      <c r="C296" s="71" t="n">
        <f aca="false">VarInput!C296</f>
        <v>0</v>
      </c>
      <c r="D296" s="71" t="n">
        <f aca="false">VarInput!D296</f>
        <v>0</v>
      </c>
      <c r="E296" s="71" t="n">
        <f aca="false">VarInput!E296</f>
        <v>0</v>
      </c>
      <c r="F296" s="71" t="n">
        <f aca="false">VarInput!F296</f>
        <v>0</v>
      </c>
      <c r="G296" s="71" t="n">
        <f aca="false">VarInput!G296</f>
        <v>0</v>
      </c>
      <c r="H296" s="71" t="n">
        <f aca="false">VarInput!H296</f>
        <v>0</v>
      </c>
      <c r="I296" s="71" t="n">
        <f aca="false">VarInput!I296</f>
        <v>0</v>
      </c>
      <c r="J296" s="71" t="n">
        <f aca="false">VarInput!J296</f>
        <v>0</v>
      </c>
      <c r="K296" s="72" t="n">
        <f aca="false">VarInput!K296</f>
        <v>0</v>
      </c>
      <c r="L296" s="72" t="n">
        <v>1</v>
      </c>
      <c r="M296" s="72" t="n">
        <v>0</v>
      </c>
    </row>
    <row r="297" customFormat="false" ht="12.75" hidden="false" customHeight="false" outlineLevel="0" collapsed="false">
      <c r="A297" s="71" t="n">
        <f aca="false">VarInput!A297</f>
        <v>0</v>
      </c>
      <c r="B297" s="71" t="n">
        <f aca="false">VarInput!B297</f>
        <v>0</v>
      </c>
      <c r="C297" s="71" t="n">
        <f aca="false">VarInput!C297</f>
        <v>0</v>
      </c>
      <c r="D297" s="71" t="n">
        <f aca="false">VarInput!D297</f>
        <v>0</v>
      </c>
      <c r="E297" s="71" t="n">
        <f aca="false">VarInput!E297</f>
        <v>0</v>
      </c>
      <c r="F297" s="71" t="n">
        <f aca="false">VarInput!F297</f>
        <v>0</v>
      </c>
      <c r="G297" s="71" t="n">
        <f aca="false">VarInput!G297</f>
        <v>0</v>
      </c>
      <c r="H297" s="71" t="n">
        <f aca="false">VarInput!H297</f>
        <v>0</v>
      </c>
      <c r="I297" s="71" t="n">
        <f aca="false">VarInput!I297</f>
        <v>0</v>
      </c>
      <c r="J297" s="71" t="n">
        <f aca="false">VarInput!J297</f>
        <v>0</v>
      </c>
      <c r="K297" s="72" t="n">
        <f aca="false">VarInput!K297</f>
        <v>0</v>
      </c>
      <c r="L297" s="72" t="n">
        <v>1</v>
      </c>
      <c r="M297" s="72" t="n">
        <v>0</v>
      </c>
    </row>
    <row r="298" customFormat="false" ht="12.75" hidden="false" customHeight="false" outlineLevel="0" collapsed="false">
      <c r="A298" s="71" t="n">
        <f aca="false">VarInput!A298</f>
        <v>0</v>
      </c>
      <c r="B298" s="71" t="n">
        <f aca="false">VarInput!B298</f>
        <v>0</v>
      </c>
      <c r="C298" s="71" t="n">
        <f aca="false">VarInput!C298</f>
        <v>0</v>
      </c>
      <c r="D298" s="71" t="n">
        <f aca="false">VarInput!D298</f>
        <v>0</v>
      </c>
      <c r="E298" s="71" t="n">
        <f aca="false">VarInput!E298</f>
        <v>0</v>
      </c>
      <c r="F298" s="71" t="n">
        <f aca="false">VarInput!F298</f>
        <v>0</v>
      </c>
      <c r="G298" s="71" t="n">
        <f aca="false">VarInput!G298</f>
        <v>0</v>
      </c>
      <c r="H298" s="71" t="n">
        <f aca="false">VarInput!H298</f>
        <v>0</v>
      </c>
      <c r="I298" s="71" t="n">
        <f aca="false">VarInput!I298</f>
        <v>0</v>
      </c>
      <c r="J298" s="71" t="n">
        <f aca="false">VarInput!J298</f>
        <v>0</v>
      </c>
      <c r="K298" s="72" t="n">
        <f aca="false">VarInput!K298</f>
        <v>0</v>
      </c>
      <c r="L298" s="72" t="n">
        <v>1</v>
      </c>
      <c r="M298" s="72" t="n">
        <v>0</v>
      </c>
    </row>
    <row r="299" customFormat="false" ht="12.75" hidden="false" customHeight="false" outlineLevel="0" collapsed="false">
      <c r="A299" s="71" t="n">
        <f aca="false">VarInput!A299</f>
        <v>0</v>
      </c>
      <c r="B299" s="71" t="n">
        <f aca="false">VarInput!B299</f>
        <v>0</v>
      </c>
      <c r="C299" s="71" t="n">
        <f aca="false">VarInput!C299</f>
        <v>0</v>
      </c>
      <c r="D299" s="71" t="n">
        <f aca="false">VarInput!D299</f>
        <v>0</v>
      </c>
      <c r="E299" s="71" t="n">
        <f aca="false">VarInput!E299</f>
        <v>0</v>
      </c>
      <c r="F299" s="71" t="n">
        <f aca="false">VarInput!F299</f>
        <v>0</v>
      </c>
      <c r="G299" s="71" t="n">
        <f aca="false">VarInput!G299</f>
        <v>0</v>
      </c>
      <c r="H299" s="71" t="n">
        <f aca="false">VarInput!H299</f>
        <v>0</v>
      </c>
      <c r="I299" s="71" t="n">
        <f aca="false">VarInput!I299</f>
        <v>0</v>
      </c>
      <c r="J299" s="71" t="n">
        <f aca="false">VarInput!J299</f>
        <v>0</v>
      </c>
      <c r="K299" s="72" t="n">
        <f aca="false">VarInput!K299</f>
        <v>0</v>
      </c>
      <c r="L299" s="72" t="n">
        <v>1</v>
      </c>
      <c r="M299" s="72" t="n">
        <v>0</v>
      </c>
    </row>
    <row r="300" customFormat="false" ht="12.75" hidden="false" customHeight="false" outlineLevel="0" collapsed="false">
      <c r="A300" s="71" t="n">
        <f aca="false">VarInput!A300</f>
        <v>0</v>
      </c>
      <c r="B300" s="71" t="n">
        <f aca="false">VarInput!B300</f>
        <v>0</v>
      </c>
      <c r="C300" s="71" t="n">
        <f aca="false">VarInput!C300</f>
        <v>0</v>
      </c>
      <c r="D300" s="71" t="n">
        <f aca="false">VarInput!D300</f>
        <v>0</v>
      </c>
      <c r="E300" s="71" t="n">
        <f aca="false">VarInput!E300</f>
        <v>0</v>
      </c>
      <c r="F300" s="71" t="n">
        <f aca="false">VarInput!F300</f>
        <v>0</v>
      </c>
      <c r="G300" s="71" t="n">
        <f aca="false">VarInput!G300</f>
        <v>0</v>
      </c>
      <c r="H300" s="71" t="n">
        <f aca="false">VarInput!H300</f>
        <v>0</v>
      </c>
      <c r="I300" s="71" t="n">
        <f aca="false">VarInput!I300</f>
        <v>0</v>
      </c>
      <c r="J300" s="71" t="n">
        <f aca="false">VarInput!J300</f>
        <v>0</v>
      </c>
      <c r="K300" s="72" t="n">
        <f aca="false">VarInput!K300</f>
        <v>0</v>
      </c>
      <c r="L300" s="72" t="n">
        <v>1</v>
      </c>
      <c r="M300" s="72" t="n">
        <v>0</v>
      </c>
    </row>
    <row r="301" customFormat="false" ht="12.75" hidden="false" customHeight="false" outlineLevel="0" collapsed="false">
      <c r="A301" s="71" t="n">
        <f aca="false">VarInput!A301</f>
        <v>0</v>
      </c>
      <c r="B301" s="71" t="n">
        <f aca="false">VarInput!B301</f>
        <v>0</v>
      </c>
      <c r="C301" s="71" t="n">
        <f aca="false">VarInput!C301</f>
        <v>0</v>
      </c>
      <c r="D301" s="71" t="n">
        <f aca="false">VarInput!D301</f>
        <v>0</v>
      </c>
      <c r="E301" s="71" t="n">
        <f aca="false">VarInput!E301</f>
        <v>0</v>
      </c>
      <c r="F301" s="71" t="n">
        <f aca="false">VarInput!F301</f>
        <v>0</v>
      </c>
      <c r="G301" s="71" t="n">
        <f aca="false">VarInput!G301</f>
        <v>0</v>
      </c>
      <c r="H301" s="71" t="n">
        <f aca="false">VarInput!H301</f>
        <v>0</v>
      </c>
      <c r="I301" s="71" t="n">
        <f aca="false">VarInput!I301</f>
        <v>0</v>
      </c>
      <c r="J301" s="71" t="n">
        <f aca="false">VarInput!J301</f>
        <v>0</v>
      </c>
      <c r="K301" s="72" t="n">
        <f aca="false">VarInput!K301</f>
        <v>0</v>
      </c>
      <c r="L301" s="72" t="n">
        <v>1</v>
      </c>
      <c r="M301" s="72" t="n">
        <v>0</v>
      </c>
    </row>
    <row r="302" customFormat="false" ht="12.75" hidden="false" customHeight="false" outlineLevel="0" collapsed="false">
      <c r="A302" s="71" t="n">
        <f aca="false">VarInput!A302</f>
        <v>0</v>
      </c>
      <c r="B302" s="71" t="n">
        <f aca="false">VarInput!B302</f>
        <v>0</v>
      </c>
      <c r="C302" s="71" t="n">
        <f aca="false">VarInput!C302</f>
        <v>0</v>
      </c>
      <c r="D302" s="71" t="n">
        <f aca="false">VarInput!D302</f>
        <v>0</v>
      </c>
      <c r="E302" s="71" t="n">
        <f aca="false">VarInput!E302</f>
        <v>0</v>
      </c>
      <c r="F302" s="71" t="n">
        <f aca="false">VarInput!F302</f>
        <v>0</v>
      </c>
      <c r="G302" s="71" t="n">
        <f aca="false">VarInput!G302</f>
        <v>0</v>
      </c>
      <c r="H302" s="71" t="n">
        <f aca="false">VarInput!H302</f>
        <v>0</v>
      </c>
      <c r="I302" s="71" t="n">
        <f aca="false">VarInput!I302</f>
        <v>0</v>
      </c>
      <c r="J302" s="71" t="n">
        <f aca="false">VarInput!J302</f>
        <v>0</v>
      </c>
      <c r="K302" s="72" t="n">
        <f aca="false">VarInput!K302</f>
        <v>0</v>
      </c>
      <c r="L302" s="72" t="n">
        <v>1</v>
      </c>
      <c r="M302" s="72" t="n">
        <v>0</v>
      </c>
    </row>
    <row r="303" customFormat="false" ht="12.75" hidden="false" customHeight="false" outlineLevel="0" collapsed="false">
      <c r="A303" s="71" t="n">
        <f aca="false">VarInput!A303</f>
        <v>0</v>
      </c>
      <c r="B303" s="71" t="n">
        <f aca="false">VarInput!B303</f>
        <v>0</v>
      </c>
      <c r="C303" s="71" t="n">
        <f aca="false">VarInput!C303</f>
        <v>0</v>
      </c>
      <c r="D303" s="71" t="n">
        <f aca="false">VarInput!D303</f>
        <v>0</v>
      </c>
      <c r="E303" s="71" t="n">
        <f aca="false">VarInput!E303</f>
        <v>0</v>
      </c>
      <c r="F303" s="71" t="n">
        <f aca="false">VarInput!F303</f>
        <v>0</v>
      </c>
      <c r="G303" s="71" t="n">
        <f aca="false">VarInput!G303</f>
        <v>0</v>
      </c>
      <c r="H303" s="71" t="n">
        <f aca="false">VarInput!H303</f>
        <v>0</v>
      </c>
      <c r="I303" s="71" t="n">
        <f aca="false">VarInput!I303</f>
        <v>0</v>
      </c>
      <c r="J303" s="71" t="n">
        <f aca="false">VarInput!J303</f>
        <v>0</v>
      </c>
      <c r="K303" s="72" t="n">
        <f aca="false">VarInput!K303</f>
        <v>0</v>
      </c>
      <c r="L303" s="72" t="n">
        <v>1</v>
      </c>
      <c r="M303" s="72" t="n">
        <v>0</v>
      </c>
    </row>
    <row r="304" customFormat="false" ht="12.75" hidden="false" customHeight="false" outlineLevel="0" collapsed="false">
      <c r="A304" s="71" t="n">
        <f aca="false">VarInput!A304</f>
        <v>0</v>
      </c>
      <c r="B304" s="71" t="n">
        <f aca="false">VarInput!B304</f>
        <v>0</v>
      </c>
      <c r="C304" s="71" t="n">
        <f aca="false">VarInput!C304</f>
        <v>0</v>
      </c>
      <c r="D304" s="71" t="n">
        <f aca="false">VarInput!D304</f>
        <v>0</v>
      </c>
      <c r="E304" s="71" t="n">
        <f aca="false">VarInput!E304</f>
        <v>0</v>
      </c>
      <c r="F304" s="71" t="n">
        <f aca="false">VarInput!F304</f>
        <v>0</v>
      </c>
      <c r="G304" s="71" t="n">
        <f aca="false">VarInput!G304</f>
        <v>0</v>
      </c>
      <c r="H304" s="71" t="n">
        <f aca="false">VarInput!H304</f>
        <v>0</v>
      </c>
      <c r="I304" s="71" t="n">
        <f aca="false">VarInput!I304</f>
        <v>0</v>
      </c>
      <c r="J304" s="71" t="n">
        <f aca="false">VarInput!J304</f>
        <v>0</v>
      </c>
      <c r="K304" s="72" t="n">
        <f aca="false">VarInput!K304</f>
        <v>0</v>
      </c>
      <c r="L304" s="72" t="n">
        <v>1</v>
      </c>
      <c r="M304" s="72" t="n">
        <v>0</v>
      </c>
    </row>
    <row r="305" customFormat="false" ht="12.75" hidden="false" customHeight="false" outlineLevel="0" collapsed="false">
      <c r="A305" s="71" t="n">
        <f aca="false">VarInput!A305</f>
        <v>0</v>
      </c>
      <c r="B305" s="71" t="n">
        <f aca="false">VarInput!B305</f>
        <v>0</v>
      </c>
      <c r="C305" s="71" t="n">
        <f aca="false">VarInput!C305</f>
        <v>0</v>
      </c>
      <c r="D305" s="71" t="n">
        <f aca="false">VarInput!D305</f>
        <v>0</v>
      </c>
      <c r="E305" s="71" t="n">
        <f aca="false">VarInput!E305</f>
        <v>0</v>
      </c>
      <c r="F305" s="71" t="n">
        <f aca="false">VarInput!F305</f>
        <v>0</v>
      </c>
      <c r="G305" s="71" t="n">
        <f aca="false">VarInput!G305</f>
        <v>0</v>
      </c>
      <c r="H305" s="71" t="n">
        <f aca="false">VarInput!H305</f>
        <v>0</v>
      </c>
      <c r="I305" s="71" t="n">
        <f aca="false">VarInput!I305</f>
        <v>0</v>
      </c>
      <c r="J305" s="71" t="n">
        <f aca="false">VarInput!J305</f>
        <v>0</v>
      </c>
      <c r="K305" s="72" t="n">
        <f aca="false">VarInput!K305</f>
        <v>0</v>
      </c>
      <c r="L305" s="72" t="n">
        <v>1</v>
      </c>
      <c r="M305" s="72" t="n">
        <v>0</v>
      </c>
    </row>
    <row r="306" customFormat="false" ht="12.75" hidden="false" customHeight="false" outlineLevel="0" collapsed="false">
      <c r="A306" s="71" t="n">
        <f aca="false">VarInput!A306</f>
        <v>0</v>
      </c>
      <c r="B306" s="71" t="n">
        <f aca="false">VarInput!B306</f>
        <v>0</v>
      </c>
      <c r="C306" s="71" t="n">
        <f aca="false">VarInput!C306</f>
        <v>0</v>
      </c>
      <c r="D306" s="71" t="n">
        <f aca="false">VarInput!D306</f>
        <v>0</v>
      </c>
      <c r="E306" s="71" t="n">
        <f aca="false">VarInput!E306</f>
        <v>0</v>
      </c>
      <c r="F306" s="71" t="n">
        <f aca="false">VarInput!F306</f>
        <v>0</v>
      </c>
      <c r="G306" s="71" t="n">
        <f aca="false">VarInput!G306</f>
        <v>0</v>
      </c>
      <c r="H306" s="71" t="n">
        <f aca="false">VarInput!H306</f>
        <v>0</v>
      </c>
      <c r="I306" s="71" t="n">
        <f aca="false">VarInput!I306</f>
        <v>0</v>
      </c>
      <c r="J306" s="71" t="n">
        <f aca="false">VarInput!J306</f>
        <v>0</v>
      </c>
      <c r="K306" s="72" t="n">
        <f aca="false">VarInput!K306</f>
        <v>0</v>
      </c>
      <c r="L306" s="72" t="n">
        <v>1</v>
      </c>
      <c r="M306" s="72" t="n">
        <v>0</v>
      </c>
    </row>
    <row r="307" customFormat="false" ht="12.75" hidden="false" customHeight="false" outlineLevel="0" collapsed="false">
      <c r="A307" s="71" t="n">
        <f aca="false">VarInput!A307</f>
        <v>0</v>
      </c>
      <c r="B307" s="71" t="n">
        <f aca="false">VarInput!B307</f>
        <v>0</v>
      </c>
      <c r="C307" s="71" t="n">
        <f aca="false">VarInput!C307</f>
        <v>0</v>
      </c>
      <c r="D307" s="71" t="n">
        <f aca="false">VarInput!D307</f>
        <v>0</v>
      </c>
      <c r="E307" s="71" t="n">
        <f aca="false">VarInput!E307</f>
        <v>0</v>
      </c>
      <c r="F307" s="71" t="n">
        <f aca="false">VarInput!F307</f>
        <v>0</v>
      </c>
      <c r="G307" s="71" t="n">
        <f aca="false">VarInput!G307</f>
        <v>0</v>
      </c>
      <c r="H307" s="71" t="n">
        <f aca="false">VarInput!H307</f>
        <v>0</v>
      </c>
      <c r="I307" s="71" t="n">
        <f aca="false">VarInput!I307</f>
        <v>0</v>
      </c>
      <c r="J307" s="71" t="n">
        <f aca="false">VarInput!J307</f>
        <v>0</v>
      </c>
      <c r="K307" s="72" t="n">
        <f aca="false">VarInput!K307</f>
        <v>0</v>
      </c>
      <c r="L307" s="72" t="n">
        <v>1</v>
      </c>
      <c r="M307" s="72" t="n">
        <v>0</v>
      </c>
    </row>
    <row r="308" customFormat="false" ht="12.75" hidden="false" customHeight="false" outlineLevel="0" collapsed="false">
      <c r="A308" s="71" t="n">
        <f aca="false">VarInput!A308</f>
        <v>0</v>
      </c>
      <c r="B308" s="71" t="n">
        <f aca="false">VarInput!B308</f>
        <v>0</v>
      </c>
      <c r="C308" s="71" t="n">
        <f aca="false">VarInput!C308</f>
        <v>0</v>
      </c>
      <c r="D308" s="71" t="n">
        <f aca="false">VarInput!D308</f>
        <v>0</v>
      </c>
      <c r="E308" s="71" t="n">
        <f aca="false">VarInput!E308</f>
        <v>0</v>
      </c>
      <c r="F308" s="71" t="n">
        <f aca="false">VarInput!F308</f>
        <v>0</v>
      </c>
      <c r="G308" s="71" t="n">
        <f aca="false">VarInput!G308</f>
        <v>0</v>
      </c>
      <c r="H308" s="71" t="n">
        <f aca="false">VarInput!H308</f>
        <v>0</v>
      </c>
      <c r="I308" s="71" t="n">
        <f aca="false">VarInput!I308</f>
        <v>0</v>
      </c>
      <c r="J308" s="71" t="n">
        <f aca="false">VarInput!J308</f>
        <v>0</v>
      </c>
      <c r="K308" s="72" t="n">
        <f aca="false">VarInput!K308</f>
        <v>0</v>
      </c>
      <c r="L308" s="72" t="n">
        <v>1</v>
      </c>
      <c r="M308" s="72" t="n">
        <v>0</v>
      </c>
    </row>
    <row r="309" customFormat="false" ht="12.75" hidden="false" customHeight="false" outlineLevel="0" collapsed="false">
      <c r="A309" s="71" t="n">
        <f aca="false">VarInput!A309</f>
        <v>0</v>
      </c>
      <c r="B309" s="71" t="n">
        <f aca="false">VarInput!B309</f>
        <v>0</v>
      </c>
      <c r="C309" s="71" t="n">
        <f aca="false">VarInput!C309</f>
        <v>0</v>
      </c>
      <c r="D309" s="71" t="n">
        <f aca="false">VarInput!D309</f>
        <v>0</v>
      </c>
      <c r="E309" s="71" t="n">
        <f aca="false">VarInput!E309</f>
        <v>0</v>
      </c>
      <c r="F309" s="71" t="n">
        <f aca="false">VarInput!F309</f>
        <v>0</v>
      </c>
      <c r="G309" s="71" t="n">
        <f aca="false">VarInput!G309</f>
        <v>0</v>
      </c>
      <c r="H309" s="71" t="n">
        <f aca="false">VarInput!H309</f>
        <v>0</v>
      </c>
      <c r="I309" s="71" t="n">
        <f aca="false">VarInput!I309</f>
        <v>0</v>
      </c>
      <c r="J309" s="71" t="n">
        <f aca="false">VarInput!J309</f>
        <v>0</v>
      </c>
      <c r="K309" s="72" t="n">
        <f aca="false">VarInput!K309</f>
        <v>0</v>
      </c>
      <c r="L309" s="72" t="n">
        <v>1</v>
      </c>
      <c r="M309" s="72" t="n">
        <v>0</v>
      </c>
    </row>
    <row r="310" customFormat="false" ht="12.75" hidden="false" customHeight="false" outlineLevel="0" collapsed="false">
      <c r="A310" s="71" t="n">
        <f aca="false">VarInput!A310</f>
        <v>0</v>
      </c>
      <c r="B310" s="71" t="n">
        <f aca="false">VarInput!B310</f>
        <v>0</v>
      </c>
      <c r="C310" s="71" t="n">
        <f aca="false">VarInput!C310</f>
        <v>0</v>
      </c>
      <c r="D310" s="71" t="n">
        <f aca="false">VarInput!D310</f>
        <v>0</v>
      </c>
      <c r="E310" s="71" t="n">
        <f aca="false">VarInput!E310</f>
        <v>0</v>
      </c>
      <c r="F310" s="71" t="n">
        <f aca="false">VarInput!F310</f>
        <v>0</v>
      </c>
      <c r="G310" s="71" t="n">
        <f aca="false">VarInput!G310</f>
        <v>0</v>
      </c>
      <c r="H310" s="71" t="n">
        <f aca="false">VarInput!H310</f>
        <v>0</v>
      </c>
      <c r="I310" s="71" t="n">
        <f aca="false">VarInput!I310</f>
        <v>0</v>
      </c>
      <c r="J310" s="71" t="n">
        <f aca="false">VarInput!J310</f>
        <v>0</v>
      </c>
      <c r="K310" s="72" t="n">
        <f aca="false">VarInput!K310</f>
        <v>0</v>
      </c>
      <c r="L310" s="72" t="n">
        <v>1</v>
      </c>
      <c r="M310" s="72" t="n">
        <v>0</v>
      </c>
    </row>
    <row r="311" customFormat="false" ht="12.75" hidden="false" customHeight="false" outlineLevel="0" collapsed="false">
      <c r="A311" s="71" t="n">
        <f aca="false">VarInput!A311</f>
        <v>0</v>
      </c>
      <c r="B311" s="71" t="n">
        <f aca="false">VarInput!B311</f>
        <v>0</v>
      </c>
      <c r="C311" s="71" t="n">
        <f aca="false">VarInput!C311</f>
        <v>0</v>
      </c>
      <c r="D311" s="71" t="n">
        <f aca="false">VarInput!D311</f>
        <v>0</v>
      </c>
      <c r="E311" s="71" t="n">
        <f aca="false">VarInput!E311</f>
        <v>0</v>
      </c>
      <c r="F311" s="71" t="n">
        <f aca="false">VarInput!F311</f>
        <v>0</v>
      </c>
      <c r="G311" s="71" t="n">
        <f aca="false">VarInput!G311</f>
        <v>0</v>
      </c>
      <c r="H311" s="71" t="n">
        <f aca="false">VarInput!H311</f>
        <v>0</v>
      </c>
      <c r="I311" s="71" t="n">
        <f aca="false">VarInput!I311</f>
        <v>0</v>
      </c>
      <c r="J311" s="71" t="n">
        <f aca="false">VarInput!J311</f>
        <v>0</v>
      </c>
      <c r="K311" s="72" t="n">
        <f aca="false">VarInput!K311</f>
        <v>0</v>
      </c>
      <c r="L311" s="72" t="n">
        <v>1</v>
      </c>
      <c r="M311" s="72" t="n">
        <v>0</v>
      </c>
    </row>
    <row r="312" customFormat="false" ht="12.75" hidden="false" customHeight="false" outlineLevel="0" collapsed="false">
      <c r="A312" s="71" t="n">
        <f aca="false">VarInput!A312</f>
        <v>0</v>
      </c>
      <c r="B312" s="71" t="n">
        <f aca="false">VarInput!B312</f>
        <v>0</v>
      </c>
      <c r="C312" s="71" t="n">
        <f aca="false">VarInput!C312</f>
        <v>0</v>
      </c>
      <c r="D312" s="71" t="n">
        <f aca="false">VarInput!D312</f>
        <v>0</v>
      </c>
      <c r="E312" s="71" t="n">
        <f aca="false">VarInput!E312</f>
        <v>0</v>
      </c>
      <c r="F312" s="71" t="n">
        <f aca="false">VarInput!F312</f>
        <v>0</v>
      </c>
      <c r="G312" s="71" t="n">
        <f aca="false">VarInput!G312</f>
        <v>0</v>
      </c>
      <c r="H312" s="71" t="n">
        <f aca="false">VarInput!H312</f>
        <v>0</v>
      </c>
      <c r="I312" s="71" t="n">
        <f aca="false">VarInput!I312</f>
        <v>0</v>
      </c>
      <c r="J312" s="71" t="n">
        <f aca="false">VarInput!J312</f>
        <v>0</v>
      </c>
      <c r="K312" s="72" t="n">
        <f aca="false">VarInput!K312</f>
        <v>0</v>
      </c>
      <c r="L312" s="72" t="n">
        <v>1</v>
      </c>
      <c r="M312" s="72" t="n">
        <v>0</v>
      </c>
    </row>
    <row r="313" customFormat="false" ht="12.75" hidden="false" customHeight="false" outlineLevel="0" collapsed="false">
      <c r="A313" s="71" t="n">
        <f aca="false">VarInput!A313</f>
        <v>0</v>
      </c>
      <c r="B313" s="71" t="n">
        <f aca="false">VarInput!B313</f>
        <v>0</v>
      </c>
      <c r="C313" s="71" t="n">
        <f aca="false">VarInput!C313</f>
        <v>0</v>
      </c>
      <c r="D313" s="71" t="n">
        <f aca="false">VarInput!D313</f>
        <v>0</v>
      </c>
      <c r="E313" s="71" t="n">
        <f aca="false">VarInput!E313</f>
        <v>0</v>
      </c>
      <c r="F313" s="71" t="n">
        <f aca="false">VarInput!F313</f>
        <v>0</v>
      </c>
      <c r="G313" s="71" t="n">
        <f aca="false">VarInput!G313</f>
        <v>0</v>
      </c>
      <c r="H313" s="71" t="n">
        <f aca="false">VarInput!H313</f>
        <v>0</v>
      </c>
      <c r="I313" s="71" t="n">
        <f aca="false">VarInput!I313</f>
        <v>0</v>
      </c>
      <c r="J313" s="71" t="n">
        <f aca="false">VarInput!J313</f>
        <v>0</v>
      </c>
      <c r="K313" s="72" t="n">
        <f aca="false">VarInput!K313</f>
        <v>0</v>
      </c>
      <c r="L313" s="72" t="n">
        <v>1</v>
      </c>
      <c r="M313" s="72" t="n">
        <v>0</v>
      </c>
    </row>
    <row r="314" customFormat="false" ht="12.75" hidden="false" customHeight="false" outlineLevel="0" collapsed="false">
      <c r="A314" s="71" t="n">
        <f aca="false">VarInput!A314</f>
        <v>0</v>
      </c>
      <c r="B314" s="71" t="n">
        <f aca="false">VarInput!B314</f>
        <v>0</v>
      </c>
      <c r="C314" s="71" t="n">
        <f aca="false">VarInput!C314</f>
        <v>0</v>
      </c>
      <c r="D314" s="71" t="n">
        <f aca="false">VarInput!D314</f>
        <v>0</v>
      </c>
      <c r="E314" s="71" t="n">
        <f aca="false">VarInput!E314</f>
        <v>0</v>
      </c>
      <c r="F314" s="71" t="n">
        <f aca="false">VarInput!F314</f>
        <v>0</v>
      </c>
      <c r="G314" s="71" t="n">
        <f aca="false">VarInput!G314</f>
        <v>0</v>
      </c>
      <c r="H314" s="71" t="n">
        <f aca="false">VarInput!H314</f>
        <v>0</v>
      </c>
      <c r="I314" s="71" t="n">
        <f aca="false">VarInput!I314</f>
        <v>0</v>
      </c>
      <c r="J314" s="71" t="n">
        <f aca="false">VarInput!J314</f>
        <v>0</v>
      </c>
      <c r="K314" s="72" t="n">
        <f aca="false">VarInput!K314</f>
        <v>0</v>
      </c>
      <c r="L314" s="72" t="n">
        <v>1</v>
      </c>
      <c r="M314" s="72" t="n">
        <v>0</v>
      </c>
    </row>
    <row r="315" customFormat="false" ht="12.75" hidden="false" customHeight="false" outlineLevel="0" collapsed="false">
      <c r="A315" s="71" t="n">
        <f aca="false">VarInput!A315</f>
        <v>0</v>
      </c>
      <c r="B315" s="71" t="n">
        <f aca="false">VarInput!B315</f>
        <v>0</v>
      </c>
      <c r="C315" s="71" t="n">
        <f aca="false">VarInput!C315</f>
        <v>0</v>
      </c>
      <c r="D315" s="71" t="n">
        <f aca="false">VarInput!D315</f>
        <v>0</v>
      </c>
      <c r="E315" s="71" t="n">
        <f aca="false">VarInput!E315</f>
        <v>0</v>
      </c>
      <c r="F315" s="71" t="n">
        <f aca="false">VarInput!F315</f>
        <v>0</v>
      </c>
      <c r="G315" s="71" t="n">
        <f aca="false">VarInput!G315</f>
        <v>0</v>
      </c>
      <c r="H315" s="71" t="n">
        <f aca="false">VarInput!H315</f>
        <v>0</v>
      </c>
      <c r="I315" s="71" t="n">
        <f aca="false">VarInput!I315</f>
        <v>0</v>
      </c>
      <c r="J315" s="71" t="n">
        <f aca="false">VarInput!J315</f>
        <v>0</v>
      </c>
      <c r="K315" s="72" t="n">
        <f aca="false">VarInput!K315</f>
        <v>0</v>
      </c>
      <c r="L315" s="72" t="n">
        <v>1</v>
      </c>
      <c r="M315" s="72" t="n">
        <v>0</v>
      </c>
    </row>
    <row r="316" customFormat="false" ht="12.75" hidden="false" customHeight="false" outlineLevel="0" collapsed="false">
      <c r="A316" s="71" t="n">
        <f aca="false">VarInput!A316</f>
        <v>0</v>
      </c>
      <c r="B316" s="71" t="n">
        <f aca="false">VarInput!B316</f>
        <v>0</v>
      </c>
      <c r="C316" s="71" t="n">
        <f aca="false">VarInput!C316</f>
        <v>0</v>
      </c>
      <c r="D316" s="71" t="n">
        <f aca="false">VarInput!D316</f>
        <v>0</v>
      </c>
      <c r="E316" s="71" t="n">
        <f aca="false">VarInput!E316</f>
        <v>0</v>
      </c>
      <c r="F316" s="71" t="n">
        <f aca="false">VarInput!F316</f>
        <v>0</v>
      </c>
      <c r="G316" s="71" t="n">
        <f aca="false">VarInput!G316</f>
        <v>0</v>
      </c>
      <c r="H316" s="71" t="n">
        <f aca="false">VarInput!H316</f>
        <v>0</v>
      </c>
      <c r="I316" s="71" t="n">
        <f aca="false">VarInput!I316</f>
        <v>0</v>
      </c>
      <c r="J316" s="71" t="n">
        <f aca="false">VarInput!J316</f>
        <v>0</v>
      </c>
      <c r="K316" s="72" t="n">
        <f aca="false">VarInput!K316</f>
        <v>0</v>
      </c>
      <c r="L316" s="72" t="n">
        <v>1</v>
      </c>
      <c r="M316" s="72" t="n">
        <v>0</v>
      </c>
    </row>
    <row r="317" customFormat="false" ht="12.75" hidden="false" customHeight="false" outlineLevel="0" collapsed="false">
      <c r="A317" s="71" t="n">
        <f aca="false">VarInput!A317</f>
        <v>0</v>
      </c>
      <c r="B317" s="71" t="n">
        <f aca="false">VarInput!B317</f>
        <v>0</v>
      </c>
      <c r="C317" s="71" t="n">
        <f aca="false">VarInput!C317</f>
        <v>0</v>
      </c>
      <c r="D317" s="71" t="n">
        <f aca="false">VarInput!D317</f>
        <v>0</v>
      </c>
      <c r="E317" s="71" t="n">
        <f aca="false">VarInput!E317</f>
        <v>0</v>
      </c>
      <c r="F317" s="71" t="n">
        <f aca="false">VarInput!F317</f>
        <v>0</v>
      </c>
      <c r="G317" s="71" t="n">
        <f aca="false">VarInput!G317</f>
        <v>0</v>
      </c>
      <c r="H317" s="71" t="n">
        <f aca="false">VarInput!H317</f>
        <v>0</v>
      </c>
      <c r="I317" s="71" t="n">
        <f aca="false">VarInput!I317</f>
        <v>0</v>
      </c>
      <c r="J317" s="71" t="n">
        <f aca="false">VarInput!J317</f>
        <v>0</v>
      </c>
      <c r="K317" s="72" t="n">
        <f aca="false">VarInput!K317</f>
        <v>0</v>
      </c>
      <c r="L317" s="72" t="n">
        <v>1</v>
      </c>
      <c r="M317" s="72" t="n">
        <v>0</v>
      </c>
    </row>
    <row r="318" customFormat="false" ht="12.75" hidden="false" customHeight="false" outlineLevel="0" collapsed="false">
      <c r="A318" s="71" t="n">
        <f aca="false">VarInput!A318</f>
        <v>0</v>
      </c>
      <c r="B318" s="71" t="n">
        <f aca="false">VarInput!B318</f>
        <v>0</v>
      </c>
      <c r="C318" s="71" t="n">
        <f aca="false">VarInput!C318</f>
        <v>0</v>
      </c>
      <c r="D318" s="71" t="n">
        <f aca="false">VarInput!D318</f>
        <v>0</v>
      </c>
      <c r="E318" s="71" t="n">
        <f aca="false">VarInput!E318</f>
        <v>0</v>
      </c>
      <c r="F318" s="71" t="n">
        <f aca="false">VarInput!F318</f>
        <v>0</v>
      </c>
      <c r="G318" s="71" t="n">
        <f aca="false">VarInput!G318</f>
        <v>0</v>
      </c>
      <c r="H318" s="71" t="n">
        <f aca="false">VarInput!H318</f>
        <v>0</v>
      </c>
      <c r="I318" s="71" t="n">
        <f aca="false">VarInput!I318</f>
        <v>0</v>
      </c>
      <c r="J318" s="71" t="n">
        <f aca="false">VarInput!J318</f>
        <v>0</v>
      </c>
      <c r="K318" s="72" t="n">
        <f aca="false">VarInput!K318</f>
        <v>0</v>
      </c>
      <c r="L318" s="72" t="n">
        <v>1</v>
      </c>
      <c r="M318" s="72" t="n">
        <v>0</v>
      </c>
    </row>
    <row r="319" customFormat="false" ht="12.75" hidden="false" customHeight="false" outlineLevel="0" collapsed="false">
      <c r="A319" s="71" t="n">
        <f aca="false">VarInput!A319</f>
        <v>0</v>
      </c>
      <c r="B319" s="71" t="n">
        <f aca="false">VarInput!B319</f>
        <v>0</v>
      </c>
      <c r="C319" s="71" t="n">
        <f aca="false">VarInput!C319</f>
        <v>0</v>
      </c>
      <c r="D319" s="71" t="n">
        <f aca="false">VarInput!D319</f>
        <v>0</v>
      </c>
      <c r="E319" s="71" t="n">
        <f aca="false">VarInput!E319</f>
        <v>0</v>
      </c>
      <c r="F319" s="71" t="n">
        <f aca="false">VarInput!F319</f>
        <v>0</v>
      </c>
      <c r="G319" s="71" t="n">
        <f aca="false">VarInput!G319</f>
        <v>0</v>
      </c>
      <c r="H319" s="71" t="n">
        <f aca="false">VarInput!H319</f>
        <v>0</v>
      </c>
      <c r="I319" s="71" t="n">
        <f aca="false">VarInput!I319</f>
        <v>0</v>
      </c>
      <c r="J319" s="71" t="n">
        <f aca="false">VarInput!J319</f>
        <v>0</v>
      </c>
      <c r="K319" s="72" t="n">
        <f aca="false">VarInput!K319</f>
        <v>0</v>
      </c>
      <c r="L319" s="72" t="n">
        <v>1</v>
      </c>
      <c r="M319" s="72" t="n">
        <v>0</v>
      </c>
    </row>
    <row r="320" customFormat="false" ht="12.75" hidden="false" customHeight="false" outlineLevel="0" collapsed="false">
      <c r="A320" s="71" t="n">
        <f aca="false">VarInput!A320</f>
        <v>0</v>
      </c>
      <c r="B320" s="71" t="n">
        <f aca="false">VarInput!B320</f>
        <v>0</v>
      </c>
      <c r="C320" s="71" t="n">
        <f aca="false">VarInput!C320</f>
        <v>0</v>
      </c>
      <c r="D320" s="71" t="n">
        <f aca="false">VarInput!D320</f>
        <v>0</v>
      </c>
      <c r="E320" s="71" t="n">
        <f aca="false">VarInput!E320</f>
        <v>0</v>
      </c>
      <c r="F320" s="71" t="n">
        <f aca="false">VarInput!F320</f>
        <v>0</v>
      </c>
      <c r="G320" s="71" t="n">
        <f aca="false">VarInput!G320</f>
        <v>0</v>
      </c>
      <c r="H320" s="71" t="n">
        <f aca="false">VarInput!H320</f>
        <v>0</v>
      </c>
      <c r="I320" s="71" t="n">
        <f aca="false">VarInput!I320</f>
        <v>0</v>
      </c>
      <c r="J320" s="71" t="n">
        <f aca="false">VarInput!J320</f>
        <v>0</v>
      </c>
      <c r="K320" s="72" t="n">
        <f aca="false">VarInput!K320</f>
        <v>0</v>
      </c>
      <c r="L320" s="72" t="n">
        <v>1</v>
      </c>
      <c r="M320" s="72" t="n">
        <v>0</v>
      </c>
    </row>
    <row r="321" customFormat="false" ht="12.75" hidden="false" customHeight="false" outlineLevel="0" collapsed="false">
      <c r="A321" s="71" t="n">
        <f aca="false">VarInput!A321</f>
        <v>0</v>
      </c>
      <c r="B321" s="71" t="n">
        <f aca="false">VarInput!B321</f>
        <v>0</v>
      </c>
      <c r="C321" s="71" t="n">
        <f aca="false">VarInput!C321</f>
        <v>0</v>
      </c>
      <c r="D321" s="71" t="n">
        <f aca="false">VarInput!D321</f>
        <v>0</v>
      </c>
      <c r="E321" s="71" t="n">
        <f aca="false">VarInput!E321</f>
        <v>0</v>
      </c>
      <c r="F321" s="71" t="n">
        <f aca="false">VarInput!F321</f>
        <v>0</v>
      </c>
      <c r="G321" s="71" t="n">
        <f aca="false">VarInput!G321</f>
        <v>0</v>
      </c>
      <c r="H321" s="71" t="n">
        <f aca="false">VarInput!H321</f>
        <v>0</v>
      </c>
      <c r="I321" s="71" t="n">
        <f aca="false">VarInput!I321</f>
        <v>0</v>
      </c>
      <c r="J321" s="71" t="n">
        <f aca="false">VarInput!J321</f>
        <v>0</v>
      </c>
      <c r="K321" s="72" t="n">
        <f aca="false">VarInput!K321</f>
        <v>0</v>
      </c>
      <c r="L321" s="72" t="n">
        <v>1</v>
      </c>
      <c r="M321" s="72" t="n">
        <v>0</v>
      </c>
    </row>
    <row r="322" customFormat="false" ht="12.75" hidden="false" customHeight="false" outlineLevel="0" collapsed="false">
      <c r="A322" s="71" t="n">
        <f aca="false">VarInput!A322</f>
        <v>0</v>
      </c>
      <c r="B322" s="71" t="n">
        <f aca="false">VarInput!B322</f>
        <v>0</v>
      </c>
      <c r="C322" s="71" t="n">
        <f aca="false">VarInput!C322</f>
        <v>0</v>
      </c>
      <c r="D322" s="71" t="n">
        <f aca="false">VarInput!D322</f>
        <v>0</v>
      </c>
      <c r="E322" s="71" t="n">
        <f aca="false">VarInput!E322</f>
        <v>0</v>
      </c>
      <c r="F322" s="71" t="n">
        <f aca="false">VarInput!F322</f>
        <v>0</v>
      </c>
      <c r="G322" s="71" t="n">
        <f aca="false">VarInput!G322</f>
        <v>0</v>
      </c>
      <c r="H322" s="71" t="n">
        <f aca="false">VarInput!H322</f>
        <v>0</v>
      </c>
      <c r="I322" s="71" t="n">
        <f aca="false">VarInput!I322</f>
        <v>0</v>
      </c>
      <c r="J322" s="71" t="n">
        <f aca="false">VarInput!J322</f>
        <v>0</v>
      </c>
      <c r="K322" s="72" t="n">
        <f aca="false">VarInput!K322</f>
        <v>0</v>
      </c>
      <c r="L322" s="72" t="n">
        <v>1</v>
      </c>
      <c r="M322" s="72" t="n">
        <v>0</v>
      </c>
    </row>
    <row r="323" customFormat="false" ht="12.75" hidden="false" customHeight="false" outlineLevel="0" collapsed="false">
      <c r="A323" s="71" t="n">
        <f aca="false">VarInput!A323</f>
        <v>0</v>
      </c>
      <c r="B323" s="71" t="n">
        <f aca="false">VarInput!B323</f>
        <v>0</v>
      </c>
      <c r="C323" s="71" t="n">
        <f aca="false">VarInput!C323</f>
        <v>0</v>
      </c>
      <c r="D323" s="71" t="n">
        <f aca="false">VarInput!D323</f>
        <v>0</v>
      </c>
      <c r="E323" s="71" t="n">
        <f aca="false">VarInput!E323</f>
        <v>0</v>
      </c>
      <c r="F323" s="71" t="n">
        <f aca="false">VarInput!F323</f>
        <v>0</v>
      </c>
      <c r="G323" s="71" t="n">
        <f aca="false">VarInput!G323</f>
        <v>0</v>
      </c>
      <c r="H323" s="71" t="n">
        <f aca="false">VarInput!H323</f>
        <v>0</v>
      </c>
      <c r="I323" s="71" t="n">
        <f aca="false">VarInput!I323</f>
        <v>0</v>
      </c>
      <c r="J323" s="71" t="n">
        <f aca="false">VarInput!J323</f>
        <v>0</v>
      </c>
      <c r="K323" s="72" t="n">
        <f aca="false">VarInput!K323</f>
        <v>0</v>
      </c>
      <c r="L323" s="72" t="n">
        <v>1</v>
      </c>
      <c r="M323" s="72" t="n">
        <v>0</v>
      </c>
    </row>
    <row r="324" customFormat="false" ht="12.75" hidden="false" customHeight="false" outlineLevel="0" collapsed="false">
      <c r="A324" s="71" t="n">
        <f aca="false">VarInput!A324</f>
        <v>0</v>
      </c>
      <c r="B324" s="71" t="n">
        <f aca="false">VarInput!B324</f>
        <v>0</v>
      </c>
      <c r="C324" s="71" t="n">
        <f aca="false">VarInput!C324</f>
        <v>0</v>
      </c>
      <c r="D324" s="71" t="n">
        <f aca="false">VarInput!D324</f>
        <v>0</v>
      </c>
      <c r="E324" s="71" t="n">
        <f aca="false">VarInput!E324</f>
        <v>0</v>
      </c>
      <c r="F324" s="71" t="n">
        <f aca="false">VarInput!F324</f>
        <v>0</v>
      </c>
      <c r="G324" s="71" t="n">
        <f aca="false">VarInput!G324</f>
        <v>0</v>
      </c>
      <c r="H324" s="71" t="n">
        <f aca="false">VarInput!H324</f>
        <v>0</v>
      </c>
      <c r="I324" s="71" t="n">
        <f aca="false">VarInput!I324</f>
        <v>0</v>
      </c>
      <c r="J324" s="71" t="n">
        <f aca="false">VarInput!J324</f>
        <v>0</v>
      </c>
      <c r="K324" s="72" t="n">
        <f aca="false">VarInput!K324</f>
        <v>0</v>
      </c>
      <c r="L324" s="72" t="n">
        <v>1</v>
      </c>
      <c r="M324" s="72" t="n">
        <v>0</v>
      </c>
    </row>
    <row r="325" customFormat="false" ht="12.75" hidden="false" customHeight="false" outlineLevel="0" collapsed="false">
      <c r="A325" s="71" t="n">
        <f aca="false">VarInput!A325</f>
        <v>0</v>
      </c>
      <c r="B325" s="71" t="n">
        <f aca="false">VarInput!B325</f>
        <v>0</v>
      </c>
      <c r="C325" s="71" t="n">
        <f aca="false">VarInput!C325</f>
        <v>0</v>
      </c>
      <c r="D325" s="71" t="n">
        <f aca="false">VarInput!D325</f>
        <v>0</v>
      </c>
      <c r="E325" s="71" t="n">
        <f aca="false">VarInput!E325</f>
        <v>0</v>
      </c>
      <c r="F325" s="71" t="n">
        <f aca="false">VarInput!F325</f>
        <v>0</v>
      </c>
      <c r="G325" s="71" t="n">
        <f aca="false">VarInput!G325</f>
        <v>0</v>
      </c>
      <c r="H325" s="71" t="n">
        <f aca="false">VarInput!H325</f>
        <v>0</v>
      </c>
      <c r="I325" s="71" t="n">
        <f aca="false">VarInput!I325</f>
        <v>0</v>
      </c>
      <c r="J325" s="71" t="n">
        <f aca="false">VarInput!J325</f>
        <v>0</v>
      </c>
      <c r="K325" s="72" t="n">
        <f aca="false">VarInput!K325</f>
        <v>0</v>
      </c>
      <c r="L325" s="72" t="n">
        <v>1</v>
      </c>
      <c r="M325" s="72" t="n">
        <v>0</v>
      </c>
    </row>
    <row r="326" customFormat="false" ht="12.75" hidden="false" customHeight="false" outlineLevel="0" collapsed="false">
      <c r="A326" s="71" t="n">
        <f aca="false">VarInput!A326</f>
        <v>0</v>
      </c>
      <c r="B326" s="71" t="n">
        <f aca="false">VarInput!B326</f>
        <v>0</v>
      </c>
      <c r="C326" s="71" t="n">
        <f aca="false">VarInput!C326</f>
        <v>0</v>
      </c>
      <c r="D326" s="71" t="n">
        <f aca="false">VarInput!D326</f>
        <v>0</v>
      </c>
      <c r="E326" s="71" t="n">
        <f aca="false">VarInput!E326</f>
        <v>0</v>
      </c>
      <c r="F326" s="71" t="n">
        <f aca="false">VarInput!F326</f>
        <v>0</v>
      </c>
      <c r="G326" s="71" t="n">
        <f aca="false">VarInput!G326</f>
        <v>0</v>
      </c>
      <c r="H326" s="71" t="n">
        <f aca="false">VarInput!H326</f>
        <v>0</v>
      </c>
      <c r="I326" s="71" t="n">
        <f aca="false">VarInput!I326</f>
        <v>0</v>
      </c>
      <c r="J326" s="71" t="n">
        <f aca="false">VarInput!J326</f>
        <v>0</v>
      </c>
      <c r="K326" s="72" t="n">
        <f aca="false">VarInput!K326</f>
        <v>0</v>
      </c>
      <c r="L326" s="72" t="n">
        <v>1</v>
      </c>
      <c r="M326" s="72" t="n">
        <v>0</v>
      </c>
    </row>
    <row r="327" customFormat="false" ht="12.75" hidden="false" customHeight="false" outlineLevel="0" collapsed="false">
      <c r="A327" s="71" t="n">
        <f aca="false">VarInput!A327</f>
        <v>0</v>
      </c>
      <c r="B327" s="71" t="n">
        <f aca="false">VarInput!B327</f>
        <v>0</v>
      </c>
      <c r="C327" s="71" t="n">
        <f aca="false">VarInput!C327</f>
        <v>0</v>
      </c>
      <c r="D327" s="71" t="n">
        <f aca="false">VarInput!D327</f>
        <v>0</v>
      </c>
      <c r="E327" s="71" t="n">
        <f aca="false">VarInput!E327</f>
        <v>0</v>
      </c>
      <c r="F327" s="71" t="n">
        <f aca="false">VarInput!F327</f>
        <v>0</v>
      </c>
      <c r="G327" s="71" t="n">
        <f aca="false">VarInput!G327</f>
        <v>0</v>
      </c>
      <c r="H327" s="71" t="n">
        <f aca="false">VarInput!H327</f>
        <v>0</v>
      </c>
      <c r="I327" s="71" t="n">
        <f aca="false">VarInput!I327</f>
        <v>0</v>
      </c>
      <c r="J327" s="71" t="n">
        <f aca="false">VarInput!J327</f>
        <v>0</v>
      </c>
      <c r="K327" s="72" t="n">
        <f aca="false">VarInput!K327</f>
        <v>0</v>
      </c>
      <c r="L327" s="72" t="n">
        <v>1</v>
      </c>
      <c r="M327" s="72" t="n">
        <v>0</v>
      </c>
    </row>
    <row r="328" customFormat="false" ht="12.75" hidden="false" customHeight="false" outlineLevel="0" collapsed="false">
      <c r="A328" s="71" t="n">
        <f aca="false">VarInput!A328</f>
        <v>0</v>
      </c>
      <c r="B328" s="71" t="n">
        <f aca="false">VarInput!B328</f>
        <v>0</v>
      </c>
      <c r="C328" s="71" t="n">
        <f aca="false">VarInput!C328</f>
        <v>0</v>
      </c>
      <c r="D328" s="71" t="n">
        <f aca="false">VarInput!D328</f>
        <v>0</v>
      </c>
      <c r="E328" s="71" t="n">
        <f aca="false">VarInput!E328</f>
        <v>0</v>
      </c>
      <c r="F328" s="71" t="n">
        <f aca="false">VarInput!F328</f>
        <v>0</v>
      </c>
      <c r="G328" s="71" t="n">
        <f aca="false">VarInput!G328</f>
        <v>0</v>
      </c>
      <c r="H328" s="71" t="n">
        <f aca="false">VarInput!H328</f>
        <v>0</v>
      </c>
      <c r="I328" s="71" t="n">
        <f aca="false">VarInput!I328</f>
        <v>0</v>
      </c>
      <c r="J328" s="71" t="n">
        <f aca="false">VarInput!J328</f>
        <v>0</v>
      </c>
      <c r="K328" s="72" t="n">
        <f aca="false">VarInput!K328</f>
        <v>0</v>
      </c>
      <c r="L328" s="72" t="n">
        <v>1</v>
      </c>
      <c r="M328" s="72" t="n">
        <v>0</v>
      </c>
    </row>
    <row r="329" customFormat="false" ht="12.75" hidden="false" customHeight="false" outlineLevel="0" collapsed="false">
      <c r="A329" s="71" t="n">
        <f aca="false">VarInput!A329</f>
        <v>0</v>
      </c>
      <c r="B329" s="71" t="n">
        <f aca="false">VarInput!B329</f>
        <v>0</v>
      </c>
      <c r="C329" s="71" t="n">
        <f aca="false">VarInput!C329</f>
        <v>0</v>
      </c>
      <c r="D329" s="71" t="n">
        <f aca="false">VarInput!D329</f>
        <v>0</v>
      </c>
      <c r="E329" s="71" t="n">
        <f aca="false">VarInput!E329</f>
        <v>0</v>
      </c>
      <c r="F329" s="71" t="n">
        <f aca="false">VarInput!F329</f>
        <v>0</v>
      </c>
      <c r="G329" s="71" t="n">
        <f aca="false">VarInput!G329</f>
        <v>0</v>
      </c>
      <c r="H329" s="71" t="n">
        <f aca="false">VarInput!H329</f>
        <v>0</v>
      </c>
      <c r="I329" s="71" t="n">
        <f aca="false">VarInput!I329</f>
        <v>0</v>
      </c>
      <c r="J329" s="71" t="n">
        <f aca="false">VarInput!J329</f>
        <v>0</v>
      </c>
      <c r="K329" s="72" t="n">
        <f aca="false">VarInput!K329</f>
        <v>0</v>
      </c>
      <c r="L329" s="72" t="n">
        <v>1</v>
      </c>
      <c r="M329" s="72" t="n">
        <v>0</v>
      </c>
    </row>
    <row r="330" customFormat="false" ht="12.75" hidden="false" customHeight="false" outlineLevel="0" collapsed="false">
      <c r="A330" s="71" t="n">
        <f aca="false">VarInput!A330</f>
        <v>0</v>
      </c>
      <c r="B330" s="71" t="n">
        <f aca="false">VarInput!B330</f>
        <v>0</v>
      </c>
      <c r="C330" s="71" t="n">
        <f aca="false">VarInput!C330</f>
        <v>0</v>
      </c>
      <c r="D330" s="71" t="n">
        <f aca="false">VarInput!D330</f>
        <v>0</v>
      </c>
      <c r="E330" s="71" t="n">
        <f aca="false">VarInput!E330</f>
        <v>0</v>
      </c>
      <c r="F330" s="71" t="n">
        <f aca="false">VarInput!F330</f>
        <v>0</v>
      </c>
      <c r="G330" s="71" t="n">
        <f aca="false">VarInput!G330</f>
        <v>0</v>
      </c>
      <c r="H330" s="71" t="n">
        <f aca="false">VarInput!H330</f>
        <v>0</v>
      </c>
      <c r="I330" s="71" t="n">
        <f aca="false">VarInput!I330</f>
        <v>0</v>
      </c>
      <c r="J330" s="71" t="n">
        <f aca="false">VarInput!J330</f>
        <v>0</v>
      </c>
      <c r="K330" s="72" t="n">
        <f aca="false">VarInput!K330</f>
        <v>0</v>
      </c>
      <c r="L330" s="72" t="n">
        <v>1</v>
      </c>
      <c r="M330" s="72" t="n">
        <v>0</v>
      </c>
    </row>
    <row r="331" customFormat="false" ht="12.75" hidden="false" customHeight="false" outlineLevel="0" collapsed="false">
      <c r="A331" s="71" t="n">
        <f aca="false">VarInput!A331</f>
        <v>0</v>
      </c>
      <c r="B331" s="71" t="n">
        <f aca="false">VarInput!B331</f>
        <v>0</v>
      </c>
      <c r="C331" s="71" t="n">
        <f aca="false">VarInput!C331</f>
        <v>0</v>
      </c>
      <c r="D331" s="71" t="n">
        <f aca="false">VarInput!D331</f>
        <v>0</v>
      </c>
      <c r="E331" s="71" t="n">
        <f aca="false">VarInput!E331</f>
        <v>0</v>
      </c>
      <c r="F331" s="71" t="n">
        <f aca="false">VarInput!F331</f>
        <v>0</v>
      </c>
      <c r="G331" s="71" t="n">
        <f aca="false">VarInput!G331</f>
        <v>0</v>
      </c>
      <c r="H331" s="71" t="n">
        <f aca="false">VarInput!H331</f>
        <v>0</v>
      </c>
      <c r="I331" s="71" t="n">
        <f aca="false">VarInput!I331</f>
        <v>0</v>
      </c>
      <c r="J331" s="71" t="n">
        <f aca="false">VarInput!J331</f>
        <v>0</v>
      </c>
      <c r="K331" s="72" t="n">
        <f aca="false">VarInput!K331</f>
        <v>0</v>
      </c>
      <c r="L331" s="72" t="n">
        <v>1</v>
      </c>
      <c r="M331" s="72" t="n">
        <v>0</v>
      </c>
    </row>
    <row r="332" customFormat="false" ht="12.75" hidden="false" customHeight="false" outlineLevel="0" collapsed="false">
      <c r="A332" s="71" t="n">
        <f aca="false">VarInput!A332</f>
        <v>0</v>
      </c>
      <c r="B332" s="71" t="n">
        <f aca="false">VarInput!B332</f>
        <v>0</v>
      </c>
      <c r="C332" s="71" t="n">
        <f aca="false">VarInput!C332</f>
        <v>0</v>
      </c>
      <c r="D332" s="71" t="n">
        <f aca="false">VarInput!D332</f>
        <v>0</v>
      </c>
      <c r="E332" s="71" t="n">
        <f aca="false">VarInput!E332</f>
        <v>0</v>
      </c>
      <c r="F332" s="71" t="n">
        <f aca="false">VarInput!F332</f>
        <v>0</v>
      </c>
      <c r="G332" s="71" t="n">
        <f aca="false">VarInput!G332</f>
        <v>0</v>
      </c>
      <c r="H332" s="71" t="n">
        <f aca="false">VarInput!H332</f>
        <v>0</v>
      </c>
      <c r="I332" s="71" t="n">
        <f aca="false">VarInput!I332</f>
        <v>0</v>
      </c>
      <c r="J332" s="71" t="n">
        <f aca="false">VarInput!J332</f>
        <v>0</v>
      </c>
      <c r="K332" s="72" t="n">
        <f aca="false">VarInput!K332</f>
        <v>0</v>
      </c>
      <c r="L332" s="72" t="n">
        <v>1</v>
      </c>
      <c r="M332" s="72" t="n">
        <v>0</v>
      </c>
    </row>
    <row r="333" customFormat="false" ht="12.75" hidden="false" customHeight="false" outlineLevel="0" collapsed="false">
      <c r="A333" s="71" t="n">
        <f aca="false">VarInput!A333</f>
        <v>0</v>
      </c>
      <c r="B333" s="71" t="n">
        <f aca="false">VarInput!B333</f>
        <v>0</v>
      </c>
      <c r="C333" s="71" t="n">
        <f aca="false">VarInput!C333</f>
        <v>0</v>
      </c>
      <c r="D333" s="71" t="n">
        <f aca="false">VarInput!D333</f>
        <v>0</v>
      </c>
      <c r="E333" s="71" t="n">
        <f aca="false">VarInput!E333</f>
        <v>0</v>
      </c>
      <c r="F333" s="71" t="n">
        <f aca="false">VarInput!F333</f>
        <v>0</v>
      </c>
      <c r="G333" s="71" t="n">
        <f aca="false">VarInput!G333</f>
        <v>0</v>
      </c>
      <c r="H333" s="71" t="n">
        <f aca="false">VarInput!H333</f>
        <v>0</v>
      </c>
      <c r="I333" s="71" t="n">
        <f aca="false">VarInput!I333</f>
        <v>0</v>
      </c>
      <c r="J333" s="71" t="n">
        <f aca="false">VarInput!J333</f>
        <v>0</v>
      </c>
      <c r="K333" s="72" t="n">
        <f aca="false">VarInput!K333</f>
        <v>0</v>
      </c>
      <c r="L333" s="72" t="n">
        <v>1</v>
      </c>
      <c r="M333" s="72" t="n">
        <v>0</v>
      </c>
    </row>
    <row r="334" customFormat="false" ht="12.75" hidden="false" customHeight="false" outlineLevel="0" collapsed="false">
      <c r="A334" s="71" t="n">
        <f aca="false">VarInput!A334</f>
        <v>0</v>
      </c>
      <c r="B334" s="71" t="n">
        <f aca="false">VarInput!B334</f>
        <v>0</v>
      </c>
      <c r="C334" s="71" t="n">
        <f aca="false">VarInput!C334</f>
        <v>0</v>
      </c>
      <c r="D334" s="71" t="n">
        <f aca="false">VarInput!D334</f>
        <v>0</v>
      </c>
      <c r="E334" s="71" t="n">
        <f aca="false">VarInput!E334</f>
        <v>0</v>
      </c>
      <c r="F334" s="71" t="n">
        <f aca="false">VarInput!F334</f>
        <v>0</v>
      </c>
      <c r="G334" s="71" t="n">
        <f aca="false">VarInput!G334</f>
        <v>0</v>
      </c>
      <c r="H334" s="71" t="n">
        <f aca="false">VarInput!H334</f>
        <v>0</v>
      </c>
      <c r="I334" s="71" t="n">
        <f aca="false">VarInput!I334</f>
        <v>0</v>
      </c>
      <c r="J334" s="71" t="n">
        <f aca="false">VarInput!J334</f>
        <v>0</v>
      </c>
      <c r="K334" s="72" t="n">
        <f aca="false">VarInput!K334</f>
        <v>0</v>
      </c>
      <c r="L334" s="72" t="n">
        <v>1</v>
      </c>
      <c r="M334" s="72" t="n">
        <v>0</v>
      </c>
    </row>
    <row r="335" customFormat="false" ht="12.75" hidden="false" customHeight="false" outlineLevel="0" collapsed="false">
      <c r="A335" s="71" t="n">
        <f aca="false">VarInput!A335</f>
        <v>0</v>
      </c>
      <c r="B335" s="71" t="n">
        <f aca="false">VarInput!B335</f>
        <v>0</v>
      </c>
      <c r="C335" s="71" t="n">
        <f aca="false">VarInput!C335</f>
        <v>0</v>
      </c>
      <c r="D335" s="71" t="n">
        <f aca="false">VarInput!D335</f>
        <v>0</v>
      </c>
      <c r="E335" s="71" t="n">
        <f aca="false">VarInput!E335</f>
        <v>0</v>
      </c>
      <c r="F335" s="71" t="n">
        <f aca="false">VarInput!F335</f>
        <v>0</v>
      </c>
      <c r="G335" s="71" t="n">
        <f aca="false">VarInput!G335</f>
        <v>0</v>
      </c>
      <c r="H335" s="71" t="n">
        <f aca="false">VarInput!H335</f>
        <v>0</v>
      </c>
      <c r="I335" s="71" t="n">
        <f aca="false">VarInput!I335</f>
        <v>0</v>
      </c>
      <c r="J335" s="71" t="n">
        <f aca="false">VarInput!J335</f>
        <v>0</v>
      </c>
      <c r="K335" s="72" t="n">
        <f aca="false">VarInput!K335</f>
        <v>0</v>
      </c>
      <c r="L335" s="72" t="n">
        <v>1</v>
      </c>
      <c r="M335" s="72" t="n">
        <v>0</v>
      </c>
    </row>
    <row r="336" customFormat="false" ht="12.75" hidden="false" customHeight="false" outlineLevel="0" collapsed="false">
      <c r="A336" s="71" t="n">
        <f aca="false">VarInput!A336</f>
        <v>0</v>
      </c>
      <c r="B336" s="71" t="n">
        <f aca="false">VarInput!B336</f>
        <v>0</v>
      </c>
      <c r="C336" s="71" t="n">
        <f aca="false">VarInput!C336</f>
        <v>0</v>
      </c>
      <c r="D336" s="71" t="n">
        <f aca="false">VarInput!D336</f>
        <v>0</v>
      </c>
      <c r="E336" s="71" t="n">
        <f aca="false">VarInput!E336</f>
        <v>0</v>
      </c>
      <c r="F336" s="71" t="n">
        <f aca="false">VarInput!F336</f>
        <v>0</v>
      </c>
      <c r="G336" s="71" t="n">
        <f aca="false">VarInput!G336</f>
        <v>0</v>
      </c>
      <c r="H336" s="71" t="n">
        <f aca="false">VarInput!H336</f>
        <v>0</v>
      </c>
      <c r="I336" s="71" t="n">
        <f aca="false">VarInput!I336</f>
        <v>0</v>
      </c>
      <c r="J336" s="71" t="n">
        <f aca="false">VarInput!J336</f>
        <v>0</v>
      </c>
      <c r="K336" s="72" t="n">
        <f aca="false">VarInput!K336</f>
        <v>0</v>
      </c>
      <c r="L336" s="72" t="n">
        <v>1</v>
      </c>
      <c r="M336" s="72" t="n">
        <v>0</v>
      </c>
    </row>
    <row r="337" customFormat="false" ht="12.75" hidden="false" customHeight="false" outlineLevel="0" collapsed="false">
      <c r="A337" s="71" t="n">
        <f aca="false">VarInput!A337</f>
        <v>0</v>
      </c>
      <c r="B337" s="71" t="n">
        <f aca="false">VarInput!B337</f>
        <v>0</v>
      </c>
      <c r="C337" s="71" t="n">
        <f aca="false">VarInput!C337</f>
        <v>0</v>
      </c>
      <c r="D337" s="71" t="n">
        <f aca="false">VarInput!D337</f>
        <v>0</v>
      </c>
      <c r="E337" s="71" t="n">
        <f aca="false">VarInput!E337</f>
        <v>0</v>
      </c>
      <c r="F337" s="71" t="n">
        <f aca="false">VarInput!F337</f>
        <v>0</v>
      </c>
      <c r="G337" s="71" t="n">
        <f aca="false">VarInput!G337</f>
        <v>0</v>
      </c>
      <c r="H337" s="71" t="n">
        <f aca="false">VarInput!H337</f>
        <v>0</v>
      </c>
      <c r="I337" s="71" t="n">
        <f aca="false">VarInput!I337</f>
        <v>0</v>
      </c>
      <c r="J337" s="71" t="n">
        <f aca="false">VarInput!J337</f>
        <v>0</v>
      </c>
      <c r="K337" s="72" t="n">
        <f aca="false">VarInput!K337</f>
        <v>0</v>
      </c>
      <c r="L337" s="72" t="n">
        <v>1</v>
      </c>
      <c r="M337" s="72" t="n">
        <v>0</v>
      </c>
    </row>
    <row r="338" customFormat="false" ht="12.75" hidden="false" customHeight="false" outlineLevel="0" collapsed="false">
      <c r="A338" s="71" t="n">
        <f aca="false">VarInput!A338</f>
        <v>0</v>
      </c>
      <c r="B338" s="71" t="n">
        <f aca="false">VarInput!B338</f>
        <v>0</v>
      </c>
      <c r="C338" s="71" t="n">
        <f aca="false">VarInput!C338</f>
        <v>0</v>
      </c>
      <c r="D338" s="71" t="n">
        <f aca="false">VarInput!D338</f>
        <v>0</v>
      </c>
      <c r="E338" s="71" t="n">
        <f aca="false">VarInput!E338</f>
        <v>0</v>
      </c>
      <c r="F338" s="71" t="n">
        <f aca="false">VarInput!F338</f>
        <v>0</v>
      </c>
      <c r="G338" s="71" t="n">
        <f aca="false">VarInput!G338</f>
        <v>0</v>
      </c>
      <c r="H338" s="71" t="n">
        <f aca="false">VarInput!H338</f>
        <v>0</v>
      </c>
      <c r="I338" s="71" t="n">
        <f aca="false">VarInput!I338</f>
        <v>0</v>
      </c>
      <c r="J338" s="71" t="n">
        <f aca="false">VarInput!J338</f>
        <v>0</v>
      </c>
      <c r="K338" s="72" t="n">
        <f aca="false">VarInput!K338</f>
        <v>0</v>
      </c>
      <c r="L338" s="72" t="n">
        <v>1</v>
      </c>
      <c r="M338" s="72" t="n">
        <v>0</v>
      </c>
    </row>
    <row r="339" customFormat="false" ht="12.75" hidden="false" customHeight="false" outlineLevel="0" collapsed="false">
      <c r="A339" s="71" t="n">
        <f aca="false">VarInput!A339</f>
        <v>0</v>
      </c>
      <c r="B339" s="71" t="n">
        <f aca="false">VarInput!B339</f>
        <v>0</v>
      </c>
      <c r="C339" s="71" t="n">
        <f aca="false">VarInput!C339</f>
        <v>0</v>
      </c>
      <c r="D339" s="71" t="n">
        <f aca="false">VarInput!D339</f>
        <v>0</v>
      </c>
      <c r="E339" s="71" t="n">
        <f aca="false">VarInput!E339</f>
        <v>0</v>
      </c>
      <c r="F339" s="71" t="n">
        <f aca="false">VarInput!F339</f>
        <v>0</v>
      </c>
      <c r="G339" s="71" t="n">
        <f aca="false">VarInput!G339</f>
        <v>0</v>
      </c>
      <c r="H339" s="71" t="n">
        <f aca="false">VarInput!H339</f>
        <v>0</v>
      </c>
      <c r="I339" s="71" t="n">
        <f aca="false">VarInput!I339</f>
        <v>0</v>
      </c>
      <c r="J339" s="71" t="n">
        <f aca="false">VarInput!J339</f>
        <v>0</v>
      </c>
      <c r="K339" s="72" t="n">
        <f aca="false">VarInput!K339</f>
        <v>0</v>
      </c>
      <c r="L339" s="72" t="n">
        <v>1</v>
      </c>
      <c r="M339" s="72" t="n">
        <v>0</v>
      </c>
    </row>
    <row r="340" customFormat="false" ht="12.75" hidden="false" customHeight="false" outlineLevel="0" collapsed="false">
      <c r="A340" s="71" t="n">
        <f aca="false">VarInput!A340</f>
        <v>0</v>
      </c>
      <c r="B340" s="71" t="n">
        <f aca="false">VarInput!B340</f>
        <v>0</v>
      </c>
      <c r="C340" s="71" t="n">
        <f aca="false">VarInput!C340</f>
        <v>0</v>
      </c>
      <c r="D340" s="71" t="n">
        <f aca="false">VarInput!D340</f>
        <v>0</v>
      </c>
      <c r="E340" s="71" t="n">
        <f aca="false">VarInput!E340</f>
        <v>0</v>
      </c>
      <c r="F340" s="71" t="n">
        <f aca="false">VarInput!F340</f>
        <v>0</v>
      </c>
      <c r="G340" s="71" t="n">
        <f aca="false">VarInput!G340</f>
        <v>0</v>
      </c>
      <c r="H340" s="71" t="n">
        <f aca="false">VarInput!H340</f>
        <v>0</v>
      </c>
      <c r="I340" s="71" t="n">
        <f aca="false">VarInput!I340</f>
        <v>0</v>
      </c>
      <c r="J340" s="71" t="n">
        <f aca="false">VarInput!J340</f>
        <v>0</v>
      </c>
      <c r="K340" s="72" t="n">
        <f aca="false">VarInput!K340</f>
        <v>0</v>
      </c>
      <c r="L340" s="72" t="n">
        <v>1</v>
      </c>
      <c r="M340" s="72" t="n">
        <v>0</v>
      </c>
    </row>
    <row r="341" customFormat="false" ht="12.75" hidden="false" customHeight="false" outlineLevel="0" collapsed="false">
      <c r="A341" s="71" t="n">
        <f aca="false">VarInput!A341</f>
        <v>0</v>
      </c>
      <c r="B341" s="71" t="n">
        <f aca="false">VarInput!B341</f>
        <v>0</v>
      </c>
      <c r="C341" s="71" t="n">
        <f aca="false">VarInput!C341</f>
        <v>0</v>
      </c>
      <c r="D341" s="71" t="n">
        <f aca="false">VarInput!D341</f>
        <v>0</v>
      </c>
      <c r="E341" s="71" t="n">
        <f aca="false">VarInput!E341</f>
        <v>0</v>
      </c>
      <c r="F341" s="71" t="n">
        <f aca="false">VarInput!F341</f>
        <v>0</v>
      </c>
      <c r="G341" s="71" t="n">
        <f aca="false">VarInput!G341</f>
        <v>0</v>
      </c>
      <c r="H341" s="71" t="n">
        <f aca="false">VarInput!H341</f>
        <v>0</v>
      </c>
      <c r="I341" s="71" t="n">
        <f aca="false">VarInput!I341</f>
        <v>0</v>
      </c>
      <c r="J341" s="71" t="n">
        <f aca="false">VarInput!J341</f>
        <v>0</v>
      </c>
      <c r="K341" s="72" t="n">
        <f aca="false">VarInput!K341</f>
        <v>0</v>
      </c>
      <c r="L341" s="72" t="n">
        <v>1</v>
      </c>
      <c r="M341" s="72" t="n">
        <v>0</v>
      </c>
    </row>
    <row r="342" customFormat="false" ht="12.75" hidden="false" customHeight="false" outlineLevel="0" collapsed="false">
      <c r="A342" s="71" t="n">
        <f aca="false">VarInput!A342</f>
        <v>0</v>
      </c>
      <c r="B342" s="71" t="n">
        <f aca="false">VarInput!B342</f>
        <v>0</v>
      </c>
      <c r="C342" s="71" t="n">
        <f aca="false">VarInput!C342</f>
        <v>0</v>
      </c>
      <c r="D342" s="71" t="n">
        <f aca="false">VarInput!D342</f>
        <v>0</v>
      </c>
      <c r="E342" s="71" t="n">
        <f aca="false">VarInput!E342</f>
        <v>0</v>
      </c>
      <c r="F342" s="71" t="n">
        <f aca="false">VarInput!F342</f>
        <v>0</v>
      </c>
      <c r="G342" s="71" t="n">
        <f aca="false">VarInput!G342</f>
        <v>0</v>
      </c>
      <c r="H342" s="71" t="n">
        <f aca="false">VarInput!H342</f>
        <v>0</v>
      </c>
      <c r="I342" s="71" t="n">
        <f aca="false">VarInput!I342</f>
        <v>0</v>
      </c>
      <c r="J342" s="71" t="n">
        <f aca="false">VarInput!J342</f>
        <v>0</v>
      </c>
      <c r="K342" s="72" t="n">
        <f aca="false">VarInput!K342</f>
        <v>0</v>
      </c>
      <c r="L342" s="72" t="n">
        <v>1</v>
      </c>
      <c r="M342" s="72" t="n">
        <v>0</v>
      </c>
    </row>
    <row r="343" customFormat="false" ht="12.75" hidden="false" customHeight="false" outlineLevel="0" collapsed="false">
      <c r="A343" s="71" t="n">
        <f aca="false">VarInput!A343</f>
        <v>0</v>
      </c>
      <c r="B343" s="71" t="n">
        <f aca="false">VarInput!B343</f>
        <v>0</v>
      </c>
      <c r="C343" s="71" t="n">
        <f aca="false">VarInput!C343</f>
        <v>0</v>
      </c>
      <c r="D343" s="71" t="n">
        <f aca="false">VarInput!D343</f>
        <v>0</v>
      </c>
      <c r="E343" s="71" t="n">
        <f aca="false">VarInput!E343</f>
        <v>0</v>
      </c>
      <c r="F343" s="71" t="n">
        <f aca="false">VarInput!F343</f>
        <v>0</v>
      </c>
      <c r="G343" s="71" t="n">
        <f aca="false">VarInput!G343</f>
        <v>0</v>
      </c>
      <c r="H343" s="71" t="n">
        <f aca="false">VarInput!H343</f>
        <v>0</v>
      </c>
      <c r="I343" s="71" t="n">
        <f aca="false">VarInput!I343</f>
        <v>0</v>
      </c>
      <c r="J343" s="71" t="n">
        <f aca="false">VarInput!J343</f>
        <v>0</v>
      </c>
      <c r="K343" s="72" t="n">
        <f aca="false">VarInput!K343</f>
        <v>0</v>
      </c>
      <c r="L343" s="72" t="n">
        <v>1</v>
      </c>
      <c r="M343" s="72" t="n">
        <v>0</v>
      </c>
    </row>
    <row r="344" customFormat="false" ht="12.75" hidden="false" customHeight="false" outlineLevel="0" collapsed="false">
      <c r="A344" s="71" t="n">
        <f aca="false">VarInput!A344</f>
        <v>0</v>
      </c>
      <c r="B344" s="71" t="n">
        <f aca="false">VarInput!B344</f>
        <v>0</v>
      </c>
      <c r="C344" s="71" t="n">
        <f aca="false">VarInput!C344</f>
        <v>0</v>
      </c>
      <c r="D344" s="71" t="n">
        <f aca="false">VarInput!D344</f>
        <v>0</v>
      </c>
      <c r="E344" s="71" t="n">
        <f aca="false">VarInput!E344</f>
        <v>0</v>
      </c>
      <c r="F344" s="71" t="n">
        <f aca="false">VarInput!F344</f>
        <v>0</v>
      </c>
      <c r="G344" s="71" t="n">
        <f aca="false">VarInput!G344</f>
        <v>0</v>
      </c>
      <c r="H344" s="71" t="n">
        <f aca="false">VarInput!H344</f>
        <v>0</v>
      </c>
      <c r="I344" s="71" t="n">
        <f aca="false">VarInput!I344</f>
        <v>0</v>
      </c>
      <c r="J344" s="71" t="n">
        <f aca="false">VarInput!J344</f>
        <v>0</v>
      </c>
      <c r="K344" s="72" t="n">
        <f aca="false">VarInput!K344</f>
        <v>0</v>
      </c>
      <c r="L344" s="72" t="n">
        <v>1</v>
      </c>
      <c r="M344" s="72" t="n">
        <v>0</v>
      </c>
    </row>
    <row r="345" customFormat="false" ht="12.75" hidden="false" customHeight="false" outlineLevel="0" collapsed="false">
      <c r="A345" s="71" t="n">
        <f aca="false">VarInput!A345</f>
        <v>0</v>
      </c>
      <c r="B345" s="71" t="n">
        <f aca="false">VarInput!B345</f>
        <v>0</v>
      </c>
      <c r="C345" s="71" t="n">
        <f aca="false">VarInput!C345</f>
        <v>0</v>
      </c>
      <c r="D345" s="71" t="n">
        <f aca="false">VarInput!D345</f>
        <v>0</v>
      </c>
      <c r="E345" s="71" t="n">
        <f aca="false">VarInput!E345</f>
        <v>0</v>
      </c>
      <c r="F345" s="71" t="n">
        <f aca="false">VarInput!F345</f>
        <v>0</v>
      </c>
      <c r="G345" s="71" t="n">
        <f aca="false">VarInput!G345</f>
        <v>0</v>
      </c>
      <c r="H345" s="71" t="n">
        <f aca="false">VarInput!H345</f>
        <v>0</v>
      </c>
      <c r="I345" s="71" t="n">
        <f aca="false">VarInput!I345</f>
        <v>0</v>
      </c>
      <c r="J345" s="71" t="n">
        <f aca="false">VarInput!J345</f>
        <v>0</v>
      </c>
      <c r="K345" s="72" t="n">
        <f aca="false">VarInput!K345</f>
        <v>0</v>
      </c>
      <c r="L345" s="72" t="n">
        <v>1</v>
      </c>
      <c r="M345" s="72" t="n">
        <v>0</v>
      </c>
    </row>
    <row r="346" customFormat="false" ht="12.75" hidden="false" customHeight="false" outlineLevel="0" collapsed="false">
      <c r="A346" s="71" t="n">
        <f aca="false">VarInput!A346</f>
        <v>0</v>
      </c>
      <c r="B346" s="71" t="n">
        <f aca="false">VarInput!B346</f>
        <v>0</v>
      </c>
      <c r="C346" s="71" t="n">
        <f aca="false">VarInput!C346</f>
        <v>0</v>
      </c>
      <c r="D346" s="71" t="n">
        <f aca="false">VarInput!D346</f>
        <v>0</v>
      </c>
      <c r="E346" s="71" t="n">
        <f aca="false">VarInput!E346</f>
        <v>0</v>
      </c>
      <c r="F346" s="71" t="n">
        <f aca="false">VarInput!F346</f>
        <v>0</v>
      </c>
      <c r="G346" s="71" t="n">
        <f aca="false">VarInput!G346</f>
        <v>0</v>
      </c>
      <c r="H346" s="71" t="n">
        <f aca="false">VarInput!H346</f>
        <v>0</v>
      </c>
      <c r="I346" s="71" t="n">
        <f aca="false">VarInput!I346</f>
        <v>0</v>
      </c>
      <c r="J346" s="71" t="n">
        <f aca="false">VarInput!J346</f>
        <v>0</v>
      </c>
      <c r="K346" s="72" t="n">
        <f aca="false">VarInput!K346</f>
        <v>0</v>
      </c>
      <c r="L346" s="72" t="n">
        <v>1</v>
      </c>
      <c r="M346" s="72" t="n">
        <v>0</v>
      </c>
    </row>
    <row r="347" customFormat="false" ht="12.75" hidden="false" customHeight="false" outlineLevel="0" collapsed="false">
      <c r="A347" s="71" t="n">
        <f aca="false">VarInput!A347</f>
        <v>0</v>
      </c>
      <c r="B347" s="71" t="n">
        <f aca="false">VarInput!B347</f>
        <v>0</v>
      </c>
      <c r="C347" s="71" t="n">
        <f aca="false">VarInput!C347</f>
        <v>0</v>
      </c>
      <c r="D347" s="71" t="n">
        <f aca="false">VarInput!D347</f>
        <v>0</v>
      </c>
      <c r="E347" s="71" t="n">
        <f aca="false">VarInput!E347</f>
        <v>0</v>
      </c>
      <c r="F347" s="71" t="n">
        <f aca="false">VarInput!F347</f>
        <v>0</v>
      </c>
      <c r="G347" s="71" t="n">
        <f aca="false">VarInput!G347</f>
        <v>0</v>
      </c>
      <c r="H347" s="71" t="n">
        <f aca="false">VarInput!H347</f>
        <v>0</v>
      </c>
      <c r="I347" s="71" t="n">
        <f aca="false">VarInput!I347</f>
        <v>0</v>
      </c>
      <c r="J347" s="71" t="n">
        <f aca="false">VarInput!J347</f>
        <v>0</v>
      </c>
      <c r="K347" s="72" t="n">
        <f aca="false">VarInput!K347</f>
        <v>0</v>
      </c>
      <c r="L347" s="72" t="n">
        <v>1</v>
      </c>
      <c r="M347" s="72" t="n">
        <v>0</v>
      </c>
    </row>
    <row r="348" customFormat="false" ht="12.75" hidden="false" customHeight="false" outlineLevel="0" collapsed="false">
      <c r="A348" s="71" t="n">
        <f aca="false">VarInput!A348</f>
        <v>0</v>
      </c>
      <c r="B348" s="71" t="n">
        <f aca="false">VarInput!B348</f>
        <v>0</v>
      </c>
      <c r="C348" s="71" t="n">
        <f aca="false">VarInput!C348</f>
        <v>0</v>
      </c>
      <c r="D348" s="71" t="n">
        <f aca="false">VarInput!D348</f>
        <v>0</v>
      </c>
      <c r="E348" s="71" t="n">
        <f aca="false">VarInput!E348</f>
        <v>0</v>
      </c>
      <c r="F348" s="71" t="n">
        <f aca="false">VarInput!F348</f>
        <v>0</v>
      </c>
      <c r="G348" s="71" t="n">
        <f aca="false">VarInput!G348</f>
        <v>0</v>
      </c>
      <c r="H348" s="71" t="n">
        <f aca="false">VarInput!H348</f>
        <v>0</v>
      </c>
      <c r="I348" s="71" t="n">
        <f aca="false">VarInput!I348</f>
        <v>0</v>
      </c>
      <c r="J348" s="71" t="n">
        <f aca="false">VarInput!J348</f>
        <v>0</v>
      </c>
      <c r="K348" s="72" t="n">
        <f aca="false">VarInput!K348</f>
        <v>0</v>
      </c>
      <c r="L348" s="72" t="n">
        <v>1</v>
      </c>
      <c r="M348" s="72" t="n">
        <v>0</v>
      </c>
    </row>
    <row r="349" customFormat="false" ht="12.75" hidden="false" customHeight="false" outlineLevel="0" collapsed="false">
      <c r="A349" s="71" t="n">
        <f aca="false">VarInput!A349</f>
        <v>0</v>
      </c>
      <c r="B349" s="71" t="n">
        <f aca="false">VarInput!B349</f>
        <v>0</v>
      </c>
      <c r="C349" s="71" t="n">
        <f aca="false">VarInput!C349</f>
        <v>0</v>
      </c>
      <c r="D349" s="71" t="n">
        <f aca="false">VarInput!D349</f>
        <v>0</v>
      </c>
      <c r="E349" s="71" t="n">
        <f aca="false">VarInput!E349</f>
        <v>0</v>
      </c>
      <c r="F349" s="71" t="n">
        <f aca="false">VarInput!F349</f>
        <v>0</v>
      </c>
      <c r="G349" s="71" t="n">
        <f aca="false">VarInput!G349</f>
        <v>0</v>
      </c>
      <c r="H349" s="71" t="n">
        <f aca="false">VarInput!H349</f>
        <v>0</v>
      </c>
      <c r="I349" s="71" t="n">
        <f aca="false">VarInput!I349</f>
        <v>0</v>
      </c>
      <c r="J349" s="71" t="n">
        <f aca="false">VarInput!J349</f>
        <v>0</v>
      </c>
      <c r="K349" s="72" t="n">
        <f aca="false">VarInput!K349</f>
        <v>0</v>
      </c>
      <c r="L349" s="72" t="n">
        <v>1</v>
      </c>
      <c r="M349" s="72" t="n">
        <v>0</v>
      </c>
    </row>
    <row r="350" customFormat="false" ht="12.75" hidden="false" customHeight="false" outlineLevel="0" collapsed="false">
      <c r="A350" s="71" t="n">
        <f aca="false">VarInput!A350</f>
        <v>0</v>
      </c>
      <c r="B350" s="71" t="n">
        <f aca="false">VarInput!B350</f>
        <v>0</v>
      </c>
      <c r="C350" s="71" t="n">
        <f aca="false">VarInput!C350</f>
        <v>0</v>
      </c>
      <c r="D350" s="71" t="n">
        <f aca="false">VarInput!D350</f>
        <v>0</v>
      </c>
      <c r="E350" s="71" t="n">
        <f aca="false">VarInput!E350</f>
        <v>0</v>
      </c>
      <c r="F350" s="71" t="n">
        <f aca="false">VarInput!F350</f>
        <v>0</v>
      </c>
      <c r="G350" s="71" t="n">
        <f aca="false">VarInput!G350</f>
        <v>0</v>
      </c>
      <c r="H350" s="71" t="n">
        <f aca="false">VarInput!H350</f>
        <v>0</v>
      </c>
      <c r="I350" s="71" t="n">
        <f aca="false">VarInput!I350</f>
        <v>0</v>
      </c>
      <c r="J350" s="71" t="n">
        <f aca="false">VarInput!J350</f>
        <v>0</v>
      </c>
      <c r="K350" s="72" t="n">
        <f aca="false">VarInput!K350</f>
        <v>0</v>
      </c>
      <c r="L350" s="72" t="n">
        <v>1</v>
      </c>
      <c r="M350" s="72" t="n">
        <v>0</v>
      </c>
    </row>
    <row r="351" customFormat="false" ht="12.75" hidden="false" customHeight="false" outlineLevel="0" collapsed="false">
      <c r="A351" s="71" t="n">
        <f aca="false">VarInput!A351</f>
        <v>0</v>
      </c>
      <c r="B351" s="71" t="n">
        <f aca="false">VarInput!B351</f>
        <v>0</v>
      </c>
      <c r="C351" s="71" t="n">
        <f aca="false">VarInput!C351</f>
        <v>0</v>
      </c>
      <c r="D351" s="71" t="n">
        <f aca="false">VarInput!D351</f>
        <v>0</v>
      </c>
      <c r="E351" s="71" t="n">
        <f aca="false">VarInput!E351</f>
        <v>0</v>
      </c>
      <c r="F351" s="71" t="n">
        <f aca="false">VarInput!F351</f>
        <v>0</v>
      </c>
      <c r="G351" s="71" t="n">
        <f aca="false">VarInput!G351</f>
        <v>0</v>
      </c>
      <c r="H351" s="71" t="n">
        <f aca="false">VarInput!H351</f>
        <v>0</v>
      </c>
      <c r="I351" s="71" t="n">
        <f aca="false">VarInput!I351</f>
        <v>0</v>
      </c>
      <c r="J351" s="71" t="n">
        <f aca="false">VarInput!J351</f>
        <v>0</v>
      </c>
      <c r="K351" s="72" t="n">
        <f aca="false">VarInput!K351</f>
        <v>0</v>
      </c>
      <c r="L351" s="72" t="n">
        <v>1</v>
      </c>
      <c r="M351" s="72" t="n">
        <v>0</v>
      </c>
    </row>
    <row r="352" customFormat="false" ht="12.75" hidden="false" customHeight="false" outlineLevel="0" collapsed="false">
      <c r="A352" s="71" t="n">
        <f aca="false">VarInput!A352</f>
        <v>0</v>
      </c>
      <c r="B352" s="71" t="n">
        <f aca="false">VarInput!B352</f>
        <v>0</v>
      </c>
      <c r="C352" s="71" t="n">
        <f aca="false">VarInput!C352</f>
        <v>0</v>
      </c>
      <c r="D352" s="71" t="n">
        <f aca="false">VarInput!D352</f>
        <v>0</v>
      </c>
      <c r="E352" s="71" t="n">
        <f aca="false">VarInput!E352</f>
        <v>0</v>
      </c>
      <c r="F352" s="71" t="n">
        <f aca="false">VarInput!F352</f>
        <v>0</v>
      </c>
      <c r="G352" s="71" t="n">
        <f aca="false">VarInput!G352</f>
        <v>0</v>
      </c>
      <c r="H352" s="71" t="n">
        <f aca="false">VarInput!H352</f>
        <v>0</v>
      </c>
      <c r="I352" s="71" t="n">
        <f aca="false">VarInput!I352</f>
        <v>0</v>
      </c>
      <c r="J352" s="71" t="n">
        <f aca="false">VarInput!J352</f>
        <v>0</v>
      </c>
      <c r="K352" s="72" t="n">
        <f aca="false">VarInput!K352</f>
        <v>0</v>
      </c>
      <c r="L352" s="72" t="n">
        <v>1</v>
      </c>
      <c r="M352" s="72" t="n">
        <v>0</v>
      </c>
    </row>
    <row r="353" customFormat="false" ht="12.75" hidden="false" customHeight="false" outlineLevel="0" collapsed="false">
      <c r="A353" s="71" t="n">
        <f aca="false">VarInput!A353</f>
        <v>0</v>
      </c>
      <c r="B353" s="71" t="n">
        <f aca="false">VarInput!B353</f>
        <v>0</v>
      </c>
      <c r="C353" s="71" t="n">
        <f aca="false">VarInput!C353</f>
        <v>0</v>
      </c>
      <c r="D353" s="71" t="n">
        <f aca="false">VarInput!D353</f>
        <v>0</v>
      </c>
      <c r="E353" s="71" t="n">
        <f aca="false">VarInput!E353</f>
        <v>0</v>
      </c>
      <c r="F353" s="71" t="n">
        <f aca="false">VarInput!F353</f>
        <v>0</v>
      </c>
      <c r="G353" s="71" t="n">
        <f aca="false">VarInput!G353</f>
        <v>0</v>
      </c>
      <c r="H353" s="71" t="n">
        <f aca="false">VarInput!H353</f>
        <v>0</v>
      </c>
      <c r="I353" s="71" t="n">
        <f aca="false">VarInput!I353</f>
        <v>0</v>
      </c>
      <c r="J353" s="71" t="n">
        <f aca="false">VarInput!J353</f>
        <v>0</v>
      </c>
      <c r="K353" s="72" t="n">
        <f aca="false">VarInput!K353</f>
        <v>0</v>
      </c>
      <c r="L353" s="72" t="n">
        <v>1</v>
      </c>
      <c r="M353" s="72" t="n">
        <v>0</v>
      </c>
    </row>
    <row r="354" customFormat="false" ht="12.75" hidden="false" customHeight="false" outlineLevel="0" collapsed="false">
      <c r="A354" s="71" t="n">
        <f aca="false">VarInput!A354</f>
        <v>0</v>
      </c>
      <c r="B354" s="71" t="n">
        <f aca="false">VarInput!B354</f>
        <v>0</v>
      </c>
      <c r="C354" s="71" t="n">
        <f aca="false">VarInput!C354</f>
        <v>0</v>
      </c>
      <c r="D354" s="71" t="n">
        <f aca="false">VarInput!D354</f>
        <v>0</v>
      </c>
      <c r="E354" s="71" t="n">
        <f aca="false">VarInput!E354</f>
        <v>0</v>
      </c>
      <c r="F354" s="71" t="n">
        <f aca="false">VarInput!F354</f>
        <v>0</v>
      </c>
      <c r="G354" s="71" t="n">
        <f aca="false">VarInput!G354</f>
        <v>0</v>
      </c>
      <c r="H354" s="71" t="n">
        <f aca="false">VarInput!H354</f>
        <v>0</v>
      </c>
      <c r="I354" s="71" t="n">
        <f aca="false">VarInput!I354</f>
        <v>0</v>
      </c>
      <c r="J354" s="71" t="n">
        <f aca="false">VarInput!J354</f>
        <v>0</v>
      </c>
      <c r="K354" s="72" t="n">
        <f aca="false">VarInput!K354</f>
        <v>0</v>
      </c>
      <c r="L354" s="72" t="n">
        <v>1</v>
      </c>
      <c r="M354" s="72" t="n">
        <v>0</v>
      </c>
    </row>
    <row r="355" customFormat="false" ht="12.75" hidden="false" customHeight="false" outlineLevel="0" collapsed="false">
      <c r="A355" s="71" t="n">
        <f aca="false">VarInput!A355</f>
        <v>0</v>
      </c>
      <c r="B355" s="71" t="n">
        <f aca="false">VarInput!B355</f>
        <v>0</v>
      </c>
      <c r="C355" s="71" t="n">
        <f aca="false">VarInput!C355</f>
        <v>0</v>
      </c>
      <c r="D355" s="71" t="n">
        <f aca="false">VarInput!D355</f>
        <v>0</v>
      </c>
      <c r="E355" s="71" t="n">
        <f aca="false">VarInput!E355</f>
        <v>0</v>
      </c>
      <c r="F355" s="71" t="n">
        <f aca="false">VarInput!F355</f>
        <v>0</v>
      </c>
      <c r="G355" s="71" t="n">
        <f aca="false">VarInput!G355</f>
        <v>0</v>
      </c>
      <c r="H355" s="71" t="n">
        <f aca="false">VarInput!H355</f>
        <v>0</v>
      </c>
      <c r="I355" s="71" t="n">
        <f aca="false">VarInput!I355</f>
        <v>0</v>
      </c>
      <c r="J355" s="71" t="n">
        <f aca="false">VarInput!J355</f>
        <v>0</v>
      </c>
      <c r="K355" s="72" t="n">
        <f aca="false">VarInput!K355</f>
        <v>0</v>
      </c>
      <c r="L355" s="72" t="n">
        <v>1</v>
      </c>
      <c r="M355" s="72" t="n">
        <v>0</v>
      </c>
    </row>
    <row r="356" customFormat="false" ht="12.75" hidden="false" customHeight="false" outlineLevel="0" collapsed="false">
      <c r="A356" s="71" t="n">
        <f aca="false">VarInput!A356</f>
        <v>0</v>
      </c>
      <c r="B356" s="71" t="n">
        <f aca="false">VarInput!B356</f>
        <v>0</v>
      </c>
      <c r="C356" s="71" t="n">
        <f aca="false">VarInput!C356</f>
        <v>0</v>
      </c>
      <c r="D356" s="71" t="n">
        <f aca="false">VarInput!D356</f>
        <v>0</v>
      </c>
      <c r="E356" s="71" t="n">
        <f aca="false">VarInput!E356</f>
        <v>0</v>
      </c>
      <c r="F356" s="71" t="n">
        <f aca="false">VarInput!F356</f>
        <v>0</v>
      </c>
      <c r="G356" s="71" t="n">
        <f aca="false">VarInput!G356</f>
        <v>0</v>
      </c>
      <c r="H356" s="71" t="n">
        <f aca="false">VarInput!H356</f>
        <v>0</v>
      </c>
      <c r="I356" s="71" t="n">
        <f aca="false">VarInput!I356</f>
        <v>0</v>
      </c>
      <c r="J356" s="71" t="n">
        <f aca="false">VarInput!J356</f>
        <v>0</v>
      </c>
      <c r="K356" s="72" t="n">
        <f aca="false">VarInput!K356</f>
        <v>0</v>
      </c>
      <c r="L356" s="72" t="n">
        <v>1</v>
      </c>
      <c r="M356" s="72" t="n">
        <v>0</v>
      </c>
    </row>
    <row r="357" customFormat="false" ht="12.75" hidden="false" customHeight="false" outlineLevel="0" collapsed="false">
      <c r="A357" s="71" t="n">
        <f aca="false">VarInput!A357</f>
        <v>0</v>
      </c>
      <c r="B357" s="71" t="n">
        <f aca="false">VarInput!B357</f>
        <v>0</v>
      </c>
      <c r="C357" s="71" t="n">
        <f aca="false">VarInput!C357</f>
        <v>0</v>
      </c>
      <c r="D357" s="71" t="n">
        <f aca="false">VarInput!D357</f>
        <v>0</v>
      </c>
      <c r="E357" s="71" t="n">
        <f aca="false">VarInput!E357</f>
        <v>0</v>
      </c>
      <c r="F357" s="71" t="n">
        <f aca="false">VarInput!F357</f>
        <v>0</v>
      </c>
      <c r="G357" s="71" t="n">
        <f aca="false">VarInput!G357</f>
        <v>0</v>
      </c>
      <c r="H357" s="71" t="n">
        <f aca="false">VarInput!H357</f>
        <v>0</v>
      </c>
      <c r="I357" s="71" t="n">
        <f aca="false">VarInput!I357</f>
        <v>0</v>
      </c>
      <c r="J357" s="71" t="n">
        <f aca="false">VarInput!J357</f>
        <v>0</v>
      </c>
      <c r="K357" s="72" t="n">
        <f aca="false">VarInput!K357</f>
        <v>0</v>
      </c>
      <c r="L357" s="72" t="n">
        <v>1</v>
      </c>
      <c r="M357" s="72" t="n">
        <v>0</v>
      </c>
    </row>
    <row r="358" customFormat="false" ht="12.75" hidden="false" customHeight="false" outlineLevel="0" collapsed="false">
      <c r="A358" s="71" t="n">
        <f aca="false">VarInput!A358</f>
        <v>0</v>
      </c>
      <c r="B358" s="71" t="n">
        <f aca="false">VarInput!B358</f>
        <v>0</v>
      </c>
      <c r="C358" s="71" t="n">
        <f aca="false">VarInput!C358</f>
        <v>0</v>
      </c>
      <c r="D358" s="71" t="n">
        <f aca="false">VarInput!D358</f>
        <v>0</v>
      </c>
      <c r="E358" s="71" t="n">
        <f aca="false">VarInput!E358</f>
        <v>0</v>
      </c>
      <c r="F358" s="71" t="n">
        <f aca="false">VarInput!F358</f>
        <v>0</v>
      </c>
      <c r="G358" s="71" t="n">
        <f aca="false">VarInput!G358</f>
        <v>0</v>
      </c>
      <c r="H358" s="71" t="n">
        <f aca="false">VarInput!H358</f>
        <v>0</v>
      </c>
      <c r="I358" s="71" t="n">
        <f aca="false">VarInput!I358</f>
        <v>0</v>
      </c>
      <c r="J358" s="71" t="n">
        <f aca="false">VarInput!J358</f>
        <v>0</v>
      </c>
      <c r="K358" s="72" t="n">
        <f aca="false">VarInput!K358</f>
        <v>0</v>
      </c>
      <c r="L358" s="72" t="n">
        <v>1</v>
      </c>
      <c r="M358" s="72" t="n">
        <v>0</v>
      </c>
    </row>
    <row r="359" customFormat="false" ht="12.75" hidden="false" customHeight="false" outlineLevel="0" collapsed="false">
      <c r="A359" s="71" t="n">
        <f aca="false">VarInput!A359</f>
        <v>0</v>
      </c>
      <c r="B359" s="71" t="n">
        <f aca="false">VarInput!B359</f>
        <v>0</v>
      </c>
      <c r="C359" s="71" t="n">
        <f aca="false">VarInput!C359</f>
        <v>0</v>
      </c>
      <c r="D359" s="71" t="n">
        <f aca="false">VarInput!D359</f>
        <v>0</v>
      </c>
      <c r="E359" s="71" t="n">
        <f aca="false">VarInput!E359</f>
        <v>0</v>
      </c>
      <c r="F359" s="71" t="n">
        <f aca="false">VarInput!F359</f>
        <v>0</v>
      </c>
      <c r="G359" s="71" t="n">
        <f aca="false">VarInput!G359</f>
        <v>0</v>
      </c>
      <c r="H359" s="71" t="n">
        <f aca="false">VarInput!H359</f>
        <v>0</v>
      </c>
      <c r="I359" s="71" t="n">
        <f aca="false">VarInput!I359</f>
        <v>0</v>
      </c>
      <c r="J359" s="71" t="n">
        <f aca="false">VarInput!J359</f>
        <v>0</v>
      </c>
      <c r="K359" s="72" t="n">
        <f aca="false">VarInput!K359</f>
        <v>0</v>
      </c>
      <c r="L359" s="72" t="n">
        <v>1</v>
      </c>
      <c r="M359" s="72" t="n">
        <v>0</v>
      </c>
    </row>
    <row r="360" customFormat="false" ht="12.75" hidden="false" customHeight="false" outlineLevel="0" collapsed="false">
      <c r="A360" s="71" t="n">
        <f aca="false">VarInput!A360</f>
        <v>0</v>
      </c>
      <c r="B360" s="71" t="n">
        <f aca="false">VarInput!B360</f>
        <v>0</v>
      </c>
      <c r="C360" s="71" t="n">
        <f aca="false">VarInput!C360</f>
        <v>0</v>
      </c>
      <c r="D360" s="71" t="n">
        <f aca="false">VarInput!D360</f>
        <v>0</v>
      </c>
      <c r="E360" s="71" t="n">
        <f aca="false">VarInput!E360</f>
        <v>0</v>
      </c>
      <c r="F360" s="71" t="n">
        <f aca="false">VarInput!F360</f>
        <v>0</v>
      </c>
      <c r="G360" s="71" t="n">
        <f aca="false">VarInput!G360</f>
        <v>0</v>
      </c>
      <c r="H360" s="71" t="n">
        <f aca="false">VarInput!H360</f>
        <v>0</v>
      </c>
      <c r="I360" s="71" t="n">
        <f aca="false">VarInput!I360</f>
        <v>0</v>
      </c>
      <c r="J360" s="71" t="n">
        <f aca="false">VarInput!J360</f>
        <v>0</v>
      </c>
      <c r="K360" s="72" t="n">
        <f aca="false">VarInput!K360</f>
        <v>0</v>
      </c>
      <c r="L360" s="72" t="n">
        <v>1</v>
      </c>
      <c r="M360" s="72" t="n">
        <v>0</v>
      </c>
    </row>
    <row r="361" customFormat="false" ht="12.75" hidden="false" customHeight="false" outlineLevel="0" collapsed="false">
      <c r="A361" s="71" t="n">
        <f aca="false">VarInput!A361</f>
        <v>0</v>
      </c>
      <c r="B361" s="71" t="n">
        <f aca="false">VarInput!B361</f>
        <v>0</v>
      </c>
      <c r="C361" s="71" t="n">
        <f aca="false">VarInput!C361</f>
        <v>0</v>
      </c>
      <c r="D361" s="71" t="n">
        <f aca="false">VarInput!D361</f>
        <v>0</v>
      </c>
      <c r="E361" s="71" t="n">
        <f aca="false">VarInput!E361</f>
        <v>0</v>
      </c>
      <c r="F361" s="71" t="n">
        <f aca="false">VarInput!F361</f>
        <v>0</v>
      </c>
      <c r="G361" s="71" t="n">
        <f aca="false">VarInput!G361</f>
        <v>0</v>
      </c>
      <c r="H361" s="71" t="n">
        <f aca="false">VarInput!H361</f>
        <v>0</v>
      </c>
      <c r="I361" s="71" t="n">
        <f aca="false">VarInput!I361</f>
        <v>0</v>
      </c>
      <c r="J361" s="71" t="n">
        <f aca="false">VarInput!J361</f>
        <v>0</v>
      </c>
      <c r="K361" s="72" t="n">
        <f aca="false">VarInput!K361</f>
        <v>0</v>
      </c>
      <c r="L361" s="72" t="n">
        <v>1</v>
      </c>
      <c r="M361" s="72" t="n">
        <v>0</v>
      </c>
    </row>
    <row r="362" customFormat="false" ht="12.75" hidden="false" customHeight="false" outlineLevel="0" collapsed="false">
      <c r="A362" s="71" t="n">
        <f aca="false">VarInput!A362</f>
        <v>0</v>
      </c>
      <c r="B362" s="71" t="n">
        <f aca="false">VarInput!B362</f>
        <v>0</v>
      </c>
      <c r="C362" s="71" t="n">
        <f aca="false">VarInput!C362</f>
        <v>0</v>
      </c>
      <c r="D362" s="71" t="n">
        <f aca="false">VarInput!D362</f>
        <v>0</v>
      </c>
      <c r="E362" s="71" t="n">
        <f aca="false">VarInput!E362</f>
        <v>0</v>
      </c>
      <c r="F362" s="71" t="n">
        <f aca="false">VarInput!F362</f>
        <v>0</v>
      </c>
      <c r="G362" s="71" t="n">
        <f aca="false">VarInput!G362</f>
        <v>0</v>
      </c>
      <c r="H362" s="71" t="n">
        <f aca="false">VarInput!H362</f>
        <v>0</v>
      </c>
      <c r="I362" s="71" t="n">
        <f aca="false">VarInput!I362</f>
        <v>0</v>
      </c>
      <c r="J362" s="71" t="n">
        <f aca="false">VarInput!J362</f>
        <v>0</v>
      </c>
      <c r="K362" s="72" t="n">
        <f aca="false">VarInput!K362</f>
        <v>0</v>
      </c>
      <c r="L362" s="72" t="n">
        <v>1</v>
      </c>
      <c r="M362" s="72" t="n">
        <v>0</v>
      </c>
    </row>
    <row r="363" customFormat="false" ht="12.75" hidden="false" customHeight="false" outlineLevel="0" collapsed="false">
      <c r="A363" s="71" t="n">
        <f aca="false">VarInput!A363</f>
        <v>0</v>
      </c>
      <c r="B363" s="71" t="n">
        <f aca="false">VarInput!B363</f>
        <v>0</v>
      </c>
      <c r="C363" s="71" t="n">
        <f aca="false">VarInput!C363</f>
        <v>0</v>
      </c>
      <c r="D363" s="71" t="n">
        <f aca="false">VarInput!D363</f>
        <v>0</v>
      </c>
      <c r="E363" s="71" t="n">
        <f aca="false">VarInput!E363</f>
        <v>0</v>
      </c>
      <c r="F363" s="71" t="n">
        <f aca="false">VarInput!F363</f>
        <v>0</v>
      </c>
      <c r="G363" s="71" t="n">
        <f aca="false">VarInput!G363</f>
        <v>0</v>
      </c>
      <c r="H363" s="71" t="n">
        <f aca="false">VarInput!H363</f>
        <v>0</v>
      </c>
      <c r="I363" s="71" t="n">
        <f aca="false">VarInput!I363</f>
        <v>0</v>
      </c>
      <c r="J363" s="71" t="n">
        <f aca="false">VarInput!J363</f>
        <v>0</v>
      </c>
      <c r="K363" s="72" t="n">
        <f aca="false">VarInput!K363</f>
        <v>0</v>
      </c>
      <c r="L363" s="72" t="n">
        <v>1</v>
      </c>
      <c r="M363" s="72" t="n">
        <v>0</v>
      </c>
    </row>
    <row r="364" customFormat="false" ht="12.75" hidden="false" customHeight="false" outlineLevel="0" collapsed="false">
      <c r="A364" s="71" t="n">
        <f aca="false">VarInput!A364</f>
        <v>0</v>
      </c>
      <c r="B364" s="71" t="n">
        <f aca="false">VarInput!B364</f>
        <v>0</v>
      </c>
      <c r="C364" s="71" t="n">
        <f aca="false">VarInput!C364</f>
        <v>0</v>
      </c>
      <c r="D364" s="71" t="n">
        <f aca="false">VarInput!D364</f>
        <v>0</v>
      </c>
      <c r="E364" s="71" t="n">
        <f aca="false">VarInput!E364</f>
        <v>0</v>
      </c>
      <c r="F364" s="71" t="n">
        <f aca="false">VarInput!F364</f>
        <v>0</v>
      </c>
      <c r="G364" s="71" t="n">
        <f aca="false">VarInput!G364</f>
        <v>0</v>
      </c>
      <c r="H364" s="71" t="n">
        <f aca="false">VarInput!H364</f>
        <v>0</v>
      </c>
      <c r="I364" s="71" t="n">
        <f aca="false">VarInput!I364</f>
        <v>0</v>
      </c>
      <c r="J364" s="71" t="n">
        <f aca="false">VarInput!J364</f>
        <v>0</v>
      </c>
      <c r="K364" s="72" t="n">
        <f aca="false">VarInput!K364</f>
        <v>0</v>
      </c>
      <c r="L364" s="72" t="n">
        <v>1</v>
      </c>
      <c r="M364" s="72" t="n">
        <v>0</v>
      </c>
    </row>
    <row r="365" customFormat="false" ht="12.75" hidden="false" customHeight="false" outlineLevel="0" collapsed="false">
      <c r="A365" s="71" t="n">
        <f aca="false">VarInput!A365</f>
        <v>0</v>
      </c>
      <c r="B365" s="71" t="n">
        <f aca="false">VarInput!B365</f>
        <v>0</v>
      </c>
      <c r="C365" s="71" t="n">
        <f aca="false">VarInput!C365</f>
        <v>0</v>
      </c>
      <c r="D365" s="71" t="n">
        <f aca="false">VarInput!D365</f>
        <v>0</v>
      </c>
      <c r="E365" s="71" t="n">
        <f aca="false">VarInput!E365</f>
        <v>0</v>
      </c>
      <c r="F365" s="71" t="n">
        <f aca="false">VarInput!F365</f>
        <v>0</v>
      </c>
      <c r="G365" s="71" t="n">
        <f aca="false">VarInput!G365</f>
        <v>0</v>
      </c>
      <c r="H365" s="71" t="n">
        <f aca="false">VarInput!H365</f>
        <v>0</v>
      </c>
      <c r="I365" s="71" t="n">
        <f aca="false">VarInput!I365</f>
        <v>0</v>
      </c>
      <c r="J365" s="71" t="n">
        <f aca="false">VarInput!J365</f>
        <v>0</v>
      </c>
      <c r="K365" s="72" t="n">
        <f aca="false">VarInput!K365</f>
        <v>0</v>
      </c>
      <c r="L365" s="72" t="n">
        <v>1</v>
      </c>
      <c r="M365" s="72" t="n">
        <v>0</v>
      </c>
    </row>
    <row r="366" customFormat="false" ht="12.75" hidden="false" customHeight="false" outlineLevel="0" collapsed="false">
      <c r="A366" s="71" t="n">
        <f aca="false">VarInput!A366</f>
        <v>0</v>
      </c>
      <c r="B366" s="71" t="n">
        <f aca="false">VarInput!B366</f>
        <v>0</v>
      </c>
      <c r="C366" s="71" t="n">
        <f aca="false">VarInput!C366</f>
        <v>0</v>
      </c>
      <c r="D366" s="71" t="n">
        <f aca="false">VarInput!D366</f>
        <v>0</v>
      </c>
      <c r="E366" s="71" t="n">
        <f aca="false">VarInput!E366</f>
        <v>0</v>
      </c>
      <c r="F366" s="71" t="n">
        <f aca="false">VarInput!F366</f>
        <v>0</v>
      </c>
      <c r="G366" s="71" t="n">
        <f aca="false">VarInput!G366</f>
        <v>0</v>
      </c>
      <c r="H366" s="71" t="n">
        <f aca="false">VarInput!H366</f>
        <v>0</v>
      </c>
      <c r="I366" s="71" t="n">
        <f aca="false">VarInput!I366</f>
        <v>0</v>
      </c>
      <c r="J366" s="71" t="n">
        <f aca="false">VarInput!J366</f>
        <v>0</v>
      </c>
      <c r="K366" s="72" t="n">
        <f aca="false">VarInput!K366</f>
        <v>0</v>
      </c>
      <c r="L366" s="72" t="n">
        <v>1</v>
      </c>
      <c r="M366" s="72" t="n">
        <v>0</v>
      </c>
    </row>
    <row r="367" customFormat="false" ht="12.75" hidden="false" customHeight="false" outlineLevel="0" collapsed="false">
      <c r="A367" s="71" t="n">
        <f aca="false">VarInput!A367</f>
        <v>0</v>
      </c>
      <c r="B367" s="71" t="n">
        <f aca="false">VarInput!B367</f>
        <v>0</v>
      </c>
      <c r="C367" s="71" t="n">
        <f aca="false">VarInput!C367</f>
        <v>0</v>
      </c>
      <c r="D367" s="71" t="n">
        <f aca="false">VarInput!D367</f>
        <v>0</v>
      </c>
      <c r="E367" s="71" t="n">
        <f aca="false">VarInput!E367</f>
        <v>0</v>
      </c>
      <c r="F367" s="71" t="n">
        <f aca="false">VarInput!F367</f>
        <v>0</v>
      </c>
      <c r="G367" s="71" t="n">
        <f aca="false">VarInput!G367</f>
        <v>0</v>
      </c>
      <c r="H367" s="71" t="n">
        <f aca="false">VarInput!H367</f>
        <v>0</v>
      </c>
      <c r="I367" s="71" t="n">
        <f aca="false">VarInput!I367</f>
        <v>0</v>
      </c>
      <c r="J367" s="71" t="n">
        <f aca="false">VarInput!J367</f>
        <v>0</v>
      </c>
      <c r="K367" s="72" t="n">
        <f aca="false">VarInput!K367</f>
        <v>0</v>
      </c>
      <c r="L367" s="72" t="n">
        <v>1</v>
      </c>
      <c r="M367" s="72" t="n">
        <v>0</v>
      </c>
    </row>
    <row r="368" customFormat="false" ht="12.75" hidden="false" customHeight="false" outlineLevel="0" collapsed="false">
      <c r="A368" s="71" t="n">
        <f aca="false">VarInput!A368</f>
        <v>0</v>
      </c>
      <c r="B368" s="71" t="n">
        <f aca="false">VarInput!B368</f>
        <v>0</v>
      </c>
      <c r="C368" s="71" t="n">
        <f aca="false">VarInput!C368</f>
        <v>0</v>
      </c>
      <c r="D368" s="71" t="n">
        <f aca="false">VarInput!D368</f>
        <v>0</v>
      </c>
      <c r="E368" s="71" t="n">
        <f aca="false">VarInput!E368</f>
        <v>0</v>
      </c>
      <c r="F368" s="71" t="n">
        <f aca="false">VarInput!F368</f>
        <v>0</v>
      </c>
      <c r="G368" s="71" t="n">
        <f aca="false">VarInput!G368</f>
        <v>0</v>
      </c>
      <c r="H368" s="71" t="n">
        <f aca="false">VarInput!H368</f>
        <v>0</v>
      </c>
      <c r="I368" s="71" t="n">
        <f aca="false">VarInput!I368</f>
        <v>0</v>
      </c>
      <c r="J368" s="71" t="n">
        <f aca="false">VarInput!J368</f>
        <v>0</v>
      </c>
      <c r="K368" s="72" t="n">
        <f aca="false">VarInput!K368</f>
        <v>0</v>
      </c>
      <c r="L368" s="72" t="n">
        <v>1</v>
      </c>
      <c r="M368" s="72" t="n">
        <v>0</v>
      </c>
    </row>
    <row r="369" customFormat="false" ht="12.75" hidden="false" customHeight="false" outlineLevel="0" collapsed="false">
      <c r="A369" s="71" t="n">
        <f aca="false">VarInput!A369</f>
        <v>0</v>
      </c>
      <c r="B369" s="71" t="n">
        <f aca="false">VarInput!B369</f>
        <v>0</v>
      </c>
      <c r="C369" s="71" t="n">
        <f aca="false">VarInput!C369</f>
        <v>0</v>
      </c>
      <c r="D369" s="71" t="n">
        <f aca="false">VarInput!D369</f>
        <v>0</v>
      </c>
      <c r="E369" s="71" t="n">
        <f aca="false">VarInput!E369</f>
        <v>0</v>
      </c>
      <c r="F369" s="71" t="n">
        <f aca="false">VarInput!F369</f>
        <v>0</v>
      </c>
      <c r="G369" s="71" t="n">
        <f aca="false">VarInput!G369</f>
        <v>0</v>
      </c>
      <c r="H369" s="71" t="n">
        <f aca="false">VarInput!H369</f>
        <v>0</v>
      </c>
      <c r="I369" s="71" t="n">
        <f aca="false">VarInput!I369</f>
        <v>0</v>
      </c>
      <c r="J369" s="71" t="n">
        <f aca="false">VarInput!J369</f>
        <v>0</v>
      </c>
      <c r="K369" s="72" t="n">
        <f aca="false">VarInput!K369</f>
        <v>0</v>
      </c>
      <c r="L369" s="72" t="n">
        <v>1</v>
      </c>
      <c r="M369" s="72" t="n">
        <v>0</v>
      </c>
    </row>
    <row r="370" customFormat="false" ht="12.75" hidden="false" customHeight="false" outlineLevel="0" collapsed="false">
      <c r="A370" s="71" t="n">
        <f aca="false">VarInput!A370</f>
        <v>0</v>
      </c>
      <c r="B370" s="71" t="n">
        <f aca="false">VarInput!B370</f>
        <v>0</v>
      </c>
      <c r="C370" s="71" t="n">
        <f aca="false">VarInput!C370</f>
        <v>0</v>
      </c>
      <c r="D370" s="71" t="n">
        <f aca="false">VarInput!D370</f>
        <v>0</v>
      </c>
      <c r="E370" s="71" t="n">
        <f aca="false">VarInput!E370</f>
        <v>0</v>
      </c>
      <c r="F370" s="71" t="n">
        <f aca="false">VarInput!F370</f>
        <v>0</v>
      </c>
      <c r="G370" s="71" t="n">
        <f aca="false">VarInput!G370</f>
        <v>0</v>
      </c>
      <c r="H370" s="71" t="n">
        <f aca="false">VarInput!H370</f>
        <v>0</v>
      </c>
      <c r="I370" s="71" t="n">
        <f aca="false">VarInput!I370</f>
        <v>0</v>
      </c>
      <c r="J370" s="71" t="n">
        <f aca="false">VarInput!J370</f>
        <v>0</v>
      </c>
      <c r="K370" s="72" t="n">
        <f aca="false">VarInput!K370</f>
        <v>0</v>
      </c>
      <c r="L370" s="72" t="n">
        <v>1</v>
      </c>
      <c r="M370" s="72" t="n">
        <v>0</v>
      </c>
    </row>
    <row r="371" customFormat="false" ht="12.75" hidden="false" customHeight="false" outlineLevel="0" collapsed="false">
      <c r="A371" s="71" t="n">
        <f aca="false">VarInput!A371</f>
        <v>0</v>
      </c>
      <c r="B371" s="71" t="n">
        <f aca="false">VarInput!B371</f>
        <v>0</v>
      </c>
      <c r="C371" s="71" t="n">
        <f aca="false">VarInput!C371</f>
        <v>0</v>
      </c>
      <c r="D371" s="71" t="n">
        <f aca="false">VarInput!D371</f>
        <v>0</v>
      </c>
      <c r="E371" s="71" t="n">
        <f aca="false">VarInput!E371</f>
        <v>0</v>
      </c>
      <c r="F371" s="71" t="n">
        <f aca="false">VarInput!F371</f>
        <v>0</v>
      </c>
      <c r="G371" s="71" t="n">
        <f aca="false">VarInput!G371</f>
        <v>0</v>
      </c>
      <c r="H371" s="71" t="n">
        <f aca="false">VarInput!H371</f>
        <v>0</v>
      </c>
      <c r="I371" s="71" t="n">
        <f aca="false">VarInput!I371</f>
        <v>0</v>
      </c>
      <c r="J371" s="71" t="n">
        <f aca="false">VarInput!J371</f>
        <v>0</v>
      </c>
      <c r="K371" s="72" t="n">
        <f aca="false">VarInput!K371</f>
        <v>0</v>
      </c>
      <c r="L371" s="72" t="n">
        <v>1</v>
      </c>
      <c r="M371" s="72" t="n">
        <v>0</v>
      </c>
    </row>
    <row r="372" customFormat="false" ht="12.75" hidden="false" customHeight="false" outlineLevel="0" collapsed="false">
      <c r="A372" s="71" t="n">
        <f aca="false">VarInput!A372</f>
        <v>0</v>
      </c>
      <c r="B372" s="71" t="n">
        <f aca="false">VarInput!B372</f>
        <v>0</v>
      </c>
      <c r="C372" s="71" t="n">
        <f aca="false">VarInput!C372</f>
        <v>0</v>
      </c>
      <c r="D372" s="71" t="n">
        <f aca="false">VarInput!D372</f>
        <v>0</v>
      </c>
      <c r="E372" s="71" t="n">
        <f aca="false">VarInput!E372</f>
        <v>0</v>
      </c>
      <c r="F372" s="71" t="n">
        <f aca="false">VarInput!F372</f>
        <v>0</v>
      </c>
      <c r="G372" s="71" t="n">
        <f aca="false">VarInput!G372</f>
        <v>0</v>
      </c>
      <c r="H372" s="71" t="n">
        <f aca="false">VarInput!H372</f>
        <v>0</v>
      </c>
      <c r="I372" s="71" t="n">
        <f aca="false">VarInput!I372</f>
        <v>0</v>
      </c>
      <c r="J372" s="71" t="n">
        <f aca="false">VarInput!J372</f>
        <v>0</v>
      </c>
      <c r="K372" s="72" t="n">
        <f aca="false">VarInput!K372</f>
        <v>0</v>
      </c>
      <c r="L372" s="72" t="n">
        <v>1</v>
      </c>
      <c r="M372" s="72" t="n">
        <v>0</v>
      </c>
    </row>
    <row r="373" customFormat="false" ht="12.75" hidden="false" customHeight="false" outlineLevel="0" collapsed="false">
      <c r="A373" s="71" t="n">
        <f aca="false">VarInput!A373</f>
        <v>0</v>
      </c>
      <c r="B373" s="71" t="n">
        <f aca="false">VarInput!B373</f>
        <v>0</v>
      </c>
      <c r="C373" s="71" t="n">
        <f aca="false">VarInput!C373</f>
        <v>0</v>
      </c>
      <c r="D373" s="71" t="n">
        <f aca="false">VarInput!D373</f>
        <v>0</v>
      </c>
      <c r="E373" s="71" t="n">
        <f aca="false">VarInput!E373</f>
        <v>0</v>
      </c>
      <c r="F373" s="71" t="n">
        <f aca="false">VarInput!F373</f>
        <v>0</v>
      </c>
      <c r="G373" s="71" t="n">
        <f aca="false">VarInput!G373</f>
        <v>0</v>
      </c>
      <c r="H373" s="71" t="n">
        <f aca="false">VarInput!H373</f>
        <v>0</v>
      </c>
      <c r="I373" s="71" t="n">
        <f aca="false">VarInput!I373</f>
        <v>0</v>
      </c>
      <c r="J373" s="71" t="n">
        <f aca="false">VarInput!J373</f>
        <v>0</v>
      </c>
      <c r="K373" s="72" t="n">
        <f aca="false">VarInput!K373</f>
        <v>0</v>
      </c>
      <c r="L373" s="72" t="n">
        <v>1</v>
      </c>
      <c r="M373" s="72" t="n">
        <v>0</v>
      </c>
    </row>
    <row r="374" customFormat="false" ht="12.75" hidden="false" customHeight="false" outlineLevel="0" collapsed="false">
      <c r="A374" s="71" t="n">
        <f aca="false">VarInput!A374</f>
        <v>0</v>
      </c>
      <c r="B374" s="71" t="n">
        <f aca="false">VarInput!B374</f>
        <v>0</v>
      </c>
      <c r="C374" s="71" t="n">
        <f aca="false">VarInput!C374</f>
        <v>0</v>
      </c>
      <c r="D374" s="71" t="n">
        <f aca="false">VarInput!D374</f>
        <v>0</v>
      </c>
      <c r="E374" s="71" t="n">
        <f aca="false">VarInput!E374</f>
        <v>0</v>
      </c>
      <c r="F374" s="71" t="n">
        <f aca="false">VarInput!F374</f>
        <v>0</v>
      </c>
      <c r="G374" s="71" t="n">
        <f aca="false">VarInput!G374</f>
        <v>0</v>
      </c>
      <c r="H374" s="71" t="n">
        <f aca="false">VarInput!H374</f>
        <v>0</v>
      </c>
      <c r="I374" s="71" t="n">
        <f aca="false">VarInput!I374</f>
        <v>0</v>
      </c>
      <c r="J374" s="71" t="n">
        <f aca="false">VarInput!J374</f>
        <v>0</v>
      </c>
      <c r="K374" s="72" t="n">
        <f aca="false">VarInput!K374</f>
        <v>0</v>
      </c>
      <c r="L374" s="72" t="n">
        <v>1</v>
      </c>
      <c r="M374" s="72" t="n">
        <v>0</v>
      </c>
    </row>
    <row r="375" customFormat="false" ht="12.75" hidden="false" customHeight="false" outlineLevel="0" collapsed="false">
      <c r="A375" s="71" t="n">
        <f aca="false">VarInput!A375</f>
        <v>0</v>
      </c>
      <c r="B375" s="71" t="n">
        <f aca="false">VarInput!B375</f>
        <v>0</v>
      </c>
      <c r="C375" s="71" t="n">
        <f aca="false">VarInput!C375</f>
        <v>0</v>
      </c>
      <c r="D375" s="71" t="n">
        <f aca="false">VarInput!D375</f>
        <v>0</v>
      </c>
      <c r="E375" s="71" t="n">
        <f aca="false">VarInput!E375</f>
        <v>0</v>
      </c>
      <c r="F375" s="71" t="n">
        <f aca="false">VarInput!F375</f>
        <v>0</v>
      </c>
      <c r="G375" s="71" t="n">
        <f aca="false">VarInput!G375</f>
        <v>0</v>
      </c>
      <c r="H375" s="71" t="n">
        <f aca="false">VarInput!H375</f>
        <v>0</v>
      </c>
      <c r="I375" s="71" t="n">
        <f aca="false">VarInput!I375</f>
        <v>0</v>
      </c>
      <c r="J375" s="71" t="n">
        <f aca="false">VarInput!J375</f>
        <v>0</v>
      </c>
      <c r="K375" s="72" t="n">
        <f aca="false">VarInput!K375</f>
        <v>0</v>
      </c>
      <c r="L375" s="72" t="n">
        <v>1</v>
      </c>
      <c r="M375" s="72" t="n">
        <v>0</v>
      </c>
    </row>
    <row r="376" customFormat="false" ht="12.75" hidden="false" customHeight="false" outlineLevel="0" collapsed="false">
      <c r="A376" s="71" t="n">
        <f aca="false">VarInput!A376</f>
        <v>0</v>
      </c>
      <c r="B376" s="71" t="n">
        <f aca="false">VarInput!B376</f>
        <v>0</v>
      </c>
      <c r="C376" s="71" t="n">
        <f aca="false">VarInput!C376</f>
        <v>0</v>
      </c>
      <c r="D376" s="71" t="n">
        <f aca="false">VarInput!D376</f>
        <v>0</v>
      </c>
      <c r="E376" s="71" t="n">
        <f aca="false">VarInput!E376</f>
        <v>0</v>
      </c>
      <c r="F376" s="71" t="n">
        <f aca="false">VarInput!F376</f>
        <v>0</v>
      </c>
      <c r="G376" s="71" t="n">
        <f aca="false">VarInput!G376</f>
        <v>0</v>
      </c>
      <c r="H376" s="71" t="n">
        <f aca="false">VarInput!H376</f>
        <v>0</v>
      </c>
      <c r="I376" s="71" t="n">
        <f aca="false">VarInput!I376</f>
        <v>0</v>
      </c>
      <c r="J376" s="71" t="n">
        <f aca="false">VarInput!J376</f>
        <v>0</v>
      </c>
      <c r="K376" s="72" t="n">
        <f aca="false">VarInput!K376</f>
        <v>0</v>
      </c>
      <c r="L376" s="72" t="n">
        <v>1</v>
      </c>
      <c r="M376" s="72" t="n">
        <v>0</v>
      </c>
    </row>
    <row r="377" customFormat="false" ht="12.75" hidden="false" customHeight="false" outlineLevel="0" collapsed="false">
      <c r="A377" s="71" t="n">
        <f aca="false">VarInput!A377</f>
        <v>0</v>
      </c>
      <c r="B377" s="71" t="n">
        <f aca="false">VarInput!B377</f>
        <v>0</v>
      </c>
      <c r="C377" s="71" t="n">
        <f aca="false">VarInput!C377</f>
        <v>0</v>
      </c>
      <c r="D377" s="71" t="n">
        <f aca="false">VarInput!D377</f>
        <v>0</v>
      </c>
      <c r="E377" s="71" t="n">
        <f aca="false">VarInput!E377</f>
        <v>0</v>
      </c>
      <c r="F377" s="71" t="n">
        <f aca="false">VarInput!F377</f>
        <v>0</v>
      </c>
      <c r="G377" s="71" t="n">
        <f aca="false">VarInput!G377</f>
        <v>0</v>
      </c>
      <c r="H377" s="71" t="n">
        <f aca="false">VarInput!H377</f>
        <v>0</v>
      </c>
      <c r="I377" s="71" t="n">
        <f aca="false">VarInput!I377</f>
        <v>0</v>
      </c>
      <c r="J377" s="71" t="n">
        <f aca="false">VarInput!J377</f>
        <v>0</v>
      </c>
      <c r="K377" s="72" t="n">
        <f aca="false">VarInput!K377</f>
        <v>0</v>
      </c>
      <c r="L377" s="72" t="n">
        <v>1</v>
      </c>
      <c r="M377" s="72" t="n">
        <v>0</v>
      </c>
    </row>
    <row r="378" customFormat="false" ht="12.75" hidden="false" customHeight="false" outlineLevel="0" collapsed="false">
      <c r="A378" s="71" t="n">
        <f aca="false">VarInput!A378</f>
        <v>0</v>
      </c>
      <c r="B378" s="71" t="n">
        <f aca="false">VarInput!B378</f>
        <v>0</v>
      </c>
      <c r="C378" s="71" t="n">
        <f aca="false">VarInput!C378</f>
        <v>0</v>
      </c>
      <c r="D378" s="71" t="n">
        <f aca="false">VarInput!D378</f>
        <v>0</v>
      </c>
      <c r="E378" s="71" t="n">
        <f aca="false">VarInput!E378</f>
        <v>0</v>
      </c>
      <c r="F378" s="71" t="n">
        <f aca="false">VarInput!F378</f>
        <v>0</v>
      </c>
      <c r="G378" s="71" t="n">
        <f aca="false">VarInput!G378</f>
        <v>0</v>
      </c>
      <c r="H378" s="71" t="n">
        <f aca="false">VarInput!H378</f>
        <v>0</v>
      </c>
      <c r="I378" s="71" t="n">
        <f aca="false">VarInput!I378</f>
        <v>0</v>
      </c>
      <c r="J378" s="71" t="n">
        <f aca="false">VarInput!J378</f>
        <v>0</v>
      </c>
      <c r="K378" s="72" t="n">
        <f aca="false">VarInput!K378</f>
        <v>0</v>
      </c>
      <c r="L378" s="72" t="n">
        <v>1</v>
      </c>
      <c r="M378" s="72" t="n">
        <v>0</v>
      </c>
    </row>
    <row r="379" customFormat="false" ht="12.75" hidden="false" customHeight="false" outlineLevel="0" collapsed="false">
      <c r="A379" s="71" t="n">
        <f aca="false">VarInput!A379</f>
        <v>0</v>
      </c>
      <c r="B379" s="71" t="n">
        <f aca="false">VarInput!B379</f>
        <v>0</v>
      </c>
      <c r="C379" s="71" t="n">
        <f aca="false">VarInput!C379</f>
        <v>0</v>
      </c>
      <c r="D379" s="71" t="n">
        <f aca="false">VarInput!D379</f>
        <v>0</v>
      </c>
      <c r="E379" s="71" t="n">
        <f aca="false">VarInput!E379</f>
        <v>0</v>
      </c>
      <c r="F379" s="71" t="n">
        <f aca="false">VarInput!F379</f>
        <v>0</v>
      </c>
      <c r="G379" s="71" t="n">
        <f aca="false">VarInput!G379</f>
        <v>0</v>
      </c>
      <c r="H379" s="71" t="n">
        <f aca="false">VarInput!H379</f>
        <v>0</v>
      </c>
      <c r="I379" s="71" t="n">
        <f aca="false">VarInput!I379</f>
        <v>0</v>
      </c>
      <c r="J379" s="71" t="n">
        <f aca="false">VarInput!J379</f>
        <v>0</v>
      </c>
      <c r="K379" s="72" t="n">
        <f aca="false">VarInput!K379</f>
        <v>0</v>
      </c>
      <c r="L379" s="72" t="n">
        <v>1</v>
      </c>
      <c r="M379" s="72" t="n">
        <v>0</v>
      </c>
    </row>
    <row r="380" customFormat="false" ht="12.75" hidden="false" customHeight="false" outlineLevel="0" collapsed="false">
      <c r="A380" s="71" t="n">
        <f aca="false">VarInput!A380</f>
        <v>0</v>
      </c>
      <c r="B380" s="71" t="n">
        <f aca="false">VarInput!B380</f>
        <v>0</v>
      </c>
      <c r="C380" s="71" t="n">
        <f aca="false">VarInput!C380</f>
        <v>0</v>
      </c>
      <c r="D380" s="71" t="n">
        <f aca="false">VarInput!D380</f>
        <v>0</v>
      </c>
      <c r="E380" s="71" t="n">
        <f aca="false">VarInput!E380</f>
        <v>0</v>
      </c>
      <c r="F380" s="71" t="n">
        <f aca="false">VarInput!F380</f>
        <v>0</v>
      </c>
      <c r="G380" s="71" t="n">
        <f aca="false">VarInput!G380</f>
        <v>0</v>
      </c>
      <c r="H380" s="71" t="n">
        <f aca="false">VarInput!H380</f>
        <v>0</v>
      </c>
      <c r="I380" s="71" t="n">
        <f aca="false">VarInput!I380</f>
        <v>0</v>
      </c>
      <c r="J380" s="71" t="n">
        <f aca="false">VarInput!J380</f>
        <v>0</v>
      </c>
      <c r="K380" s="72" t="n">
        <f aca="false">VarInput!K380</f>
        <v>0</v>
      </c>
      <c r="L380" s="72" t="n">
        <v>1</v>
      </c>
      <c r="M380" s="72" t="n">
        <v>0</v>
      </c>
    </row>
    <row r="381" customFormat="false" ht="12.75" hidden="false" customHeight="false" outlineLevel="0" collapsed="false">
      <c r="A381" s="71" t="n">
        <f aca="false">VarInput!A381</f>
        <v>0</v>
      </c>
      <c r="B381" s="71" t="n">
        <f aca="false">VarInput!B381</f>
        <v>0</v>
      </c>
      <c r="C381" s="71" t="n">
        <f aca="false">VarInput!C381</f>
        <v>0</v>
      </c>
      <c r="D381" s="71" t="n">
        <f aca="false">VarInput!D381</f>
        <v>0</v>
      </c>
      <c r="E381" s="71" t="n">
        <f aca="false">VarInput!E381</f>
        <v>0</v>
      </c>
      <c r="F381" s="71" t="n">
        <f aca="false">VarInput!F381</f>
        <v>0</v>
      </c>
      <c r="G381" s="71" t="n">
        <f aca="false">VarInput!G381</f>
        <v>0</v>
      </c>
      <c r="H381" s="71" t="n">
        <f aca="false">VarInput!H381</f>
        <v>0</v>
      </c>
      <c r="I381" s="71" t="n">
        <f aca="false">VarInput!I381</f>
        <v>0</v>
      </c>
      <c r="J381" s="71" t="n">
        <f aca="false">VarInput!J381</f>
        <v>0</v>
      </c>
      <c r="K381" s="72" t="n">
        <f aca="false">VarInput!K381</f>
        <v>0</v>
      </c>
      <c r="L381" s="72" t="n">
        <v>1</v>
      </c>
      <c r="M381" s="72" t="n">
        <v>0</v>
      </c>
    </row>
    <row r="382" customFormat="false" ht="12.75" hidden="false" customHeight="false" outlineLevel="0" collapsed="false">
      <c r="A382" s="71" t="n">
        <f aca="false">VarInput!A382</f>
        <v>0</v>
      </c>
      <c r="B382" s="71" t="n">
        <f aca="false">VarInput!B382</f>
        <v>0</v>
      </c>
      <c r="C382" s="71" t="n">
        <f aca="false">VarInput!C382</f>
        <v>0</v>
      </c>
      <c r="D382" s="71" t="n">
        <f aca="false">VarInput!D382</f>
        <v>0</v>
      </c>
      <c r="E382" s="71" t="n">
        <f aca="false">VarInput!E382</f>
        <v>0</v>
      </c>
      <c r="F382" s="71" t="n">
        <f aca="false">VarInput!F382</f>
        <v>0</v>
      </c>
      <c r="G382" s="71" t="n">
        <f aca="false">VarInput!G382</f>
        <v>0</v>
      </c>
      <c r="H382" s="71" t="n">
        <f aca="false">VarInput!H382</f>
        <v>0</v>
      </c>
      <c r="I382" s="71" t="n">
        <f aca="false">VarInput!I382</f>
        <v>0</v>
      </c>
      <c r="J382" s="71" t="n">
        <f aca="false">VarInput!J382</f>
        <v>0</v>
      </c>
      <c r="K382" s="72" t="n">
        <f aca="false">VarInput!K382</f>
        <v>0</v>
      </c>
      <c r="L382" s="72" t="n">
        <v>1</v>
      </c>
      <c r="M382" s="72" t="n">
        <v>0</v>
      </c>
    </row>
    <row r="383" customFormat="false" ht="12.75" hidden="false" customHeight="false" outlineLevel="0" collapsed="false">
      <c r="A383" s="71" t="n">
        <f aca="false">VarInput!A383</f>
        <v>0</v>
      </c>
      <c r="B383" s="71" t="n">
        <f aca="false">VarInput!B383</f>
        <v>0</v>
      </c>
      <c r="C383" s="71" t="n">
        <f aca="false">VarInput!C383</f>
        <v>0</v>
      </c>
      <c r="D383" s="71" t="n">
        <f aca="false">VarInput!D383</f>
        <v>0</v>
      </c>
      <c r="E383" s="71" t="n">
        <f aca="false">VarInput!E383</f>
        <v>0</v>
      </c>
      <c r="F383" s="71" t="n">
        <f aca="false">VarInput!F383</f>
        <v>0</v>
      </c>
      <c r="G383" s="71" t="n">
        <f aca="false">VarInput!G383</f>
        <v>0</v>
      </c>
      <c r="H383" s="71" t="n">
        <f aca="false">VarInput!H383</f>
        <v>0</v>
      </c>
      <c r="I383" s="71" t="n">
        <f aca="false">VarInput!I383</f>
        <v>0</v>
      </c>
      <c r="J383" s="71" t="n">
        <f aca="false">VarInput!J383</f>
        <v>0</v>
      </c>
      <c r="K383" s="72" t="n">
        <f aca="false">VarInput!K383</f>
        <v>0</v>
      </c>
      <c r="L383" s="72" t="n">
        <v>1</v>
      </c>
      <c r="M383" s="72" t="n">
        <v>0</v>
      </c>
    </row>
    <row r="384" customFormat="false" ht="12.75" hidden="false" customHeight="false" outlineLevel="0" collapsed="false">
      <c r="A384" s="71" t="n">
        <f aca="false">VarInput!A384</f>
        <v>0</v>
      </c>
      <c r="B384" s="71" t="n">
        <f aca="false">VarInput!B384</f>
        <v>0</v>
      </c>
      <c r="C384" s="71" t="n">
        <f aca="false">VarInput!C384</f>
        <v>0</v>
      </c>
      <c r="D384" s="71" t="n">
        <f aca="false">VarInput!D384</f>
        <v>0</v>
      </c>
      <c r="E384" s="71" t="n">
        <f aca="false">VarInput!E384</f>
        <v>0</v>
      </c>
      <c r="F384" s="71" t="n">
        <f aca="false">VarInput!F384</f>
        <v>0</v>
      </c>
      <c r="G384" s="71" t="n">
        <f aca="false">VarInput!G384</f>
        <v>0</v>
      </c>
      <c r="H384" s="71" t="n">
        <f aca="false">VarInput!H384</f>
        <v>0</v>
      </c>
      <c r="I384" s="71" t="n">
        <f aca="false">VarInput!I384</f>
        <v>0</v>
      </c>
      <c r="J384" s="71" t="n">
        <f aca="false">VarInput!J384</f>
        <v>0</v>
      </c>
      <c r="K384" s="72" t="n">
        <f aca="false">VarInput!K384</f>
        <v>0</v>
      </c>
      <c r="L384" s="72" t="n">
        <v>1</v>
      </c>
      <c r="M384" s="72" t="n">
        <v>0</v>
      </c>
    </row>
    <row r="385" customFormat="false" ht="12.75" hidden="false" customHeight="false" outlineLevel="0" collapsed="false">
      <c r="A385" s="71" t="n">
        <f aca="false">VarInput!A385</f>
        <v>0</v>
      </c>
      <c r="B385" s="71" t="n">
        <f aca="false">VarInput!B385</f>
        <v>0</v>
      </c>
      <c r="C385" s="71" t="n">
        <f aca="false">VarInput!C385</f>
        <v>0</v>
      </c>
      <c r="D385" s="71" t="n">
        <f aca="false">VarInput!D385</f>
        <v>0</v>
      </c>
      <c r="E385" s="71" t="n">
        <f aca="false">VarInput!E385</f>
        <v>0</v>
      </c>
      <c r="F385" s="71" t="n">
        <f aca="false">VarInput!F385</f>
        <v>0</v>
      </c>
      <c r="G385" s="71" t="n">
        <f aca="false">VarInput!G385</f>
        <v>0</v>
      </c>
      <c r="H385" s="71" t="n">
        <f aca="false">VarInput!H385</f>
        <v>0</v>
      </c>
      <c r="I385" s="71" t="n">
        <f aca="false">VarInput!I385</f>
        <v>0</v>
      </c>
      <c r="J385" s="71" t="n">
        <f aca="false">VarInput!J385</f>
        <v>0</v>
      </c>
      <c r="K385" s="72" t="n">
        <f aca="false">VarInput!K385</f>
        <v>0</v>
      </c>
      <c r="L385" s="72" t="n">
        <v>1</v>
      </c>
      <c r="M385" s="72" t="n">
        <v>0</v>
      </c>
    </row>
    <row r="386" customFormat="false" ht="12.75" hidden="false" customHeight="false" outlineLevel="0" collapsed="false">
      <c r="A386" s="71" t="n">
        <f aca="false">VarInput!A386</f>
        <v>0</v>
      </c>
      <c r="B386" s="71" t="n">
        <f aca="false">VarInput!B386</f>
        <v>0</v>
      </c>
      <c r="C386" s="71" t="n">
        <f aca="false">VarInput!C386</f>
        <v>0</v>
      </c>
      <c r="D386" s="71" t="n">
        <f aca="false">VarInput!D386</f>
        <v>0</v>
      </c>
      <c r="E386" s="71" t="n">
        <f aca="false">VarInput!E386</f>
        <v>0</v>
      </c>
      <c r="F386" s="71" t="n">
        <f aca="false">VarInput!F386</f>
        <v>0</v>
      </c>
      <c r="G386" s="71" t="n">
        <f aca="false">VarInput!G386</f>
        <v>0</v>
      </c>
      <c r="H386" s="71" t="n">
        <f aca="false">VarInput!H386</f>
        <v>0</v>
      </c>
      <c r="I386" s="71" t="n">
        <f aca="false">VarInput!I386</f>
        <v>0</v>
      </c>
      <c r="J386" s="71" t="n">
        <f aca="false">VarInput!J386</f>
        <v>0</v>
      </c>
      <c r="K386" s="72" t="n">
        <f aca="false">VarInput!K386</f>
        <v>0</v>
      </c>
      <c r="L386" s="72" t="n">
        <v>1</v>
      </c>
      <c r="M386" s="72" t="n">
        <v>0</v>
      </c>
    </row>
    <row r="387" customFormat="false" ht="12.75" hidden="false" customHeight="false" outlineLevel="0" collapsed="false">
      <c r="A387" s="71" t="n">
        <f aca="false">VarInput!A387</f>
        <v>0</v>
      </c>
      <c r="B387" s="71" t="n">
        <f aca="false">VarInput!B387</f>
        <v>0</v>
      </c>
      <c r="C387" s="71" t="n">
        <f aca="false">VarInput!C387</f>
        <v>0</v>
      </c>
      <c r="D387" s="71" t="n">
        <f aca="false">VarInput!D387</f>
        <v>0</v>
      </c>
      <c r="E387" s="71" t="n">
        <f aca="false">VarInput!E387</f>
        <v>0</v>
      </c>
      <c r="F387" s="71" t="n">
        <f aca="false">VarInput!F387</f>
        <v>0</v>
      </c>
      <c r="G387" s="71" t="n">
        <f aca="false">VarInput!G387</f>
        <v>0</v>
      </c>
      <c r="H387" s="71" t="n">
        <f aca="false">VarInput!H387</f>
        <v>0</v>
      </c>
      <c r="I387" s="71" t="n">
        <f aca="false">VarInput!I387</f>
        <v>0</v>
      </c>
      <c r="J387" s="71" t="n">
        <f aca="false">VarInput!J387</f>
        <v>0</v>
      </c>
      <c r="K387" s="72" t="n">
        <f aca="false">VarInput!K387</f>
        <v>0</v>
      </c>
      <c r="L387" s="72" t="n">
        <v>1</v>
      </c>
      <c r="M387" s="72" t="n">
        <v>0</v>
      </c>
    </row>
    <row r="388" customFormat="false" ht="12.75" hidden="false" customHeight="false" outlineLevel="0" collapsed="false">
      <c r="A388" s="71" t="n">
        <f aca="false">VarInput!A388</f>
        <v>0</v>
      </c>
      <c r="B388" s="71" t="n">
        <f aca="false">VarInput!B388</f>
        <v>0</v>
      </c>
      <c r="C388" s="71" t="n">
        <f aca="false">VarInput!C388</f>
        <v>0</v>
      </c>
      <c r="D388" s="71" t="n">
        <f aca="false">VarInput!D388</f>
        <v>0</v>
      </c>
      <c r="E388" s="71" t="n">
        <f aca="false">VarInput!E388</f>
        <v>0</v>
      </c>
      <c r="F388" s="71" t="n">
        <f aca="false">VarInput!F388</f>
        <v>0</v>
      </c>
      <c r="G388" s="71" t="n">
        <f aca="false">VarInput!G388</f>
        <v>0</v>
      </c>
      <c r="H388" s="71" t="n">
        <f aca="false">VarInput!H388</f>
        <v>0</v>
      </c>
      <c r="I388" s="71" t="n">
        <f aca="false">VarInput!I388</f>
        <v>0</v>
      </c>
      <c r="J388" s="71" t="n">
        <f aca="false">VarInput!J388</f>
        <v>0</v>
      </c>
      <c r="K388" s="72" t="n">
        <f aca="false">VarInput!K388</f>
        <v>0</v>
      </c>
      <c r="L388" s="72" t="n">
        <v>1</v>
      </c>
      <c r="M388" s="72" t="n">
        <v>0</v>
      </c>
    </row>
    <row r="389" customFormat="false" ht="12.75" hidden="false" customHeight="false" outlineLevel="0" collapsed="false">
      <c r="A389" s="71" t="n">
        <f aca="false">VarInput!A389</f>
        <v>0</v>
      </c>
      <c r="B389" s="71" t="n">
        <f aca="false">VarInput!B389</f>
        <v>0</v>
      </c>
      <c r="C389" s="71" t="n">
        <f aca="false">VarInput!C389</f>
        <v>0</v>
      </c>
      <c r="D389" s="71" t="n">
        <f aca="false">VarInput!D389</f>
        <v>0</v>
      </c>
      <c r="E389" s="71" t="n">
        <f aca="false">VarInput!E389</f>
        <v>0</v>
      </c>
      <c r="F389" s="71" t="n">
        <f aca="false">VarInput!F389</f>
        <v>0</v>
      </c>
      <c r="G389" s="71" t="n">
        <f aca="false">VarInput!G389</f>
        <v>0</v>
      </c>
      <c r="H389" s="71" t="n">
        <f aca="false">VarInput!H389</f>
        <v>0</v>
      </c>
      <c r="I389" s="71" t="n">
        <f aca="false">VarInput!I389</f>
        <v>0</v>
      </c>
      <c r="J389" s="71" t="n">
        <f aca="false">VarInput!J389</f>
        <v>0</v>
      </c>
      <c r="K389" s="72" t="n">
        <f aca="false">VarInput!K389</f>
        <v>0</v>
      </c>
      <c r="L389" s="72" t="n">
        <v>1</v>
      </c>
      <c r="M389" s="72" t="n">
        <v>0</v>
      </c>
    </row>
    <row r="390" customFormat="false" ht="12.75" hidden="false" customHeight="false" outlineLevel="0" collapsed="false">
      <c r="A390" s="71" t="n">
        <f aca="false">VarInput!A390</f>
        <v>0</v>
      </c>
      <c r="B390" s="71" t="n">
        <f aca="false">VarInput!B390</f>
        <v>0</v>
      </c>
      <c r="C390" s="71" t="n">
        <f aca="false">VarInput!C390</f>
        <v>0</v>
      </c>
      <c r="D390" s="71" t="n">
        <f aca="false">VarInput!D390</f>
        <v>0</v>
      </c>
      <c r="E390" s="71" t="n">
        <f aca="false">VarInput!E390</f>
        <v>0</v>
      </c>
      <c r="F390" s="71" t="n">
        <f aca="false">VarInput!F390</f>
        <v>0</v>
      </c>
      <c r="G390" s="71" t="n">
        <f aca="false">VarInput!G390</f>
        <v>0</v>
      </c>
      <c r="H390" s="71" t="n">
        <f aca="false">VarInput!H390</f>
        <v>0</v>
      </c>
      <c r="I390" s="71" t="n">
        <f aca="false">VarInput!I390</f>
        <v>0</v>
      </c>
      <c r="J390" s="71" t="n">
        <f aca="false">VarInput!J390</f>
        <v>0</v>
      </c>
      <c r="K390" s="72" t="n">
        <f aca="false">VarInput!K390</f>
        <v>0</v>
      </c>
      <c r="L390" s="72" t="n">
        <v>1</v>
      </c>
      <c r="M390" s="72" t="n">
        <v>0</v>
      </c>
    </row>
    <row r="391" customFormat="false" ht="12.75" hidden="false" customHeight="false" outlineLevel="0" collapsed="false">
      <c r="A391" s="71" t="n">
        <f aca="false">VarInput!A391</f>
        <v>0</v>
      </c>
      <c r="B391" s="71" t="n">
        <f aca="false">VarInput!B391</f>
        <v>0</v>
      </c>
      <c r="C391" s="71" t="n">
        <f aca="false">VarInput!C391</f>
        <v>0</v>
      </c>
      <c r="D391" s="71" t="n">
        <f aca="false">VarInput!D391</f>
        <v>0</v>
      </c>
      <c r="E391" s="71" t="n">
        <f aca="false">VarInput!E391</f>
        <v>0</v>
      </c>
      <c r="F391" s="71" t="n">
        <f aca="false">VarInput!F391</f>
        <v>0</v>
      </c>
      <c r="G391" s="71" t="n">
        <f aca="false">VarInput!G391</f>
        <v>0</v>
      </c>
      <c r="H391" s="71" t="n">
        <f aca="false">VarInput!H391</f>
        <v>0</v>
      </c>
      <c r="I391" s="71" t="n">
        <f aca="false">VarInput!I391</f>
        <v>0</v>
      </c>
      <c r="J391" s="71" t="n">
        <f aca="false">VarInput!J391</f>
        <v>0</v>
      </c>
      <c r="K391" s="72" t="n">
        <f aca="false">VarInput!K391</f>
        <v>0</v>
      </c>
      <c r="L391" s="72" t="n">
        <v>1</v>
      </c>
      <c r="M391" s="72" t="n">
        <v>0</v>
      </c>
    </row>
    <row r="392" customFormat="false" ht="12.75" hidden="false" customHeight="false" outlineLevel="0" collapsed="false">
      <c r="A392" s="71" t="n">
        <f aca="false">VarInput!A392</f>
        <v>0</v>
      </c>
      <c r="B392" s="71" t="n">
        <f aca="false">VarInput!B392</f>
        <v>0</v>
      </c>
      <c r="C392" s="71" t="n">
        <f aca="false">VarInput!C392</f>
        <v>0</v>
      </c>
      <c r="D392" s="71" t="n">
        <f aca="false">VarInput!D392</f>
        <v>0</v>
      </c>
      <c r="E392" s="71" t="n">
        <f aca="false">VarInput!E392</f>
        <v>0</v>
      </c>
      <c r="F392" s="71" t="n">
        <f aca="false">VarInput!F392</f>
        <v>0</v>
      </c>
      <c r="G392" s="71" t="n">
        <f aca="false">VarInput!G392</f>
        <v>0</v>
      </c>
      <c r="H392" s="71" t="n">
        <f aca="false">VarInput!H392</f>
        <v>0</v>
      </c>
      <c r="I392" s="71" t="n">
        <f aca="false">VarInput!I392</f>
        <v>0</v>
      </c>
      <c r="J392" s="71" t="n">
        <f aca="false">VarInput!J392</f>
        <v>0</v>
      </c>
      <c r="K392" s="72" t="n">
        <f aca="false">VarInput!K392</f>
        <v>0</v>
      </c>
      <c r="L392" s="72" t="n">
        <v>1</v>
      </c>
      <c r="M392" s="72" t="n">
        <v>0</v>
      </c>
    </row>
    <row r="393" customFormat="false" ht="12.75" hidden="false" customHeight="false" outlineLevel="0" collapsed="false">
      <c r="A393" s="71" t="n">
        <f aca="false">VarInput!A393</f>
        <v>0</v>
      </c>
      <c r="B393" s="71" t="n">
        <f aca="false">VarInput!B393</f>
        <v>0</v>
      </c>
      <c r="C393" s="71" t="n">
        <f aca="false">VarInput!C393</f>
        <v>0</v>
      </c>
      <c r="D393" s="71" t="n">
        <f aca="false">VarInput!D393</f>
        <v>0</v>
      </c>
      <c r="E393" s="71" t="n">
        <f aca="false">VarInput!E393</f>
        <v>0</v>
      </c>
      <c r="F393" s="71" t="n">
        <f aca="false">VarInput!F393</f>
        <v>0</v>
      </c>
      <c r="G393" s="71" t="n">
        <f aca="false">VarInput!G393</f>
        <v>0</v>
      </c>
      <c r="H393" s="71" t="n">
        <f aca="false">VarInput!H393</f>
        <v>0</v>
      </c>
      <c r="I393" s="71" t="n">
        <f aca="false">VarInput!I393</f>
        <v>0</v>
      </c>
      <c r="J393" s="71" t="n">
        <f aca="false">VarInput!J393</f>
        <v>0</v>
      </c>
      <c r="K393" s="72" t="n">
        <f aca="false">VarInput!K393</f>
        <v>0</v>
      </c>
      <c r="L393" s="72" t="n">
        <v>1</v>
      </c>
      <c r="M393" s="72" t="n">
        <v>0</v>
      </c>
    </row>
    <row r="394" customFormat="false" ht="12.75" hidden="false" customHeight="false" outlineLevel="0" collapsed="false">
      <c r="A394" s="71" t="n">
        <f aca="false">VarInput!A394</f>
        <v>0</v>
      </c>
      <c r="B394" s="71" t="n">
        <f aca="false">VarInput!B394</f>
        <v>0</v>
      </c>
      <c r="C394" s="71" t="n">
        <f aca="false">VarInput!C394</f>
        <v>0</v>
      </c>
      <c r="D394" s="71" t="n">
        <f aca="false">VarInput!D394</f>
        <v>0</v>
      </c>
      <c r="E394" s="71" t="n">
        <f aca="false">VarInput!E394</f>
        <v>0</v>
      </c>
      <c r="F394" s="71" t="n">
        <f aca="false">VarInput!F394</f>
        <v>0</v>
      </c>
      <c r="G394" s="71" t="n">
        <f aca="false">VarInput!G394</f>
        <v>0</v>
      </c>
      <c r="H394" s="71" t="n">
        <f aca="false">VarInput!H394</f>
        <v>0</v>
      </c>
      <c r="I394" s="71" t="n">
        <f aca="false">VarInput!I394</f>
        <v>0</v>
      </c>
      <c r="J394" s="71" t="n">
        <f aca="false">VarInput!J394</f>
        <v>0</v>
      </c>
      <c r="K394" s="72" t="n">
        <f aca="false">VarInput!K394</f>
        <v>0</v>
      </c>
      <c r="L394" s="72" t="n">
        <v>1</v>
      </c>
      <c r="M394" s="72" t="n">
        <v>0</v>
      </c>
    </row>
    <row r="395" customFormat="false" ht="12.75" hidden="false" customHeight="false" outlineLevel="0" collapsed="false">
      <c r="A395" s="71" t="n">
        <f aca="false">VarInput!A395</f>
        <v>0</v>
      </c>
      <c r="B395" s="71" t="n">
        <f aca="false">VarInput!B395</f>
        <v>0</v>
      </c>
      <c r="C395" s="71" t="n">
        <f aca="false">VarInput!C395</f>
        <v>0</v>
      </c>
      <c r="D395" s="71" t="n">
        <f aca="false">VarInput!D395</f>
        <v>0</v>
      </c>
      <c r="E395" s="71" t="n">
        <f aca="false">VarInput!E395</f>
        <v>0</v>
      </c>
      <c r="F395" s="71" t="n">
        <f aca="false">VarInput!F395</f>
        <v>0</v>
      </c>
      <c r="G395" s="71" t="n">
        <f aca="false">VarInput!G395</f>
        <v>0</v>
      </c>
      <c r="H395" s="71" t="n">
        <f aca="false">VarInput!H395</f>
        <v>0</v>
      </c>
      <c r="I395" s="71" t="n">
        <f aca="false">VarInput!I395</f>
        <v>0</v>
      </c>
      <c r="J395" s="71" t="n">
        <f aca="false">VarInput!J395</f>
        <v>0</v>
      </c>
      <c r="K395" s="72" t="n">
        <f aca="false">VarInput!K395</f>
        <v>0</v>
      </c>
      <c r="L395" s="72" t="n">
        <v>1</v>
      </c>
      <c r="M395" s="72" t="n">
        <v>0</v>
      </c>
    </row>
    <row r="396" customFormat="false" ht="12.75" hidden="false" customHeight="false" outlineLevel="0" collapsed="false">
      <c r="A396" s="71" t="n">
        <f aca="false">VarInput!A396</f>
        <v>0</v>
      </c>
      <c r="B396" s="71" t="n">
        <f aca="false">VarInput!B396</f>
        <v>0</v>
      </c>
      <c r="C396" s="71" t="n">
        <f aca="false">VarInput!C396</f>
        <v>0</v>
      </c>
      <c r="D396" s="71" t="n">
        <f aca="false">VarInput!D396</f>
        <v>0</v>
      </c>
      <c r="E396" s="71" t="n">
        <f aca="false">VarInput!E396</f>
        <v>0</v>
      </c>
      <c r="F396" s="71" t="n">
        <f aca="false">VarInput!F396</f>
        <v>0</v>
      </c>
      <c r="G396" s="71" t="n">
        <f aca="false">VarInput!G396</f>
        <v>0</v>
      </c>
      <c r="H396" s="71" t="n">
        <f aca="false">VarInput!H396</f>
        <v>0</v>
      </c>
      <c r="I396" s="71" t="n">
        <f aca="false">VarInput!I396</f>
        <v>0</v>
      </c>
      <c r="J396" s="71" t="n">
        <f aca="false">VarInput!J396</f>
        <v>0</v>
      </c>
      <c r="K396" s="72" t="n">
        <f aca="false">VarInput!K396</f>
        <v>0</v>
      </c>
      <c r="L396" s="72" t="n">
        <v>1</v>
      </c>
      <c r="M396" s="72" t="n">
        <v>0</v>
      </c>
    </row>
    <row r="397" customFormat="false" ht="12.75" hidden="false" customHeight="false" outlineLevel="0" collapsed="false">
      <c r="A397" s="71" t="n">
        <f aca="false">VarInput!A397</f>
        <v>0</v>
      </c>
      <c r="B397" s="71" t="n">
        <f aca="false">VarInput!B397</f>
        <v>0</v>
      </c>
      <c r="C397" s="71" t="n">
        <f aca="false">VarInput!C397</f>
        <v>0</v>
      </c>
      <c r="D397" s="71" t="n">
        <f aca="false">VarInput!D397</f>
        <v>0</v>
      </c>
      <c r="E397" s="71" t="n">
        <f aca="false">VarInput!E397</f>
        <v>0</v>
      </c>
      <c r="F397" s="71" t="n">
        <f aca="false">VarInput!F397</f>
        <v>0</v>
      </c>
      <c r="G397" s="71" t="n">
        <f aca="false">VarInput!G397</f>
        <v>0</v>
      </c>
      <c r="H397" s="71" t="n">
        <f aca="false">VarInput!H397</f>
        <v>0</v>
      </c>
      <c r="I397" s="71" t="n">
        <f aca="false">VarInput!I397</f>
        <v>0</v>
      </c>
      <c r="J397" s="71" t="n">
        <f aca="false">VarInput!J397</f>
        <v>0</v>
      </c>
      <c r="K397" s="72" t="n">
        <f aca="false">VarInput!K397</f>
        <v>0</v>
      </c>
      <c r="L397" s="72" t="n">
        <v>1</v>
      </c>
      <c r="M397" s="72" t="n">
        <v>0</v>
      </c>
    </row>
    <row r="398" customFormat="false" ht="12.75" hidden="false" customHeight="false" outlineLevel="0" collapsed="false">
      <c r="A398" s="71" t="n">
        <f aca="false">VarInput!A398</f>
        <v>0</v>
      </c>
      <c r="B398" s="71" t="n">
        <f aca="false">VarInput!B398</f>
        <v>0</v>
      </c>
      <c r="C398" s="71" t="n">
        <f aca="false">VarInput!C398</f>
        <v>0</v>
      </c>
      <c r="D398" s="71" t="n">
        <f aca="false">VarInput!D398</f>
        <v>0</v>
      </c>
      <c r="E398" s="71" t="n">
        <f aca="false">VarInput!E398</f>
        <v>0</v>
      </c>
      <c r="F398" s="71" t="n">
        <f aca="false">VarInput!F398</f>
        <v>0</v>
      </c>
      <c r="G398" s="71" t="n">
        <f aca="false">VarInput!G398</f>
        <v>0</v>
      </c>
      <c r="H398" s="71" t="n">
        <f aca="false">VarInput!H398</f>
        <v>0</v>
      </c>
      <c r="I398" s="71" t="n">
        <f aca="false">VarInput!I398</f>
        <v>0</v>
      </c>
      <c r="J398" s="71" t="n">
        <f aca="false">VarInput!J398</f>
        <v>0</v>
      </c>
      <c r="K398" s="72" t="n">
        <f aca="false">VarInput!K398</f>
        <v>0</v>
      </c>
      <c r="L398" s="72" t="n">
        <v>1</v>
      </c>
      <c r="M398" s="72" t="n">
        <v>0</v>
      </c>
    </row>
    <row r="399" customFormat="false" ht="12.75" hidden="false" customHeight="false" outlineLevel="0" collapsed="false">
      <c r="A399" s="71" t="n">
        <f aca="false">VarInput!A399</f>
        <v>0</v>
      </c>
      <c r="B399" s="71" t="n">
        <f aca="false">VarInput!B399</f>
        <v>0</v>
      </c>
      <c r="C399" s="71" t="n">
        <f aca="false">VarInput!C399</f>
        <v>0</v>
      </c>
      <c r="D399" s="71" t="n">
        <f aca="false">VarInput!D399</f>
        <v>0</v>
      </c>
      <c r="E399" s="71" t="n">
        <f aca="false">VarInput!E399</f>
        <v>0</v>
      </c>
      <c r="F399" s="71" t="n">
        <f aca="false">VarInput!F399</f>
        <v>0</v>
      </c>
      <c r="G399" s="71" t="n">
        <f aca="false">VarInput!G399</f>
        <v>0</v>
      </c>
      <c r="H399" s="71" t="n">
        <f aca="false">VarInput!H399</f>
        <v>0</v>
      </c>
      <c r="I399" s="71" t="n">
        <f aca="false">VarInput!I399</f>
        <v>0</v>
      </c>
      <c r="J399" s="71" t="n">
        <f aca="false">VarInput!J399</f>
        <v>0</v>
      </c>
      <c r="K399" s="72" t="n">
        <f aca="false">VarInput!K399</f>
        <v>0</v>
      </c>
      <c r="L399" s="72" t="n">
        <v>1</v>
      </c>
      <c r="M399" s="72" t="n">
        <v>0</v>
      </c>
    </row>
    <row r="400" customFormat="false" ht="12.75" hidden="false" customHeight="false" outlineLevel="0" collapsed="false">
      <c r="A400" s="71" t="n">
        <f aca="false">VarInput!A400</f>
        <v>0</v>
      </c>
      <c r="B400" s="71" t="n">
        <f aca="false">VarInput!B400</f>
        <v>0</v>
      </c>
      <c r="C400" s="71" t="n">
        <f aca="false">VarInput!C400</f>
        <v>0</v>
      </c>
      <c r="D400" s="71" t="n">
        <f aca="false">VarInput!D400</f>
        <v>0</v>
      </c>
      <c r="E400" s="71" t="n">
        <f aca="false">VarInput!E400</f>
        <v>0</v>
      </c>
      <c r="F400" s="71" t="n">
        <f aca="false">VarInput!F400</f>
        <v>0</v>
      </c>
      <c r="G400" s="71" t="n">
        <f aca="false">VarInput!G400</f>
        <v>0</v>
      </c>
      <c r="H400" s="71" t="n">
        <f aca="false">VarInput!H400</f>
        <v>0</v>
      </c>
      <c r="I400" s="71" t="n">
        <f aca="false">VarInput!I400</f>
        <v>0</v>
      </c>
      <c r="J400" s="71" t="n">
        <f aca="false">VarInput!J400</f>
        <v>0</v>
      </c>
      <c r="K400" s="72" t="n">
        <f aca="false">VarInput!K400</f>
        <v>0</v>
      </c>
      <c r="L400" s="72" t="n">
        <v>1</v>
      </c>
      <c r="M400" s="72" t="n">
        <v>0</v>
      </c>
    </row>
    <row r="401" customFormat="false" ht="12.75" hidden="false" customHeight="false" outlineLevel="0" collapsed="false">
      <c r="A401" s="71" t="n">
        <f aca="false">VarInput!A401</f>
        <v>0</v>
      </c>
      <c r="B401" s="71" t="n">
        <f aca="false">VarInput!B401</f>
        <v>0</v>
      </c>
      <c r="C401" s="71" t="n">
        <f aca="false">VarInput!C401</f>
        <v>0</v>
      </c>
      <c r="D401" s="71" t="n">
        <f aca="false">VarInput!D401</f>
        <v>0</v>
      </c>
      <c r="E401" s="71" t="n">
        <f aca="false">VarInput!E401</f>
        <v>0</v>
      </c>
      <c r="F401" s="71" t="n">
        <f aca="false">VarInput!F401</f>
        <v>0</v>
      </c>
      <c r="G401" s="71" t="n">
        <f aca="false">VarInput!G401</f>
        <v>0</v>
      </c>
      <c r="H401" s="71" t="n">
        <f aca="false">VarInput!H401</f>
        <v>0</v>
      </c>
      <c r="I401" s="71" t="n">
        <f aca="false">VarInput!I401</f>
        <v>0</v>
      </c>
      <c r="J401" s="71" t="n">
        <f aca="false">VarInput!J401</f>
        <v>0</v>
      </c>
      <c r="K401" s="72" t="n">
        <f aca="false">VarInput!K401</f>
        <v>0</v>
      </c>
      <c r="L401" s="72" t="n">
        <v>1</v>
      </c>
      <c r="M401" s="72" t="n">
        <v>0</v>
      </c>
    </row>
    <row r="402" customFormat="false" ht="12.75" hidden="false" customHeight="false" outlineLevel="0" collapsed="false">
      <c r="A402" s="71" t="n">
        <f aca="false">VarInput!A402</f>
        <v>0</v>
      </c>
      <c r="B402" s="71" t="n">
        <f aca="false">VarInput!B402</f>
        <v>0</v>
      </c>
      <c r="C402" s="71" t="n">
        <f aca="false">VarInput!C402</f>
        <v>0</v>
      </c>
      <c r="D402" s="71" t="n">
        <f aca="false">VarInput!D402</f>
        <v>0</v>
      </c>
      <c r="E402" s="71" t="n">
        <f aca="false">VarInput!E402</f>
        <v>0</v>
      </c>
      <c r="F402" s="71" t="n">
        <f aca="false">VarInput!F402</f>
        <v>0</v>
      </c>
      <c r="G402" s="71" t="n">
        <f aca="false">VarInput!G402</f>
        <v>0</v>
      </c>
      <c r="H402" s="71" t="n">
        <f aca="false">VarInput!H402</f>
        <v>0</v>
      </c>
      <c r="I402" s="71" t="n">
        <f aca="false">VarInput!I402</f>
        <v>0</v>
      </c>
      <c r="J402" s="71" t="n">
        <f aca="false">VarInput!J402</f>
        <v>0</v>
      </c>
      <c r="K402" s="72" t="n">
        <f aca="false">VarInput!K402</f>
        <v>0</v>
      </c>
      <c r="L402" s="72" t="n">
        <v>1</v>
      </c>
      <c r="M402" s="72" t="n">
        <v>0</v>
      </c>
    </row>
    <row r="403" customFormat="false" ht="12.75" hidden="false" customHeight="false" outlineLevel="0" collapsed="false">
      <c r="A403" s="71" t="n">
        <f aca="false">VarInput!A403</f>
        <v>0</v>
      </c>
      <c r="B403" s="71" t="n">
        <f aca="false">VarInput!B403</f>
        <v>0</v>
      </c>
      <c r="C403" s="71" t="n">
        <f aca="false">VarInput!C403</f>
        <v>0</v>
      </c>
      <c r="D403" s="71" t="n">
        <f aca="false">VarInput!D403</f>
        <v>0</v>
      </c>
      <c r="E403" s="71" t="n">
        <f aca="false">VarInput!E403</f>
        <v>0</v>
      </c>
      <c r="F403" s="71" t="n">
        <f aca="false">VarInput!F403</f>
        <v>0</v>
      </c>
      <c r="G403" s="71" t="n">
        <f aca="false">VarInput!G403</f>
        <v>0</v>
      </c>
      <c r="H403" s="71" t="n">
        <f aca="false">VarInput!H403</f>
        <v>0</v>
      </c>
      <c r="I403" s="71" t="n">
        <f aca="false">VarInput!I403</f>
        <v>0</v>
      </c>
      <c r="J403" s="71" t="n">
        <f aca="false">VarInput!J403</f>
        <v>0</v>
      </c>
      <c r="K403" s="72" t="n">
        <f aca="false">VarInput!K403</f>
        <v>0</v>
      </c>
      <c r="L403" s="72" t="n">
        <v>1</v>
      </c>
      <c r="M403" s="72" t="n">
        <v>0</v>
      </c>
    </row>
    <row r="404" customFormat="false" ht="12.75" hidden="false" customHeight="false" outlineLevel="0" collapsed="false">
      <c r="A404" s="71" t="n">
        <f aca="false">VarInput!A404</f>
        <v>0</v>
      </c>
      <c r="B404" s="71" t="n">
        <f aca="false">VarInput!B404</f>
        <v>0</v>
      </c>
      <c r="C404" s="71" t="n">
        <f aca="false">VarInput!C404</f>
        <v>0</v>
      </c>
      <c r="D404" s="71" t="n">
        <f aca="false">VarInput!D404</f>
        <v>0</v>
      </c>
      <c r="E404" s="71" t="n">
        <f aca="false">VarInput!E404</f>
        <v>0</v>
      </c>
      <c r="F404" s="71" t="n">
        <f aca="false">VarInput!F404</f>
        <v>0</v>
      </c>
      <c r="G404" s="71" t="n">
        <f aca="false">VarInput!G404</f>
        <v>0</v>
      </c>
      <c r="H404" s="71" t="n">
        <f aca="false">VarInput!H404</f>
        <v>0</v>
      </c>
      <c r="I404" s="71" t="n">
        <f aca="false">VarInput!I404</f>
        <v>0</v>
      </c>
      <c r="J404" s="71" t="n">
        <f aca="false">VarInput!J404</f>
        <v>0</v>
      </c>
      <c r="K404" s="72" t="n">
        <f aca="false">VarInput!K404</f>
        <v>0</v>
      </c>
      <c r="L404" s="72" t="n">
        <v>1</v>
      </c>
      <c r="M404" s="72" t="n">
        <v>0</v>
      </c>
    </row>
    <row r="405" customFormat="false" ht="12.75" hidden="false" customHeight="false" outlineLevel="0" collapsed="false">
      <c r="A405" s="71" t="n">
        <f aca="false">VarInput!A405</f>
        <v>0</v>
      </c>
      <c r="B405" s="71" t="n">
        <f aca="false">VarInput!B405</f>
        <v>0</v>
      </c>
      <c r="C405" s="71" t="n">
        <f aca="false">VarInput!C405</f>
        <v>0</v>
      </c>
      <c r="D405" s="71" t="n">
        <f aca="false">VarInput!D405</f>
        <v>0</v>
      </c>
      <c r="E405" s="71" t="n">
        <f aca="false">VarInput!E405</f>
        <v>0</v>
      </c>
      <c r="F405" s="71" t="n">
        <f aca="false">VarInput!F405</f>
        <v>0</v>
      </c>
      <c r="G405" s="71" t="n">
        <f aca="false">VarInput!G405</f>
        <v>0</v>
      </c>
      <c r="H405" s="71" t="n">
        <f aca="false">VarInput!H405</f>
        <v>0</v>
      </c>
      <c r="I405" s="71" t="n">
        <f aca="false">VarInput!I405</f>
        <v>0</v>
      </c>
      <c r="J405" s="71" t="n">
        <f aca="false">VarInput!J405</f>
        <v>0</v>
      </c>
      <c r="K405" s="72" t="n">
        <f aca="false">VarInput!K405</f>
        <v>0</v>
      </c>
      <c r="L405" s="72" t="n">
        <v>1</v>
      </c>
      <c r="M405" s="72" t="n">
        <v>0</v>
      </c>
    </row>
    <row r="406" customFormat="false" ht="12.75" hidden="false" customHeight="false" outlineLevel="0" collapsed="false">
      <c r="A406" s="71" t="n">
        <f aca="false">VarInput!A406</f>
        <v>0</v>
      </c>
      <c r="B406" s="71" t="n">
        <f aca="false">VarInput!B406</f>
        <v>0</v>
      </c>
      <c r="C406" s="71" t="n">
        <f aca="false">VarInput!C406</f>
        <v>0</v>
      </c>
      <c r="D406" s="71" t="n">
        <f aca="false">VarInput!D406</f>
        <v>0</v>
      </c>
      <c r="E406" s="71" t="n">
        <f aca="false">VarInput!E406</f>
        <v>0</v>
      </c>
      <c r="F406" s="71" t="n">
        <f aca="false">VarInput!F406</f>
        <v>0</v>
      </c>
      <c r="G406" s="71" t="n">
        <f aca="false">VarInput!G406</f>
        <v>0</v>
      </c>
      <c r="H406" s="71" t="n">
        <f aca="false">VarInput!H406</f>
        <v>0</v>
      </c>
      <c r="I406" s="71" t="n">
        <f aca="false">VarInput!I406</f>
        <v>0</v>
      </c>
      <c r="J406" s="71" t="n">
        <f aca="false">VarInput!J406</f>
        <v>0</v>
      </c>
      <c r="K406" s="72" t="n">
        <f aca="false">VarInput!K406</f>
        <v>0</v>
      </c>
      <c r="L406" s="72" t="n">
        <v>1</v>
      </c>
      <c r="M406" s="72" t="n">
        <v>0</v>
      </c>
    </row>
    <row r="407" customFormat="false" ht="12.75" hidden="false" customHeight="false" outlineLevel="0" collapsed="false">
      <c r="A407" s="71" t="n">
        <f aca="false">VarInput!A407</f>
        <v>0</v>
      </c>
      <c r="B407" s="71" t="n">
        <f aca="false">VarInput!B407</f>
        <v>0</v>
      </c>
      <c r="C407" s="71" t="n">
        <f aca="false">VarInput!C407</f>
        <v>0</v>
      </c>
      <c r="D407" s="71" t="n">
        <f aca="false">VarInput!D407</f>
        <v>0</v>
      </c>
      <c r="E407" s="71" t="n">
        <f aca="false">VarInput!E407</f>
        <v>0</v>
      </c>
      <c r="F407" s="71" t="n">
        <f aca="false">VarInput!F407</f>
        <v>0</v>
      </c>
      <c r="G407" s="71" t="n">
        <f aca="false">VarInput!G407</f>
        <v>0</v>
      </c>
      <c r="H407" s="71" t="n">
        <f aca="false">VarInput!H407</f>
        <v>0</v>
      </c>
      <c r="I407" s="71" t="n">
        <f aca="false">VarInput!I407</f>
        <v>0</v>
      </c>
      <c r="J407" s="71" t="n">
        <f aca="false">VarInput!J407</f>
        <v>0</v>
      </c>
      <c r="K407" s="72" t="n">
        <f aca="false">VarInput!K407</f>
        <v>0</v>
      </c>
      <c r="L407" s="72" t="n">
        <v>1</v>
      </c>
      <c r="M407" s="72" t="n">
        <v>0</v>
      </c>
    </row>
    <row r="408" customFormat="false" ht="12.75" hidden="false" customHeight="false" outlineLevel="0" collapsed="false">
      <c r="A408" s="71" t="n">
        <f aca="false">VarInput!A408</f>
        <v>0</v>
      </c>
      <c r="B408" s="71" t="n">
        <f aca="false">VarInput!B408</f>
        <v>0</v>
      </c>
      <c r="C408" s="71" t="n">
        <f aca="false">VarInput!C408</f>
        <v>0</v>
      </c>
      <c r="D408" s="71" t="n">
        <f aca="false">VarInput!D408</f>
        <v>0</v>
      </c>
      <c r="E408" s="71" t="n">
        <f aca="false">VarInput!E408</f>
        <v>0</v>
      </c>
      <c r="F408" s="71" t="n">
        <f aca="false">VarInput!F408</f>
        <v>0</v>
      </c>
      <c r="G408" s="71" t="n">
        <f aca="false">VarInput!G408</f>
        <v>0</v>
      </c>
      <c r="H408" s="71" t="n">
        <f aca="false">VarInput!H408</f>
        <v>0</v>
      </c>
      <c r="I408" s="71" t="n">
        <f aca="false">VarInput!I408</f>
        <v>0</v>
      </c>
      <c r="J408" s="71" t="n">
        <f aca="false">VarInput!J408</f>
        <v>0</v>
      </c>
      <c r="K408" s="72" t="n">
        <f aca="false">VarInput!K408</f>
        <v>0</v>
      </c>
      <c r="L408" s="72" t="n">
        <v>1</v>
      </c>
      <c r="M408" s="72" t="n">
        <v>0</v>
      </c>
    </row>
    <row r="409" customFormat="false" ht="12.75" hidden="false" customHeight="false" outlineLevel="0" collapsed="false">
      <c r="A409" s="71" t="n">
        <f aca="false">VarInput!A409</f>
        <v>0</v>
      </c>
      <c r="B409" s="71" t="n">
        <f aca="false">VarInput!B409</f>
        <v>0</v>
      </c>
      <c r="C409" s="71" t="n">
        <f aca="false">VarInput!C409</f>
        <v>0</v>
      </c>
      <c r="D409" s="71" t="n">
        <f aca="false">VarInput!D409</f>
        <v>0</v>
      </c>
      <c r="E409" s="71" t="n">
        <f aca="false">VarInput!E409</f>
        <v>0</v>
      </c>
      <c r="F409" s="71" t="n">
        <f aca="false">VarInput!F409</f>
        <v>0</v>
      </c>
      <c r="G409" s="71" t="n">
        <f aca="false">VarInput!G409</f>
        <v>0</v>
      </c>
      <c r="H409" s="71" t="n">
        <f aca="false">VarInput!H409</f>
        <v>0</v>
      </c>
      <c r="I409" s="71" t="n">
        <f aca="false">VarInput!I409</f>
        <v>0</v>
      </c>
      <c r="J409" s="71" t="n">
        <f aca="false">VarInput!J409</f>
        <v>0</v>
      </c>
      <c r="K409" s="72" t="n">
        <f aca="false">VarInput!K409</f>
        <v>0</v>
      </c>
      <c r="L409" s="72" t="n">
        <v>1</v>
      </c>
      <c r="M409" s="72" t="n">
        <v>0</v>
      </c>
    </row>
    <row r="410" customFormat="false" ht="12.75" hidden="false" customHeight="false" outlineLevel="0" collapsed="false">
      <c r="A410" s="71" t="n">
        <f aca="false">VarInput!A410</f>
        <v>0</v>
      </c>
      <c r="B410" s="71" t="n">
        <f aca="false">VarInput!B410</f>
        <v>0</v>
      </c>
      <c r="C410" s="71" t="n">
        <f aca="false">VarInput!C410</f>
        <v>0</v>
      </c>
      <c r="D410" s="71" t="n">
        <f aca="false">VarInput!D410</f>
        <v>0</v>
      </c>
      <c r="E410" s="71" t="n">
        <f aca="false">VarInput!E410</f>
        <v>0</v>
      </c>
      <c r="F410" s="71" t="n">
        <f aca="false">VarInput!F410</f>
        <v>0</v>
      </c>
      <c r="G410" s="71" t="n">
        <f aca="false">VarInput!G410</f>
        <v>0</v>
      </c>
      <c r="H410" s="71" t="n">
        <f aca="false">VarInput!H410</f>
        <v>0</v>
      </c>
      <c r="I410" s="71" t="n">
        <f aca="false">VarInput!I410</f>
        <v>0</v>
      </c>
      <c r="J410" s="71" t="n">
        <f aca="false">VarInput!J410</f>
        <v>0</v>
      </c>
      <c r="K410" s="72" t="n">
        <f aca="false">VarInput!K410</f>
        <v>0</v>
      </c>
      <c r="L410" s="72" t="n">
        <v>1</v>
      </c>
      <c r="M410" s="72" t="n">
        <v>0</v>
      </c>
    </row>
    <row r="411" customFormat="false" ht="12.75" hidden="false" customHeight="false" outlineLevel="0" collapsed="false">
      <c r="A411" s="71" t="n">
        <f aca="false">VarInput!A411</f>
        <v>0</v>
      </c>
      <c r="B411" s="71" t="n">
        <f aca="false">VarInput!B411</f>
        <v>0</v>
      </c>
      <c r="C411" s="71" t="n">
        <f aca="false">VarInput!C411</f>
        <v>0</v>
      </c>
      <c r="D411" s="71" t="n">
        <f aca="false">VarInput!D411</f>
        <v>0</v>
      </c>
      <c r="E411" s="71" t="n">
        <f aca="false">VarInput!E411</f>
        <v>0</v>
      </c>
      <c r="F411" s="71" t="n">
        <f aca="false">VarInput!F411</f>
        <v>0</v>
      </c>
      <c r="G411" s="71" t="n">
        <f aca="false">VarInput!G411</f>
        <v>0</v>
      </c>
      <c r="H411" s="71" t="n">
        <f aca="false">VarInput!H411</f>
        <v>0</v>
      </c>
      <c r="I411" s="71" t="n">
        <f aca="false">VarInput!I411</f>
        <v>0</v>
      </c>
      <c r="J411" s="71" t="n">
        <f aca="false">VarInput!J411</f>
        <v>0</v>
      </c>
      <c r="K411" s="72" t="n">
        <f aca="false">VarInput!K411</f>
        <v>0</v>
      </c>
      <c r="L411" s="72" t="n">
        <v>1</v>
      </c>
      <c r="M411" s="72" t="n">
        <v>0</v>
      </c>
    </row>
    <row r="412" customFormat="false" ht="12.75" hidden="false" customHeight="false" outlineLevel="0" collapsed="false">
      <c r="A412" s="71" t="n">
        <f aca="false">VarInput!A412</f>
        <v>0</v>
      </c>
      <c r="B412" s="71" t="n">
        <f aca="false">VarInput!B412</f>
        <v>0</v>
      </c>
      <c r="C412" s="71" t="n">
        <f aca="false">VarInput!C412</f>
        <v>0</v>
      </c>
      <c r="D412" s="71" t="n">
        <f aca="false">VarInput!D412</f>
        <v>0</v>
      </c>
      <c r="E412" s="71" t="n">
        <f aca="false">VarInput!E412</f>
        <v>0</v>
      </c>
      <c r="F412" s="71" t="n">
        <f aca="false">VarInput!F412</f>
        <v>0</v>
      </c>
      <c r="G412" s="71" t="n">
        <f aca="false">VarInput!G412</f>
        <v>0</v>
      </c>
      <c r="H412" s="71" t="n">
        <f aca="false">VarInput!H412</f>
        <v>0</v>
      </c>
      <c r="I412" s="71" t="n">
        <f aca="false">VarInput!I412</f>
        <v>0</v>
      </c>
      <c r="J412" s="71" t="n">
        <f aca="false">VarInput!J412</f>
        <v>0</v>
      </c>
      <c r="K412" s="72" t="n">
        <f aca="false">VarInput!K412</f>
        <v>0</v>
      </c>
      <c r="L412" s="72" t="n">
        <v>1</v>
      </c>
      <c r="M412" s="72" t="n">
        <v>0</v>
      </c>
    </row>
    <row r="413" customFormat="false" ht="12.75" hidden="false" customHeight="false" outlineLevel="0" collapsed="false">
      <c r="A413" s="71" t="n">
        <f aca="false">VarInput!A413</f>
        <v>0</v>
      </c>
      <c r="B413" s="71" t="n">
        <f aca="false">VarInput!B413</f>
        <v>0</v>
      </c>
      <c r="C413" s="71" t="n">
        <f aca="false">VarInput!C413</f>
        <v>0</v>
      </c>
      <c r="D413" s="71" t="n">
        <f aca="false">VarInput!D413</f>
        <v>0</v>
      </c>
      <c r="E413" s="71" t="n">
        <f aca="false">VarInput!E413</f>
        <v>0</v>
      </c>
      <c r="F413" s="71" t="n">
        <f aca="false">VarInput!F413</f>
        <v>0</v>
      </c>
      <c r="G413" s="71" t="n">
        <f aca="false">VarInput!G413</f>
        <v>0</v>
      </c>
      <c r="H413" s="71" t="n">
        <f aca="false">VarInput!H413</f>
        <v>0</v>
      </c>
      <c r="I413" s="71" t="n">
        <f aca="false">VarInput!I413</f>
        <v>0</v>
      </c>
      <c r="J413" s="71" t="n">
        <f aca="false">VarInput!J413</f>
        <v>0</v>
      </c>
      <c r="K413" s="72" t="n">
        <f aca="false">VarInput!K413</f>
        <v>0</v>
      </c>
      <c r="L413" s="72" t="n">
        <v>1</v>
      </c>
      <c r="M413" s="72" t="n">
        <v>0</v>
      </c>
    </row>
    <row r="414" customFormat="false" ht="12.75" hidden="false" customHeight="false" outlineLevel="0" collapsed="false">
      <c r="A414" s="71" t="n">
        <f aca="false">VarInput!A414</f>
        <v>0</v>
      </c>
      <c r="B414" s="71" t="n">
        <f aca="false">VarInput!B414</f>
        <v>0</v>
      </c>
      <c r="C414" s="71" t="n">
        <f aca="false">VarInput!C414</f>
        <v>0</v>
      </c>
      <c r="D414" s="71" t="n">
        <f aca="false">VarInput!D414</f>
        <v>0</v>
      </c>
      <c r="E414" s="71" t="n">
        <f aca="false">VarInput!E414</f>
        <v>0</v>
      </c>
      <c r="F414" s="71" t="n">
        <f aca="false">VarInput!F414</f>
        <v>0</v>
      </c>
      <c r="G414" s="71" t="n">
        <f aca="false">VarInput!G414</f>
        <v>0</v>
      </c>
      <c r="H414" s="71" t="n">
        <f aca="false">VarInput!H414</f>
        <v>0</v>
      </c>
      <c r="I414" s="71" t="n">
        <f aca="false">VarInput!I414</f>
        <v>0</v>
      </c>
      <c r="J414" s="71" t="n">
        <f aca="false">VarInput!J414</f>
        <v>0</v>
      </c>
      <c r="K414" s="72" t="n">
        <f aca="false">VarInput!K414</f>
        <v>0</v>
      </c>
      <c r="L414" s="72" t="n">
        <v>1</v>
      </c>
      <c r="M414" s="72" t="n">
        <v>0</v>
      </c>
    </row>
    <row r="415" customFormat="false" ht="12.75" hidden="false" customHeight="false" outlineLevel="0" collapsed="false">
      <c r="A415" s="71" t="n">
        <f aca="false">VarInput!A415</f>
        <v>0</v>
      </c>
      <c r="B415" s="71" t="n">
        <f aca="false">VarInput!B415</f>
        <v>0</v>
      </c>
      <c r="C415" s="71" t="n">
        <f aca="false">VarInput!C415</f>
        <v>0</v>
      </c>
      <c r="D415" s="71" t="n">
        <f aca="false">VarInput!D415</f>
        <v>0</v>
      </c>
      <c r="E415" s="71" t="n">
        <f aca="false">VarInput!E415</f>
        <v>0</v>
      </c>
      <c r="F415" s="71" t="n">
        <f aca="false">VarInput!F415</f>
        <v>0</v>
      </c>
      <c r="G415" s="71" t="n">
        <f aca="false">VarInput!G415</f>
        <v>0</v>
      </c>
      <c r="H415" s="71" t="n">
        <f aca="false">VarInput!H415</f>
        <v>0</v>
      </c>
      <c r="I415" s="71" t="n">
        <f aca="false">VarInput!I415</f>
        <v>0</v>
      </c>
      <c r="J415" s="71" t="n">
        <f aca="false">VarInput!J415</f>
        <v>0</v>
      </c>
      <c r="K415" s="72" t="n">
        <f aca="false">VarInput!K415</f>
        <v>0</v>
      </c>
      <c r="L415" s="72" t="n">
        <v>1</v>
      </c>
      <c r="M415" s="72" t="n">
        <v>0</v>
      </c>
    </row>
    <row r="416" customFormat="false" ht="12.75" hidden="false" customHeight="false" outlineLevel="0" collapsed="false">
      <c r="A416" s="71" t="n">
        <f aca="false">VarInput!A416</f>
        <v>0</v>
      </c>
      <c r="B416" s="71" t="n">
        <f aca="false">VarInput!B416</f>
        <v>0</v>
      </c>
      <c r="C416" s="71" t="n">
        <f aca="false">VarInput!C416</f>
        <v>0</v>
      </c>
      <c r="D416" s="71" t="n">
        <f aca="false">VarInput!D416</f>
        <v>0</v>
      </c>
      <c r="E416" s="71" t="n">
        <f aca="false">VarInput!E416</f>
        <v>0</v>
      </c>
      <c r="F416" s="71" t="n">
        <f aca="false">VarInput!F416</f>
        <v>0</v>
      </c>
      <c r="G416" s="71" t="n">
        <f aca="false">VarInput!G416</f>
        <v>0</v>
      </c>
      <c r="H416" s="71" t="n">
        <f aca="false">VarInput!H416</f>
        <v>0</v>
      </c>
      <c r="I416" s="71" t="n">
        <f aca="false">VarInput!I416</f>
        <v>0</v>
      </c>
      <c r="J416" s="71" t="n">
        <f aca="false">VarInput!J416</f>
        <v>0</v>
      </c>
      <c r="K416" s="72" t="n">
        <f aca="false">VarInput!K416</f>
        <v>0</v>
      </c>
      <c r="L416" s="72" t="n">
        <v>1</v>
      </c>
      <c r="M416" s="72" t="n">
        <v>0</v>
      </c>
    </row>
    <row r="417" customFormat="false" ht="12.75" hidden="false" customHeight="false" outlineLevel="0" collapsed="false">
      <c r="A417" s="71" t="n">
        <f aca="false">VarInput!A417</f>
        <v>0</v>
      </c>
      <c r="B417" s="71" t="n">
        <f aca="false">VarInput!B417</f>
        <v>0</v>
      </c>
      <c r="C417" s="71" t="n">
        <f aca="false">VarInput!C417</f>
        <v>0</v>
      </c>
      <c r="D417" s="71" t="n">
        <f aca="false">VarInput!D417</f>
        <v>0</v>
      </c>
      <c r="E417" s="71" t="n">
        <f aca="false">VarInput!E417</f>
        <v>0</v>
      </c>
      <c r="F417" s="71" t="n">
        <f aca="false">VarInput!F417</f>
        <v>0</v>
      </c>
      <c r="G417" s="71" t="n">
        <f aca="false">VarInput!G417</f>
        <v>0</v>
      </c>
      <c r="H417" s="71" t="n">
        <f aca="false">VarInput!H417</f>
        <v>0</v>
      </c>
      <c r="I417" s="71" t="n">
        <f aca="false">VarInput!I417</f>
        <v>0</v>
      </c>
      <c r="J417" s="71" t="n">
        <f aca="false">VarInput!J417</f>
        <v>0</v>
      </c>
      <c r="K417" s="72" t="n">
        <f aca="false">VarInput!K417</f>
        <v>0</v>
      </c>
      <c r="L417" s="72" t="n">
        <v>1</v>
      </c>
      <c r="M417" s="72" t="n">
        <v>0</v>
      </c>
    </row>
    <row r="418" customFormat="false" ht="12.75" hidden="false" customHeight="false" outlineLevel="0" collapsed="false">
      <c r="A418" s="71" t="n">
        <f aca="false">VarInput!A418</f>
        <v>0</v>
      </c>
      <c r="B418" s="71" t="n">
        <f aca="false">VarInput!B418</f>
        <v>0</v>
      </c>
      <c r="C418" s="71" t="n">
        <f aca="false">VarInput!C418</f>
        <v>0</v>
      </c>
      <c r="D418" s="71" t="n">
        <f aca="false">VarInput!D418</f>
        <v>0</v>
      </c>
      <c r="E418" s="71" t="n">
        <f aca="false">VarInput!E418</f>
        <v>0</v>
      </c>
      <c r="F418" s="71" t="n">
        <f aca="false">VarInput!F418</f>
        <v>0</v>
      </c>
      <c r="G418" s="71" t="n">
        <f aca="false">VarInput!G418</f>
        <v>0</v>
      </c>
      <c r="H418" s="71" t="n">
        <f aca="false">VarInput!H418</f>
        <v>0</v>
      </c>
      <c r="I418" s="71" t="n">
        <f aca="false">VarInput!I418</f>
        <v>0</v>
      </c>
      <c r="J418" s="71" t="n">
        <f aca="false">VarInput!J418</f>
        <v>0</v>
      </c>
      <c r="K418" s="72" t="n">
        <f aca="false">VarInput!K418</f>
        <v>0</v>
      </c>
      <c r="L418" s="72" t="n">
        <v>1</v>
      </c>
      <c r="M418" s="72" t="n">
        <v>0</v>
      </c>
    </row>
    <row r="419" customFormat="false" ht="12.75" hidden="false" customHeight="false" outlineLevel="0" collapsed="false">
      <c r="A419" s="71" t="n">
        <f aca="false">VarInput!A419</f>
        <v>0</v>
      </c>
      <c r="B419" s="71" t="n">
        <f aca="false">VarInput!B419</f>
        <v>0</v>
      </c>
      <c r="C419" s="71" t="n">
        <f aca="false">VarInput!C419</f>
        <v>0</v>
      </c>
      <c r="D419" s="71" t="n">
        <f aca="false">VarInput!D419</f>
        <v>0</v>
      </c>
      <c r="E419" s="71" t="n">
        <f aca="false">VarInput!E419</f>
        <v>0</v>
      </c>
      <c r="F419" s="71" t="n">
        <f aca="false">VarInput!F419</f>
        <v>0</v>
      </c>
      <c r="G419" s="71" t="n">
        <f aca="false">VarInput!G419</f>
        <v>0</v>
      </c>
      <c r="H419" s="71" t="n">
        <f aca="false">VarInput!H419</f>
        <v>0</v>
      </c>
      <c r="I419" s="71" t="n">
        <f aca="false">VarInput!I419</f>
        <v>0</v>
      </c>
      <c r="J419" s="71" t="n">
        <f aca="false">VarInput!J419</f>
        <v>0</v>
      </c>
      <c r="K419" s="72" t="n">
        <f aca="false">VarInput!K419</f>
        <v>0</v>
      </c>
      <c r="L419" s="72" t="n">
        <v>1</v>
      </c>
      <c r="M419" s="72" t="n">
        <v>0</v>
      </c>
    </row>
    <row r="420" customFormat="false" ht="12.75" hidden="false" customHeight="false" outlineLevel="0" collapsed="false">
      <c r="A420" s="71" t="n">
        <f aca="false">VarInput!A420</f>
        <v>0</v>
      </c>
      <c r="B420" s="71" t="n">
        <f aca="false">VarInput!B420</f>
        <v>0</v>
      </c>
      <c r="C420" s="71" t="n">
        <f aca="false">VarInput!C420</f>
        <v>0</v>
      </c>
      <c r="D420" s="71" t="n">
        <f aca="false">VarInput!D420</f>
        <v>0</v>
      </c>
      <c r="E420" s="71" t="n">
        <f aca="false">VarInput!E420</f>
        <v>0</v>
      </c>
      <c r="F420" s="71" t="n">
        <f aca="false">VarInput!F420</f>
        <v>0</v>
      </c>
      <c r="G420" s="71" t="n">
        <f aca="false">VarInput!G420</f>
        <v>0</v>
      </c>
      <c r="H420" s="71" t="n">
        <f aca="false">VarInput!H420</f>
        <v>0</v>
      </c>
      <c r="I420" s="71" t="n">
        <f aca="false">VarInput!I420</f>
        <v>0</v>
      </c>
      <c r="J420" s="71" t="n">
        <f aca="false">VarInput!J420</f>
        <v>0</v>
      </c>
      <c r="K420" s="72" t="n">
        <f aca="false">VarInput!K420</f>
        <v>0</v>
      </c>
      <c r="L420" s="72" t="n">
        <v>1</v>
      </c>
      <c r="M420" s="72" t="n">
        <v>0</v>
      </c>
    </row>
    <row r="421" customFormat="false" ht="12.75" hidden="false" customHeight="false" outlineLevel="0" collapsed="false">
      <c r="A421" s="71" t="n">
        <f aca="false">VarInput!A421</f>
        <v>0</v>
      </c>
      <c r="B421" s="71" t="n">
        <f aca="false">VarInput!B421</f>
        <v>0</v>
      </c>
      <c r="C421" s="71" t="n">
        <f aca="false">VarInput!C421</f>
        <v>0</v>
      </c>
      <c r="D421" s="71" t="n">
        <f aca="false">VarInput!D421</f>
        <v>0</v>
      </c>
      <c r="E421" s="71" t="n">
        <f aca="false">VarInput!E421</f>
        <v>0</v>
      </c>
      <c r="F421" s="71" t="n">
        <f aca="false">VarInput!F421</f>
        <v>0</v>
      </c>
      <c r="G421" s="71" t="n">
        <f aca="false">VarInput!G421</f>
        <v>0</v>
      </c>
      <c r="H421" s="71" t="n">
        <f aca="false">VarInput!H421</f>
        <v>0</v>
      </c>
      <c r="I421" s="71" t="n">
        <f aca="false">VarInput!I421</f>
        <v>0</v>
      </c>
      <c r="J421" s="71" t="n">
        <f aca="false">VarInput!J421</f>
        <v>0</v>
      </c>
      <c r="K421" s="72" t="n">
        <f aca="false">VarInput!K421</f>
        <v>0</v>
      </c>
      <c r="L421" s="72" t="n">
        <v>1</v>
      </c>
      <c r="M421" s="72" t="n">
        <v>0</v>
      </c>
    </row>
    <row r="422" customFormat="false" ht="12.75" hidden="false" customHeight="false" outlineLevel="0" collapsed="false">
      <c r="A422" s="71" t="n">
        <f aca="false">VarInput!A422</f>
        <v>0</v>
      </c>
      <c r="B422" s="71" t="n">
        <f aca="false">VarInput!B422</f>
        <v>0</v>
      </c>
      <c r="C422" s="71" t="n">
        <f aca="false">VarInput!C422</f>
        <v>0</v>
      </c>
      <c r="D422" s="71" t="n">
        <f aca="false">VarInput!D422</f>
        <v>0</v>
      </c>
      <c r="E422" s="71" t="n">
        <f aca="false">VarInput!E422</f>
        <v>0</v>
      </c>
      <c r="F422" s="71" t="n">
        <f aca="false">VarInput!F422</f>
        <v>0</v>
      </c>
      <c r="G422" s="71" t="n">
        <f aca="false">VarInput!G422</f>
        <v>0</v>
      </c>
      <c r="H422" s="71" t="n">
        <f aca="false">VarInput!H422</f>
        <v>0</v>
      </c>
      <c r="I422" s="71" t="n">
        <f aca="false">VarInput!I422</f>
        <v>0</v>
      </c>
      <c r="J422" s="71" t="n">
        <f aca="false">VarInput!J422</f>
        <v>0</v>
      </c>
      <c r="K422" s="72" t="n">
        <f aca="false">VarInput!K422</f>
        <v>0</v>
      </c>
      <c r="L422" s="72" t="n">
        <v>1</v>
      </c>
      <c r="M422" s="72" t="n">
        <v>0</v>
      </c>
    </row>
    <row r="423" customFormat="false" ht="12.75" hidden="false" customHeight="false" outlineLevel="0" collapsed="false">
      <c r="A423" s="71" t="n">
        <f aca="false">VarInput!A423</f>
        <v>0</v>
      </c>
      <c r="B423" s="71" t="n">
        <f aca="false">VarInput!B423</f>
        <v>0</v>
      </c>
      <c r="C423" s="71" t="n">
        <f aca="false">VarInput!C423</f>
        <v>0</v>
      </c>
      <c r="D423" s="71" t="n">
        <f aca="false">VarInput!D423</f>
        <v>0</v>
      </c>
      <c r="E423" s="71" t="n">
        <f aca="false">VarInput!E423</f>
        <v>0</v>
      </c>
      <c r="F423" s="71" t="n">
        <f aca="false">VarInput!F423</f>
        <v>0</v>
      </c>
      <c r="G423" s="71" t="n">
        <f aca="false">VarInput!G423</f>
        <v>0</v>
      </c>
      <c r="H423" s="71" t="n">
        <f aca="false">VarInput!H423</f>
        <v>0</v>
      </c>
      <c r="I423" s="71" t="n">
        <f aca="false">VarInput!I423</f>
        <v>0</v>
      </c>
      <c r="J423" s="71" t="n">
        <f aca="false">VarInput!J423</f>
        <v>0</v>
      </c>
      <c r="K423" s="72" t="n">
        <f aca="false">VarInput!K423</f>
        <v>0</v>
      </c>
      <c r="L423" s="72" t="n">
        <v>1</v>
      </c>
      <c r="M423" s="72" t="n">
        <v>0</v>
      </c>
    </row>
    <row r="424" customFormat="false" ht="12.75" hidden="false" customHeight="false" outlineLevel="0" collapsed="false">
      <c r="A424" s="71" t="n">
        <f aca="false">VarInput!A424</f>
        <v>0</v>
      </c>
      <c r="B424" s="71" t="n">
        <f aca="false">VarInput!B424</f>
        <v>0</v>
      </c>
      <c r="C424" s="71" t="n">
        <f aca="false">VarInput!C424</f>
        <v>0</v>
      </c>
      <c r="D424" s="71" t="n">
        <f aca="false">VarInput!D424</f>
        <v>0</v>
      </c>
      <c r="E424" s="71" t="n">
        <f aca="false">VarInput!E424</f>
        <v>0</v>
      </c>
      <c r="F424" s="71" t="n">
        <f aca="false">VarInput!F424</f>
        <v>0</v>
      </c>
      <c r="G424" s="71" t="n">
        <f aca="false">VarInput!G424</f>
        <v>0</v>
      </c>
      <c r="H424" s="71" t="n">
        <f aca="false">VarInput!H424</f>
        <v>0</v>
      </c>
      <c r="I424" s="71" t="n">
        <f aca="false">VarInput!I424</f>
        <v>0</v>
      </c>
      <c r="J424" s="71" t="n">
        <f aca="false">VarInput!J424</f>
        <v>0</v>
      </c>
      <c r="K424" s="72" t="n">
        <f aca="false">VarInput!K424</f>
        <v>0</v>
      </c>
      <c r="L424" s="72" t="n">
        <v>1</v>
      </c>
      <c r="M424" s="72" t="n">
        <v>0</v>
      </c>
    </row>
    <row r="425" customFormat="false" ht="12.75" hidden="false" customHeight="false" outlineLevel="0" collapsed="false">
      <c r="A425" s="71" t="n">
        <f aca="false">VarInput!A425</f>
        <v>0</v>
      </c>
      <c r="B425" s="71" t="n">
        <f aca="false">VarInput!B425</f>
        <v>0</v>
      </c>
      <c r="C425" s="71" t="n">
        <f aca="false">VarInput!C425</f>
        <v>0</v>
      </c>
      <c r="D425" s="71" t="n">
        <f aca="false">VarInput!D425</f>
        <v>0</v>
      </c>
      <c r="E425" s="71" t="n">
        <f aca="false">VarInput!E425</f>
        <v>0</v>
      </c>
      <c r="F425" s="71" t="n">
        <f aca="false">VarInput!F425</f>
        <v>0</v>
      </c>
      <c r="G425" s="71" t="n">
        <f aca="false">VarInput!G425</f>
        <v>0</v>
      </c>
      <c r="H425" s="71" t="n">
        <f aca="false">VarInput!H425</f>
        <v>0</v>
      </c>
      <c r="I425" s="71" t="n">
        <f aca="false">VarInput!I425</f>
        <v>0</v>
      </c>
      <c r="J425" s="71" t="n">
        <f aca="false">VarInput!J425</f>
        <v>0</v>
      </c>
      <c r="K425" s="72" t="n">
        <f aca="false">VarInput!K425</f>
        <v>0</v>
      </c>
      <c r="L425" s="72" t="n">
        <v>1</v>
      </c>
      <c r="M425" s="72" t="n">
        <v>0</v>
      </c>
    </row>
    <row r="426" customFormat="false" ht="12.75" hidden="false" customHeight="false" outlineLevel="0" collapsed="false">
      <c r="A426" s="71" t="n">
        <f aca="false">VarInput!A426</f>
        <v>0</v>
      </c>
      <c r="B426" s="71" t="n">
        <f aca="false">VarInput!B426</f>
        <v>0</v>
      </c>
      <c r="C426" s="71" t="n">
        <f aca="false">VarInput!C426</f>
        <v>0</v>
      </c>
      <c r="D426" s="71" t="n">
        <f aca="false">VarInput!D426</f>
        <v>0</v>
      </c>
      <c r="E426" s="71" t="n">
        <f aca="false">VarInput!E426</f>
        <v>0</v>
      </c>
      <c r="F426" s="71" t="n">
        <f aca="false">VarInput!F426</f>
        <v>0</v>
      </c>
      <c r="G426" s="71" t="n">
        <f aca="false">VarInput!G426</f>
        <v>0</v>
      </c>
      <c r="H426" s="71" t="n">
        <f aca="false">VarInput!H426</f>
        <v>0</v>
      </c>
      <c r="I426" s="71" t="n">
        <f aca="false">VarInput!I426</f>
        <v>0</v>
      </c>
      <c r="J426" s="71" t="n">
        <f aca="false">VarInput!J426</f>
        <v>0</v>
      </c>
      <c r="K426" s="72" t="n">
        <f aca="false">VarInput!K426</f>
        <v>0</v>
      </c>
      <c r="L426" s="72" t="n">
        <v>1</v>
      </c>
      <c r="M426" s="72" t="n">
        <v>0</v>
      </c>
    </row>
    <row r="427" customFormat="false" ht="12.75" hidden="false" customHeight="false" outlineLevel="0" collapsed="false">
      <c r="A427" s="71" t="n">
        <f aca="false">VarInput!A427</f>
        <v>0</v>
      </c>
      <c r="B427" s="71" t="n">
        <f aca="false">VarInput!B427</f>
        <v>0</v>
      </c>
      <c r="C427" s="71" t="n">
        <f aca="false">VarInput!C427</f>
        <v>0</v>
      </c>
      <c r="D427" s="71" t="n">
        <f aca="false">VarInput!D427</f>
        <v>0</v>
      </c>
      <c r="E427" s="71" t="n">
        <f aca="false">VarInput!E427</f>
        <v>0</v>
      </c>
      <c r="F427" s="71" t="n">
        <f aca="false">VarInput!F427</f>
        <v>0</v>
      </c>
      <c r="G427" s="71" t="n">
        <f aca="false">VarInput!G427</f>
        <v>0</v>
      </c>
      <c r="H427" s="71" t="n">
        <f aca="false">VarInput!H427</f>
        <v>0</v>
      </c>
      <c r="I427" s="71" t="n">
        <f aca="false">VarInput!I427</f>
        <v>0</v>
      </c>
      <c r="J427" s="71" t="n">
        <f aca="false">VarInput!J427</f>
        <v>0</v>
      </c>
      <c r="K427" s="72" t="n">
        <f aca="false">VarInput!K427</f>
        <v>0</v>
      </c>
      <c r="L427" s="72" t="n">
        <v>1</v>
      </c>
      <c r="M427" s="72" t="n">
        <v>0</v>
      </c>
    </row>
    <row r="428" customFormat="false" ht="12.75" hidden="false" customHeight="false" outlineLevel="0" collapsed="false">
      <c r="A428" s="71" t="n">
        <f aca="false">VarInput!A428</f>
        <v>0</v>
      </c>
      <c r="B428" s="71" t="n">
        <f aca="false">VarInput!B428</f>
        <v>0</v>
      </c>
      <c r="C428" s="71" t="n">
        <f aca="false">VarInput!C428</f>
        <v>0</v>
      </c>
      <c r="D428" s="71" t="n">
        <f aca="false">VarInput!D428</f>
        <v>0</v>
      </c>
      <c r="E428" s="71" t="n">
        <f aca="false">VarInput!E428</f>
        <v>0</v>
      </c>
      <c r="F428" s="71" t="n">
        <f aca="false">VarInput!F428</f>
        <v>0</v>
      </c>
      <c r="G428" s="71" t="n">
        <f aca="false">VarInput!G428</f>
        <v>0</v>
      </c>
      <c r="H428" s="71" t="n">
        <f aca="false">VarInput!H428</f>
        <v>0</v>
      </c>
      <c r="I428" s="71" t="n">
        <f aca="false">VarInput!I428</f>
        <v>0</v>
      </c>
      <c r="J428" s="71" t="n">
        <f aca="false">VarInput!J428</f>
        <v>0</v>
      </c>
      <c r="K428" s="72" t="n">
        <f aca="false">VarInput!K428</f>
        <v>0</v>
      </c>
      <c r="L428" s="72" t="n">
        <v>1</v>
      </c>
      <c r="M428" s="72" t="n">
        <v>0</v>
      </c>
    </row>
    <row r="429" customFormat="false" ht="12.75" hidden="false" customHeight="false" outlineLevel="0" collapsed="false">
      <c r="A429" s="71" t="n">
        <f aca="false">VarInput!A429</f>
        <v>0</v>
      </c>
      <c r="B429" s="71" t="n">
        <f aca="false">VarInput!B429</f>
        <v>0</v>
      </c>
      <c r="C429" s="71" t="n">
        <f aca="false">VarInput!C429</f>
        <v>0</v>
      </c>
      <c r="D429" s="71" t="n">
        <f aca="false">VarInput!D429</f>
        <v>0</v>
      </c>
      <c r="E429" s="71" t="n">
        <f aca="false">VarInput!E429</f>
        <v>0</v>
      </c>
      <c r="F429" s="71" t="n">
        <f aca="false">VarInput!F429</f>
        <v>0</v>
      </c>
      <c r="G429" s="71" t="n">
        <f aca="false">VarInput!G429</f>
        <v>0</v>
      </c>
      <c r="H429" s="71" t="n">
        <f aca="false">VarInput!H429</f>
        <v>0</v>
      </c>
      <c r="I429" s="71" t="n">
        <f aca="false">VarInput!I429</f>
        <v>0</v>
      </c>
      <c r="J429" s="71" t="n">
        <f aca="false">VarInput!J429</f>
        <v>0</v>
      </c>
      <c r="K429" s="72" t="n">
        <f aca="false">VarInput!K429</f>
        <v>0</v>
      </c>
      <c r="L429" s="72" t="n">
        <v>1</v>
      </c>
      <c r="M429" s="72" t="n">
        <v>0</v>
      </c>
    </row>
    <row r="430" customFormat="false" ht="12.75" hidden="false" customHeight="false" outlineLevel="0" collapsed="false">
      <c r="A430" s="71" t="n">
        <f aca="false">VarInput!A430</f>
        <v>0</v>
      </c>
      <c r="B430" s="71" t="n">
        <f aca="false">VarInput!B430</f>
        <v>0</v>
      </c>
      <c r="C430" s="71" t="n">
        <f aca="false">VarInput!C430</f>
        <v>0</v>
      </c>
      <c r="D430" s="71" t="n">
        <f aca="false">VarInput!D430</f>
        <v>0</v>
      </c>
      <c r="E430" s="71" t="n">
        <f aca="false">VarInput!E430</f>
        <v>0</v>
      </c>
      <c r="F430" s="71" t="n">
        <f aca="false">VarInput!F430</f>
        <v>0</v>
      </c>
      <c r="G430" s="71" t="n">
        <f aca="false">VarInput!G430</f>
        <v>0</v>
      </c>
      <c r="H430" s="71" t="n">
        <f aca="false">VarInput!H430</f>
        <v>0</v>
      </c>
      <c r="I430" s="71" t="n">
        <f aca="false">VarInput!I430</f>
        <v>0</v>
      </c>
      <c r="J430" s="71" t="n">
        <f aca="false">VarInput!J430</f>
        <v>0</v>
      </c>
      <c r="K430" s="72" t="n">
        <f aca="false">VarInput!K430</f>
        <v>0</v>
      </c>
      <c r="L430" s="72" t="n">
        <v>1</v>
      </c>
      <c r="M430" s="72" t="n">
        <v>0</v>
      </c>
    </row>
    <row r="431" customFormat="false" ht="12.75" hidden="false" customHeight="false" outlineLevel="0" collapsed="false">
      <c r="A431" s="71" t="n">
        <f aca="false">VarInput!A431</f>
        <v>0</v>
      </c>
      <c r="B431" s="71" t="n">
        <f aca="false">VarInput!B431</f>
        <v>0</v>
      </c>
      <c r="C431" s="71" t="n">
        <f aca="false">VarInput!C431</f>
        <v>0</v>
      </c>
      <c r="D431" s="71" t="n">
        <f aca="false">VarInput!D431</f>
        <v>0</v>
      </c>
      <c r="E431" s="71" t="n">
        <f aca="false">VarInput!E431</f>
        <v>0</v>
      </c>
      <c r="F431" s="71" t="n">
        <f aca="false">VarInput!F431</f>
        <v>0</v>
      </c>
      <c r="G431" s="71" t="n">
        <f aca="false">VarInput!G431</f>
        <v>0</v>
      </c>
      <c r="H431" s="71" t="n">
        <f aca="false">VarInput!H431</f>
        <v>0</v>
      </c>
      <c r="I431" s="71" t="n">
        <f aca="false">VarInput!I431</f>
        <v>0</v>
      </c>
      <c r="J431" s="71" t="n">
        <f aca="false">VarInput!J431</f>
        <v>0</v>
      </c>
      <c r="K431" s="72" t="n">
        <f aca="false">VarInput!K431</f>
        <v>0</v>
      </c>
      <c r="L431" s="72" t="n">
        <v>1</v>
      </c>
      <c r="M431" s="72" t="n">
        <v>0</v>
      </c>
    </row>
    <row r="432" customFormat="false" ht="12.75" hidden="false" customHeight="false" outlineLevel="0" collapsed="false">
      <c r="A432" s="71" t="n">
        <f aca="false">VarInput!A432</f>
        <v>0</v>
      </c>
      <c r="B432" s="71" t="n">
        <f aca="false">VarInput!B432</f>
        <v>0</v>
      </c>
      <c r="C432" s="71" t="n">
        <f aca="false">VarInput!C432</f>
        <v>0</v>
      </c>
      <c r="D432" s="71" t="n">
        <f aca="false">VarInput!D432</f>
        <v>0</v>
      </c>
      <c r="E432" s="71" t="n">
        <f aca="false">VarInput!E432</f>
        <v>0</v>
      </c>
      <c r="F432" s="71" t="n">
        <f aca="false">VarInput!F432</f>
        <v>0</v>
      </c>
      <c r="G432" s="71" t="n">
        <f aca="false">VarInput!G432</f>
        <v>0</v>
      </c>
      <c r="H432" s="71" t="n">
        <f aca="false">VarInput!H432</f>
        <v>0</v>
      </c>
      <c r="I432" s="71" t="n">
        <f aca="false">VarInput!I432</f>
        <v>0</v>
      </c>
      <c r="J432" s="71" t="n">
        <f aca="false">VarInput!J432</f>
        <v>0</v>
      </c>
      <c r="K432" s="72" t="n">
        <f aca="false">VarInput!K432</f>
        <v>0</v>
      </c>
      <c r="L432" s="72" t="n">
        <v>1</v>
      </c>
      <c r="M432" s="72" t="n">
        <v>0</v>
      </c>
    </row>
    <row r="433" customFormat="false" ht="12.75" hidden="false" customHeight="false" outlineLevel="0" collapsed="false">
      <c r="A433" s="71" t="n">
        <f aca="false">VarInput!A433</f>
        <v>0</v>
      </c>
      <c r="B433" s="71" t="n">
        <f aca="false">VarInput!B433</f>
        <v>0</v>
      </c>
      <c r="C433" s="71" t="n">
        <f aca="false">VarInput!C433</f>
        <v>0</v>
      </c>
      <c r="D433" s="71" t="n">
        <f aca="false">VarInput!D433</f>
        <v>0</v>
      </c>
      <c r="E433" s="71" t="n">
        <f aca="false">VarInput!E433</f>
        <v>0</v>
      </c>
      <c r="F433" s="71" t="n">
        <f aca="false">VarInput!F433</f>
        <v>0</v>
      </c>
      <c r="G433" s="71" t="n">
        <f aca="false">VarInput!G433</f>
        <v>0</v>
      </c>
      <c r="H433" s="71" t="n">
        <f aca="false">VarInput!H433</f>
        <v>0</v>
      </c>
      <c r="I433" s="71" t="n">
        <f aca="false">VarInput!I433</f>
        <v>0</v>
      </c>
      <c r="J433" s="71" t="n">
        <f aca="false">VarInput!J433</f>
        <v>0</v>
      </c>
      <c r="K433" s="72" t="n">
        <f aca="false">VarInput!K433</f>
        <v>0</v>
      </c>
      <c r="L433" s="72" t="n">
        <v>1</v>
      </c>
      <c r="M433" s="72" t="n">
        <v>0</v>
      </c>
    </row>
    <row r="434" customFormat="false" ht="12.75" hidden="false" customHeight="false" outlineLevel="0" collapsed="false">
      <c r="A434" s="71" t="n">
        <f aca="false">VarInput!A434</f>
        <v>0</v>
      </c>
      <c r="B434" s="71" t="n">
        <f aca="false">VarInput!B434</f>
        <v>0</v>
      </c>
      <c r="C434" s="71" t="n">
        <f aca="false">VarInput!C434</f>
        <v>0</v>
      </c>
      <c r="D434" s="71" t="n">
        <f aca="false">VarInput!D434</f>
        <v>0</v>
      </c>
      <c r="E434" s="71" t="n">
        <f aca="false">VarInput!E434</f>
        <v>0</v>
      </c>
      <c r="F434" s="71" t="n">
        <f aca="false">VarInput!F434</f>
        <v>0</v>
      </c>
      <c r="G434" s="71" t="n">
        <f aca="false">VarInput!G434</f>
        <v>0</v>
      </c>
      <c r="H434" s="71" t="n">
        <f aca="false">VarInput!H434</f>
        <v>0</v>
      </c>
      <c r="I434" s="71" t="n">
        <f aca="false">VarInput!I434</f>
        <v>0</v>
      </c>
      <c r="J434" s="71" t="n">
        <f aca="false">VarInput!J434</f>
        <v>0</v>
      </c>
      <c r="K434" s="72" t="n">
        <f aca="false">VarInput!K434</f>
        <v>0</v>
      </c>
      <c r="L434" s="72" t="n">
        <v>1</v>
      </c>
      <c r="M434" s="72" t="n">
        <v>0</v>
      </c>
    </row>
    <row r="435" customFormat="false" ht="12.75" hidden="false" customHeight="false" outlineLevel="0" collapsed="false">
      <c r="A435" s="71" t="n">
        <f aca="false">VarInput!A435</f>
        <v>0</v>
      </c>
      <c r="B435" s="71" t="n">
        <f aca="false">VarInput!B435</f>
        <v>0</v>
      </c>
      <c r="C435" s="71" t="n">
        <f aca="false">VarInput!C435</f>
        <v>0</v>
      </c>
      <c r="D435" s="71" t="n">
        <f aca="false">VarInput!D435</f>
        <v>0</v>
      </c>
      <c r="E435" s="71" t="n">
        <f aca="false">VarInput!E435</f>
        <v>0</v>
      </c>
      <c r="F435" s="71" t="n">
        <f aca="false">VarInput!F435</f>
        <v>0</v>
      </c>
      <c r="G435" s="71" t="n">
        <f aca="false">VarInput!G435</f>
        <v>0</v>
      </c>
      <c r="H435" s="71" t="n">
        <f aca="false">VarInput!H435</f>
        <v>0</v>
      </c>
      <c r="I435" s="71" t="n">
        <f aca="false">VarInput!I435</f>
        <v>0</v>
      </c>
      <c r="J435" s="71" t="n">
        <f aca="false">VarInput!J435</f>
        <v>0</v>
      </c>
      <c r="K435" s="72" t="n">
        <f aca="false">VarInput!K435</f>
        <v>0</v>
      </c>
      <c r="L435" s="72" t="n">
        <v>1</v>
      </c>
      <c r="M435" s="72" t="n">
        <v>0</v>
      </c>
    </row>
    <row r="436" customFormat="false" ht="12.75" hidden="false" customHeight="false" outlineLevel="0" collapsed="false">
      <c r="A436" s="71" t="n">
        <f aca="false">VarInput!A436</f>
        <v>0</v>
      </c>
      <c r="B436" s="71" t="n">
        <f aca="false">VarInput!B436</f>
        <v>0</v>
      </c>
      <c r="C436" s="71" t="n">
        <f aca="false">VarInput!C436</f>
        <v>0</v>
      </c>
      <c r="D436" s="71" t="n">
        <f aca="false">VarInput!D436</f>
        <v>0</v>
      </c>
      <c r="E436" s="71" t="n">
        <f aca="false">VarInput!E436</f>
        <v>0</v>
      </c>
      <c r="F436" s="71" t="n">
        <f aca="false">VarInput!F436</f>
        <v>0</v>
      </c>
      <c r="G436" s="71" t="n">
        <f aca="false">VarInput!G436</f>
        <v>0</v>
      </c>
      <c r="H436" s="71" t="n">
        <f aca="false">VarInput!H436</f>
        <v>0</v>
      </c>
      <c r="I436" s="71" t="n">
        <f aca="false">VarInput!I436</f>
        <v>0</v>
      </c>
      <c r="J436" s="71" t="n">
        <f aca="false">VarInput!J436</f>
        <v>0</v>
      </c>
      <c r="K436" s="72" t="n">
        <f aca="false">VarInput!K436</f>
        <v>0</v>
      </c>
      <c r="L436" s="72" t="n">
        <v>1</v>
      </c>
      <c r="M436" s="72" t="n">
        <v>0</v>
      </c>
    </row>
    <row r="437" customFormat="false" ht="12.75" hidden="false" customHeight="false" outlineLevel="0" collapsed="false">
      <c r="A437" s="71" t="n">
        <f aca="false">VarInput!A437</f>
        <v>0</v>
      </c>
      <c r="B437" s="71" t="n">
        <f aca="false">VarInput!B437</f>
        <v>0</v>
      </c>
      <c r="C437" s="71" t="n">
        <f aca="false">VarInput!C437</f>
        <v>0</v>
      </c>
      <c r="D437" s="71" t="n">
        <f aca="false">VarInput!D437</f>
        <v>0</v>
      </c>
      <c r="E437" s="71" t="n">
        <f aca="false">VarInput!E437</f>
        <v>0</v>
      </c>
      <c r="F437" s="71" t="n">
        <f aca="false">VarInput!F437</f>
        <v>0</v>
      </c>
      <c r="G437" s="71" t="n">
        <f aca="false">VarInput!G437</f>
        <v>0</v>
      </c>
      <c r="H437" s="71" t="n">
        <f aca="false">VarInput!H437</f>
        <v>0</v>
      </c>
      <c r="I437" s="71" t="n">
        <f aca="false">VarInput!I437</f>
        <v>0</v>
      </c>
      <c r="J437" s="71" t="n">
        <f aca="false">VarInput!J437</f>
        <v>0</v>
      </c>
      <c r="K437" s="72" t="n">
        <f aca="false">VarInput!K437</f>
        <v>0</v>
      </c>
      <c r="L437" s="72" t="n">
        <v>1</v>
      </c>
      <c r="M437" s="72" t="n">
        <v>0</v>
      </c>
    </row>
    <row r="438" customFormat="false" ht="12.75" hidden="false" customHeight="false" outlineLevel="0" collapsed="false">
      <c r="A438" s="71" t="n">
        <f aca="false">VarInput!A438</f>
        <v>0</v>
      </c>
      <c r="B438" s="71" t="n">
        <f aca="false">VarInput!B438</f>
        <v>0</v>
      </c>
      <c r="C438" s="71" t="n">
        <f aca="false">VarInput!C438</f>
        <v>0</v>
      </c>
      <c r="D438" s="71" t="n">
        <f aca="false">VarInput!D438</f>
        <v>0</v>
      </c>
      <c r="E438" s="71" t="n">
        <f aca="false">VarInput!E438</f>
        <v>0</v>
      </c>
      <c r="F438" s="71" t="n">
        <f aca="false">VarInput!F438</f>
        <v>0</v>
      </c>
      <c r="G438" s="71" t="n">
        <f aca="false">VarInput!G438</f>
        <v>0</v>
      </c>
      <c r="H438" s="71" t="n">
        <f aca="false">VarInput!H438</f>
        <v>0</v>
      </c>
      <c r="I438" s="71" t="n">
        <f aca="false">VarInput!I438</f>
        <v>0</v>
      </c>
      <c r="J438" s="71" t="n">
        <f aca="false">VarInput!J438</f>
        <v>0</v>
      </c>
      <c r="K438" s="72" t="n">
        <f aca="false">VarInput!K438</f>
        <v>0</v>
      </c>
      <c r="L438" s="72" t="n">
        <v>1</v>
      </c>
      <c r="M438" s="72" t="n">
        <v>0</v>
      </c>
    </row>
    <row r="439" customFormat="false" ht="12.75" hidden="false" customHeight="false" outlineLevel="0" collapsed="false">
      <c r="A439" s="71" t="n">
        <f aca="false">VarInput!A439</f>
        <v>0</v>
      </c>
      <c r="B439" s="71" t="n">
        <f aca="false">VarInput!B439</f>
        <v>0</v>
      </c>
      <c r="C439" s="71" t="n">
        <f aca="false">VarInput!C439</f>
        <v>0</v>
      </c>
      <c r="D439" s="71" t="n">
        <f aca="false">VarInput!D439</f>
        <v>0</v>
      </c>
      <c r="E439" s="71" t="n">
        <f aca="false">VarInput!E439</f>
        <v>0</v>
      </c>
      <c r="F439" s="71" t="n">
        <f aca="false">VarInput!F439</f>
        <v>0</v>
      </c>
      <c r="G439" s="71" t="n">
        <f aca="false">VarInput!G439</f>
        <v>0</v>
      </c>
      <c r="H439" s="71" t="n">
        <f aca="false">VarInput!H439</f>
        <v>0</v>
      </c>
      <c r="I439" s="71" t="n">
        <f aca="false">VarInput!I439</f>
        <v>0</v>
      </c>
      <c r="J439" s="71" t="n">
        <f aca="false">VarInput!J439</f>
        <v>0</v>
      </c>
      <c r="K439" s="72" t="n">
        <f aca="false">VarInput!K439</f>
        <v>0</v>
      </c>
      <c r="L439" s="72" t="n">
        <v>1</v>
      </c>
      <c r="M439" s="72" t="n">
        <v>0</v>
      </c>
    </row>
    <row r="440" customFormat="false" ht="12.75" hidden="false" customHeight="false" outlineLevel="0" collapsed="false">
      <c r="A440" s="71" t="n">
        <f aca="false">VarInput!A440</f>
        <v>0</v>
      </c>
      <c r="B440" s="71" t="n">
        <f aca="false">VarInput!B440</f>
        <v>0</v>
      </c>
      <c r="C440" s="71" t="n">
        <f aca="false">VarInput!C440</f>
        <v>0</v>
      </c>
      <c r="D440" s="71" t="n">
        <f aca="false">VarInput!D440</f>
        <v>0</v>
      </c>
      <c r="E440" s="71" t="n">
        <f aca="false">VarInput!E440</f>
        <v>0</v>
      </c>
      <c r="F440" s="71" t="n">
        <f aca="false">VarInput!F440</f>
        <v>0</v>
      </c>
      <c r="G440" s="71" t="n">
        <f aca="false">VarInput!G440</f>
        <v>0</v>
      </c>
      <c r="H440" s="71" t="n">
        <f aca="false">VarInput!H440</f>
        <v>0</v>
      </c>
      <c r="I440" s="71" t="n">
        <f aca="false">VarInput!I440</f>
        <v>0</v>
      </c>
      <c r="J440" s="71" t="n">
        <f aca="false">VarInput!J440</f>
        <v>0</v>
      </c>
      <c r="K440" s="72" t="n">
        <f aca="false">VarInput!K440</f>
        <v>0</v>
      </c>
      <c r="L440" s="72" t="n">
        <v>1</v>
      </c>
      <c r="M440" s="72" t="n">
        <v>0</v>
      </c>
    </row>
    <row r="441" customFormat="false" ht="12.75" hidden="false" customHeight="false" outlineLevel="0" collapsed="false">
      <c r="A441" s="71" t="n">
        <f aca="false">VarInput!A441</f>
        <v>0</v>
      </c>
      <c r="B441" s="71" t="n">
        <f aca="false">VarInput!B441</f>
        <v>0</v>
      </c>
      <c r="C441" s="71" t="n">
        <f aca="false">VarInput!C441</f>
        <v>0</v>
      </c>
      <c r="D441" s="71" t="n">
        <f aca="false">VarInput!D441</f>
        <v>0</v>
      </c>
      <c r="E441" s="71" t="n">
        <f aca="false">VarInput!E441</f>
        <v>0</v>
      </c>
      <c r="F441" s="71" t="n">
        <f aca="false">VarInput!F441</f>
        <v>0</v>
      </c>
      <c r="G441" s="71" t="n">
        <f aca="false">VarInput!G441</f>
        <v>0</v>
      </c>
      <c r="H441" s="71" t="n">
        <f aca="false">VarInput!H441</f>
        <v>0</v>
      </c>
      <c r="I441" s="71" t="n">
        <f aca="false">VarInput!I441</f>
        <v>0</v>
      </c>
      <c r="J441" s="71" t="n">
        <f aca="false">VarInput!J441</f>
        <v>0</v>
      </c>
      <c r="K441" s="72" t="n">
        <f aca="false">VarInput!K441</f>
        <v>0</v>
      </c>
      <c r="L441" s="72" t="n">
        <v>1</v>
      </c>
      <c r="M441" s="72" t="n">
        <v>0</v>
      </c>
    </row>
    <row r="442" customFormat="false" ht="12.75" hidden="false" customHeight="false" outlineLevel="0" collapsed="false">
      <c r="A442" s="71" t="n">
        <f aca="false">VarInput!A442</f>
        <v>0</v>
      </c>
      <c r="B442" s="71" t="n">
        <f aca="false">VarInput!B442</f>
        <v>0</v>
      </c>
      <c r="C442" s="71" t="n">
        <f aca="false">VarInput!C442</f>
        <v>0</v>
      </c>
      <c r="D442" s="71" t="n">
        <f aca="false">VarInput!D442</f>
        <v>0</v>
      </c>
      <c r="E442" s="71" t="n">
        <f aca="false">VarInput!E442</f>
        <v>0</v>
      </c>
      <c r="F442" s="71" t="n">
        <f aca="false">VarInput!F442</f>
        <v>0</v>
      </c>
      <c r="G442" s="71" t="n">
        <f aca="false">VarInput!G442</f>
        <v>0</v>
      </c>
      <c r="H442" s="71" t="n">
        <f aca="false">VarInput!H442</f>
        <v>0</v>
      </c>
      <c r="I442" s="71" t="n">
        <f aca="false">VarInput!I442</f>
        <v>0</v>
      </c>
      <c r="J442" s="71" t="n">
        <f aca="false">VarInput!J442</f>
        <v>0</v>
      </c>
      <c r="K442" s="72" t="n">
        <f aca="false">VarInput!K442</f>
        <v>0</v>
      </c>
      <c r="L442" s="72" t="n">
        <v>1</v>
      </c>
      <c r="M442" s="72" t="n">
        <v>0</v>
      </c>
    </row>
    <row r="443" customFormat="false" ht="12.75" hidden="false" customHeight="false" outlineLevel="0" collapsed="false">
      <c r="A443" s="71" t="n">
        <f aca="false">VarInput!A443</f>
        <v>0</v>
      </c>
      <c r="B443" s="71" t="n">
        <f aca="false">VarInput!B443</f>
        <v>0</v>
      </c>
      <c r="C443" s="71" t="n">
        <f aca="false">VarInput!C443</f>
        <v>0</v>
      </c>
      <c r="D443" s="71" t="n">
        <f aca="false">VarInput!D443</f>
        <v>0</v>
      </c>
      <c r="E443" s="71" t="n">
        <f aca="false">VarInput!E443</f>
        <v>0</v>
      </c>
      <c r="F443" s="71" t="n">
        <f aca="false">VarInput!F443</f>
        <v>0</v>
      </c>
      <c r="G443" s="71" t="n">
        <f aca="false">VarInput!G443</f>
        <v>0</v>
      </c>
      <c r="H443" s="71" t="n">
        <f aca="false">VarInput!H443</f>
        <v>0</v>
      </c>
      <c r="I443" s="71" t="n">
        <f aca="false">VarInput!I443</f>
        <v>0</v>
      </c>
      <c r="J443" s="71" t="n">
        <f aca="false">VarInput!J443</f>
        <v>0</v>
      </c>
      <c r="K443" s="72" t="n">
        <f aca="false">VarInput!K443</f>
        <v>0</v>
      </c>
      <c r="L443" s="72" t="n">
        <v>1</v>
      </c>
      <c r="M443" s="72" t="n">
        <v>0</v>
      </c>
    </row>
    <row r="444" customFormat="false" ht="12.75" hidden="false" customHeight="false" outlineLevel="0" collapsed="false">
      <c r="A444" s="71" t="n">
        <f aca="false">VarInput!A444</f>
        <v>0</v>
      </c>
      <c r="B444" s="71" t="n">
        <f aca="false">VarInput!B444</f>
        <v>0</v>
      </c>
      <c r="C444" s="71" t="n">
        <f aca="false">VarInput!C444</f>
        <v>0</v>
      </c>
      <c r="D444" s="71" t="n">
        <f aca="false">VarInput!D444</f>
        <v>0</v>
      </c>
      <c r="E444" s="71" t="n">
        <f aca="false">VarInput!E444</f>
        <v>0</v>
      </c>
      <c r="F444" s="71" t="n">
        <f aca="false">VarInput!F444</f>
        <v>0</v>
      </c>
      <c r="G444" s="71" t="n">
        <f aca="false">VarInput!G444</f>
        <v>0</v>
      </c>
      <c r="H444" s="71" t="n">
        <f aca="false">VarInput!H444</f>
        <v>0</v>
      </c>
      <c r="I444" s="71" t="n">
        <f aca="false">VarInput!I444</f>
        <v>0</v>
      </c>
      <c r="J444" s="71" t="n">
        <f aca="false">VarInput!J444</f>
        <v>0</v>
      </c>
      <c r="K444" s="72" t="n">
        <f aca="false">VarInput!K444</f>
        <v>0</v>
      </c>
      <c r="L444" s="72" t="n">
        <v>1</v>
      </c>
      <c r="M444" s="72" t="n">
        <v>0</v>
      </c>
    </row>
    <row r="445" customFormat="false" ht="12.75" hidden="false" customHeight="false" outlineLevel="0" collapsed="false">
      <c r="A445" s="71" t="n">
        <f aca="false">VarInput!A445</f>
        <v>0</v>
      </c>
      <c r="B445" s="71" t="n">
        <f aca="false">VarInput!B445</f>
        <v>0</v>
      </c>
      <c r="C445" s="71" t="n">
        <f aca="false">VarInput!C445</f>
        <v>0</v>
      </c>
      <c r="D445" s="71" t="n">
        <f aca="false">VarInput!D445</f>
        <v>0</v>
      </c>
      <c r="E445" s="71" t="n">
        <f aca="false">VarInput!E445</f>
        <v>0</v>
      </c>
      <c r="F445" s="71" t="n">
        <f aca="false">VarInput!F445</f>
        <v>0</v>
      </c>
      <c r="G445" s="71" t="n">
        <f aca="false">VarInput!G445</f>
        <v>0</v>
      </c>
      <c r="H445" s="71" t="n">
        <f aca="false">VarInput!H445</f>
        <v>0</v>
      </c>
      <c r="I445" s="71" t="n">
        <f aca="false">VarInput!I445</f>
        <v>0</v>
      </c>
      <c r="J445" s="71" t="n">
        <f aca="false">VarInput!J445</f>
        <v>0</v>
      </c>
      <c r="K445" s="72" t="n">
        <f aca="false">VarInput!K445</f>
        <v>0</v>
      </c>
      <c r="L445" s="72" t="n">
        <v>1</v>
      </c>
      <c r="M445" s="72" t="n">
        <v>0</v>
      </c>
    </row>
    <row r="446" customFormat="false" ht="12.75" hidden="false" customHeight="false" outlineLevel="0" collapsed="false">
      <c r="A446" s="71" t="n">
        <f aca="false">VarInput!A446</f>
        <v>0</v>
      </c>
      <c r="B446" s="71" t="n">
        <f aca="false">VarInput!B446</f>
        <v>0</v>
      </c>
      <c r="C446" s="71" t="n">
        <f aca="false">VarInput!C446</f>
        <v>0</v>
      </c>
      <c r="D446" s="71" t="n">
        <f aca="false">VarInput!D446</f>
        <v>0</v>
      </c>
      <c r="E446" s="71" t="n">
        <f aca="false">VarInput!E446</f>
        <v>0</v>
      </c>
      <c r="F446" s="71" t="n">
        <f aca="false">VarInput!F446</f>
        <v>0</v>
      </c>
      <c r="G446" s="71" t="n">
        <f aca="false">VarInput!G446</f>
        <v>0</v>
      </c>
      <c r="H446" s="71" t="n">
        <f aca="false">VarInput!H446</f>
        <v>0</v>
      </c>
      <c r="I446" s="71" t="n">
        <f aca="false">VarInput!I446</f>
        <v>0</v>
      </c>
      <c r="J446" s="71" t="n">
        <f aca="false">VarInput!J446</f>
        <v>0</v>
      </c>
      <c r="K446" s="72" t="n">
        <f aca="false">VarInput!K446</f>
        <v>0</v>
      </c>
      <c r="L446" s="72" t="n">
        <v>1</v>
      </c>
      <c r="M446" s="72" t="n">
        <v>0</v>
      </c>
    </row>
    <row r="447" customFormat="false" ht="12.75" hidden="false" customHeight="false" outlineLevel="0" collapsed="false">
      <c r="A447" s="71" t="n">
        <f aca="false">VarInput!A447</f>
        <v>0</v>
      </c>
      <c r="B447" s="71" t="n">
        <f aca="false">VarInput!B447</f>
        <v>0</v>
      </c>
      <c r="C447" s="71" t="n">
        <f aca="false">VarInput!C447</f>
        <v>0</v>
      </c>
      <c r="D447" s="71" t="n">
        <f aca="false">VarInput!D447</f>
        <v>0</v>
      </c>
      <c r="E447" s="71" t="n">
        <f aca="false">VarInput!E447</f>
        <v>0</v>
      </c>
      <c r="F447" s="71" t="n">
        <f aca="false">VarInput!F447</f>
        <v>0</v>
      </c>
      <c r="G447" s="71" t="n">
        <f aca="false">VarInput!G447</f>
        <v>0</v>
      </c>
      <c r="H447" s="71" t="n">
        <f aca="false">VarInput!H447</f>
        <v>0</v>
      </c>
      <c r="I447" s="71" t="n">
        <f aca="false">VarInput!I447</f>
        <v>0</v>
      </c>
      <c r="J447" s="71" t="n">
        <f aca="false">VarInput!J447</f>
        <v>0</v>
      </c>
      <c r="K447" s="72" t="n">
        <f aca="false">VarInput!K447</f>
        <v>0</v>
      </c>
      <c r="L447" s="72" t="n">
        <v>1</v>
      </c>
      <c r="M447" s="72" t="n">
        <v>0</v>
      </c>
    </row>
    <row r="448" customFormat="false" ht="12.75" hidden="false" customHeight="false" outlineLevel="0" collapsed="false">
      <c r="A448" s="71" t="n">
        <f aca="false">VarInput!A448</f>
        <v>0</v>
      </c>
      <c r="B448" s="71" t="n">
        <f aca="false">VarInput!B448</f>
        <v>0</v>
      </c>
      <c r="C448" s="71" t="n">
        <f aca="false">VarInput!C448</f>
        <v>0</v>
      </c>
      <c r="D448" s="71" t="n">
        <f aca="false">VarInput!D448</f>
        <v>0</v>
      </c>
      <c r="E448" s="71" t="n">
        <f aca="false">VarInput!E448</f>
        <v>0</v>
      </c>
      <c r="F448" s="71" t="n">
        <f aca="false">VarInput!F448</f>
        <v>0</v>
      </c>
      <c r="G448" s="71" t="n">
        <f aca="false">VarInput!G448</f>
        <v>0</v>
      </c>
      <c r="H448" s="71" t="n">
        <f aca="false">VarInput!H448</f>
        <v>0</v>
      </c>
      <c r="I448" s="71" t="n">
        <f aca="false">VarInput!I448</f>
        <v>0</v>
      </c>
      <c r="J448" s="71" t="n">
        <f aca="false">VarInput!J448</f>
        <v>0</v>
      </c>
      <c r="K448" s="72" t="n">
        <f aca="false">VarInput!K448</f>
        <v>0</v>
      </c>
      <c r="L448" s="72" t="n">
        <v>1</v>
      </c>
      <c r="M448" s="72" t="n">
        <v>0</v>
      </c>
    </row>
    <row r="449" customFormat="false" ht="12.75" hidden="false" customHeight="false" outlineLevel="0" collapsed="false">
      <c r="A449" s="71" t="n">
        <f aca="false">VarInput!A449</f>
        <v>0</v>
      </c>
      <c r="B449" s="71" t="n">
        <f aca="false">VarInput!B449</f>
        <v>0</v>
      </c>
      <c r="C449" s="71" t="n">
        <f aca="false">VarInput!C449</f>
        <v>0</v>
      </c>
      <c r="D449" s="71" t="n">
        <f aca="false">VarInput!D449</f>
        <v>0</v>
      </c>
      <c r="E449" s="71" t="n">
        <f aca="false">VarInput!E449</f>
        <v>0</v>
      </c>
      <c r="F449" s="71" t="n">
        <f aca="false">VarInput!F449</f>
        <v>0</v>
      </c>
      <c r="G449" s="71" t="n">
        <f aca="false">VarInput!G449</f>
        <v>0</v>
      </c>
      <c r="H449" s="71" t="n">
        <f aca="false">VarInput!H449</f>
        <v>0</v>
      </c>
      <c r="I449" s="71" t="n">
        <f aca="false">VarInput!I449</f>
        <v>0</v>
      </c>
      <c r="J449" s="71" t="n">
        <f aca="false">VarInput!J449</f>
        <v>0</v>
      </c>
      <c r="K449" s="72" t="n">
        <f aca="false">VarInput!K449</f>
        <v>0</v>
      </c>
      <c r="L449" s="72" t="n">
        <v>1</v>
      </c>
      <c r="M449" s="72" t="n">
        <v>0</v>
      </c>
    </row>
    <row r="450" customFormat="false" ht="12.75" hidden="false" customHeight="false" outlineLevel="0" collapsed="false">
      <c r="A450" s="71" t="n">
        <f aca="false">VarInput!A450</f>
        <v>0</v>
      </c>
      <c r="B450" s="71" t="n">
        <f aca="false">VarInput!B450</f>
        <v>0</v>
      </c>
      <c r="C450" s="71" t="n">
        <f aca="false">VarInput!C450</f>
        <v>0</v>
      </c>
      <c r="D450" s="71" t="n">
        <f aca="false">VarInput!D450</f>
        <v>0</v>
      </c>
      <c r="E450" s="71" t="n">
        <f aca="false">VarInput!E450</f>
        <v>0</v>
      </c>
      <c r="F450" s="71" t="n">
        <f aca="false">VarInput!F450</f>
        <v>0</v>
      </c>
      <c r="G450" s="71" t="n">
        <f aca="false">VarInput!G450</f>
        <v>0</v>
      </c>
      <c r="H450" s="71" t="n">
        <f aca="false">VarInput!H450</f>
        <v>0</v>
      </c>
      <c r="I450" s="71" t="n">
        <f aca="false">VarInput!I450</f>
        <v>0</v>
      </c>
      <c r="J450" s="71" t="n">
        <f aca="false">VarInput!J450</f>
        <v>0</v>
      </c>
      <c r="K450" s="72" t="n">
        <f aca="false">VarInput!K450</f>
        <v>0</v>
      </c>
      <c r="L450" s="72" t="n">
        <v>1</v>
      </c>
      <c r="M450" s="72" t="n">
        <v>0</v>
      </c>
    </row>
    <row r="451" customFormat="false" ht="12.75" hidden="false" customHeight="false" outlineLevel="0" collapsed="false">
      <c r="A451" s="71" t="n">
        <f aca="false">VarInput!A451</f>
        <v>0</v>
      </c>
      <c r="B451" s="71" t="n">
        <f aca="false">VarInput!B451</f>
        <v>0</v>
      </c>
      <c r="C451" s="71" t="n">
        <f aca="false">VarInput!C451</f>
        <v>0</v>
      </c>
      <c r="D451" s="71" t="n">
        <f aca="false">VarInput!D451</f>
        <v>0</v>
      </c>
      <c r="E451" s="71" t="n">
        <f aca="false">VarInput!E451</f>
        <v>0</v>
      </c>
      <c r="F451" s="71" t="n">
        <f aca="false">VarInput!F451</f>
        <v>0</v>
      </c>
      <c r="G451" s="71" t="n">
        <f aca="false">VarInput!G451</f>
        <v>0</v>
      </c>
      <c r="H451" s="71" t="n">
        <f aca="false">VarInput!H451</f>
        <v>0</v>
      </c>
      <c r="I451" s="71" t="n">
        <f aca="false">VarInput!I451</f>
        <v>0</v>
      </c>
      <c r="J451" s="71" t="n">
        <f aca="false">VarInput!J451</f>
        <v>0</v>
      </c>
      <c r="K451" s="72" t="n">
        <f aca="false">VarInput!K451</f>
        <v>0</v>
      </c>
      <c r="L451" s="72" t="n">
        <v>1</v>
      </c>
      <c r="M451" s="72" t="n">
        <v>0</v>
      </c>
    </row>
    <row r="452" customFormat="false" ht="12.75" hidden="false" customHeight="false" outlineLevel="0" collapsed="false">
      <c r="A452" s="71" t="n">
        <f aca="false">VarInput!A452</f>
        <v>0</v>
      </c>
      <c r="B452" s="71" t="n">
        <f aca="false">VarInput!B452</f>
        <v>0</v>
      </c>
      <c r="C452" s="71" t="n">
        <f aca="false">VarInput!C452</f>
        <v>0</v>
      </c>
      <c r="D452" s="71" t="n">
        <f aca="false">VarInput!D452</f>
        <v>0</v>
      </c>
      <c r="E452" s="71" t="n">
        <f aca="false">VarInput!E452</f>
        <v>0</v>
      </c>
      <c r="F452" s="71" t="n">
        <f aca="false">VarInput!F452</f>
        <v>0</v>
      </c>
      <c r="G452" s="71" t="n">
        <f aca="false">VarInput!G452</f>
        <v>0</v>
      </c>
      <c r="H452" s="71" t="n">
        <f aca="false">VarInput!H452</f>
        <v>0</v>
      </c>
      <c r="I452" s="71" t="n">
        <f aca="false">VarInput!I452</f>
        <v>0</v>
      </c>
      <c r="J452" s="71" t="n">
        <f aca="false">VarInput!J452</f>
        <v>0</v>
      </c>
      <c r="K452" s="72" t="n">
        <f aca="false">VarInput!K452</f>
        <v>0</v>
      </c>
      <c r="L452" s="72" t="n">
        <v>1</v>
      </c>
      <c r="M452" s="72" t="n">
        <v>0</v>
      </c>
    </row>
    <row r="453" customFormat="false" ht="12.75" hidden="false" customHeight="false" outlineLevel="0" collapsed="false">
      <c r="A453" s="71" t="n">
        <f aca="false">VarInput!A453</f>
        <v>0</v>
      </c>
      <c r="B453" s="71" t="n">
        <f aca="false">VarInput!B453</f>
        <v>0</v>
      </c>
      <c r="C453" s="71" t="n">
        <f aca="false">VarInput!C453</f>
        <v>0</v>
      </c>
      <c r="D453" s="71" t="n">
        <f aca="false">VarInput!D453</f>
        <v>0</v>
      </c>
      <c r="E453" s="71" t="n">
        <f aca="false">VarInput!E453</f>
        <v>0</v>
      </c>
      <c r="F453" s="71" t="n">
        <f aca="false">VarInput!F453</f>
        <v>0</v>
      </c>
      <c r="G453" s="71" t="n">
        <f aca="false">VarInput!G453</f>
        <v>0</v>
      </c>
      <c r="H453" s="71" t="n">
        <f aca="false">VarInput!H453</f>
        <v>0</v>
      </c>
      <c r="I453" s="71" t="n">
        <f aca="false">VarInput!I453</f>
        <v>0</v>
      </c>
      <c r="J453" s="71" t="n">
        <f aca="false">VarInput!J453</f>
        <v>0</v>
      </c>
      <c r="K453" s="72" t="n">
        <f aca="false">VarInput!K453</f>
        <v>0</v>
      </c>
      <c r="L453" s="72" t="n">
        <v>1</v>
      </c>
      <c r="M453" s="72" t="n">
        <v>0</v>
      </c>
    </row>
    <row r="454" customFormat="false" ht="12.75" hidden="false" customHeight="false" outlineLevel="0" collapsed="false">
      <c r="A454" s="71" t="n">
        <f aca="false">VarInput!A454</f>
        <v>0</v>
      </c>
      <c r="B454" s="71" t="n">
        <f aca="false">VarInput!B454</f>
        <v>0</v>
      </c>
      <c r="C454" s="71" t="n">
        <f aca="false">VarInput!C454</f>
        <v>0</v>
      </c>
      <c r="D454" s="71" t="n">
        <f aca="false">VarInput!D454</f>
        <v>0</v>
      </c>
      <c r="E454" s="71" t="n">
        <f aca="false">VarInput!E454</f>
        <v>0</v>
      </c>
      <c r="F454" s="71" t="n">
        <f aca="false">VarInput!F454</f>
        <v>0</v>
      </c>
      <c r="G454" s="71" t="n">
        <f aca="false">VarInput!G454</f>
        <v>0</v>
      </c>
      <c r="H454" s="71" t="n">
        <f aca="false">VarInput!H454</f>
        <v>0</v>
      </c>
      <c r="I454" s="71" t="n">
        <f aca="false">VarInput!I454</f>
        <v>0</v>
      </c>
      <c r="J454" s="71" t="n">
        <f aca="false">VarInput!J454</f>
        <v>0</v>
      </c>
      <c r="K454" s="72" t="n">
        <f aca="false">VarInput!K454</f>
        <v>0</v>
      </c>
      <c r="L454" s="72" t="n">
        <v>1</v>
      </c>
      <c r="M454" s="72" t="n">
        <v>0</v>
      </c>
    </row>
    <row r="455" customFormat="false" ht="12.75" hidden="false" customHeight="false" outlineLevel="0" collapsed="false">
      <c r="A455" s="71" t="n">
        <f aca="false">VarInput!A455</f>
        <v>0</v>
      </c>
      <c r="B455" s="71" t="n">
        <f aca="false">VarInput!B455</f>
        <v>0</v>
      </c>
      <c r="C455" s="71" t="n">
        <f aca="false">VarInput!C455</f>
        <v>0</v>
      </c>
      <c r="D455" s="71" t="n">
        <f aca="false">VarInput!D455</f>
        <v>0</v>
      </c>
      <c r="E455" s="71" t="n">
        <f aca="false">VarInput!E455</f>
        <v>0</v>
      </c>
      <c r="F455" s="71" t="n">
        <f aca="false">VarInput!F455</f>
        <v>0</v>
      </c>
      <c r="G455" s="71" t="n">
        <f aca="false">VarInput!G455</f>
        <v>0</v>
      </c>
      <c r="H455" s="71" t="n">
        <f aca="false">VarInput!H455</f>
        <v>0</v>
      </c>
      <c r="I455" s="71" t="n">
        <f aca="false">VarInput!I455</f>
        <v>0</v>
      </c>
      <c r="J455" s="71" t="n">
        <f aca="false">VarInput!J455</f>
        <v>0</v>
      </c>
      <c r="K455" s="72" t="n">
        <f aca="false">VarInput!K455</f>
        <v>0</v>
      </c>
      <c r="L455" s="72" t="n">
        <v>1</v>
      </c>
      <c r="M455" s="72" t="n">
        <v>0</v>
      </c>
    </row>
    <row r="456" customFormat="false" ht="12.75" hidden="false" customHeight="false" outlineLevel="0" collapsed="false">
      <c r="A456" s="71" t="n">
        <f aca="false">VarInput!A456</f>
        <v>0</v>
      </c>
      <c r="B456" s="71" t="n">
        <f aca="false">VarInput!B456</f>
        <v>0</v>
      </c>
      <c r="C456" s="71" t="n">
        <f aca="false">VarInput!C456</f>
        <v>0</v>
      </c>
      <c r="D456" s="71" t="n">
        <f aca="false">VarInput!D456</f>
        <v>0</v>
      </c>
      <c r="E456" s="71" t="n">
        <f aca="false">VarInput!E456</f>
        <v>0</v>
      </c>
      <c r="F456" s="71" t="n">
        <f aca="false">VarInput!F456</f>
        <v>0</v>
      </c>
      <c r="G456" s="71" t="n">
        <f aca="false">VarInput!G456</f>
        <v>0</v>
      </c>
      <c r="H456" s="71" t="n">
        <f aca="false">VarInput!H456</f>
        <v>0</v>
      </c>
      <c r="I456" s="71" t="n">
        <f aca="false">VarInput!I456</f>
        <v>0</v>
      </c>
      <c r="J456" s="71" t="n">
        <f aca="false">VarInput!J456</f>
        <v>0</v>
      </c>
      <c r="K456" s="72" t="n">
        <f aca="false">VarInput!K456</f>
        <v>0</v>
      </c>
      <c r="L456" s="72" t="n">
        <v>1</v>
      </c>
      <c r="M456" s="72" t="n">
        <v>0</v>
      </c>
    </row>
    <row r="457" customFormat="false" ht="12.75" hidden="false" customHeight="false" outlineLevel="0" collapsed="false">
      <c r="A457" s="71" t="n">
        <f aca="false">VarInput!A457</f>
        <v>0</v>
      </c>
      <c r="B457" s="71" t="n">
        <f aca="false">VarInput!B457</f>
        <v>0</v>
      </c>
      <c r="C457" s="71" t="n">
        <f aca="false">VarInput!C457</f>
        <v>0</v>
      </c>
      <c r="D457" s="71" t="n">
        <f aca="false">VarInput!D457</f>
        <v>0</v>
      </c>
      <c r="E457" s="71" t="n">
        <f aca="false">VarInput!E457</f>
        <v>0</v>
      </c>
      <c r="F457" s="71" t="n">
        <f aca="false">VarInput!F457</f>
        <v>0</v>
      </c>
      <c r="G457" s="71" t="n">
        <f aca="false">VarInput!G457</f>
        <v>0</v>
      </c>
      <c r="H457" s="71" t="n">
        <f aca="false">VarInput!H457</f>
        <v>0</v>
      </c>
      <c r="I457" s="71" t="n">
        <f aca="false">VarInput!I457</f>
        <v>0</v>
      </c>
      <c r="J457" s="71" t="n">
        <f aca="false">VarInput!J457</f>
        <v>0</v>
      </c>
      <c r="K457" s="72" t="n">
        <f aca="false">VarInput!K457</f>
        <v>0</v>
      </c>
      <c r="L457" s="72" t="n">
        <v>1</v>
      </c>
      <c r="M457" s="72" t="n">
        <v>0</v>
      </c>
    </row>
    <row r="458" customFormat="false" ht="12.75" hidden="false" customHeight="false" outlineLevel="0" collapsed="false">
      <c r="A458" s="71" t="n">
        <f aca="false">VarInput!A458</f>
        <v>0</v>
      </c>
      <c r="B458" s="71" t="n">
        <f aca="false">VarInput!B458</f>
        <v>0</v>
      </c>
      <c r="C458" s="71" t="n">
        <f aca="false">VarInput!C458</f>
        <v>0</v>
      </c>
      <c r="D458" s="71" t="n">
        <f aca="false">VarInput!D458</f>
        <v>0</v>
      </c>
      <c r="E458" s="71" t="n">
        <f aca="false">VarInput!E458</f>
        <v>0</v>
      </c>
      <c r="F458" s="71" t="n">
        <f aca="false">VarInput!F458</f>
        <v>0</v>
      </c>
      <c r="G458" s="71" t="n">
        <f aca="false">VarInput!G458</f>
        <v>0</v>
      </c>
      <c r="H458" s="71" t="n">
        <f aca="false">VarInput!H458</f>
        <v>0</v>
      </c>
      <c r="I458" s="71" t="n">
        <f aca="false">VarInput!I458</f>
        <v>0</v>
      </c>
      <c r="J458" s="71" t="n">
        <f aca="false">VarInput!J458</f>
        <v>0</v>
      </c>
      <c r="K458" s="72" t="n">
        <f aca="false">VarInput!K458</f>
        <v>0</v>
      </c>
      <c r="L458" s="72" t="n">
        <v>1</v>
      </c>
      <c r="M458" s="72" t="n">
        <v>0</v>
      </c>
    </row>
    <row r="459" customFormat="false" ht="12.75" hidden="false" customHeight="false" outlineLevel="0" collapsed="false">
      <c r="A459" s="71" t="n">
        <f aca="false">VarInput!A459</f>
        <v>0</v>
      </c>
      <c r="B459" s="71" t="n">
        <f aca="false">VarInput!B459</f>
        <v>0</v>
      </c>
      <c r="C459" s="71" t="n">
        <f aca="false">VarInput!C459</f>
        <v>0</v>
      </c>
      <c r="D459" s="71" t="n">
        <f aca="false">VarInput!D459</f>
        <v>0</v>
      </c>
      <c r="E459" s="71" t="n">
        <f aca="false">VarInput!E459</f>
        <v>0</v>
      </c>
      <c r="F459" s="71" t="n">
        <f aca="false">VarInput!F459</f>
        <v>0</v>
      </c>
      <c r="G459" s="71" t="n">
        <f aca="false">VarInput!G459</f>
        <v>0</v>
      </c>
      <c r="H459" s="71" t="n">
        <f aca="false">VarInput!H459</f>
        <v>0</v>
      </c>
      <c r="I459" s="71" t="n">
        <f aca="false">VarInput!I459</f>
        <v>0</v>
      </c>
      <c r="J459" s="71" t="n">
        <f aca="false">VarInput!J459</f>
        <v>0</v>
      </c>
      <c r="K459" s="72" t="n">
        <f aca="false">VarInput!K459</f>
        <v>0</v>
      </c>
      <c r="L459" s="72" t="n">
        <v>1</v>
      </c>
      <c r="M459" s="72" t="n">
        <v>0</v>
      </c>
    </row>
    <row r="460" customFormat="false" ht="12.75" hidden="false" customHeight="false" outlineLevel="0" collapsed="false">
      <c r="A460" s="71" t="n">
        <f aca="false">VarInput!A460</f>
        <v>0</v>
      </c>
      <c r="B460" s="71" t="n">
        <f aca="false">VarInput!B460</f>
        <v>0</v>
      </c>
      <c r="C460" s="71" t="n">
        <f aca="false">VarInput!C460</f>
        <v>0</v>
      </c>
      <c r="D460" s="71" t="n">
        <f aca="false">VarInput!D460</f>
        <v>0</v>
      </c>
      <c r="E460" s="71" t="n">
        <f aca="false">VarInput!E460</f>
        <v>0</v>
      </c>
      <c r="F460" s="71" t="n">
        <f aca="false">VarInput!F460</f>
        <v>0</v>
      </c>
      <c r="G460" s="71" t="n">
        <f aca="false">VarInput!G460</f>
        <v>0</v>
      </c>
      <c r="H460" s="71" t="n">
        <f aca="false">VarInput!H460</f>
        <v>0</v>
      </c>
      <c r="I460" s="71" t="n">
        <f aca="false">VarInput!I460</f>
        <v>0</v>
      </c>
      <c r="J460" s="71" t="n">
        <f aca="false">VarInput!J460</f>
        <v>0</v>
      </c>
      <c r="K460" s="72" t="n">
        <f aca="false">VarInput!K460</f>
        <v>0</v>
      </c>
      <c r="L460" s="72" t="n">
        <v>1</v>
      </c>
      <c r="M460" s="72" t="n">
        <v>0</v>
      </c>
    </row>
    <row r="461" customFormat="false" ht="12.75" hidden="false" customHeight="false" outlineLevel="0" collapsed="false">
      <c r="A461" s="71" t="n">
        <f aca="false">VarInput!A461</f>
        <v>0</v>
      </c>
      <c r="B461" s="71" t="n">
        <f aca="false">VarInput!B461</f>
        <v>0</v>
      </c>
      <c r="C461" s="71" t="n">
        <f aca="false">VarInput!C461</f>
        <v>0</v>
      </c>
      <c r="D461" s="71" t="n">
        <f aca="false">VarInput!D461</f>
        <v>0</v>
      </c>
      <c r="E461" s="71" t="n">
        <f aca="false">VarInput!E461</f>
        <v>0</v>
      </c>
      <c r="F461" s="71" t="n">
        <f aca="false">VarInput!F461</f>
        <v>0</v>
      </c>
      <c r="G461" s="71" t="n">
        <f aca="false">VarInput!G461</f>
        <v>0</v>
      </c>
      <c r="H461" s="71" t="n">
        <f aca="false">VarInput!H461</f>
        <v>0</v>
      </c>
      <c r="I461" s="71" t="n">
        <f aca="false">VarInput!I461</f>
        <v>0</v>
      </c>
      <c r="J461" s="71" t="n">
        <f aca="false">VarInput!J461</f>
        <v>0</v>
      </c>
      <c r="K461" s="72" t="n">
        <f aca="false">VarInput!K461</f>
        <v>0</v>
      </c>
      <c r="L461" s="72" t="n">
        <v>1</v>
      </c>
      <c r="M461" s="72" t="n">
        <v>0</v>
      </c>
    </row>
    <row r="462" customFormat="false" ht="12.75" hidden="false" customHeight="false" outlineLevel="0" collapsed="false">
      <c r="A462" s="71" t="n">
        <f aca="false">VarInput!A462</f>
        <v>0</v>
      </c>
      <c r="B462" s="71" t="n">
        <f aca="false">VarInput!B462</f>
        <v>0</v>
      </c>
      <c r="C462" s="71" t="n">
        <f aca="false">VarInput!C462</f>
        <v>0</v>
      </c>
      <c r="D462" s="71" t="n">
        <f aca="false">VarInput!D462</f>
        <v>0</v>
      </c>
      <c r="E462" s="71" t="n">
        <f aca="false">VarInput!E462</f>
        <v>0</v>
      </c>
      <c r="F462" s="71" t="n">
        <f aca="false">VarInput!F462</f>
        <v>0</v>
      </c>
      <c r="G462" s="71" t="n">
        <f aca="false">VarInput!G462</f>
        <v>0</v>
      </c>
      <c r="H462" s="71" t="n">
        <f aca="false">VarInput!H462</f>
        <v>0</v>
      </c>
      <c r="I462" s="71" t="n">
        <f aca="false">VarInput!I462</f>
        <v>0</v>
      </c>
      <c r="J462" s="71" t="n">
        <f aca="false">VarInput!J462</f>
        <v>0</v>
      </c>
      <c r="K462" s="72" t="n">
        <f aca="false">VarInput!K462</f>
        <v>0</v>
      </c>
      <c r="L462" s="72" t="n">
        <v>1</v>
      </c>
      <c r="M462" s="72" t="n">
        <v>0</v>
      </c>
    </row>
    <row r="463" customFormat="false" ht="12.75" hidden="false" customHeight="false" outlineLevel="0" collapsed="false">
      <c r="A463" s="71" t="n">
        <f aca="false">VarInput!A463</f>
        <v>0</v>
      </c>
      <c r="B463" s="71" t="n">
        <f aca="false">VarInput!B463</f>
        <v>0</v>
      </c>
      <c r="C463" s="71" t="n">
        <f aca="false">VarInput!C463</f>
        <v>0</v>
      </c>
      <c r="D463" s="71" t="n">
        <f aca="false">VarInput!D463</f>
        <v>0</v>
      </c>
      <c r="E463" s="71" t="n">
        <f aca="false">VarInput!E463</f>
        <v>0</v>
      </c>
      <c r="F463" s="71" t="n">
        <f aca="false">VarInput!F463</f>
        <v>0</v>
      </c>
      <c r="G463" s="71" t="n">
        <f aca="false">VarInput!G463</f>
        <v>0</v>
      </c>
      <c r="H463" s="71" t="n">
        <f aca="false">VarInput!H463</f>
        <v>0</v>
      </c>
      <c r="I463" s="71" t="n">
        <f aca="false">VarInput!I463</f>
        <v>0</v>
      </c>
      <c r="J463" s="71" t="n">
        <f aca="false">VarInput!J463</f>
        <v>0</v>
      </c>
      <c r="K463" s="72" t="n">
        <f aca="false">VarInput!K463</f>
        <v>0</v>
      </c>
      <c r="L463" s="72" t="n">
        <v>1</v>
      </c>
      <c r="M463" s="72" t="n">
        <v>0</v>
      </c>
    </row>
    <row r="464" customFormat="false" ht="12.75" hidden="false" customHeight="false" outlineLevel="0" collapsed="false">
      <c r="A464" s="71" t="n">
        <f aca="false">VarInput!A464</f>
        <v>0</v>
      </c>
      <c r="B464" s="71" t="n">
        <f aca="false">VarInput!B464</f>
        <v>0</v>
      </c>
      <c r="C464" s="71" t="n">
        <f aca="false">VarInput!C464</f>
        <v>0</v>
      </c>
      <c r="D464" s="71" t="n">
        <f aca="false">VarInput!D464</f>
        <v>0</v>
      </c>
      <c r="E464" s="71" t="n">
        <f aca="false">VarInput!E464</f>
        <v>0</v>
      </c>
      <c r="F464" s="71" t="n">
        <f aca="false">VarInput!F464</f>
        <v>0</v>
      </c>
      <c r="G464" s="71" t="n">
        <f aca="false">VarInput!G464</f>
        <v>0</v>
      </c>
      <c r="H464" s="71" t="n">
        <f aca="false">VarInput!H464</f>
        <v>0</v>
      </c>
      <c r="I464" s="71" t="n">
        <f aca="false">VarInput!I464</f>
        <v>0</v>
      </c>
      <c r="J464" s="71" t="n">
        <f aca="false">VarInput!J464</f>
        <v>0</v>
      </c>
      <c r="K464" s="72" t="n">
        <f aca="false">VarInput!K464</f>
        <v>0</v>
      </c>
      <c r="L464" s="72" t="n">
        <v>1</v>
      </c>
      <c r="M464" s="72" t="n">
        <v>0</v>
      </c>
    </row>
    <row r="465" customFormat="false" ht="12.75" hidden="false" customHeight="false" outlineLevel="0" collapsed="false">
      <c r="A465" s="71" t="n">
        <f aca="false">VarInput!A465</f>
        <v>0</v>
      </c>
      <c r="B465" s="71" t="n">
        <f aca="false">VarInput!B465</f>
        <v>0</v>
      </c>
      <c r="C465" s="71" t="n">
        <f aca="false">VarInput!C465</f>
        <v>0</v>
      </c>
      <c r="D465" s="71" t="n">
        <f aca="false">VarInput!D465</f>
        <v>0</v>
      </c>
      <c r="E465" s="71" t="n">
        <f aca="false">VarInput!E465</f>
        <v>0</v>
      </c>
      <c r="F465" s="71" t="n">
        <f aca="false">VarInput!F465</f>
        <v>0</v>
      </c>
      <c r="G465" s="71" t="n">
        <f aca="false">VarInput!G465</f>
        <v>0</v>
      </c>
      <c r="H465" s="71" t="n">
        <f aca="false">VarInput!H465</f>
        <v>0</v>
      </c>
      <c r="I465" s="71" t="n">
        <f aca="false">VarInput!I465</f>
        <v>0</v>
      </c>
      <c r="J465" s="71" t="n">
        <f aca="false">VarInput!J465</f>
        <v>0</v>
      </c>
      <c r="K465" s="72" t="n">
        <f aca="false">VarInput!K465</f>
        <v>0</v>
      </c>
      <c r="L465" s="72" t="n">
        <v>1</v>
      </c>
      <c r="M465" s="72" t="n">
        <v>0</v>
      </c>
    </row>
    <row r="466" customFormat="false" ht="12.75" hidden="false" customHeight="false" outlineLevel="0" collapsed="false">
      <c r="A466" s="71" t="n">
        <f aca="false">VarInput!A466</f>
        <v>0</v>
      </c>
      <c r="B466" s="71" t="n">
        <f aca="false">VarInput!B466</f>
        <v>0</v>
      </c>
      <c r="C466" s="71" t="n">
        <f aca="false">VarInput!C466</f>
        <v>0</v>
      </c>
      <c r="D466" s="71" t="n">
        <f aca="false">VarInput!D466</f>
        <v>0</v>
      </c>
      <c r="E466" s="71" t="n">
        <f aca="false">VarInput!E466</f>
        <v>0</v>
      </c>
      <c r="F466" s="71" t="n">
        <f aca="false">VarInput!F466</f>
        <v>0</v>
      </c>
      <c r="G466" s="71" t="n">
        <f aca="false">VarInput!G466</f>
        <v>0</v>
      </c>
      <c r="H466" s="71" t="n">
        <f aca="false">VarInput!H466</f>
        <v>0</v>
      </c>
      <c r="I466" s="71" t="n">
        <f aca="false">VarInput!I466</f>
        <v>0</v>
      </c>
      <c r="J466" s="71" t="n">
        <f aca="false">VarInput!J466</f>
        <v>0</v>
      </c>
      <c r="K466" s="72" t="n">
        <f aca="false">VarInput!K466</f>
        <v>0</v>
      </c>
      <c r="L466" s="72" t="n">
        <v>1</v>
      </c>
      <c r="M466" s="72" t="n">
        <v>0</v>
      </c>
    </row>
    <row r="467" customFormat="false" ht="12.75" hidden="false" customHeight="false" outlineLevel="0" collapsed="false">
      <c r="A467" s="71" t="n">
        <f aca="false">VarInput!A467</f>
        <v>0</v>
      </c>
      <c r="B467" s="71" t="n">
        <f aca="false">VarInput!B467</f>
        <v>0</v>
      </c>
      <c r="C467" s="71" t="n">
        <f aca="false">VarInput!C467</f>
        <v>0</v>
      </c>
      <c r="D467" s="71" t="n">
        <f aca="false">VarInput!D467</f>
        <v>0</v>
      </c>
      <c r="E467" s="71" t="n">
        <f aca="false">VarInput!E467</f>
        <v>0</v>
      </c>
      <c r="F467" s="71" t="n">
        <f aca="false">VarInput!F467</f>
        <v>0</v>
      </c>
      <c r="G467" s="71" t="n">
        <f aca="false">VarInput!G467</f>
        <v>0</v>
      </c>
      <c r="H467" s="71" t="n">
        <f aca="false">VarInput!H467</f>
        <v>0</v>
      </c>
      <c r="I467" s="71" t="n">
        <f aca="false">VarInput!I467</f>
        <v>0</v>
      </c>
      <c r="J467" s="71" t="n">
        <f aca="false">VarInput!J467</f>
        <v>0</v>
      </c>
      <c r="K467" s="72" t="n">
        <f aca="false">VarInput!K467</f>
        <v>0</v>
      </c>
      <c r="L467" s="72" t="n">
        <v>1</v>
      </c>
      <c r="M467" s="72" t="n">
        <v>0</v>
      </c>
    </row>
    <row r="468" customFormat="false" ht="12.75" hidden="false" customHeight="false" outlineLevel="0" collapsed="false">
      <c r="A468" s="71" t="n">
        <f aca="false">VarInput!A468</f>
        <v>0</v>
      </c>
      <c r="B468" s="71" t="n">
        <f aca="false">VarInput!B468</f>
        <v>0</v>
      </c>
      <c r="C468" s="71" t="n">
        <f aca="false">VarInput!C468</f>
        <v>0</v>
      </c>
      <c r="D468" s="71" t="n">
        <f aca="false">VarInput!D468</f>
        <v>0</v>
      </c>
      <c r="E468" s="71" t="n">
        <f aca="false">VarInput!E468</f>
        <v>0</v>
      </c>
      <c r="F468" s="71" t="n">
        <f aca="false">VarInput!F468</f>
        <v>0</v>
      </c>
      <c r="G468" s="71" t="n">
        <f aca="false">VarInput!G468</f>
        <v>0</v>
      </c>
      <c r="H468" s="71" t="n">
        <f aca="false">VarInput!H468</f>
        <v>0</v>
      </c>
      <c r="I468" s="71" t="n">
        <f aca="false">VarInput!I468</f>
        <v>0</v>
      </c>
      <c r="J468" s="71" t="n">
        <f aca="false">VarInput!J468</f>
        <v>0</v>
      </c>
      <c r="K468" s="72" t="n">
        <f aca="false">VarInput!K468</f>
        <v>0</v>
      </c>
      <c r="L468" s="72" t="n">
        <v>1</v>
      </c>
      <c r="M468" s="72" t="n">
        <v>0</v>
      </c>
    </row>
    <row r="469" customFormat="false" ht="12.75" hidden="false" customHeight="false" outlineLevel="0" collapsed="false">
      <c r="A469" s="71" t="n">
        <f aca="false">VarInput!A469</f>
        <v>0</v>
      </c>
      <c r="B469" s="71" t="n">
        <f aca="false">VarInput!B469</f>
        <v>0</v>
      </c>
      <c r="C469" s="71" t="n">
        <f aca="false">VarInput!C469</f>
        <v>0</v>
      </c>
      <c r="D469" s="71" t="n">
        <f aca="false">VarInput!D469</f>
        <v>0</v>
      </c>
      <c r="E469" s="71" t="n">
        <f aca="false">VarInput!E469</f>
        <v>0</v>
      </c>
      <c r="F469" s="71" t="n">
        <f aca="false">VarInput!F469</f>
        <v>0</v>
      </c>
      <c r="G469" s="71" t="n">
        <f aca="false">VarInput!G469</f>
        <v>0</v>
      </c>
      <c r="H469" s="71" t="n">
        <f aca="false">VarInput!H469</f>
        <v>0</v>
      </c>
      <c r="I469" s="71" t="n">
        <f aca="false">VarInput!I469</f>
        <v>0</v>
      </c>
      <c r="J469" s="71" t="n">
        <f aca="false">VarInput!J469</f>
        <v>0</v>
      </c>
      <c r="K469" s="72" t="n">
        <f aca="false">VarInput!K469</f>
        <v>0</v>
      </c>
      <c r="L469" s="72" t="n">
        <v>1</v>
      </c>
      <c r="M469" s="72" t="n">
        <v>0</v>
      </c>
    </row>
    <row r="470" customFormat="false" ht="12.75" hidden="false" customHeight="false" outlineLevel="0" collapsed="false">
      <c r="A470" s="71" t="n">
        <f aca="false">VarInput!A470</f>
        <v>0</v>
      </c>
      <c r="B470" s="71" t="n">
        <f aca="false">VarInput!B470</f>
        <v>0</v>
      </c>
      <c r="C470" s="71" t="n">
        <f aca="false">VarInput!C470</f>
        <v>0</v>
      </c>
      <c r="D470" s="71" t="n">
        <f aca="false">VarInput!D470</f>
        <v>0</v>
      </c>
      <c r="E470" s="71" t="n">
        <f aca="false">VarInput!E470</f>
        <v>0</v>
      </c>
      <c r="F470" s="71" t="n">
        <f aca="false">VarInput!F470</f>
        <v>0</v>
      </c>
      <c r="G470" s="71" t="n">
        <f aca="false">VarInput!G470</f>
        <v>0</v>
      </c>
      <c r="H470" s="71" t="n">
        <f aca="false">VarInput!H470</f>
        <v>0</v>
      </c>
      <c r="I470" s="71" t="n">
        <f aca="false">VarInput!I470</f>
        <v>0</v>
      </c>
      <c r="J470" s="71" t="n">
        <f aca="false">VarInput!J470</f>
        <v>0</v>
      </c>
      <c r="K470" s="72" t="n">
        <f aca="false">VarInput!K470</f>
        <v>0</v>
      </c>
      <c r="L470" s="72" t="n">
        <v>1</v>
      </c>
      <c r="M470" s="72" t="n">
        <v>0</v>
      </c>
    </row>
    <row r="471" customFormat="false" ht="12.75" hidden="false" customHeight="false" outlineLevel="0" collapsed="false">
      <c r="A471" s="71" t="n">
        <f aca="false">VarInput!A471</f>
        <v>0</v>
      </c>
      <c r="B471" s="71" t="n">
        <f aca="false">VarInput!B471</f>
        <v>0</v>
      </c>
      <c r="C471" s="71" t="n">
        <f aca="false">VarInput!C471</f>
        <v>0</v>
      </c>
      <c r="D471" s="71" t="n">
        <f aca="false">VarInput!D471</f>
        <v>0</v>
      </c>
      <c r="E471" s="71" t="n">
        <f aca="false">VarInput!E471</f>
        <v>0</v>
      </c>
      <c r="F471" s="71" t="n">
        <f aca="false">VarInput!F471</f>
        <v>0</v>
      </c>
      <c r="G471" s="71" t="n">
        <f aca="false">VarInput!G471</f>
        <v>0</v>
      </c>
      <c r="H471" s="71" t="n">
        <f aca="false">VarInput!H471</f>
        <v>0</v>
      </c>
      <c r="I471" s="71" t="n">
        <f aca="false">VarInput!I471</f>
        <v>0</v>
      </c>
      <c r="J471" s="71" t="n">
        <f aca="false">VarInput!J471</f>
        <v>0</v>
      </c>
      <c r="K471" s="72" t="n">
        <f aca="false">VarInput!K471</f>
        <v>0</v>
      </c>
      <c r="L471" s="72" t="n">
        <v>1</v>
      </c>
      <c r="M471" s="72" t="n">
        <v>0</v>
      </c>
    </row>
    <row r="472" customFormat="false" ht="12.75" hidden="false" customHeight="false" outlineLevel="0" collapsed="false">
      <c r="A472" s="71" t="n">
        <f aca="false">VarInput!A472</f>
        <v>0</v>
      </c>
      <c r="B472" s="71" t="n">
        <f aca="false">VarInput!B472</f>
        <v>0</v>
      </c>
      <c r="C472" s="71" t="n">
        <f aca="false">VarInput!C472</f>
        <v>0</v>
      </c>
      <c r="D472" s="71" t="n">
        <f aca="false">VarInput!D472</f>
        <v>0</v>
      </c>
      <c r="E472" s="71" t="n">
        <f aca="false">VarInput!E472</f>
        <v>0</v>
      </c>
      <c r="F472" s="71" t="n">
        <f aca="false">VarInput!F472</f>
        <v>0</v>
      </c>
      <c r="G472" s="71" t="n">
        <f aca="false">VarInput!G472</f>
        <v>0</v>
      </c>
      <c r="H472" s="71" t="n">
        <f aca="false">VarInput!H472</f>
        <v>0</v>
      </c>
      <c r="I472" s="71" t="n">
        <f aca="false">VarInput!I472</f>
        <v>0</v>
      </c>
      <c r="J472" s="71" t="n">
        <f aca="false">VarInput!J472</f>
        <v>0</v>
      </c>
      <c r="K472" s="72" t="n">
        <f aca="false">VarInput!K472</f>
        <v>0</v>
      </c>
      <c r="L472" s="72" t="n">
        <v>1</v>
      </c>
      <c r="M472" s="72" t="n">
        <v>0</v>
      </c>
    </row>
    <row r="473" customFormat="false" ht="12.75" hidden="false" customHeight="false" outlineLevel="0" collapsed="false">
      <c r="A473" s="71" t="n">
        <f aca="false">VarInput!A473</f>
        <v>0</v>
      </c>
      <c r="B473" s="71" t="n">
        <f aca="false">VarInput!B473</f>
        <v>0</v>
      </c>
      <c r="C473" s="71" t="n">
        <f aca="false">VarInput!C473</f>
        <v>0</v>
      </c>
      <c r="D473" s="71" t="n">
        <f aca="false">VarInput!D473</f>
        <v>0</v>
      </c>
      <c r="E473" s="71" t="n">
        <f aca="false">VarInput!E473</f>
        <v>0</v>
      </c>
      <c r="F473" s="71" t="n">
        <f aca="false">VarInput!F473</f>
        <v>0</v>
      </c>
      <c r="G473" s="71" t="n">
        <f aca="false">VarInput!G473</f>
        <v>0</v>
      </c>
      <c r="H473" s="71" t="n">
        <f aca="false">VarInput!H473</f>
        <v>0</v>
      </c>
      <c r="I473" s="71" t="n">
        <f aca="false">VarInput!I473</f>
        <v>0</v>
      </c>
      <c r="J473" s="71" t="n">
        <f aca="false">VarInput!J473</f>
        <v>0</v>
      </c>
      <c r="K473" s="72" t="n">
        <f aca="false">VarInput!K473</f>
        <v>0</v>
      </c>
      <c r="L473" s="72" t="n">
        <v>1</v>
      </c>
      <c r="M473" s="72" t="n">
        <v>0</v>
      </c>
    </row>
    <row r="474" customFormat="false" ht="12.75" hidden="false" customHeight="false" outlineLevel="0" collapsed="false">
      <c r="A474" s="71" t="n">
        <f aca="false">VarInput!A474</f>
        <v>0</v>
      </c>
      <c r="B474" s="71" t="n">
        <f aca="false">VarInput!B474</f>
        <v>0</v>
      </c>
      <c r="C474" s="71" t="n">
        <f aca="false">VarInput!C474</f>
        <v>0</v>
      </c>
      <c r="D474" s="71" t="n">
        <f aca="false">VarInput!D474</f>
        <v>0</v>
      </c>
      <c r="E474" s="71" t="n">
        <f aca="false">VarInput!E474</f>
        <v>0</v>
      </c>
      <c r="F474" s="71" t="n">
        <f aca="false">VarInput!F474</f>
        <v>0</v>
      </c>
      <c r="G474" s="71" t="n">
        <f aca="false">VarInput!G474</f>
        <v>0</v>
      </c>
      <c r="H474" s="71" t="n">
        <f aca="false">VarInput!H474</f>
        <v>0</v>
      </c>
      <c r="I474" s="71" t="n">
        <f aca="false">VarInput!I474</f>
        <v>0</v>
      </c>
      <c r="J474" s="71" t="n">
        <f aca="false">VarInput!J474</f>
        <v>0</v>
      </c>
      <c r="K474" s="72" t="n">
        <f aca="false">VarInput!K474</f>
        <v>0</v>
      </c>
      <c r="L474" s="72" t="n">
        <v>1</v>
      </c>
      <c r="M474" s="72" t="n">
        <v>0</v>
      </c>
    </row>
    <row r="475" customFormat="false" ht="12.75" hidden="false" customHeight="false" outlineLevel="0" collapsed="false">
      <c r="A475" s="71" t="n">
        <f aca="false">VarInput!A475</f>
        <v>0</v>
      </c>
      <c r="B475" s="71" t="n">
        <f aca="false">VarInput!B475</f>
        <v>0</v>
      </c>
      <c r="C475" s="71" t="n">
        <f aca="false">VarInput!C475</f>
        <v>0</v>
      </c>
      <c r="D475" s="71" t="n">
        <f aca="false">VarInput!D475</f>
        <v>0</v>
      </c>
      <c r="E475" s="71" t="n">
        <f aca="false">VarInput!E475</f>
        <v>0</v>
      </c>
      <c r="F475" s="71" t="n">
        <f aca="false">VarInput!F475</f>
        <v>0</v>
      </c>
      <c r="G475" s="71" t="n">
        <f aca="false">VarInput!G475</f>
        <v>0</v>
      </c>
      <c r="H475" s="71" t="n">
        <f aca="false">VarInput!H475</f>
        <v>0</v>
      </c>
      <c r="I475" s="71" t="n">
        <f aca="false">VarInput!I475</f>
        <v>0</v>
      </c>
      <c r="J475" s="71" t="n">
        <f aca="false">VarInput!J475</f>
        <v>0</v>
      </c>
      <c r="K475" s="72" t="n">
        <f aca="false">VarInput!K475</f>
        <v>0</v>
      </c>
      <c r="L475" s="72" t="n">
        <v>1</v>
      </c>
      <c r="M475" s="72" t="n">
        <v>0</v>
      </c>
    </row>
    <row r="476" customFormat="false" ht="12.75" hidden="false" customHeight="false" outlineLevel="0" collapsed="false">
      <c r="A476" s="71" t="n">
        <f aca="false">VarInput!A476</f>
        <v>0</v>
      </c>
      <c r="B476" s="71" t="n">
        <f aca="false">VarInput!B476</f>
        <v>0</v>
      </c>
      <c r="C476" s="71" t="n">
        <f aca="false">VarInput!C476</f>
        <v>0</v>
      </c>
      <c r="D476" s="71" t="n">
        <f aca="false">VarInput!D476</f>
        <v>0</v>
      </c>
      <c r="E476" s="71" t="n">
        <f aca="false">VarInput!E476</f>
        <v>0</v>
      </c>
      <c r="F476" s="71" t="n">
        <f aca="false">VarInput!F476</f>
        <v>0</v>
      </c>
      <c r="G476" s="71" t="n">
        <f aca="false">VarInput!G476</f>
        <v>0</v>
      </c>
      <c r="H476" s="71" t="n">
        <f aca="false">VarInput!H476</f>
        <v>0</v>
      </c>
      <c r="I476" s="71" t="n">
        <f aca="false">VarInput!I476</f>
        <v>0</v>
      </c>
      <c r="J476" s="71" t="n">
        <f aca="false">VarInput!J476</f>
        <v>0</v>
      </c>
      <c r="K476" s="72" t="n">
        <f aca="false">VarInput!K476</f>
        <v>0</v>
      </c>
      <c r="L476" s="72" t="n">
        <v>1</v>
      </c>
      <c r="M476" s="72" t="n">
        <v>0</v>
      </c>
    </row>
    <row r="477" customFormat="false" ht="12.75" hidden="false" customHeight="false" outlineLevel="0" collapsed="false">
      <c r="A477" s="71" t="n">
        <f aca="false">VarInput!A477</f>
        <v>0</v>
      </c>
      <c r="B477" s="71" t="n">
        <f aca="false">VarInput!B477</f>
        <v>0</v>
      </c>
      <c r="C477" s="71" t="n">
        <f aca="false">VarInput!C477</f>
        <v>0</v>
      </c>
      <c r="D477" s="71" t="n">
        <f aca="false">VarInput!D477</f>
        <v>0</v>
      </c>
      <c r="E477" s="71" t="n">
        <f aca="false">VarInput!E477</f>
        <v>0</v>
      </c>
      <c r="F477" s="71" t="n">
        <f aca="false">VarInput!F477</f>
        <v>0</v>
      </c>
      <c r="G477" s="71" t="n">
        <f aca="false">VarInput!G477</f>
        <v>0</v>
      </c>
      <c r="H477" s="71" t="n">
        <f aca="false">VarInput!H477</f>
        <v>0</v>
      </c>
      <c r="I477" s="71" t="n">
        <f aca="false">VarInput!I477</f>
        <v>0</v>
      </c>
      <c r="J477" s="71" t="n">
        <f aca="false">VarInput!J477</f>
        <v>0</v>
      </c>
      <c r="K477" s="72" t="n">
        <f aca="false">VarInput!K477</f>
        <v>0</v>
      </c>
      <c r="L477" s="72" t="n">
        <v>1</v>
      </c>
      <c r="M477" s="72" t="n">
        <v>0</v>
      </c>
    </row>
    <row r="478" customFormat="false" ht="12.75" hidden="false" customHeight="false" outlineLevel="0" collapsed="false">
      <c r="A478" s="71" t="n">
        <f aca="false">VarInput!A478</f>
        <v>0</v>
      </c>
      <c r="B478" s="71" t="n">
        <f aca="false">VarInput!B478</f>
        <v>0</v>
      </c>
      <c r="C478" s="71" t="n">
        <f aca="false">VarInput!C478</f>
        <v>0</v>
      </c>
      <c r="D478" s="71" t="n">
        <f aca="false">VarInput!D478</f>
        <v>0</v>
      </c>
      <c r="E478" s="71" t="n">
        <f aca="false">VarInput!E478</f>
        <v>0</v>
      </c>
      <c r="F478" s="71" t="n">
        <f aca="false">VarInput!F478</f>
        <v>0</v>
      </c>
      <c r="G478" s="71" t="n">
        <f aca="false">VarInput!G478</f>
        <v>0</v>
      </c>
      <c r="H478" s="71" t="n">
        <f aca="false">VarInput!H478</f>
        <v>0</v>
      </c>
      <c r="I478" s="71" t="n">
        <f aca="false">VarInput!I478</f>
        <v>0</v>
      </c>
      <c r="J478" s="71" t="n">
        <f aca="false">VarInput!J478</f>
        <v>0</v>
      </c>
      <c r="K478" s="72" t="n">
        <f aca="false">VarInput!K478</f>
        <v>0</v>
      </c>
      <c r="L478" s="72" t="n">
        <v>1</v>
      </c>
      <c r="M478" s="72" t="n">
        <v>0</v>
      </c>
    </row>
    <row r="479" customFormat="false" ht="12.75" hidden="false" customHeight="false" outlineLevel="0" collapsed="false">
      <c r="A479" s="71" t="n">
        <f aca="false">VarInput!A479</f>
        <v>0</v>
      </c>
      <c r="B479" s="71" t="n">
        <f aca="false">VarInput!B479</f>
        <v>0</v>
      </c>
      <c r="C479" s="71" t="n">
        <f aca="false">VarInput!C479</f>
        <v>0</v>
      </c>
      <c r="D479" s="71" t="n">
        <f aca="false">VarInput!D479</f>
        <v>0</v>
      </c>
      <c r="E479" s="71" t="n">
        <f aca="false">VarInput!E479</f>
        <v>0</v>
      </c>
      <c r="F479" s="71" t="n">
        <f aca="false">VarInput!F479</f>
        <v>0</v>
      </c>
      <c r="G479" s="71" t="n">
        <f aca="false">VarInput!G479</f>
        <v>0</v>
      </c>
      <c r="H479" s="71" t="n">
        <f aca="false">VarInput!H479</f>
        <v>0</v>
      </c>
      <c r="I479" s="71" t="n">
        <f aca="false">VarInput!I479</f>
        <v>0</v>
      </c>
      <c r="J479" s="71" t="n">
        <f aca="false">VarInput!J479</f>
        <v>0</v>
      </c>
      <c r="K479" s="72" t="n">
        <f aca="false">VarInput!K479</f>
        <v>0</v>
      </c>
      <c r="L479" s="72" t="n">
        <v>1</v>
      </c>
      <c r="M479" s="72" t="n">
        <v>0</v>
      </c>
    </row>
    <row r="480" customFormat="false" ht="12.75" hidden="false" customHeight="false" outlineLevel="0" collapsed="false">
      <c r="A480" s="71" t="n">
        <f aca="false">VarInput!A480</f>
        <v>0</v>
      </c>
      <c r="B480" s="71" t="n">
        <f aca="false">VarInput!B480</f>
        <v>0</v>
      </c>
      <c r="C480" s="71" t="n">
        <f aca="false">VarInput!C480</f>
        <v>0</v>
      </c>
      <c r="D480" s="71" t="n">
        <f aca="false">VarInput!D480</f>
        <v>0</v>
      </c>
      <c r="E480" s="71" t="n">
        <f aca="false">VarInput!E480</f>
        <v>0</v>
      </c>
      <c r="F480" s="71" t="n">
        <f aca="false">VarInput!F480</f>
        <v>0</v>
      </c>
      <c r="G480" s="71" t="n">
        <f aca="false">VarInput!G480</f>
        <v>0</v>
      </c>
      <c r="H480" s="71" t="n">
        <f aca="false">VarInput!H480</f>
        <v>0</v>
      </c>
      <c r="I480" s="71" t="n">
        <f aca="false">VarInput!I480</f>
        <v>0</v>
      </c>
      <c r="J480" s="71" t="n">
        <f aca="false">VarInput!J480</f>
        <v>0</v>
      </c>
      <c r="K480" s="72" t="n">
        <f aca="false">VarInput!K480</f>
        <v>0</v>
      </c>
      <c r="L480" s="72" t="n">
        <v>1</v>
      </c>
      <c r="M480" s="72" t="n">
        <v>0</v>
      </c>
    </row>
    <row r="481" customFormat="false" ht="12.75" hidden="false" customHeight="false" outlineLevel="0" collapsed="false">
      <c r="A481" s="71" t="n">
        <f aca="false">VarInput!A481</f>
        <v>0</v>
      </c>
      <c r="B481" s="71" t="n">
        <f aca="false">VarInput!B481</f>
        <v>0</v>
      </c>
      <c r="C481" s="71" t="n">
        <f aca="false">VarInput!C481</f>
        <v>0</v>
      </c>
      <c r="D481" s="71" t="n">
        <f aca="false">VarInput!D481</f>
        <v>0</v>
      </c>
      <c r="E481" s="71" t="n">
        <f aca="false">VarInput!E481</f>
        <v>0</v>
      </c>
      <c r="F481" s="71" t="n">
        <f aca="false">VarInput!F481</f>
        <v>0</v>
      </c>
      <c r="G481" s="71" t="n">
        <f aca="false">VarInput!G481</f>
        <v>0</v>
      </c>
      <c r="H481" s="71" t="n">
        <f aca="false">VarInput!H481</f>
        <v>0</v>
      </c>
      <c r="I481" s="71" t="n">
        <f aca="false">VarInput!I481</f>
        <v>0</v>
      </c>
      <c r="J481" s="71" t="n">
        <f aca="false">VarInput!J481</f>
        <v>0</v>
      </c>
      <c r="K481" s="72" t="n">
        <f aca="false">VarInput!K481</f>
        <v>0</v>
      </c>
      <c r="L481" s="72" t="n">
        <v>1</v>
      </c>
      <c r="M481" s="72" t="n">
        <v>0</v>
      </c>
    </row>
    <row r="482" customFormat="false" ht="12.75" hidden="false" customHeight="false" outlineLevel="0" collapsed="false">
      <c r="A482" s="71" t="n">
        <f aca="false">VarInput!A482</f>
        <v>0</v>
      </c>
      <c r="B482" s="71" t="n">
        <f aca="false">VarInput!B482</f>
        <v>0</v>
      </c>
      <c r="C482" s="71" t="n">
        <f aca="false">VarInput!C482</f>
        <v>0</v>
      </c>
      <c r="D482" s="71" t="n">
        <f aca="false">VarInput!D482</f>
        <v>0</v>
      </c>
      <c r="E482" s="71" t="n">
        <f aca="false">VarInput!E482</f>
        <v>0</v>
      </c>
      <c r="F482" s="71" t="n">
        <f aca="false">VarInput!F482</f>
        <v>0</v>
      </c>
      <c r="G482" s="71" t="n">
        <f aca="false">VarInput!G482</f>
        <v>0</v>
      </c>
      <c r="H482" s="71" t="n">
        <f aca="false">VarInput!H482</f>
        <v>0</v>
      </c>
      <c r="I482" s="71" t="n">
        <f aca="false">VarInput!I482</f>
        <v>0</v>
      </c>
      <c r="J482" s="71" t="n">
        <f aca="false">VarInput!J482</f>
        <v>0</v>
      </c>
      <c r="K482" s="72" t="n">
        <f aca="false">VarInput!K482</f>
        <v>0</v>
      </c>
      <c r="L482" s="72" t="n">
        <v>1</v>
      </c>
      <c r="M482" s="72" t="n">
        <v>0</v>
      </c>
    </row>
    <row r="483" customFormat="false" ht="12.75" hidden="false" customHeight="false" outlineLevel="0" collapsed="false">
      <c r="A483" s="71" t="n">
        <f aca="false">VarInput!A483</f>
        <v>0</v>
      </c>
      <c r="B483" s="71" t="n">
        <f aca="false">VarInput!B483</f>
        <v>0</v>
      </c>
      <c r="C483" s="71" t="n">
        <f aca="false">VarInput!C483</f>
        <v>0</v>
      </c>
      <c r="D483" s="71" t="n">
        <f aca="false">VarInput!D483</f>
        <v>0</v>
      </c>
      <c r="E483" s="71" t="n">
        <f aca="false">VarInput!E483</f>
        <v>0</v>
      </c>
      <c r="F483" s="71" t="n">
        <f aca="false">VarInput!F483</f>
        <v>0</v>
      </c>
      <c r="G483" s="71" t="n">
        <f aca="false">VarInput!G483</f>
        <v>0</v>
      </c>
      <c r="H483" s="71" t="n">
        <f aca="false">VarInput!H483</f>
        <v>0</v>
      </c>
      <c r="I483" s="71" t="n">
        <f aca="false">VarInput!I483</f>
        <v>0</v>
      </c>
      <c r="J483" s="71" t="n">
        <f aca="false">VarInput!J483</f>
        <v>0</v>
      </c>
      <c r="K483" s="72" t="n">
        <f aca="false">VarInput!K483</f>
        <v>0</v>
      </c>
      <c r="L483" s="72" t="n">
        <v>1</v>
      </c>
      <c r="M483" s="72" t="n">
        <v>0</v>
      </c>
    </row>
    <row r="484" customFormat="false" ht="12.75" hidden="false" customHeight="false" outlineLevel="0" collapsed="false">
      <c r="A484" s="71" t="n">
        <f aca="false">VarInput!A484</f>
        <v>0</v>
      </c>
      <c r="B484" s="71" t="n">
        <f aca="false">VarInput!B484</f>
        <v>0</v>
      </c>
      <c r="C484" s="71" t="n">
        <f aca="false">VarInput!C484</f>
        <v>0</v>
      </c>
      <c r="D484" s="71" t="n">
        <f aca="false">VarInput!D484</f>
        <v>0</v>
      </c>
      <c r="E484" s="71" t="n">
        <f aca="false">VarInput!E484</f>
        <v>0</v>
      </c>
      <c r="F484" s="71" t="n">
        <f aca="false">VarInput!F484</f>
        <v>0</v>
      </c>
      <c r="G484" s="71" t="n">
        <f aca="false">VarInput!G484</f>
        <v>0</v>
      </c>
      <c r="H484" s="71" t="n">
        <f aca="false">VarInput!H484</f>
        <v>0</v>
      </c>
      <c r="I484" s="71" t="n">
        <f aca="false">VarInput!I484</f>
        <v>0</v>
      </c>
      <c r="J484" s="71" t="n">
        <f aca="false">VarInput!J484</f>
        <v>0</v>
      </c>
      <c r="K484" s="72" t="n">
        <f aca="false">VarInput!K484</f>
        <v>0</v>
      </c>
      <c r="L484" s="72" t="n">
        <v>1</v>
      </c>
      <c r="M484" s="72" t="n">
        <v>0</v>
      </c>
    </row>
    <row r="485" customFormat="false" ht="12.75" hidden="false" customHeight="false" outlineLevel="0" collapsed="false">
      <c r="A485" s="71" t="n">
        <f aca="false">VarInput!A485</f>
        <v>0</v>
      </c>
      <c r="B485" s="71" t="n">
        <f aca="false">VarInput!B485</f>
        <v>0</v>
      </c>
      <c r="C485" s="71" t="n">
        <f aca="false">VarInput!C485</f>
        <v>0</v>
      </c>
      <c r="D485" s="71" t="n">
        <f aca="false">VarInput!D485</f>
        <v>0</v>
      </c>
      <c r="E485" s="71" t="n">
        <f aca="false">VarInput!E485</f>
        <v>0</v>
      </c>
      <c r="F485" s="71" t="n">
        <f aca="false">VarInput!F485</f>
        <v>0</v>
      </c>
      <c r="G485" s="71" t="n">
        <f aca="false">VarInput!G485</f>
        <v>0</v>
      </c>
      <c r="H485" s="71" t="n">
        <f aca="false">VarInput!H485</f>
        <v>0</v>
      </c>
      <c r="I485" s="71" t="n">
        <f aca="false">VarInput!I485</f>
        <v>0</v>
      </c>
      <c r="J485" s="71" t="n">
        <f aca="false">VarInput!J485</f>
        <v>0</v>
      </c>
      <c r="K485" s="72" t="n">
        <f aca="false">VarInput!K485</f>
        <v>0</v>
      </c>
      <c r="L485" s="72" t="n">
        <v>1</v>
      </c>
      <c r="M485" s="72" t="n">
        <v>0</v>
      </c>
    </row>
    <row r="486" customFormat="false" ht="12.75" hidden="false" customHeight="false" outlineLevel="0" collapsed="false">
      <c r="A486" s="71" t="n">
        <f aca="false">VarInput!A486</f>
        <v>0</v>
      </c>
      <c r="B486" s="71" t="n">
        <f aca="false">VarInput!B486</f>
        <v>0</v>
      </c>
      <c r="C486" s="71" t="n">
        <f aca="false">VarInput!C486</f>
        <v>0</v>
      </c>
      <c r="D486" s="71" t="n">
        <f aca="false">VarInput!D486</f>
        <v>0</v>
      </c>
      <c r="E486" s="71" t="n">
        <f aca="false">VarInput!E486</f>
        <v>0</v>
      </c>
      <c r="F486" s="71" t="n">
        <f aca="false">VarInput!F486</f>
        <v>0</v>
      </c>
      <c r="G486" s="71" t="n">
        <f aca="false">VarInput!G486</f>
        <v>0</v>
      </c>
      <c r="H486" s="71" t="n">
        <f aca="false">VarInput!H486</f>
        <v>0</v>
      </c>
      <c r="I486" s="71" t="n">
        <f aca="false">VarInput!I486</f>
        <v>0</v>
      </c>
      <c r="J486" s="71" t="n">
        <f aca="false">VarInput!J486</f>
        <v>0</v>
      </c>
      <c r="K486" s="72" t="n">
        <f aca="false">VarInput!K486</f>
        <v>0</v>
      </c>
      <c r="L486" s="72" t="n">
        <v>1</v>
      </c>
      <c r="M486" s="72" t="n">
        <v>0</v>
      </c>
    </row>
    <row r="487" customFormat="false" ht="12.75" hidden="false" customHeight="false" outlineLevel="0" collapsed="false">
      <c r="A487" s="71" t="n">
        <f aca="false">VarInput!A487</f>
        <v>0</v>
      </c>
      <c r="B487" s="71" t="n">
        <f aca="false">VarInput!B487</f>
        <v>0</v>
      </c>
      <c r="C487" s="71" t="n">
        <f aca="false">VarInput!C487</f>
        <v>0</v>
      </c>
      <c r="D487" s="71" t="n">
        <f aca="false">VarInput!D487</f>
        <v>0</v>
      </c>
      <c r="E487" s="71" t="n">
        <f aca="false">VarInput!E487</f>
        <v>0</v>
      </c>
      <c r="F487" s="71" t="n">
        <f aca="false">VarInput!F487</f>
        <v>0</v>
      </c>
      <c r="G487" s="71" t="n">
        <f aca="false">VarInput!G487</f>
        <v>0</v>
      </c>
      <c r="H487" s="71" t="n">
        <f aca="false">VarInput!H487</f>
        <v>0</v>
      </c>
      <c r="I487" s="71" t="n">
        <f aca="false">VarInput!I487</f>
        <v>0</v>
      </c>
      <c r="J487" s="71" t="n">
        <f aca="false">VarInput!J487</f>
        <v>0</v>
      </c>
      <c r="K487" s="72" t="n">
        <f aca="false">VarInput!K487</f>
        <v>0</v>
      </c>
      <c r="L487" s="72" t="n">
        <v>1</v>
      </c>
      <c r="M487" s="72" t="n">
        <v>0</v>
      </c>
    </row>
    <row r="488" customFormat="false" ht="12.75" hidden="false" customHeight="false" outlineLevel="0" collapsed="false">
      <c r="A488" s="71" t="n">
        <f aca="false">VarInput!A488</f>
        <v>0</v>
      </c>
      <c r="B488" s="71" t="n">
        <f aca="false">VarInput!B488</f>
        <v>0</v>
      </c>
      <c r="C488" s="71" t="n">
        <f aca="false">VarInput!C488</f>
        <v>0</v>
      </c>
      <c r="D488" s="71" t="n">
        <f aca="false">VarInput!D488</f>
        <v>0</v>
      </c>
      <c r="E488" s="71" t="n">
        <f aca="false">VarInput!E488</f>
        <v>0</v>
      </c>
      <c r="F488" s="71" t="n">
        <f aca="false">VarInput!F488</f>
        <v>0</v>
      </c>
      <c r="G488" s="71" t="n">
        <f aca="false">VarInput!G488</f>
        <v>0</v>
      </c>
      <c r="H488" s="71" t="n">
        <f aca="false">VarInput!H488</f>
        <v>0</v>
      </c>
      <c r="I488" s="71" t="n">
        <f aca="false">VarInput!I488</f>
        <v>0</v>
      </c>
      <c r="J488" s="71" t="n">
        <f aca="false">VarInput!J488</f>
        <v>0</v>
      </c>
      <c r="K488" s="72" t="n">
        <f aca="false">VarInput!K488</f>
        <v>0</v>
      </c>
      <c r="L488" s="72" t="n">
        <v>1</v>
      </c>
      <c r="M488" s="72" t="n">
        <v>0</v>
      </c>
    </row>
    <row r="489" customFormat="false" ht="12.75" hidden="false" customHeight="false" outlineLevel="0" collapsed="false">
      <c r="A489" s="71" t="n">
        <f aca="false">VarInput!A489</f>
        <v>0</v>
      </c>
      <c r="B489" s="71" t="n">
        <f aca="false">VarInput!B489</f>
        <v>0</v>
      </c>
      <c r="C489" s="71" t="n">
        <f aca="false">VarInput!C489</f>
        <v>0</v>
      </c>
      <c r="D489" s="71" t="n">
        <f aca="false">VarInput!D489</f>
        <v>0</v>
      </c>
      <c r="E489" s="71" t="n">
        <f aca="false">VarInput!E489</f>
        <v>0</v>
      </c>
      <c r="F489" s="71" t="n">
        <f aca="false">VarInput!F489</f>
        <v>0</v>
      </c>
      <c r="G489" s="71" t="n">
        <f aca="false">VarInput!G489</f>
        <v>0</v>
      </c>
      <c r="H489" s="71" t="n">
        <f aca="false">VarInput!H489</f>
        <v>0</v>
      </c>
      <c r="I489" s="71" t="n">
        <f aca="false">VarInput!I489</f>
        <v>0</v>
      </c>
      <c r="J489" s="71" t="n">
        <f aca="false">VarInput!J489</f>
        <v>0</v>
      </c>
      <c r="K489" s="72" t="n">
        <f aca="false">VarInput!K489</f>
        <v>0</v>
      </c>
      <c r="L489" s="72" t="n">
        <v>1</v>
      </c>
      <c r="M489" s="72" t="n">
        <v>0</v>
      </c>
    </row>
    <row r="490" customFormat="false" ht="12.75" hidden="false" customHeight="false" outlineLevel="0" collapsed="false">
      <c r="A490" s="71" t="n">
        <f aca="false">VarInput!A490</f>
        <v>0</v>
      </c>
      <c r="B490" s="71" t="n">
        <f aca="false">VarInput!B490</f>
        <v>0</v>
      </c>
      <c r="C490" s="71" t="n">
        <f aca="false">VarInput!C490</f>
        <v>0</v>
      </c>
      <c r="D490" s="71" t="n">
        <f aca="false">VarInput!D490</f>
        <v>0</v>
      </c>
      <c r="E490" s="71" t="n">
        <f aca="false">VarInput!E490</f>
        <v>0</v>
      </c>
      <c r="F490" s="71" t="n">
        <f aca="false">VarInput!F490</f>
        <v>0</v>
      </c>
      <c r="G490" s="71" t="n">
        <f aca="false">VarInput!G490</f>
        <v>0</v>
      </c>
      <c r="H490" s="71" t="n">
        <f aca="false">VarInput!H490</f>
        <v>0</v>
      </c>
      <c r="I490" s="71" t="n">
        <f aca="false">VarInput!I490</f>
        <v>0</v>
      </c>
      <c r="J490" s="71" t="n">
        <f aca="false">VarInput!J490</f>
        <v>0</v>
      </c>
      <c r="K490" s="72" t="n">
        <f aca="false">VarInput!K490</f>
        <v>0</v>
      </c>
      <c r="L490" s="72" t="n">
        <v>1</v>
      </c>
      <c r="M490" s="72" t="n">
        <v>0</v>
      </c>
    </row>
    <row r="491" customFormat="false" ht="12.75" hidden="false" customHeight="false" outlineLevel="0" collapsed="false">
      <c r="A491" s="71" t="n">
        <f aca="false">VarInput!A491</f>
        <v>0</v>
      </c>
      <c r="B491" s="71" t="n">
        <f aca="false">VarInput!B491</f>
        <v>0</v>
      </c>
      <c r="C491" s="71" t="n">
        <f aca="false">VarInput!C491</f>
        <v>0</v>
      </c>
      <c r="D491" s="71" t="n">
        <f aca="false">VarInput!D491</f>
        <v>0</v>
      </c>
      <c r="E491" s="71" t="n">
        <f aca="false">VarInput!E491</f>
        <v>0</v>
      </c>
      <c r="F491" s="71" t="n">
        <f aca="false">VarInput!F491</f>
        <v>0</v>
      </c>
      <c r="G491" s="71" t="n">
        <f aca="false">VarInput!G491</f>
        <v>0</v>
      </c>
      <c r="H491" s="71" t="n">
        <f aca="false">VarInput!H491</f>
        <v>0</v>
      </c>
      <c r="I491" s="71" t="n">
        <f aca="false">VarInput!I491</f>
        <v>0</v>
      </c>
      <c r="J491" s="71" t="n">
        <f aca="false">VarInput!J491</f>
        <v>0</v>
      </c>
      <c r="K491" s="72" t="n">
        <f aca="false">VarInput!K491</f>
        <v>0</v>
      </c>
      <c r="L491" s="72" t="n">
        <v>1</v>
      </c>
      <c r="M491" s="72" t="n">
        <v>0</v>
      </c>
    </row>
    <row r="492" customFormat="false" ht="12.75" hidden="false" customHeight="false" outlineLevel="0" collapsed="false">
      <c r="A492" s="71" t="n">
        <f aca="false">VarInput!A492</f>
        <v>0</v>
      </c>
      <c r="B492" s="71" t="n">
        <f aca="false">VarInput!B492</f>
        <v>0</v>
      </c>
      <c r="C492" s="71" t="n">
        <f aca="false">VarInput!C492</f>
        <v>0</v>
      </c>
      <c r="D492" s="71" t="n">
        <f aca="false">VarInput!D492</f>
        <v>0</v>
      </c>
      <c r="E492" s="71" t="n">
        <f aca="false">VarInput!E492</f>
        <v>0</v>
      </c>
      <c r="F492" s="71" t="n">
        <f aca="false">VarInput!F492</f>
        <v>0</v>
      </c>
      <c r="G492" s="71" t="n">
        <f aca="false">VarInput!G492</f>
        <v>0</v>
      </c>
      <c r="H492" s="71" t="n">
        <f aca="false">VarInput!H492</f>
        <v>0</v>
      </c>
      <c r="I492" s="71" t="n">
        <f aca="false">VarInput!I492</f>
        <v>0</v>
      </c>
      <c r="J492" s="71" t="n">
        <f aca="false">VarInput!J492</f>
        <v>0</v>
      </c>
      <c r="K492" s="72" t="n">
        <f aca="false">VarInput!K492</f>
        <v>0</v>
      </c>
      <c r="L492" s="72" t="n">
        <v>1</v>
      </c>
      <c r="M492" s="72" t="n">
        <v>0</v>
      </c>
    </row>
    <row r="493" customFormat="false" ht="12.75" hidden="false" customHeight="false" outlineLevel="0" collapsed="false">
      <c r="A493" s="71" t="n">
        <f aca="false">VarInput!A493</f>
        <v>0</v>
      </c>
      <c r="B493" s="71" t="n">
        <f aca="false">VarInput!B493</f>
        <v>0</v>
      </c>
      <c r="C493" s="71" t="n">
        <f aca="false">VarInput!C493</f>
        <v>0</v>
      </c>
      <c r="D493" s="71" t="n">
        <f aca="false">VarInput!D493</f>
        <v>0</v>
      </c>
      <c r="E493" s="71" t="n">
        <f aca="false">VarInput!E493</f>
        <v>0</v>
      </c>
      <c r="F493" s="71" t="n">
        <f aca="false">VarInput!F493</f>
        <v>0</v>
      </c>
      <c r="G493" s="71" t="n">
        <f aca="false">VarInput!G493</f>
        <v>0</v>
      </c>
      <c r="H493" s="71" t="n">
        <f aca="false">VarInput!H493</f>
        <v>0</v>
      </c>
      <c r="I493" s="71" t="n">
        <f aca="false">VarInput!I493</f>
        <v>0</v>
      </c>
      <c r="J493" s="71" t="n">
        <f aca="false">VarInput!J493</f>
        <v>0</v>
      </c>
      <c r="K493" s="72" t="n">
        <f aca="false">VarInput!K493</f>
        <v>0</v>
      </c>
      <c r="L493" s="72" t="n">
        <v>1</v>
      </c>
      <c r="M493" s="72" t="n">
        <v>0</v>
      </c>
    </row>
    <row r="494" customFormat="false" ht="12.75" hidden="false" customHeight="false" outlineLevel="0" collapsed="false">
      <c r="A494" s="71" t="n">
        <f aca="false">VarInput!A494</f>
        <v>0</v>
      </c>
      <c r="B494" s="71" t="n">
        <f aca="false">VarInput!B494</f>
        <v>0</v>
      </c>
      <c r="C494" s="71" t="n">
        <f aca="false">VarInput!C494</f>
        <v>0</v>
      </c>
      <c r="D494" s="71" t="n">
        <f aca="false">VarInput!D494</f>
        <v>0</v>
      </c>
      <c r="E494" s="71" t="n">
        <f aca="false">VarInput!E494</f>
        <v>0</v>
      </c>
      <c r="F494" s="71" t="n">
        <f aca="false">VarInput!F494</f>
        <v>0</v>
      </c>
      <c r="G494" s="71" t="n">
        <f aca="false">VarInput!G494</f>
        <v>0</v>
      </c>
      <c r="H494" s="71" t="n">
        <f aca="false">VarInput!H494</f>
        <v>0</v>
      </c>
      <c r="I494" s="71" t="n">
        <f aca="false">VarInput!I494</f>
        <v>0</v>
      </c>
      <c r="J494" s="71" t="n">
        <f aca="false">VarInput!J494</f>
        <v>0</v>
      </c>
      <c r="K494" s="72" t="n">
        <f aca="false">VarInput!K494</f>
        <v>0</v>
      </c>
      <c r="L494" s="72"/>
      <c r="M494" s="72"/>
    </row>
    <row r="495" customFormat="false" ht="12.75" hidden="false" customHeight="false" outlineLevel="0" collapsed="false">
      <c r="A495" s="71" t="n">
        <f aca="false">VarInput!A495</f>
        <v>0</v>
      </c>
      <c r="B495" s="71" t="n">
        <f aca="false">VarInput!B495</f>
        <v>0</v>
      </c>
      <c r="C495" s="71" t="n">
        <f aca="false">VarInput!C495</f>
        <v>0</v>
      </c>
      <c r="D495" s="71" t="n">
        <f aca="false">VarInput!D495</f>
        <v>0</v>
      </c>
      <c r="E495" s="71" t="n">
        <f aca="false">VarInput!E495</f>
        <v>0</v>
      </c>
      <c r="F495" s="71" t="n">
        <f aca="false">VarInput!F495</f>
        <v>0</v>
      </c>
      <c r="G495" s="71" t="n">
        <f aca="false">VarInput!G495</f>
        <v>0</v>
      </c>
      <c r="H495" s="71" t="n">
        <f aca="false">VarInput!H495</f>
        <v>0</v>
      </c>
      <c r="I495" s="71" t="n">
        <f aca="false">VarInput!I495</f>
        <v>0</v>
      </c>
      <c r="J495" s="71" t="n">
        <f aca="false">VarInput!J495</f>
        <v>0</v>
      </c>
      <c r="K495" s="72" t="n">
        <f aca="false">VarInput!K495</f>
        <v>0</v>
      </c>
      <c r="L495" s="72"/>
      <c r="M495" s="72"/>
    </row>
    <row r="496" customFormat="false" ht="12.75" hidden="false" customHeight="false" outlineLevel="0" collapsed="false">
      <c r="A496" s="71" t="n">
        <f aca="false">VarInput!A496</f>
        <v>0</v>
      </c>
      <c r="B496" s="71" t="n">
        <f aca="false">VarInput!B496</f>
        <v>0</v>
      </c>
      <c r="C496" s="71" t="n">
        <f aca="false">VarInput!C496</f>
        <v>0</v>
      </c>
      <c r="D496" s="71" t="n">
        <f aca="false">VarInput!D496</f>
        <v>0</v>
      </c>
      <c r="E496" s="71" t="n">
        <f aca="false">VarInput!E496</f>
        <v>0</v>
      </c>
      <c r="F496" s="71" t="n">
        <f aca="false">VarInput!F496</f>
        <v>0</v>
      </c>
      <c r="G496" s="71" t="n">
        <f aca="false">VarInput!G496</f>
        <v>0</v>
      </c>
      <c r="H496" s="71" t="n">
        <f aca="false">VarInput!H496</f>
        <v>0</v>
      </c>
      <c r="I496" s="71" t="n">
        <f aca="false">VarInput!I496</f>
        <v>0</v>
      </c>
      <c r="J496" s="71" t="n">
        <f aca="false">VarInput!J496</f>
        <v>0</v>
      </c>
      <c r="K496" s="72" t="n">
        <f aca="false">VarInput!K496</f>
        <v>0</v>
      </c>
      <c r="L496" s="72"/>
      <c r="M496" s="72"/>
    </row>
    <row r="497" customFormat="false" ht="12.75" hidden="false" customHeight="false" outlineLevel="0" collapsed="false">
      <c r="A497" s="71" t="n">
        <f aca="false">VarInput!A497</f>
        <v>0</v>
      </c>
      <c r="B497" s="71" t="n">
        <f aca="false">VarInput!B497</f>
        <v>0</v>
      </c>
      <c r="C497" s="71" t="n">
        <f aca="false">VarInput!C497</f>
        <v>0</v>
      </c>
      <c r="D497" s="71" t="n">
        <f aca="false">VarInput!D497</f>
        <v>0</v>
      </c>
      <c r="E497" s="71" t="n">
        <f aca="false">VarInput!E497</f>
        <v>0</v>
      </c>
      <c r="F497" s="71" t="n">
        <f aca="false">VarInput!F497</f>
        <v>0</v>
      </c>
      <c r="G497" s="71" t="n">
        <f aca="false">VarInput!G497</f>
        <v>0</v>
      </c>
      <c r="H497" s="71" t="n">
        <f aca="false">VarInput!H497</f>
        <v>0</v>
      </c>
      <c r="I497" s="71" t="n">
        <f aca="false">VarInput!I497</f>
        <v>0</v>
      </c>
      <c r="J497" s="71" t="n">
        <f aca="false">VarInput!J497</f>
        <v>0</v>
      </c>
      <c r="K497" s="72" t="n">
        <f aca="false">VarInput!K497</f>
        <v>0</v>
      </c>
      <c r="L497" s="72"/>
      <c r="M497" s="72"/>
    </row>
    <row r="498" customFormat="false" ht="12.75" hidden="false" customHeight="false" outlineLevel="0" collapsed="false">
      <c r="A498" s="71" t="n">
        <f aca="false">VarInput!A498</f>
        <v>0</v>
      </c>
      <c r="B498" s="71" t="n">
        <f aca="false">VarInput!B498</f>
        <v>0</v>
      </c>
      <c r="C498" s="71" t="n">
        <f aca="false">VarInput!C498</f>
        <v>0</v>
      </c>
      <c r="D498" s="71" t="n">
        <f aca="false">VarInput!D498</f>
        <v>0</v>
      </c>
      <c r="E498" s="71" t="n">
        <f aca="false">VarInput!E498</f>
        <v>0</v>
      </c>
      <c r="F498" s="71" t="n">
        <f aca="false">VarInput!F498</f>
        <v>0</v>
      </c>
      <c r="G498" s="71" t="n">
        <f aca="false">VarInput!G498</f>
        <v>0</v>
      </c>
      <c r="H498" s="71" t="n">
        <f aca="false">VarInput!H498</f>
        <v>0</v>
      </c>
      <c r="I498" s="71" t="n">
        <f aca="false">VarInput!I498</f>
        <v>0</v>
      </c>
      <c r="J498" s="71" t="n">
        <f aca="false">VarInput!J498</f>
        <v>0</v>
      </c>
      <c r="K498" s="72" t="n">
        <f aca="false">VarInput!K498</f>
        <v>0</v>
      </c>
      <c r="L498" s="72"/>
      <c r="M498" s="72"/>
    </row>
    <row r="499" customFormat="false" ht="12.75" hidden="false" customHeight="false" outlineLevel="0" collapsed="false">
      <c r="A499" s="71" t="n">
        <f aca="false">VarInput!A499</f>
        <v>0</v>
      </c>
      <c r="B499" s="71" t="n">
        <f aca="false">VarInput!B499</f>
        <v>0</v>
      </c>
      <c r="C499" s="71" t="n">
        <f aca="false">VarInput!C499</f>
        <v>0</v>
      </c>
      <c r="D499" s="71" t="n">
        <f aca="false">VarInput!D499</f>
        <v>0</v>
      </c>
      <c r="E499" s="71" t="n">
        <f aca="false">VarInput!E499</f>
        <v>0</v>
      </c>
      <c r="F499" s="71" t="n">
        <f aca="false">VarInput!F499</f>
        <v>0</v>
      </c>
      <c r="G499" s="71" t="n">
        <f aca="false">VarInput!G499</f>
        <v>0</v>
      </c>
      <c r="H499" s="71" t="n">
        <f aca="false">VarInput!H499</f>
        <v>0</v>
      </c>
      <c r="I499" s="71" t="n">
        <f aca="false">VarInput!I499</f>
        <v>0</v>
      </c>
      <c r="J499" s="71" t="n">
        <f aca="false">VarInput!J499</f>
        <v>0</v>
      </c>
      <c r="K499" s="72" t="n">
        <f aca="false">VarInput!K499</f>
        <v>0</v>
      </c>
      <c r="L499" s="72"/>
      <c r="M499" s="72"/>
    </row>
    <row r="500" customFormat="false" ht="12.75" hidden="false" customHeight="false" outlineLevel="0" collapsed="false">
      <c r="A500" s="71" t="n">
        <f aca="false">VarInput!A500</f>
        <v>0</v>
      </c>
      <c r="B500" s="71" t="n">
        <f aca="false">VarInput!B500</f>
        <v>0</v>
      </c>
      <c r="C500" s="71" t="n">
        <f aca="false">VarInput!C500</f>
        <v>0</v>
      </c>
      <c r="D500" s="71" t="n">
        <f aca="false">VarInput!D500</f>
        <v>0</v>
      </c>
      <c r="E500" s="71" t="n">
        <f aca="false">VarInput!E500</f>
        <v>0</v>
      </c>
      <c r="F500" s="71" t="n">
        <f aca="false">VarInput!F500</f>
        <v>0</v>
      </c>
      <c r="G500" s="71" t="n">
        <f aca="false">VarInput!G500</f>
        <v>0</v>
      </c>
      <c r="H500" s="71" t="n">
        <f aca="false">VarInput!H500</f>
        <v>0</v>
      </c>
      <c r="I500" s="71" t="n">
        <f aca="false">VarInput!I500</f>
        <v>0</v>
      </c>
      <c r="J500" s="71" t="n">
        <f aca="false">VarInput!J500</f>
        <v>0</v>
      </c>
      <c r="K500" s="72" t="n">
        <f aca="false">VarInput!K500</f>
        <v>0</v>
      </c>
      <c r="L500" s="72"/>
      <c r="M500" s="72"/>
    </row>
    <row r="501" customFormat="false" ht="12.75" hidden="false" customHeight="false" outlineLevel="0" collapsed="false">
      <c r="A501" s="71" t="n">
        <f aca="false">VarInput!A501</f>
        <v>0</v>
      </c>
      <c r="B501" s="71" t="n">
        <f aca="false">VarInput!B501</f>
        <v>0</v>
      </c>
      <c r="C501" s="71" t="n">
        <f aca="false">VarInput!C501</f>
        <v>0</v>
      </c>
      <c r="D501" s="71" t="n">
        <f aca="false">VarInput!D501</f>
        <v>0</v>
      </c>
      <c r="E501" s="71" t="n">
        <f aca="false">VarInput!E501</f>
        <v>0</v>
      </c>
      <c r="F501" s="71" t="n">
        <f aca="false">VarInput!F501</f>
        <v>0</v>
      </c>
      <c r="G501" s="71" t="n">
        <f aca="false">VarInput!G501</f>
        <v>0</v>
      </c>
      <c r="H501" s="71" t="n">
        <f aca="false">VarInput!H501</f>
        <v>0</v>
      </c>
      <c r="I501" s="71" t="n">
        <f aca="false">VarInput!I501</f>
        <v>0</v>
      </c>
      <c r="J501" s="71" t="n">
        <f aca="false">VarInput!J501</f>
        <v>0</v>
      </c>
      <c r="K501" s="72" t="n">
        <f aca="false">VarInput!K501</f>
        <v>0</v>
      </c>
      <c r="L501" s="72"/>
      <c r="M501" s="72"/>
    </row>
    <row r="502" customFormat="false" ht="12.75" hidden="false" customHeight="false" outlineLevel="0" collapsed="false">
      <c r="A502" s="71" t="n">
        <f aca="false">VarInput!A502</f>
        <v>0</v>
      </c>
      <c r="B502" s="71" t="n">
        <f aca="false">VarInput!B502</f>
        <v>0</v>
      </c>
      <c r="C502" s="71" t="n">
        <f aca="false">VarInput!C502</f>
        <v>0</v>
      </c>
      <c r="D502" s="71" t="n">
        <f aca="false">VarInput!D502</f>
        <v>0</v>
      </c>
      <c r="E502" s="71" t="n">
        <f aca="false">VarInput!E502</f>
        <v>0</v>
      </c>
      <c r="F502" s="71" t="n">
        <f aca="false">VarInput!F502</f>
        <v>0</v>
      </c>
      <c r="G502" s="71" t="n">
        <f aca="false">VarInput!G502</f>
        <v>0</v>
      </c>
      <c r="H502" s="71" t="n">
        <f aca="false">VarInput!H502</f>
        <v>0</v>
      </c>
      <c r="I502" s="71" t="n">
        <f aca="false">VarInput!I502</f>
        <v>0</v>
      </c>
      <c r="J502" s="71" t="n">
        <f aca="false">VarInput!J502</f>
        <v>0</v>
      </c>
      <c r="K502" s="72" t="n">
        <f aca="false">VarInput!K502</f>
        <v>0</v>
      </c>
      <c r="L502" s="72"/>
      <c r="M502" s="72"/>
    </row>
    <row r="503" customFormat="false" ht="12.75" hidden="false" customHeight="false" outlineLevel="0" collapsed="false">
      <c r="A503" s="71" t="n">
        <f aca="false">VarInput!A503</f>
        <v>0</v>
      </c>
      <c r="B503" s="71" t="n">
        <f aca="false">VarInput!B503</f>
        <v>0</v>
      </c>
      <c r="C503" s="71" t="n">
        <f aca="false">VarInput!C503</f>
        <v>0</v>
      </c>
      <c r="D503" s="71" t="n">
        <f aca="false">VarInput!D503</f>
        <v>0</v>
      </c>
      <c r="E503" s="71" t="n">
        <f aca="false">VarInput!E503</f>
        <v>0</v>
      </c>
      <c r="F503" s="71" t="n">
        <f aca="false">VarInput!F503</f>
        <v>0</v>
      </c>
      <c r="G503" s="71" t="n">
        <f aca="false">VarInput!G503</f>
        <v>0</v>
      </c>
      <c r="H503" s="71" t="n">
        <f aca="false">VarInput!H503</f>
        <v>0</v>
      </c>
      <c r="I503" s="71" t="n">
        <f aca="false">VarInput!I503</f>
        <v>0</v>
      </c>
      <c r="J503" s="71" t="n">
        <f aca="false">VarInput!J503</f>
        <v>0</v>
      </c>
      <c r="K503" s="72" t="n">
        <f aca="false">VarInput!K503</f>
        <v>0</v>
      </c>
      <c r="L503" s="72"/>
      <c r="M503" s="72"/>
    </row>
    <row r="504" customFormat="false" ht="12.75" hidden="false" customHeight="false" outlineLevel="0" collapsed="false">
      <c r="A504" s="71" t="n">
        <f aca="false">VarInput!A504</f>
        <v>0</v>
      </c>
      <c r="B504" s="71" t="n">
        <f aca="false">VarInput!B504</f>
        <v>0</v>
      </c>
      <c r="C504" s="71" t="n">
        <f aca="false">VarInput!C504</f>
        <v>0</v>
      </c>
      <c r="D504" s="71" t="n">
        <f aca="false">VarInput!D504</f>
        <v>0</v>
      </c>
      <c r="E504" s="71" t="n">
        <f aca="false">VarInput!E504</f>
        <v>0</v>
      </c>
      <c r="F504" s="71" t="n">
        <f aca="false">VarInput!F504</f>
        <v>0</v>
      </c>
      <c r="G504" s="71" t="n">
        <f aca="false">VarInput!G504</f>
        <v>0</v>
      </c>
      <c r="H504" s="71" t="n">
        <f aca="false">VarInput!H504</f>
        <v>0</v>
      </c>
      <c r="I504" s="71" t="n">
        <f aca="false">VarInput!I504</f>
        <v>0</v>
      </c>
      <c r="J504" s="71" t="n">
        <f aca="false">VarInput!J504</f>
        <v>0</v>
      </c>
      <c r="K504" s="72" t="n">
        <f aca="false">VarInput!K504</f>
        <v>0</v>
      </c>
      <c r="L504" s="72"/>
      <c r="M504" s="72"/>
    </row>
    <row r="505" customFormat="false" ht="12.75" hidden="false" customHeight="false" outlineLevel="0" collapsed="false">
      <c r="A505" s="71" t="n">
        <f aca="false">VarInput!A505</f>
        <v>0</v>
      </c>
      <c r="B505" s="71" t="n">
        <f aca="false">VarInput!B505</f>
        <v>0</v>
      </c>
      <c r="C505" s="71" t="n">
        <f aca="false">VarInput!C505</f>
        <v>0</v>
      </c>
      <c r="D505" s="71" t="n">
        <f aca="false">VarInput!D505</f>
        <v>0</v>
      </c>
      <c r="E505" s="71" t="n">
        <f aca="false">VarInput!E505</f>
        <v>0</v>
      </c>
      <c r="F505" s="71" t="n">
        <f aca="false">VarInput!F505</f>
        <v>0</v>
      </c>
      <c r="G505" s="71" t="n">
        <f aca="false">VarInput!G505</f>
        <v>0</v>
      </c>
      <c r="H505" s="71" t="n">
        <f aca="false">VarInput!H505</f>
        <v>0</v>
      </c>
      <c r="I505" s="71" t="n">
        <f aca="false">VarInput!I505</f>
        <v>0</v>
      </c>
      <c r="J505" s="71" t="n">
        <f aca="false">VarInput!J505</f>
        <v>0</v>
      </c>
      <c r="K505" s="72" t="n">
        <f aca="false">VarInput!K505</f>
        <v>0</v>
      </c>
      <c r="L505" s="72"/>
      <c r="M505" s="72"/>
    </row>
    <row r="506" customFormat="false" ht="12.75" hidden="false" customHeight="false" outlineLevel="0" collapsed="false">
      <c r="A506" s="71" t="n">
        <f aca="false">VarInput!A506</f>
        <v>0</v>
      </c>
      <c r="B506" s="71" t="n">
        <f aca="false">VarInput!B506</f>
        <v>0</v>
      </c>
      <c r="C506" s="71" t="n">
        <f aca="false">VarInput!C506</f>
        <v>0</v>
      </c>
      <c r="D506" s="71" t="n">
        <f aca="false">VarInput!D506</f>
        <v>0</v>
      </c>
      <c r="E506" s="71" t="n">
        <f aca="false">VarInput!E506</f>
        <v>0</v>
      </c>
      <c r="F506" s="71" t="n">
        <f aca="false">VarInput!F506</f>
        <v>0</v>
      </c>
      <c r="G506" s="71" t="n">
        <f aca="false">VarInput!G506</f>
        <v>0</v>
      </c>
      <c r="H506" s="71" t="n">
        <f aca="false">VarInput!H506</f>
        <v>0</v>
      </c>
      <c r="I506" s="71" t="n">
        <f aca="false">VarInput!I506</f>
        <v>0</v>
      </c>
      <c r="J506" s="71" t="n">
        <f aca="false">VarInput!J506</f>
        <v>0</v>
      </c>
      <c r="K506" s="72" t="n">
        <f aca="false">VarInput!K506</f>
        <v>0</v>
      </c>
      <c r="L506" s="72"/>
      <c r="M506" s="72"/>
    </row>
    <row r="507" customFormat="false" ht="12.75" hidden="false" customHeight="false" outlineLevel="0" collapsed="false">
      <c r="A507" s="71" t="n">
        <f aca="false">VarInput!A507</f>
        <v>0</v>
      </c>
      <c r="B507" s="71" t="n">
        <f aca="false">VarInput!B507</f>
        <v>0</v>
      </c>
      <c r="C507" s="71" t="n">
        <f aca="false">VarInput!C507</f>
        <v>0</v>
      </c>
      <c r="D507" s="71" t="n">
        <f aca="false">VarInput!D507</f>
        <v>0</v>
      </c>
      <c r="E507" s="71" t="n">
        <f aca="false">VarInput!E507</f>
        <v>0</v>
      </c>
      <c r="F507" s="71" t="n">
        <f aca="false">VarInput!F507</f>
        <v>0</v>
      </c>
      <c r="G507" s="71" t="n">
        <f aca="false">VarInput!G507</f>
        <v>0</v>
      </c>
      <c r="H507" s="71" t="n">
        <f aca="false">VarInput!H507</f>
        <v>0</v>
      </c>
      <c r="I507" s="71" t="n">
        <f aca="false">VarInput!I507</f>
        <v>0</v>
      </c>
      <c r="J507" s="71" t="n">
        <f aca="false">VarInput!J507</f>
        <v>0</v>
      </c>
      <c r="K507" s="72" t="n">
        <f aca="false">VarInput!K507</f>
        <v>0</v>
      </c>
      <c r="L507" s="72"/>
      <c r="M507" s="72"/>
    </row>
    <row r="508" customFormat="false" ht="12.75" hidden="false" customHeight="false" outlineLevel="0" collapsed="false">
      <c r="A508" s="71" t="n">
        <f aca="false">VarInput!A508</f>
        <v>0</v>
      </c>
      <c r="B508" s="71" t="n">
        <f aca="false">VarInput!B508</f>
        <v>0</v>
      </c>
      <c r="C508" s="71" t="n">
        <f aca="false">VarInput!C508</f>
        <v>0</v>
      </c>
      <c r="D508" s="71" t="n">
        <f aca="false">VarInput!D508</f>
        <v>0</v>
      </c>
      <c r="E508" s="71" t="n">
        <f aca="false">VarInput!E508</f>
        <v>0</v>
      </c>
      <c r="F508" s="71" t="n">
        <f aca="false">VarInput!F508</f>
        <v>0</v>
      </c>
      <c r="G508" s="71" t="n">
        <f aca="false">VarInput!G508</f>
        <v>0</v>
      </c>
      <c r="H508" s="71" t="n">
        <f aca="false">VarInput!H508</f>
        <v>0</v>
      </c>
      <c r="I508" s="71" t="n">
        <f aca="false">VarInput!I508</f>
        <v>0</v>
      </c>
      <c r="J508" s="71" t="n">
        <f aca="false">VarInput!J508</f>
        <v>0</v>
      </c>
      <c r="K508" s="72" t="n">
        <f aca="false">VarInput!K508</f>
        <v>0</v>
      </c>
      <c r="L508" s="72"/>
      <c r="M508" s="72"/>
    </row>
    <row r="509" customFormat="false" ht="12.75" hidden="false" customHeight="false" outlineLevel="0" collapsed="false">
      <c r="A509" s="71" t="n">
        <f aca="false">VarInput!A509</f>
        <v>0</v>
      </c>
      <c r="B509" s="71" t="n">
        <f aca="false">VarInput!B509</f>
        <v>0</v>
      </c>
      <c r="C509" s="71" t="n">
        <f aca="false">VarInput!C509</f>
        <v>0</v>
      </c>
      <c r="D509" s="71" t="n">
        <f aca="false">VarInput!D509</f>
        <v>0</v>
      </c>
      <c r="E509" s="71" t="n">
        <f aca="false">VarInput!E509</f>
        <v>0</v>
      </c>
      <c r="F509" s="71" t="n">
        <f aca="false">VarInput!F509</f>
        <v>0</v>
      </c>
      <c r="G509" s="71" t="n">
        <f aca="false">VarInput!G509</f>
        <v>0</v>
      </c>
      <c r="H509" s="71" t="n">
        <f aca="false">VarInput!H509</f>
        <v>0</v>
      </c>
      <c r="I509" s="71" t="n">
        <f aca="false">VarInput!I509</f>
        <v>0</v>
      </c>
      <c r="J509" s="71" t="n">
        <f aca="false">VarInput!J509</f>
        <v>0</v>
      </c>
      <c r="K509" s="72" t="n">
        <f aca="false">VarInput!K509</f>
        <v>0</v>
      </c>
      <c r="L509" s="72"/>
      <c r="M509" s="72"/>
    </row>
    <row r="510" customFormat="false" ht="12.75" hidden="false" customHeight="false" outlineLevel="0" collapsed="false">
      <c r="A510" s="71" t="n">
        <f aca="false">VarInput!A510</f>
        <v>0</v>
      </c>
      <c r="B510" s="71" t="n">
        <f aca="false">VarInput!B510</f>
        <v>0</v>
      </c>
      <c r="C510" s="71" t="n">
        <f aca="false">VarInput!C510</f>
        <v>0</v>
      </c>
      <c r="D510" s="71" t="n">
        <f aca="false">VarInput!D510</f>
        <v>0</v>
      </c>
      <c r="E510" s="71" t="n">
        <f aca="false">VarInput!E510</f>
        <v>0</v>
      </c>
      <c r="F510" s="71" t="n">
        <f aca="false">VarInput!F510</f>
        <v>0</v>
      </c>
      <c r="G510" s="71" t="n">
        <f aca="false">VarInput!G510</f>
        <v>0</v>
      </c>
      <c r="H510" s="71" t="n">
        <f aca="false">VarInput!H510</f>
        <v>0</v>
      </c>
      <c r="I510" s="71" t="n">
        <f aca="false">VarInput!I510</f>
        <v>0</v>
      </c>
      <c r="J510" s="71" t="n">
        <f aca="false">VarInput!J510</f>
        <v>0</v>
      </c>
      <c r="K510" s="72" t="n">
        <f aca="false">VarInput!K510</f>
        <v>0</v>
      </c>
      <c r="L510" s="72"/>
      <c r="M510" s="72"/>
    </row>
    <row r="511" customFormat="false" ht="12.75" hidden="false" customHeight="false" outlineLevel="0" collapsed="false">
      <c r="A511" s="71" t="n">
        <f aca="false">VarInput!A511</f>
        <v>0</v>
      </c>
      <c r="B511" s="71" t="n">
        <f aca="false">VarInput!B511</f>
        <v>0</v>
      </c>
      <c r="C511" s="71" t="n">
        <f aca="false">VarInput!C511</f>
        <v>0</v>
      </c>
      <c r="D511" s="71" t="n">
        <f aca="false">VarInput!D511</f>
        <v>0</v>
      </c>
      <c r="E511" s="71" t="n">
        <f aca="false">VarInput!E511</f>
        <v>0</v>
      </c>
      <c r="F511" s="71" t="n">
        <f aca="false">VarInput!F511</f>
        <v>0</v>
      </c>
      <c r="G511" s="71" t="n">
        <f aca="false">VarInput!G511</f>
        <v>0</v>
      </c>
      <c r="H511" s="71" t="n">
        <f aca="false">VarInput!H511</f>
        <v>0</v>
      </c>
      <c r="I511" s="71" t="n">
        <f aca="false">VarInput!I511</f>
        <v>0</v>
      </c>
      <c r="J511" s="71" t="n">
        <f aca="false">VarInput!J511</f>
        <v>0</v>
      </c>
      <c r="K511" s="72" t="n">
        <f aca="false">VarInput!K511</f>
        <v>0</v>
      </c>
      <c r="L511" s="72"/>
      <c r="M511" s="72"/>
    </row>
    <row r="512" customFormat="false" ht="12.75" hidden="false" customHeight="false" outlineLevel="0" collapsed="false">
      <c r="A512" s="71" t="n">
        <f aca="false">VarInput!A512</f>
        <v>0</v>
      </c>
      <c r="B512" s="71" t="n">
        <f aca="false">VarInput!B512</f>
        <v>0</v>
      </c>
      <c r="C512" s="71" t="n">
        <f aca="false">VarInput!C512</f>
        <v>0</v>
      </c>
      <c r="D512" s="71" t="n">
        <f aca="false">VarInput!D512</f>
        <v>0</v>
      </c>
      <c r="E512" s="71" t="n">
        <f aca="false">VarInput!E512</f>
        <v>0</v>
      </c>
      <c r="F512" s="71" t="n">
        <f aca="false">VarInput!F512</f>
        <v>0</v>
      </c>
      <c r="G512" s="71" t="n">
        <f aca="false">VarInput!G512</f>
        <v>0</v>
      </c>
      <c r="H512" s="71" t="n">
        <f aca="false">VarInput!H512</f>
        <v>0</v>
      </c>
      <c r="I512" s="71" t="n">
        <f aca="false">VarInput!I512</f>
        <v>0</v>
      </c>
      <c r="J512" s="71" t="n">
        <f aca="false">VarInput!J512</f>
        <v>0</v>
      </c>
      <c r="K512" s="72" t="n">
        <f aca="false">VarInput!K512</f>
        <v>0</v>
      </c>
      <c r="L512" s="72"/>
      <c r="M512" s="72"/>
    </row>
    <row r="513" customFormat="false" ht="12.75" hidden="false" customHeight="false" outlineLevel="0" collapsed="false">
      <c r="A513" s="71" t="n">
        <f aca="false">VarInput!A513</f>
        <v>0</v>
      </c>
      <c r="B513" s="71" t="n">
        <f aca="false">VarInput!B513</f>
        <v>0</v>
      </c>
      <c r="C513" s="71" t="n">
        <f aca="false">VarInput!C513</f>
        <v>0</v>
      </c>
      <c r="D513" s="71" t="n">
        <f aca="false">VarInput!D513</f>
        <v>0</v>
      </c>
      <c r="E513" s="71" t="n">
        <f aca="false">VarInput!E513</f>
        <v>0</v>
      </c>
      <c r="F513" s="71" t="n">
        <f aca="false">VarInput!F513</f>
        <v>0</v>
      </c>
      <c r="G513" s="71" t="n">
        <f aca="false">VarInput!G513</f>
        <v>0</v>
      </c>
      <c r="H513" s="71" t="n">
        <f aca="false">VarInput!H513</f>
        <v>0</v>
      </c>
      <c r="I513" s="71" t="n">
        <f aca="false">VarInput!I513</f>
        <v>0</v>
      </c>
      <c r="J513" s="71" t="n">
        <f aca="false">VarInput!J513</f>
        <v>0</v>
      </c>
      <c r="K513" s="72" t="n">
        <f aca="false">VarInput!K513</f>
        <v>0</v>
      </c>
      <c r="L513" s="72"/>
      <c r="M513" s="72"/>
    </row>
    <row r="514" customFormat="false" ht="12.75" hidden="false" customHeight="false" outlineLevel="0" collapsed="false">
      <c r="A514" s="71" t="n">
        <f aca="false">VarInput!A514</f>
        <v>0</v>
      </c>
      <c r="B514" s="71" t="n">
        <f aca="false">VarInput!B514</f>
        <v>0</v>
      </c>
      <c r="C514" s="71" t="n">
        <f aca="false">VarInput!C514</f>
        <v>0</v>
      </c>
      <c r="D514" s="71" t="n">
        <f aca="false">VarInput!D514</f>
        <v>0</v>
      </c>
      <c r="E514" s="71" t="n">
        <f aca="false">VarInput!E514</f>
        <v>0</v>
      </c>
      <c r="F514" s="71" t="n">
        <f aca="false">VarInput!F514</f>
        <v>0</v>
      </c>
      <c r="G514" s="71" t="n">
        <f aca="false">VarInput!G514</f>
        <v>0</v>
      </c>
      <c r="H514" s="71" t="n">
        <f aca="false">VarInput!H514</f>
        <v>0</v>
      </c>
      <c r="I514" s="71" t="n">
        <f aca="false">VarInput!I514</f>
        <v>0</v>
      </c>
      <c r="J514" s="71" t="n">
        <f aca="false">VarInput!J514</f>
        <v>0</v>
      </c>
      <c r="K514" s="72" t="n">
        <f aca="false">VarInput!K514</f>
        <v>0</v>
      </c>
      <c r="L514" s="72"/>
      <c r="M514" s="72"/>
    </row>
    <row r="515" customFormat="false" ht="12.75" hidden="false" customHeight="false" outlineLevel="0" collapsed="false">
      <c r="A515" s="71" t="n">
        <f aca="false">VarInput!A515</f>
        <v>0</v>
      </c>
      <c r="B515" s="71" t="n">
        <f aca="false">VarInput!B515</f>
        <v>0</v>
      </c>
      <c r="C515" s="71" t="n">
        <f aca="false">VarInput!C515</f>
        <v>0</v>
      </c>
      <c r="D515" s="71" t="n">
        <f aca="false">VarInput!D515</f>
        <v>0</v>
      </c>
      <c r="E515" s="71" t="n">
        <f aca="false">VarInput!E515</f>
        <v>0</v>
      </c>
      <c r="F515" s="71" t="n">
        <f aca="false">VarInput!F515</f>
        <v>0</v>
      </c>
      <c r="G515" s="71" t="n">
        <f aca="false">VarInput!G515</f>
        <v>0</v>
      </c>
      <c r="H515" s="71" t="n">
        <f aca="false">VarInput!H515</f>
        <v>0</v>
      </c>
      <c r="I515" s="71" t="n">
        <f aca="false">VarInput!I515</f>
        <v>0</v>
      </c>
      <c r="J515" s="71" t="n">
        <f aca="false">VarInput!J515</f>
        <v>0</v>
      </c>
      <c r="K515" s="72" t="n">
        <f aca="false">VarInput!K515</f>
        <v>0</v>
      </c>
      <c r="L515" s="72"/>
      <c r="M515" s="72"/>
    </row>
    <row r="516" customFormat="false" ht="12.75" hidden="false" customHeight="false" outlineLevel="0" collapsed="false">
      <c r="A516" s="71" t="n">
        <f aca="false">VarInput!A516</f>
        <v>0</v>
      </c>
      <c r="B516" s="71" t="n">
        <f aca="false">VarInput!B516</f>
        <v>0</v>
      </c>
      <c r="C516" s="71" t="n">
        <f aca="false">VarInput!C516</f>
        <v>0</v>
      </c>
      <c r="D516" s="71" t="n">
        <f aca="false">VarInput!D516</f>
        <v>0</v>
      </c>
      <c r="E516" s="71" t="n">
        <f aca="false">VarInput!E516</f>
        <v>0</v>
      </c>
      <c r="F516" s="71" t="n">
        <f aca="false">VarInput!F516</f>
        <v>0</v>
      </c>
      <c r="G516" s="71" t="n">
        <f aca="false">VarInput!G516</f>
        <v>0</v>
      </c>
      <c r="H516" s="71" t="n">
        <f aca="false">VarInput!H516</f>
        <v>0</v>
      </c>
      <c r="I516" s="71" t="n">
        <f aca="false">VarInput!I516</f>
        <v>0</v>
      </c>
      <c r="J516" s="71" t="n">
        <f aca="false">VarInput!J516</f>
        <v>0</v>
      </c>
      <c r="K516" s="72" t="n">
        <f aca="false">VarInput!K516</f>
        <v>0</v>
      </c>
      <c r="L516" s="72"/>
      <c r="M516" s="72"/>
    </row>
    <row r="517" customFormat="false" ht="12.75" hidden="false" customHeight="false" outlineLevel="0" collapsed="false">
      <c r="A517" s="71" t="n">
        <f aca="false">VarInput!A517</f>
        <v>0</v>
      </c>
      <c r="B517" s="71" t="n">
        <f aca="false">VarInput!B517</f>
        <v>0</v>
      </c>
      <c r="C517" s="71" t="n">
        <f aca="false">VarInput!C517</f>
        <v>0</v>
      </c>
      <c r="D517" s="71" t="n">
        <f aca="false">VarInput!D517</f>
        <v>0</v>
      </c>
      <c r="E517" s="71" t="n">
        <f aca="false">VarInput!E517</f>
        <v>0</v>
      </c>
      <c r="F517" s="71" t="n">
        <f aca="false">VarInput!F517</f>
        <v>0</v>
      </c>
      <c r="G517" s="71" t="n">
        <f aca="false">VarInput!G517</f>
        <v>0</v>
      </c>
      <c r="H517" s="71" t="n">
        <f aca="false">VarInput!H517</f>
        <v>0</v>
      </c>
      <c r="I517" s="71" t="n">
        <f aca="false">VarInput!I517</f>
        <v>0</v>
      </c>
      <c r="J517" s="71" t="n">
        <f aca="false">VarInput!J517</f>
        <v>0</v>
      </c>
      <c r="K517" s="72" t="n">
        <f aca="false">VarInput!K517</f>
        <v>0</v>
      </c>
      <c r="L517" s="72"/>
      <c r="M517" s="72"/>
    </row>
    <row r="518" customFormat="false" ht="12.75" hidden="false" customHeight="false" outlineLevel="0" collapsed="false">
      <c r="A518" s="71" t="n">
        <f aca="false">VarInput!A518</f>
        <v>0</v>
      </c>
      <c r="B518" s="71" t="n">
        <f aca="false">VarInput!B518</f>
        <v>0</v>
      </c>
      <c r="C518" s="71" t="n">
        <f aca="false">VarInput!C518</f>
        <v>0</v>
      </c>
      <c r="D518" s="71" t="n">
        <f aca="false">VarInput!D518</f>
        <v>0</v>
      </c>
      <c r="E518" s="71" t="n">
        <f aca="false">VarInput!E518</f>
        <v>0</v>
      </c>
      <c r="F518" s="71" t="n">
        <f aca="false">VarInput!F518</f>
        <v>0</v>
      </c>
      <c r="G518" s="71" t="n">
        <f aca="false">VarInput!G518</f>
        <v>0</v>
      </c>
      <c r="H518" s="71" t="n">
        <f aca="false">VarInput!H518</f>
        <v>0</v>
      </c>
      <c r="I518" s="71" t="n">
        <f aca="false">VarInput!I518</f>
        <v>0</v>
      </c>
      <c r="J518" s="71" t="n">
        <f aca="false">VarInput!J518</f>
        <v>0</v>
      </c>
      <c r="K518" s="72" t="n">
        <f aca="false">VarInput!K518</f>
        <v>0</v>
      </c>
      <c r="L518" s="72"/>
      <c r="M518" s="72"/>
    </row>
    <row r="519" customFormat="false" ht="12.75" hidden="false" customHeight="false" outlineLevel="0" collapsed="false">
      <c r="A519" s="71" t="n">
        <f aca="false">VarInput!A519</f>
        <v>0</v>
      </c>
      <c r="B519" s="71" t="n">
        <f aca="false">VarInput!B519</f>
        <v>0</v>
      </c>
      <c r="C519" s="71" t="n">
        <f aca="false">VarInput!C519</f>
        <v>0</v>
      </c>
      <c r="D519" s="71" t="n">
        <f aca="false">VarInput!D519</f>
        <v>0</v>
      </c>
      <c r="E519" s="71" t="n">
        <f aca="false">VarInput!E519</f>
        <v>0</v>
      </c>
      <c r="F519" s="71" t="n">
        <f aca="false">VarInput!F519</f>
        <v>0</v>
      </c>
      <c r="G519" s="71" t="n">
        <f aca="false">VarInput!G519</f>
        <v>0</v>
      </c>
      <c r="H519" s="71" t="n">
        <f aca="false">VarInput!H519</f>
        <v>0</v>
      </c>
      <c r="I519" s="71" t="n">
        <f aca="false">VarInput!I519</f>
        <v>0</v>
      </c>
      <c r="J519" s="71" t="n">
        <f aca="false">VarInput!J519</f>
        <v>0</v>
      </c>
      <c r="K519" s="72" t="n">
        <f aca="false">VarInput!K519</f>
        <v>0</v>
      </c>
      <c r="L519" s="72"/>
      <c r="M519" s="72"/>
    </row>
    <row r="520" customFormat="false" ht="12.75" hidden="false" customHeight="false" outlineLevel="0" collapsed="false">
      <c r="A520" s="71" t="n">
        <f aca="false">VarInput!A520</f>
        <v>0</v>
      </c>
      <c r="B520" s="71" t="n">
        <f aca="false">VarInput!B520</f>
        <v>0</v>
      </c>
      <c r="C520" s="71" t="n">
        <f aca="false">VarInput!C520</f>
        <v>0</v>
      </c>
      <c r="D520" s="71" t="n">
        <f aca="false">VarInput!D520</f>
        <v>0</v>
      </c>
      <c r="E520" s="71" t="n">
        <f aca="false">VarInput!E520</f>
        <v>0</v>
      </c>
      <c r="F520" s="71" t="n">
        <f aca="false">VarInput!F520</f>
        <v>0</v>
      </c>
      <c r="G520" s="71" t="n">
        <f aca="false">VarInput!G520</f>
        <v>0</v>
      </c>
      <c r="H520" s="71" t="n">
        <f aca="false">VarInput!H520</f>
        <v>0</v>
      </c>
      <c r="I520" s="71" t="n">
        <f aca="false">VarInput!I520</f>
        <v>0</v>
      </c>
      <c r="J520" s="71" t="n">
        <f aca="false">VarInput!J520</f>
        <v>0</v>
      </c>
      <c r="K520" s="72" t="n">
        <f aca="false">VarInput!K520</f>
        <v>0</v>
      </c>
      <c r="L520" s="72"/>
      <c r="M520" s="72"/>
    </row>
    <row r="521" customFormat="false" ht="12.75" hidden="false" customHeight="false" outlineLevel="0" collapsed="false">
      <c r="A521" s="71" t="n">
        <f aca="false">VarInput!A521</f>
        <v>0</v>
      </c>
      <c r="B521" s="71" t="n">
        <f aca="false">VarInput!B521</f>
        <v>0</v>
      </c>
      <c r="C521" s="71" t="n">
        <f aca="false">VarInput!C521</f>
        <v>0</v>
      </c>
      <c r="D521" s="71" t="n">
        <f aca="false">VarInput!D521</f>
        <v>0</v>
      </c>
      <c r="E521" s="71" t="n">
        <f aca="false">VarInput!E521</f>
        <v>0</v>
      </c>
      <c r="F521" s="71" t="n">
        <f aca="false">VarInput!F521</f>
        <v>0</v>
      </c>
      <c r="G521" s="71" t="n">
        <f aca="false">VarInput!G521</f>
        <v>0</v>
      </c>
      <c r="H521" s="71" t="n">
        <f aca="false">VarInput!H521</f>
        <v>0</v>
      </c>
      <c r="I521" s="71" t="n">
        <f aca="false">VarInput!I521</f>
        <v>0</v>
      </c>
      <c r="J521" s="71" t="n">
        <f aca="false">VarInput!J521</f>
        <v>0</v>
      </c>
      <c r="K521" s="72" t="n">
        <f aca="false">VarInput!K521</f>
        <v>0</v>
      </c>
      <c r="L521" s="72"/>
      <c r="M521" s="72"/>
    </row>
    <row r="522" customFormat="false" ht="12.75" hidden="false" customHeight="false" outlineLevel="0" collapsed="false">
      <c r="A522" s="71" t="n">
        <f aca="false">VarInput!A522</f>
        <v>0</v>
      </c>
      <c r="B522" s="71" t="n">
        <f aca="false">VarInput!B522</f>
        <v>0</v>
      </c>
      <c r="C522" s="71" t="n">
        <f aca="false">VarInput!C522</f>
        <v>0</v>
      </c>
      <c r="D522" s="71" t="n">
        <f aca="false">VarInput!D522</f>
        <v>0</v>
      </c>
      <c r="E522" s="71" t="n">
        <f aca="false">VarInput!E522</f>
        <v>0</v>
      </c>
      <c r="F522" s="71" t="n">
        <f aca="false">VarInput!F522</f>
        <v>0</v>
      </c>
      <c r="G522" s="71" t="n">
        <f aca="false">VarInput!G522</f>
        <v>0</v>
      </c>
      <c r="H522" s="71" t="n">
        <f aca="false">VarInput!H522</f>
        <v>0</v>
      </c>
      <c r="I522" s="71" t="n">
        <f aca="false">VarInput!I522</f>
        <v>0</v>
      </c>
      <c r="J522" s="71" t="n">
        <f aca="false">VarInput!J522</f>
        <v>0</v>
      </c>
      <c r="K522" s="72" t="n">
        <f aca="false">VarInput!K522</f>
        <v>0</v>
      </c>
      <c r="L522" s="72"/>
      <c r="M522" s="72"/>
    </row>
    <row r="523" customFormat="false" ht="12.75" hidden="false" customHeight="false" outlineLevel="0" collapsed="false">
      <c r="A523" s="71" t="n">
        <f aca="false">VarInput!A523</f>
        <v>0</v>
      </c>
      <c r="B523" s="71" t="n">
        <f aca="false">VarInput!B523</f>
        <v>0</v>
      </c>
      <c r="C523" s="71" t="n">
        <f aca="false">VarInput!C523</f>
        <v>0</v>
      </c>
      <c r="D523" s="71" t="n">
        <f aca="false">VarInput!D523</f>
        <v>0</v>
      </c>
      <c r="E523" s="71" t="n">
        <f aca="false">VarInput!E523</f>
        <v>0</v>
      </c>
      <c r="F523" s="71" t="n">
        <f aca="false">VarInput!F523</f>
        <v>0</v>
      </c>
      <c r="G523" s="71" t="n">
        <f aca="false">VarInput!G523</f>
        <v>0</v>
      </c>
      <c r="H523" s="71" t="n">
        <f aca="false">VarInput!H523</f>
        <v>0</v>
      </c>
      <c r="I523" s="71" t="n">
        <f aca="false">VarInput!I523</f>
        <v>0</v>
      </c>
      <c r="J523" s="71" t="n">
        <f aca="false">VarInput!J523</f>
        <v>0</v>
      </c>
      <c r="K523" s="72" t="n">
        <f aca="false">VarInput!K523</f>
        <v>0</v>
      </c>
      <c r="L523" s="72"/>
      <c r="M523" s="72"/>
    </row>
    <row r="524" customFormat="false" ht="12.75" hidden="false" customHeight="false" outlineLevel="0" collapsed="false">
      <c r="A524" s="71" t="n">
        <f aca="false">VarInput!A524</f>
        <v>0</v>
      </c>
      <c r="B524" s="71" t="n">
        <f aca="false">VarInput!B524</f>
        <v>0</v>
      </c>
      <c r="C524" s="71" t="n">
        <f aca="false">VarInput!C524</f>
        <v>0</v>
      </c>
      <c r="D524" s="71" t="n">
        <f aca="false">VarInput!D524</f>
        <v>0</v>
      </c>
      <c r="E524" s="71" t="n">
        <f aca="false">VarInput!E524</f>
        <v>0</v>
      </c>
      <c r="F524" s="71" t="n">
        <f aca="false">VarInput!F524</f>
        <v>0</v>
      </c>
      <c r="G524" s="71" t="n">
        <f aca="false">VarInput!G524</f>
        <v>0</v>
      </c>
      <c r="H524" s="71" t="n">
        <f aca="false">VarInput!H524</f>
        <v>0</v>
      </c>
      <c r="I524" s="71" t="n">
        <f aca="false">VarInput!I524</f>
        <v>0</v>
      </c>
      <c r="J524" s="71" t="n">
        <f aca="false">VarInput!J524</f>
        <v>0</v>
      </c>
      <c r="K524" s="72" t="n">
        <f aca="false">VarInput!K524</f>
        <v>0</v>
      </c>
      <c r="L524" s="72"/>
      <c r="M524" s="72"/>
    </row>
    <row r="525" customFormat="false" ht="12.75" hidden="false" customHeight="false" outlineLevel="0" collapsed="false">
      <c r="A525" s="71" t="n">
        <f aca="false">VarInput!A525</f>
        <v>0</v>
      </c>
      <c r="B525" s="71" t="n">
        <f aca="false">VarInput!B525</f>
        <v>0</v>
      </c>
      <c r="C525" s="71" t="n">
        <f aca="false">VarInput!C525</f>
        <v>0</v>
      </c>
      <c r="D525" s="71" t="n">
        <f aca="false">VarInput!D525</f>
        <v>0</v>
      </c>
      <c r="E525" s="71" t="n">
        <f aca="false">VarInput!E525</f>
        <v>0</v>
      </c>
      <c r="F525" s="71" t="n">
        <f aca="false">VarInput!F525</f>
        <v>0</v>
      </c>
      <c r="G525" s="71" t="n">
        <f aca="false">VarInput!G525</f>
        <v>0</v>
      </c>
      <c r="H525" s="71" t="n">
        <f aca="false">VarInput!H525</f>
        <v>0</v>
      </c>
      <c r="I525" s="71" t="n">
        <f aca="false">VarInput!I525</f>
        <v>0</v>
      </c>
      <c r="J525" s="71" t="n">
        <f aca="false">VarInput!J525</f>
        <v>0</v>
      </c>
      <c r="K525" s="72" t="n">
        <f aca="false">VarInput!K525</f>
        <v>0</v>
      </c>
      <c r="L525" s="72"/>
      <c r="M525" s="72"/>
    </row>
    <row r="526" customFormat="false" ht="12.75" hidden="false" customHeight="false" outlineLevel="0" collapsed="false">
      <c r="A526" s="71" t="n">
        <f aca="false">VarInput!A526</f>
        <v>0</v>
      </c>
      <c r="B526" s="71" t="n">
        <f aca="false">VarInput!B526</f>
        <v>0</v>
      </c>
      <c r="C526" s="71" t="n">
        <f aca="false">VarInput!C526</f>
        <v>0</v>
      </c>
      <c r="D526" s="71" t="n">
        <f aca="false">VarInput!D526</f>
        <v>0</v>
      </c>
      <c r="E526" s="71" t="n">
        <f aca="false">VarInput!E526</f>
        <v>0</v>
      </c>
      <c r="F526" s="71" t="n">
        <f aca="false">VarInput!F526</f>
        <v>0</v>
      </c>
      <c r="G526" s="71" t="n">
        <f aca="false">VarInput!G526</f>
        <v>0</v>
      </c>
      <c r="H526" s="71" t="n">
        <f aca="false">VarInput!H526</f>
        <v>0</v>
      </c>
      <c r="I526" s="71" t="n">
        <f aca="false">VarInput!I526</f>
        <v>0</v>
      </c>
      <c r="J526" s="71" t="n">
        <f aca="false">VarInput!J526</f>
        <v>0</v>
      </c>
      <c r="K526" s="72" t="n">
        <f aca="false">VarInput!K526</f>
        <v>0</v>
      </c>
      <c r="L526" s="72"/>
      <c r="M526" s="72"/>
    </row>
    <row r="527" customFormat="false" ht="12.75" hidden="false" customHeight="false" outlineLevel="0" collapsed="false">
      <c r="A527" s="71" t="n">
        <f aca="false">VarInput!A527</f>
        <v>0</v>
      </c>
      <c r="B527" s="71" t="n">
        <f aca="false">VarInput!B527</f>
        <v>0</v>
      </c>
      <c r="C527" s="71" t="n">
        <f aca="false">VarInput!C527</f>
        <v>0</v>
      </c>
      <c r="D527" s="71" t="n">
        <f aca="false">VarInput!D527</f>
        <v>0</v>
      </c>
      <c r="E527" s="71" t="n">
        <f aca="false">VarInput!E527</f>
        <v>0</v>
      </c>
      <c r="F527" s="71" t="n">
        <f aca="false">VarInput!F527</f>
        <v>0</v>
      </c>
      <c r="G527" s="71" t="n">
        <f aca="false">VarInput!G527</f>
        <v>0</v>
      </c>
      <c r="H527" s="71" t="n">
        <f aca="false">VarInput!H527</f>
        <v>0</v>
      </c>
      <c r="I527" s="71" t="n">
        <f aca="false">VarInput!I527</f>
        <v>0</v>
      </c>
      <c r="J527" s="71" t="n">
        <f aca="false">VarInput!J527</f>
        <v>0</v>
      </c>
      <c r="K527" s="72" t="n">
        <f aca="false">VarInput!K527</f>
        <v>0</v>
      </c>
      <c r="L527" s="72"/>
      <c r="M527" s="72"/>
    </row>
    <row r="528" customFormat="false" ht="12.75" hidden="false" customHeight="false" outlineLevel="0" collapsed="false">
      <c r="A528" s="71" t="n">
        <f aca="false">VarInput!A528</f>
        <v>0</v>
      </c>
      <c r="B528" s="71" t="n">
        <f aca="false">VarInput!B528</f>
        <v>0</v>
      </c>
      <c r="C528" s="71" t="n">
        <f aca="false">VarInput!C528</f>
        <v>0</v>
      </c>
      <c r="D528" s="71" t="n">
        <f aca="false">VarInput!D528</f>
        <v>0</v>
      </c>
      <c r="E528" s="71" t="n">
        <f aca="false">VarInput!E528</f>
        <v>0</v>
      </c>
      <c r="F528" s="71" t="n">
        <f aca="false">VarInput!F528</f>
        <v>0</v>
      </c>
      <c r="G528" s="71" t="n">
        <f aca="false">VarInput!G528</f>
        <v>0</v>
      </c>
      <c r="H528" s="71" t="n">
        <f aca="false">VarInput!H528</f>
        <v>0</v>
      </c>
      <c r="I528" s="71" t="n">
        <f aca="false">VarInput!I528</f>
        <v>0</v>
      </c>
      <c r="J528" s="71" t="n">
        <f aca="false">VarInput!J528</f>
        <v>0</v>
      </c>
      <c r="K528" s="72" t="n">
        <f aca="false">VarInput!K528</f>
        <v>0</v>
      </c>
      <c r="L528" s="72"/>
      <c r="M528" s="72"/>
    </row>
    <row r="529" customFormat="false" ht="12.75" hidden="false" customHeight="false" outlineLevel="0" collapsed="false">
      <c r="A529" s="71" t="n">
        <f aca="false">VarInput!A529</f>
        <v>0</v>
      </c>
      <c r="B529" s="71" t="n">
        <f aca="false">VarInput!B529</f>
        <v>0</v>
      </c>
      <c r="C529" s="71" t="n">
        <f aca="false">VarInput!C529</f>
        <v>0</v>
      </c>
      <c r="D529" s="71" t="n">
        <f aca="false">VarInput!D529</f>
        <v>0</v>
      </c>
      <c r="E529" s="71" t="n">
        <f aca="false">VarInput!E529</f>
        <v>0</v>
      </c>
      <c r="F529" s="71" t="n">
        <f aca="false">VarInput!F529</f>
        <v>0</v>
      </c>
      <c r="G529" s="71" t="n">
        <f aca="false">VarInput!G529</f>
        <v>0</v>
      </c>
      <c r="H529" s="71" t="n">
        <f aca="false">VarInput!H529</f>
        <v>0</v>
      </c>
      <c r="I529" s="71" t="n">
        <f aca="false">VarInput!I529</f>
        <v>0</v>
      </c>
      <c r="J529" s="71" t="n">
        <f aca="false">VarInput!J529</f>
        <v>0</v>
      </c>
      <c r="K529" s="72" t="n">
        <f aca="false">VarInput!K529</f>
        <v>0</v>
      </c>
      <c r="L529" s="72"/>
      <c r="M529" s="72"/>
    </row>
    <row r="530" customFormat="false" ht="12.75" hidden="false" customHeight="false" outlineLevel="0" collapsed="false">
      <c r="A530" s="71" t="n">
        <f aca="false">VarInput!A530</f>
        <v>0</v>
      </c>
      <c r="B530" s="71" t="n">
        <f aca="false">VarInput!B530</f>
        <v>0</v>
      </c>
      <c r="C530" s="71" t="n">
        <f aca="false">VarInput!C530</f>
        <v>0</v>
      </c>
      <c r="D530" s="71" t="n">
        <f aca="false">VarInput!D530</f>
        <v>0</v>
      </c>
      <c r="E530" s="71" t="n">
        <f aca="false">VarInput!E530</f>
        <v>0</v>
      </c>
      <c r="F530" s="71" t="n">
        <f aca="false">VarInput!F530</f>
        <v>0</v>
      </c>
      <c r="G530" s="71" t="n">
        <f aca="false">VarInput!G530</f>
        <v>0</v>
      </c>
      <c r="H530" s="71" t="n">
        <f aca="false">VarInput!H530</f>
        <v>0</v>
      </c>
      <c r="I530" s="71" t="n">
        <f aca="false">VarInput!I530</f>
        <v>0</v>
      </c>
      <c r="J530" s="71" t="n">
        <f aca="false">VarInput!J530</f>
        <v>0</v>
      </c>
      <c r="K530" s="72" t="n">
        <f aca="false">VarInput!K530</f>
        <v>0</v>
      </c>
      <c r="L530" s="72"/>
      <c r="M530" s="72"/>
    </row>
    <row r="531" customFormat="false" ht="12.75" hidden="false" customHeight="false" outlineLevel="0" collapsed="false">
      <c r="A531" s="71" t="n">
        <f aca="false">VarInput!A531</f>
        <v>0</v>
      </c>
      <c r="B531" s="71" t="n">
        <f aca="false">VarInput!B531</f>
        <v>0</v>
      </c>
      <c r="C531" s="71" t="n">
        <f aca="false">VarInput!C531</f>
        <v>0</v>
      </c>
      <c r="D531" s="71" t="n">
        <f aca="false">VarInput!D531</f>
        <v>0</v>
      </c>
      <c r="E531" s="71" t="n">
        <f aca="false">VarInput!E531</f>
        <v>0</v>
      </c>
      <c r="F531" s="71" t="n">
        <f aca="false">VarInput!F531</f>
        <v>0</v>
      </c>
      <c r="G531" s="71" t="n">
        <f aca="false">VarInput!G531</f>
        <v>0</v>
      </c>
      <c r="H531" s="71" t="n">
        <f aca="false">VarInput!H531</f>
        <v>0</v>
      </c>
      <c r="I531" s="71" t="n">
        <f aca="false">VarInput!I531</f>
        <v>0</v>
      </c>
      <c r="J531" s="71" t="n">
        <f aca="false">VarInput!J531</f>
        <v>0</v>
      </c>
      <c r="K531" s="72" t="n">
        <f aca="false">VarInput!K531</f>
        <v>0</v>
      </c>
      <c r="L531" s="72"/>
      <c r="M531" s="72"/>
    </row>
    <row r="532" customFormat="false" ht="12.75" hidden="false" customHeight="false" outlineLevel="0" collapsed="false">
      <c r="A532" s="71" t="n">
        <f aca="false">VarInput!A532</f>
        <v>0</v>
      </c>
      <c r="B532" s="71" t="n">
        <f aca="false">VarInput!B532</f>
        <v>0</v>
      </c>
      <c r="C532" s="71" t="n">
        <f aca="false">VarInput!C532</f>
        <v>0</v>
      </c>
      <c r="D532" s="71" t="n">
        <f aca="false">VarInput!D532</f>
        <v>0</v>
      </c>
      <c r="E532" s="71" t="n">
        <f aca="false">VarInput!E532</f>
        <v>0</v>
      </c>
      <c r="F532" s="71" t="n">
        <f aca="false">VarInput!F532</f>
        <v>0</v>
      </c>
      <c r="G532" s="71" t="n">
        <f aca="false">VarInput!G532</f>
        <v>0</v>
      </c>
      <c r="H532" s="71" t="n">
        <f aca="false">VarInput!H532</f>
        <v>0</v>
      </c>
      <c r="I532" s="71" t="n">
        <f aca="false">VarInput!I532</f>
        <v>0</v>
      </c>
      <c r="J532" s="71" t="n">
        <f aca="false">VarInput!J532</f>
        <v>0</v>
      </c>
      <c r="K532" s="72" t="n">
        <f aca="false">VarInput!K532</f>
        <v>0</v>
      </c>
      <c r="L532" s="72"/>
      <c r="M532" s="72"/>
    </row>
    <row r="533" customFormat="false" ht="12.75" hidden="false" customHeight="false" outlineLevel="0" collapsed="false">
      <c r="A533" s="71" t="n">
        <f aca="false">VarInput!A533</f>
        <v>0</v>
      </c>
      <c r="B533" s="71" t="n">
        <f aca="false">VarInput!B533</f>
        <v>0</v>
      </c>
      <c r="C533" s="71" t="n">
        <f aca="false">VarInput!C533</f>
        <v>0</v>
      </c>
      <c r="D533" s="71" t="n">
        <f aca="false">VarInput!D533</f>
        <v>0</v>
      </c>
      <c r="E533" s="71" t="n">
        <f aca="false">VarInput!E533</f>
        <v>0</v>
      </c>
      <c r="F533" s="71" t="n">
        <f aca="false">VarInput!F533</f>
        <v>0</v>
      </c>
      <c r="G533" s="71" t="n">
        <f aca="false">VarInput!G533</f>
        <v>0</v>
      </c>
      <c r="H533" s="71" t="n">
        <f aca="false">VarInput!H533</f>
        <v>0</v>
      </c>
      <c r="I533" s="71" t="n">
        <f aca="false">VarInput!I533</f>
        <v>0</v>
      </c>
      <c r="J533" s="71" t="n">
        <f aca="false">VarInput!J533</f>
        <v>0</v>
      </c>
      <c r="K533" s="72" t="n">
        <f aca="false">VarInput!K533</f>
        <v>0</v>
      </c>
      <c r="L533" s="72"/>
      <c r="M533" s="72"/>
    </row>
    <row r="534" customFormat="false" ht="12.75" hidden="false" customHeight="false" outlineLevel="0" collapsed="false">
      <c r="A534" s="71" t="n">
        <f aca="false">VarInput!A534</f>
        <v>0</v>
      </c>
      <c r="B534" s="71" t="n">
        <f aca="false">VarInput!B534</f>
        <v>0</v>
      </c>
      <c r="C534" s="71" t="n">
        <f aca="false">VarInput!C534</f>
        <v>0</v>
      </c>
      <c r="D534" s="71" t="n">
        <f aca="false">VarInput!D534</f>
        <v>0</v>
      </c>
      <c r="E534" s="71" t="n">
        <f aca="false">VarInput!E534</f>
        <v>0</v>
      </c>
      <c r="F534" s="71" t="n">
        <f aca="false">VarInput!F534</f>
        <v>0</v>
      </c>
      <c r="G534" s="71" t="n">
        <f aca="false">VarInput!G534</f>
        <v>0</v>
      </c>
      <c r="H534" s="71" t="n">
        <f aca="false">VarInput!H534</f>
        <v>0</v>
      </c>
      <c r="I534" s="71" t="n">
        <f aca="false">VarInput!I534</f>
        <v>0</v>
      </c>
      <c r="J534" s="71" t="n">
        <f aca="false">VarInput!J534</f>
        <v>0</v>
      </c>
      <c r="K534" s="72" t="n">
        <f aca="false">VarInput!K534</f>
        <v>0</v>
      </c>
      <c r="L534" s="72"/>
      <c r="M534" s="72"/>
    </row>
    <row r="535" customFormat="false" ht="12.75" hidden="false" customHeight="false" outlineLevel="0" collapsed="false">
      <c r="A535" s="71" t="n">
        <f aca="false">VarInput!A535</f>
        <v>0</v>
      </c>
      <c r="B535" s="71" t="n">
        <f aca="false">VarInput!B535</f>
        <v>0</v>
      </c>
      <c r="C535" s="71" t="n">
        <f aca="false">VarInput!C535</f>
        <v>0</v>
      </c>
      <c r="D535" s="71" t="n">
        <f aca="false">VarInput!D535</f>
        <v>0</v>
      </c>
      <c r="E535" s="71" t="n">
        <f aca="false">VarInput!E535</f>
        <v>0</v>
      </c>
      <c r="F535" s="71" t="n">
        <f aca="false">VarInput!F535</f>
        <v>0</v>
      </c>
      <c r="G535" s="71" t="n">
        <f aca="false">VarInput!G535</f>
        <v>0</v>
      </c>
      <c r="H535" s="71" t="n">
        <f aca="false">VarInput!H535</f>
        <v>0</v>
      </c>
      <c r="I535" s="71" t="n">
        <f aca="false">VarInput!I535</f>
        <v>0</v>
      </c>
      <c r="J535" s="71" t="n">
        <f aca="false">VarInput!J535</f>
        <v>0</v>
      </c>
      <c r="K535" s="72" t="n">
        <f aca="false">VarInput!K535</f>
        <v>0</v>
      </c>
      <c r="L535" s="72"/>
      <c r="M535" s="72"/>
    </row>
    <row r="536" customFormat="false" ht="12.75" hidden="false" customHeight="false" outlineLevel="0" collapsed="false">
      <c r="A536" s="71" t="n">
        <f aca="false">VarInput!A536</f>
        <v>0</v>
      </c>
      <c r="B536" s="71" t="n">
        <f aca="false">VarInput!B536</f>
        <v>0</v>
      </c>
      <c r="C536" s="71" t="n">
        <f aca="false">VarInput!C536</f>
        <v>0</v>
      </c>
      <c r="D536" s="71" t="n">
        <f aca="false">VarInput!D536</f>
        <v>0</v>
      </c>
      <c r="E536" s="71" t="n">
        <f aca="false">VarInput!E536</f>
        <v>0</v>
      </c>
      <c r="F536" s="71" t="n">
        <f aca="false">VarInput!F536</f>
        <v>0</v>
      </c>
      <c r="G536" s="71" t="n">
        <f aca="false">VarInput!G536</f>
        <v>0</v>
      </c>
      <c r="H536" s="71" t="n">
        <f aca="false">VarInput!H536</f>
        <v>0</v>
      </c>
      <c r="I536" s="71" t="n">
        <f aca="false">VarInput!I536</f>
        <v>0</v>
      </c>
      <c r="J536" s="71" t="n">
        <f aca="false">VarInput!J536</f>
        <v>0</v>
      </c>
      <c r="K536" s="72" t="n">
        <f aca="false">VarInput!K536</f>
        <v>0</v>
      </c>
      <c r="L536" s="72"/>
      <c r="M536" s="72"/>
    </row>
    <row r="537" customFormat="false" ht="12.75" hidden="false" customHeight="false" outlineLevel="0" collapsed="false">
      <c r="A537" s="71" t="n">
        <f aca="false">VarInput!A537</f>
        <v>0</v>
      </c>
      <c r="B537" s="71" t="n">
        <f aca="false">VarInput!B537</f>
        <v>0</v>
      </c>
      <c r="C537" s="71" t="n">
        <f aca="false">VarInput!C537</f>
        <v>0</v>
      </c>
      <c r="D537" s="71" t="n">
        <f aca="false">VarInput!D537</f>
        <v>0</v>
      </c>
      <c r="E537" s="71" t="n">
        <f aca="false">VarInput!E537</f>
        <v>0</v>
      </c>
      <c r="F537" s="71" t="n">
        <f aca="false">VarInput!F537</f>
        <v>0</v>
      </c>
      <c r="G537" s="71" t="n">
        <f aca="false">VarInput!G537</f>
        <v>0</v>
      </c>
      <c r="H537" s="71" t="n">
        <f aca="false">VarInput!H537</f>
        <v>0</v>
      </c>
      <c r="I537" s="71" t="n">
        <f aca="false">VarInput!I537</f>
        <v>0</v>
      </c>
      <c r="J537" s="71" t="n">
        <f aca="false">VarInput!J537</f>
        <v>0</v>
      </c>
      <c r="K537" s="72" t="n">
        <f aca="false">VarInput!K537</f>
        <v>0</v>
      </c>
      <c r="L537" s="72"/>
      <c r="M537" s="72"/>
    </row>
    <row r="538" customFormat="false" ht="12.75" hidden="false" customHeight="false" outlineLevel="0" collapsed="false">
      <c r="A538" s="71" t="n">
        <f aca="false">VarInput!A538</f>
        <v>0</v>
      </c>
      <c r="B538" s="71" t="n">
        <f aca="false">VarInput!B538</f>
        <v>0</v>
      </c>
      <c r="C538" s="71" t="n">
        <f aca="false">VarInput!C538</f>
        <v>0</v>
      </c>
      <c r="D538" s="71" t="n">
        <f aca="false">VarInput!D538</f>
        <v>0</v>
      </c>
      <c r="E538" s="71" t="n">
        <f aca="false">VarInput!E538</f>
        <v>0</v>
      </c>
      <c r="F538" s="71" t="n">
        <f aca="false">VarInput!F538</f>
        <v>0</v>
      </c>
      <c r="G538" s="71" t="n">
        <f aca="false">VarInput!G538</f>
        <v>0</v>
      </c>
      <c r="H538" s="71" t="n">
        <f aca="false">VarInput!H538</f>
        <v>0</v>
      </c>
      <c r="I538" s="71" t="n">
        <f aca="false">VarInput!I538</f>
        <v>0</v>
      </c>
      <c r="J538" s="71" t="n">
        <f aca="false">VarInput!J538</f>
        <v>0</v>
      </c>
      <c r="K538" s="72" t="n">
        <f aca="false">VarInput!K538</f>
        <v>0</v>
      </c>
      <c r="L538" s="72"/>
      <c r="M538" s="72"/>
    </row>
    <row r="539" customFormat="false" ht="12.75" hidden="false" customHeight="false" outlineLevel="0" collapsed="false">
      <c r="A539" s="71" t="n">
        <f aca="false">VarInput!A539</f>
        <v>0</v>
      </c>
      <c r="B539" s="71" t="n">
        <f aca="false">VarInput!B539</f>
        <v>0</v>
      </c>
      <c r="C539" s="71" t="n">
        <f aca="false">VarInput!C539</f>
        <v>0</v>
      </c>
      <c r="D539" s="71" t="n">
        <f aca="false">VarInput!D539</f>
        <v>0</v>
      </c>
      <c r="E539" s="71" t="n">
        <f aca="false">VarInput!E539</f>
        <v>0</v>
      </c>
      <c r="F539" s="71" t="n">
        <f aca="false">VarInput!F539</f>
        <v>0</v>
      </c>
      <c r="G539" s="71" t="n">
        <f aca="false">VarInput!G539</f>
        <v>0</v>
      </c>
      <c r="H539" s="71" t="n">
        <f aca="false">VarInput!H539</f>
        <v>0</v>
      </c>
      <c r="I539" s="71" t="n">
        <f aca="false">VarInput!I539</f>
        <v>0</v>
      </c>
      <c r="J539" s="71" t="n">
        <f aca="false">VarInput!J539</f>
        <v>0</v>
      </c>
      <c r="K539" s="72" t="n">
        <f aca="false">VarInput!K539</f>
        <v>0</v>
      </c>
      <c r="L539" s="72"/>
      <c r="M539" s="72"/>
    </row>
    <row r="540" customFormat="false" ht="12.75" hidden="false" customHeight="false" outlineLevel="0" collapsed="false">
      <c r="A540" s="71" t="n">
        <f aca="false">VarInput!A540</f>
        <v>0</v>
      </c>
      <c r="B540" s="71" t="n">
        <f aca="false">VarInput!B540</f>
        <v>0</v>
      </c>
      <c r="C540" s="71" t="n">
        <f aca="false">VarInput!C540</f>
        <v>0</v>
      </c>
      <c r="D540" s="71" t="n">
        <f aca="false">VarInput!D540</f>
        <v>0</v>
      </c>
      <c r="E540" s="71" t="n">
        <f aca="false">VarInput!E540</f>
        <v>0</v>
      </c>
      <c r="F540" s="71" t="n">
        <f aca="false">VarInput!F540</f>
        <v>0</v>
      </c>
      <c r="G540" s="71" t="n">
        <f aca="false">VarInput!G540</f>
        <v>0</v>
      </c>
      <c r="H540" s="71" t="n">
        <f aca="false">VarInput!H540</f>
        <v>0</v>
      </c>
      <c r="I540" s="71" t="n">
        <f aca="false">VarInput!I540</f>
        <v>0</v>
      </c>
      <c r="J540" s="71" t="n">
        <f aca="false">VarInput!J540</f>
        <v>0</v>
      </c>
      <c r="K540" s="72" t="n">
        <f aca="false">VarInput!K540</f>
        <v>0</v>
      </c>
      <c r="L540" s="72"/>
      <c r="M540" s="72"/>
    </row>
    <row r="541" customFormat="false" ht="12.75" hidden="false" customHeight="false" outlineLevel="0" collapsed="false">
      <c r="A541" s="71" t="n">
        <f aca="false">VarInput!A541</f>
        <v>0</v>
      </c>
      <c r="B541" s="71" t="n">
        <f aca="false">VarInput!B541</f>
        <v>0</v>
      </c>
      <c r="C541" s="71" t="n">
        <f aca="false">VarInput!C541</f>
        <v>0</v>
      </c>
      <c r="D541" s="71" t="n">
        <f aca="false">VarInput!D541</f>
        <v>0</v>
      </c>
      <c r="E541" s="71" t="n">
        <f aca="false">VarInput!E541</f>
        <v>0</v>
      </c>
      <c r="F541" s="71" t="n">
        <f aca="false">VarInput!F541</f>
        <v>0</v>
      </c>
      <c r="G541" s="71" t="n">
        <f aca="false">VarInput!G541</f>
        <v>0</v>
      </c>
      <c r="H541" s="71" t="n">
        <f aca="false">VarInput!H541</f>
        <v>0</v>
      </c>
      <c r="I541" s="71" t="n">
        <f aca="false">VarInput!I541</f>
        <v>0</v>
      </c>
      <c r="J541" s="71" t="n">
        <f aca="false">VarInput!J541</f>
        <v>0</v>
      </c>
      <c r="K541" s="72" t="n">
        <f aca="false">VarInput!K541</f>
        <v>0</v>
      </c>
      <c r="L541" s="72"/>
      <c r="M541" s="72"/>
    </row>
    <row r="542" customFormat="false" ht="12.75" hidden="false" customHeight="false" outlineLevel="0" collapsed="false">
      <c r="A542" s="71" t="n">
        <f aca="false">VarInput!A542</f>
        <v>0</v>
      </c>
      <c r="B542" s="71" t="n">
        <f aca="false">VarInput!B542</f>
        <v>0</v>
      </c>
      <c r="C542" s="71" t="n">
        <f aca="false">VarInput!C542</f>
        <v>0</v>
      </c>
      <c r="D542" s="71" t="n">
        <f aca="false">VarInput!D542</f>
        <v>0</v>
      </c>
      <c r="E542" s="71" t="n">
        <f aca="false">VarInput!E542</f>
        <v>0</v>
      </c>
      <c r="F542" s="71" t="n">
        <f aca="false">VarInput!F542</f>
        <v>0</v>
      </c>
      <c r="G542" s="71" t="n">
        <f aca="false">VarInput!G542</f>
        <v>0</v>
      </c>
      <c r="H542" s="71" t="n">
        <f aca="false">VarInput!H542</f>
        <v>0</v>
      </c>
      <c r="I542" s="71" t="n">
        <f aca="false">VarInput!I542</f>
        <v>0</v>
      </c>
      <c r="J542" s="71" t="n">
        <f aca="false">VarInput!J542</f>
        <v>0</v>
      </c>
      <c r="K542" s="72" t="n">
        <f aca="false">VarInput!K542</f>
        <v>0</v>
      </c>
      <c r="L542" s="72"/>
      <c r="M542" s="72"/>
    </row>
    <row r="543" customFormat="false" ht="12.75" hidden="false" customHeight="false" outlineLevel="0" collapsed="false">
      <c r="A543" s="71" t="n">
        <f aca="false">VarInput!A543</f>
        <v>0</v>
      </c>
      <c r="B543" s="71" t="n">
        <f aca="false">VarInput!B543</f>
        <v>0</v>
      </c>
      <c r="C543" s="71" t="n">
        <f aca="false">VarInput!C543</f>
        <v>0</v>
      </c>
      <c r="D543" s="71" t="n">
        <f aca="false">VarInput!D543</f>
        <v>0</v>
      </c>
      <c r="E543" s="71" t="n">
        <f aca="false">VarInput!E543</f>
        <v>0</v>
      </c>
      <c r="F543" s="71" t="n">
        <f aca="false">VarInput!F543</f>
        <v>0</v>
      </c>
      <c r="G543" s="71" t="n">
        <f aca="false">VarInput!G543</f>
        <v>0</v>
      </c>
      <c r="H543" s="71" t="n">
        <f aca="false">VarInput!H543</f>
        <v>0</v>
      </c>
      <c r="I543" s="71" t="n">
        <f aca="false">VarInput!I543</f>
        <v>0</v>
      </c>
      <c r="J543" s="71" t="n">
        <f aca="false">VarInput!J543</f>
        <v>0</v>
      </c>
      <c r="K543" s="72" t="n">
        <f aca="false">VarInput!K543</f>
        <v>0</v>
      </c>
      <c r="L543" s="72"/>
      <c r="M543" s="72"/>
    </row>
    <row r="544" customFormat="false" ht="12.75" hidden="false" customHeight="false" outlineLevel="0" collapsed="false">
      <c r="A544" s="71" t="n">
        <f aca="false">VarInput!A544</f>
        <v>0</v>
      </c>
      <c r="B544" s="71" t="n">
        <f aca="false">VarInput!B544</f>
        <v>0</v>
      </c>
      <c r="C544" s="71" t="n">
        <f aca="false">VarInput!C544</f>
        <v>0</v>
      </c>
      <c r="D544" s="71" t="n">
        <f aca="false">VarInput!D544</f>
        <v>0</v>
      </c>
      <c r="E544" s="71" t="n">
        <f aca="false">VarInput!E544</f>
        <v>0</v>
      </c>
      <c r="F544" s="71" t="n">
        <f aca="false">VarInput!F544</f>
        <v>0</v>
      </c>
      <c r="G544" s="71" t="n">
        <f aca="false">VarInput!G544</f>
        <v>0</v>
      </c>
      <c r="H544" s="71" t="n">
        <f aca="false">VarInput!H544</f>
        <v>0</v>
      </c>
      <c r="I544" s="71" t="n">
        <f aca="false">VarInput!I544</f>
        <v>0</v>
      </c>
      <c r="J544" s="71" t="n">
        <f aca="false">VarInput!J544</f>
        <v>0</v>
      </c>
      <c r="K544" s="72" t="n">
        <f aca="false">VarInput!K544</f>
        <v>0</v>
      </c>
      <c r="L544" s="72"/>
      <c r="M544" s="72"/>
    </row>
    <row r="545" customFormat="false" ht="12.75" hidden="false" customHeight="false" outlineLevel="0" collapsed="false">
      <c r="A545" s="71" t="n">
        <f aca="false">VarInput!A545</f>
        <v>0</v>
      </c>
      <c r="B545" s="71" t="n">
        <f aca="false">VarInput!B545</f>
        <v>0</v>
      </c>
      <c r="C545" s="71" t="n">
        <f aca="false">VarInput!C545</f>
        <v>0</v>
      </c>
      <c r="D545" s="71" t="n">
        <f aca="false">VarInput!D545</f>
        <v>0</v>
      </c>
      <c r="E545" s="71" t="n">
        <f aca="false">VarInput!E545</f>
        <v>0</v>
      </c>
      <c r="F545" s="71" t="n">
        <f aca="false">VarInput!F545</f>
        <v>0</v>
      </c>
      <c r="G545" s="71" t="n">
        <f aca="false">VarInput!G545</f>
        <v>0</v>
      </c>
      <c r="H545" s="71" t="n">
        <f aca="false">VarInput!H545</f>
        <v>0</v>
      </c>
      <c r="I545" s="71" t="n">
        <f aca="false">VarInput!I545</f>
        <v>0</v>
      </c>
      <c r="J545" s="71" t="n">
        <f aca="false">VarInput!J545</f>
        <v>0</v>
      </c>
      <c r="K545" s="72" t="n">
        <f aca="false">VarInput!K545</f>
        <v>0</v>
      </c>
      <c r="L545" s="72"/>
      <c r="M545" s="72"/>
    </row>
    <row r="546" customFormat="false" ht="12.75" hidden="false" customHeight="false" outlineLevel="0" collapsed="false">
      <c r="A546" s="71" t="n">
        <f aca="false">VarInput!A546</f>
        <v>0</v>
      </c>
      <c r="B546" s="71" t="n">
        <f aca="false">VarInput!B546</f>
        <v>0</v>
      </c>
      <c r="C546" s="71" t="n">
        <f aca="false">VarInput!C546</f>
        <v>0</v>
      </c>
      <c r="D546" s="71" t="n">
        <f aca="false">VarInput!D546</f>
        <v>0</v>
      </c>
      <c r="E546" s="71" t="n">
        <f aca="false">VarInput!E546</f>
        <v>0</v>
      </c>
      <c r="F546" s="71" t="n">
        <f aca="false">VarInput!F546</f>
        <v>0</v>
      </c>
      <c r="G546" s="71" t="n">
        <f aca="false">VarInput!G546</f>
        <v>0</v>
      </c>
      <c r="H546" s="71" t="n">
        <f aca="false">VarInput!H546</f>
        <v>0</v>
      </c>
      <c r="I546" s="71" t="n">
        <f aca="false">VarInput!I546</f>
        <v>0</v>
      </c>
      <c r="J546" s="71" t="n">
        <f aca="false">VarInput!J546</f>
        <v>0</v>
      </c>
      <c r="K546" s="72" t="n">
        <f aca="false">VarInput!K546</f>
        <v>0</v>
      </c>
      <c r="L546" s="72"/>
      <c r="M546" s="72"/>
    </row>
    <row r="547" customFormat="false" ht="12.75" hidden="false" customHeight="false" outlineLevel="0" collapsed="false">
      <c r="A547" s="71" t="n">
        <f aca="false">VarInput!A547</f>
        <v>0</v>
      </c>
      <c r="B547" s="71" t="n">
        <f aca="false">VarInput!B547</f>
        <v>0</v>
      </c>
      <c r="C547" s="71" t="n">
        <f aca="false">VarInput!C547</f>
        <v>0</v>
      </c>
      <c r="D547" s="71" t="n">
        <f aca="false">VarInput!D547</f>
        <v>0</v>
      </c>
      <c r="E547" s="71" t="n">
        <f aca="false">VarInput!E547</f>
        <v>0</v>
      </c>
      <c r="F547" s="71" t="n">
        <f aca="false">VarInput!F547</f>
        <v>0</v>
      </c>
      <c r="G547" s="71" t="n">
        <f aca="false">VarInput!G547</f>
        <v>0</v>
      </c>
      <c r="H547" s="71" t="n">
        <f aca="false">VarInput!H547</f>
        <v>0</v>
      </c>
      <c r="I547" s="71" t="n">
        <f aca="false">VarInput!I547</f>
        <v>0</v>
      </c>
      <c r="J547" s="71" t="n">
        <f aca="false">VarInput!J547</f>
        <v>0</v>
      </c>
      <c r="K547" s="72" t="n">
        <f aca="false">VarInput!K547</f>
        <v>0</v>
      </c>
      <c r="L547" s="72"/>
      <c r="M547" s="72"/>
    </row>
    <row r="548" customFormat="false" ht="12.75" hidden="false" customHeight="false" outlineLevel="0" collapsed="false">
      <c r="A548" s="71" t="n">
        <f aca="false">VarInput!A548</f>
        <v>0</v>
      </c>
      <c r="B548" s="71" t="n">
        <f aca="false">VarInput!B548</f>
        <v>0</v>
      </c>
      <c r="C548" s="71" t="n">
        <f aca="false">VarInput!C548</f>
        <v>0</v>
      </c>
      <c r="D548" s="71" t="n">
        <f aca="false">VarInput!D548</f>
        <v>0</v>
      </c>
      <c r="E548" s="71" t="n">
        <f aca="false">VarInput!E548</f>
        <v>0</v>
      </c>
      <c r="F548" s="71" t="n">
        <f aca="false">VarInput!F548</f>
        <v>0</v>
      </c>
      <c r="G548" s="71" t="n">
        <f aca="false">VarInput!G548</f>
        <v>0</v>
      </c>
      <c r="H548" s="71" t="n">
        <f aca="false">VarInput!H548</f>
        <v>0</v>
      </c>
      <c r="I548" s="71" t="n">
        <f aca="false">VarInput!I548</f>
        <v>0</v>
      </c>
      <c r="J548" s="71" t="n">
        <f aca="false">VarInput!J548</f>
        <v>0</v>
      </c>
      <c r="K548" s="72" t="n">
        <f aca="false">VarInput!K548</f>
        <v>0</v>
      </c>
      <c r="L548" s="72"/>
      <c r="M548" s="72"/>
    </row>
    <row r="549" customFormat="false" ht="12.75" hidden="false" customHeight="false" outlineLevel="0" collapsed="false">
      <c r="A549" s="71" t="n">
        <f aca="false">VarInput!A549</f>
        <v>0</v>
      </c>
      <c r="B549" s="71" t="n">
        <f aca="false">VarInput!B549</f>
        <v>0</v>
      </c>
      <c r="C549" s="71" t="n">
        <f aca="false">VarInput!C549</f>
        <v>0</v>
      </c>
      <c r="D549" s="71" t="n">
        <f aca="false">VarInput!D549</f>
        <v>0</v>
      </c>
      <c r="E549" s="71" t="n">
        <f aca="false">VarInput!E549</f>
        <v>0</v>
      </c>
      <c r="F549" s="71" t="n">
        <f aca="false">VarInput!F549</f>
        <v>0</v>
      </c>
      <c r="G549" s="71" t="n">
        <f aca="false">VarInput!G549</f>
        <v>0</v>
      </c>
      <c r="H549" s="71" t="n">
        <f aca="false">VarInput!H549</f>
        <v>0</v>
      </c>
      <c r="I549" s="71" t="n">
        <f aca="false">VarInput!I549</f>
        <v>0</v>
      </c>
      <c r="J549" s="71" t="n">
        <f aca="false">VarInput!J549</f>
        <v>0</v>
      </c>
      <c r="K549" s="72" t="n">
        <f aca="false">VarInput!K549</f>
        <v>0</v>
      </c>
      <c r="L549" s="72"/>
      <c r="M549" s="72"/>
    </row>
    <row r="550" customFormat="false" ht="12.75" hidden="false" customHeight="false" outlineLevel="0" collapsed="false">
      <c r="A550" s="71" t="n">
        <f aca="false">VarInput!A550</f>
        <v>0</v>
      </c>
      <c r="B550" s="71" t="n">
        <f aca="false">VarInput!B550</f>
        <v>0</v>
      </c>
      <c r="C550" s="71" t="n">
        <f aca="false">VarInput!C550</f>
        <v>0</v>
      </c>
      <c r="D550" s="71" t="n">
        <f aca="false">VarInput!D550</f>
        <v>0</v>
      </c>
      <c r="E550" s="71" t="n">
        <f aca="false">VarInput!E550</f>
        <v>0</v>
      </c>
      <c r="F550" s="71" t="n">
        <f aca="false">VarInput!F550</f>
        <v>0</v>
      </c>
      <c r="G550" s="71" t="n">
        <f aca="false">VarInput!G550</f>
        <v>0</v>
      </c>
      <c r="H550" s="71" t="n">
        <f aca="false">VarInput!H550</f>
        <v>0</v>
      </c>
      <c r="I550" s="71" t="n">
        <f aca="false">VarInput!I550</f>
        <v>0</v>
      </c>
      <c r="J550" s="71" t="n">
        <f aca="false">VarInput!J550</f>
        <v>0</v>
      </c>
      <c r="K550" s="72" t="n">
        <f aca="false">VarInput!K550</f>
        <v>0</v>
      </c>
      <c r="L550" s="72"/>
      <c r="M550" s="72"/>
    </row>
    <row r="551" customFormat="false" ht="12.75" hidden="false" customHeight="false" outlineLevel="0" collapsed="false">
      <c r="A551" s="71" t="n">
        <f aca="false">VarInput!A551</f>
        <v>0</v>
      </c>
      <c r="B551" s="71" t="n">
        <f aca="false">VarInput!B551</f>
        <v>0</v>
      </c>
      <c r="C551" s="71" t="n">
        <f aca="false">VarInput!C551</f>
        <v>0</v>
      </c>
      <c r="D551" s="71" t="n">
        <f aca="false">VarInput!D551</f>
        <v>0</v>
      </c>
      <c r="E551" s="71" t="n">
        <f aca="false">VarInput!E551</f>
        <v>0</v>
      </c>
      <c r="F551" s="71" t="n">
        <f aca="false">VarInput!F551</f>
        <v>0</v>
      </c>
      <c r="G551" s="71" t="n">
        <f aca="false">VarInput!G551</f>
        <v>0</v>
      </c>
      <c r="H551" s="71" t="n">
        <f aca="false">VarInput!H551</f>
        <v>0</v>
      </c>
      <c r="I551" s="71" t="n">
        <f aca="false">VarInput!I551</f>
        <v>0</v>
      </c>
      <c r="J551" s="71" t="n">
        <f aca="false">VarInput!J551</f>
        <v>0</v>
      </c>
      <c r="K551" s="72" t="n">
        <f aca="false">VarInput!K551</f>
        <v>0</v>
      </c>
      <c r="L551" s="72"/>
      <c r="M551" s="72"/>
    </row>
    <row r="552" customFormat="false" ht="12.75" hidden="false" customHeight="false" outlineLevel="0" collapsed="false">
      <c r="A552" s="71" t="n">
        <f aca="false">VarInput!A552</f>
        <v>0</v>
      </c>
      <c r="B552" s="71" t="n">
        <f aca="false">VarInput!B552</f>
        <v>0</v>
      </c>
      <c r="C552" s="71" t="n">
        <f aca="false">VarInput!C552</f>
        <v>0</v>
      </c>
      <c r="D552" s="71" t="n">
        <f aca="false">VarInput!D552</f>
        <v>0</v>
      </c>
      <c r="E552" s="71" t="n">
        <f aca="false">VarInput!E552</f>
        <v>0</v>
      </c>
      <c r="F552" s="71" t="n">
        <f aca="false">VarInput!F552</f>
        <v>0</v>
      </c>
      <c r="G552" s="71" t="n">
        <f aca="false">VarInput!G552</f>
        <v>0</v>
      </c>
      <c r="H552" s="71" t="n">
        <f aca="false">VarInput!H552</f>
        <v>0</v>
      </c>
      <c r="I552" s="71" t="n">
        <f aca="false">VarInput!I552</f>
        <v>0</v>
      </c>
      <c r="J552" s="71" t="n">
        <f aca="false">VarInput!J552</f>
        <v>0</v>
      </c>
      <c r="K552" s="72" t="n">
        <f aca="false">VarInput!K552</f>
        <v>0</v>
      </c>
      <c r="L552" s="72"/>
      <c r="M552" s="72"/>
    </row>
    <row r="553" customFormat="false" ht="12.75" hidden="false" customHeight="false" outlineLevel="0" collapsed="false">
      <c r="A553" s="71" t="n">
        <f aca="false">VarInput!A553</f>
        <v>0</v>
      </c>
      <c r="B553" s="71" t="n">
        <f aca="false">VarInput!B553</f>
        <v>0</v>
      </c>
      <c r="C553" s="71" t="n">
        <f aca="false">VarInput!C553</f>
        <v>0</v>
      </c>
      <c r="D553" s="71" t="n">
        <f aca="false">VarInput!D553</f>
        <v>0</v>
      </c>
      <c r="E553" s="71" t="n">
        <f aca="false">VarInput!E553</f>
        <v>0</v>
      </c>
      <c r="F553" s="71" t="n">
        <f aca="false">VarInput!F553</f>
        <v>0</v>
      </c>
      <c r="G553" s="71" t="n">
        <f aca="false">VarInput!G553</f>
        <v>0</v>
      </c>
      <c r="H553" s="71" t="n">
        <f aca="false">VarInput!H553</f>
        <v>0</v>
      </c>
      <c r="I553" s="71" t="n">
        <f aca="false">VarInput!I553</f>
        <v>0</v>
      </c>
      <c r="J553" s="71" t="n">
        <f aca="false">VarInput!J553</f>
        <v>0</v>
      </c>
      <c r="K553" s="72" t="n">
        <f aca="false">VarInput!K553</f>
        <v>0</v>
      </c>
      <c r="L553" s="72"/>
      <c r="M553" s="72"/>
    </row>
    <row r="554" customFormat="false" ht="12.75" hidden="false" customHeight="false" outlineLevel="0" collapsed="false">
      <c r="A554" s="71" t="n">
        <f aca="false">VarInput!A554</f>
        <v>0</v>
      </c>
      <c r="B554" s="71" t="n">
        <f aca="false">VarInput!B554</f>
        <v>0</v>
      </c>
      <c r="C554" s="71" t="n">
        <f aca="false">VarInput!C554</f>
        <v>0</v>
      </c>
      <c r="D554" s="71" t="n">
        <f aca="false">VarInput!D554</f>
        <v>0</v>
      </c>
      <c r="E554" s="71" t="n">
        <f aca="false">VarInput!E554</f>
        <v>0</v>
      </c>
      <c r="F554" s="71" t="n">
        <f aca="false">VarInput!F554</f>
        <v>0</v>
      </c>
      <c r="G554" s="71" t="n">
        <f aca="false">VarInput!G554</f>
        <v>0</v>
      </c>
      <c r="H554" s="71" t="n">
        <f aca="false">VarInput!H554</f>
        <v>0</v>
      </c>
      <c r="I554" s="71" t="n">
        <f aca="false">VarInput!I554</f>
        <v>0</v>
      </c>
      <c r="J554" s="71" t="n">
        <f aca="false">VarInput!J554</f>
        <v>0</v>
      </c>
      <c r="K554" s="72" t="n">
        <f aca="false">VarInput!K554</f>
        <v>0</v>
      </c>
      <c r="L554" s="72"/>
      <c r="M554" s="72"/>
    </row>
    <row r="555" customFormat="false" ht="12.75" hidden="false" customHeight="false" outlineLevel="0" collapsed="false">
      <c r="A555" s="71" t="n">
        <f aca="false">VarInput!A555</f>
        <v>0</v>
      </c>
      <c r="B555" s="71" t="n">
        <f aca="false">VarInput!B555</f>
        <v>0</v>
      </c>
      <c r="C555" s="71" t="n">
        <f aca="false">VarInput!C555</f>
        <v>0</v>
      </c>
      <c r="D555" s="71" t="n">
        <f aca="false">VarInput!D555</f>
        <v>0</v>
      </c>
      <c r="E555" s="71" t="n">
        <f aca="false">VarInput!E555</f>
        <v>0</v>
      </c>
      <c r="F555" s="71" t="n">
        <f aca="false">VarInput!F555</f>
        <v>0</v>
      </c>
      <c r="G555" s="71" t="n">
        <f aca="false">VarInput!G555</f>
        <v>0</v>
      </c>
      <c r="H555" s="71" t="n">
        <f aca="false">VarInput!H555</f>
        <v>0</v>
      </c>
      <c r="I555" s="71" t="n">
        <f aca="false">VarInput!I555</f>
        <v>0</v>
      </c>
      <c r="J555" s="71" t="n">
        <f aca="false">VarInput!J555</f>
        <v>0</v>
      </c>
      <c r="K555" s="72" t="n">
        <f aca="false">VarInput!K555</f>
        <v>0</v>
      </c>
      <c r="L555" s="72"/>
      <c r="M555" s="72"/>
    </row>
    <row r="556" customFormat="false" ht="12.75" hidden="false" customHeight="false" outlineLevel="0" collapsed="false">
      <c r="A556" s="71" t="n">
        <f aca="false">VarInput!A556</f>
        <v>0</v>
      </c>
      <c r="B556" s="71" t="n">
        <f aca="false">VarInput!B556</f>
        <v>0</v>
      </c>
      <c r="C556" s="71" t="n">
        <f aca="false">VarInput!C556</f>
        <v>0</v>
      </c>
      <c r="D556" s="71" t="n">
        <f aca="false">VarInput!D556</f>
        <v>0</v>
      </c>
      <c r="E556" s="71" t="n">
        <f aca="false">VarInput!E556</f>
        <v>0</v>
      </c>
      <c r="F556" s="71" t="n">
        <f aca="false">VarInput!F556</f>
        <v>0</v>
      </c>
      <c r="G556" s="71" t="n">
        <f aca="false">VarInput!G556</f>
        <v>0</v>
      </c>
      <c r="H556" s="71" t="n">
        <f aca="false">VarInput!H556</f>
        <v>0</v>
      </c>
      <c r="I556" s="71" t="n">
        <f aca="false">VarInput!I556</f>
        <v>0</v>
      </c>
      <c r="J556" s="71" t="n">
        <f aca="false">VarInput!J556</f>
        <v>0</v>
      </c>
      <c r="K556" s="72" t="n">
        <f aca="false">VarInput!K556</f>
        <v>0</v>
      </c>
      <c r="L556" s="72"/>
      <c r="M556" s="72"/>
    </row>
    <row r="557" customFormat="false" ht="12.75" hidden="false" customHeight="false" outlineLevel="0" collapsed="false">
      <c r="A557" s="71" t="n">
        <f aca="false">VarInput!A557</f>
        <v>0</v>
      </c>
      <c r="B557" s="71" t="n">
        <f aca="false">VarInput!B557</f>
        <v>0</v>
      </c>
      <c r="C557" s="71" t="n">
        <f aca="false">VarInput!C557</f>
        <v>0</v>
      </c>
      <c r="D557" s="71" t="n">
        <f aca="false">VarInput!D557</f>
        <v>0</v>
      </c>
      <c r="E557" s="71" t="n">
        <f aca="false">VarInput!E557</f>
        <v>0</v>
      </c>
      <c r="F557" s="71" t="n">
        <f aca="false">VarInput!F557</f>
        <v>0</v>
      </c>
      <c r="G557" s="71" t="n">
        <f aca="false">VarInput!G557</f>
        <v>0</v>
      </c>
      <c r="H557" s="71" t="n">
        <f aca="false">VarInput!H557</f>
        <v>0</v>
      </c>
      <c r="I557" s="71" t="n">
        <f aca="false">VarInput!I557</f>
        <v>0</v>
      </c>
      <c r="J557" s="71" t="n">
        <f aca="false">VarInput!J557</f>
        <v>0</v>
      </c>
      <c r="K557" s="72" t="n">
        <f aca="false">VarInput!K557</f>
        <v>0</v>
      </c>
      <c r="L557" s="72"/>
      <c r="M557" s="72"/>
    </row>
    <row r="558" customFormat="false" ht="12.75" hidden="false" customHeight="false" outlineLevel="0" collapsed="false">
      <c r="A558" s="71" t="n">
        <f aca="false">VarInput!A558</f>
        <v>0</v>
      </c>
      <c r="B558" s="71" t="n">
        <f aca="false">VarInput!B558</f>
        <v>0</v>
      </c>
      <c r="C558" s="71" t="n">
        <f aca="false">VarInput!C558</f>
        <v>0</v>
      </c>
      <c r="D558" s="71" t="n">
        <f aca="false">VarInput!D558</f>
        <v>0</v>
      </c>
      <c r="E558" s="71" t="n">
        <f aca="false">VarInput!E558</f>
        <v>0</v>
      </c>
      <c r="F558" s="71" t="n">
        <f aca="false">VarInput!F558</f>
        <v>0</v>
      </c>
      <c r="G558" s="71" t="n">
        <f aca="false">VarInput!G558</f>
        <v>0</v>
      </c>
      <c r="H558" s="71" t="n">
        <f aca="false">VarInput!H558</f>
        <v>0</v>
      </c>
      <c r="I558" s="71" t="n">
        <f aca="false">VarInput!I558</f>
        <v>0</v>
      </c>
      <c r="J558" s="71" t="n">
        <f aca="false">VarInput!J558</f>
        <v>0</v>
      </c>
      <c r="K558" s="72" t="n">
        <f aca="false">VarInput!K558</f>
        <v>0</v>
      </c>
      <c r="L558" s="72"/>
      <c r="M558" s="72"/>
    </row>
    <row r="559" customFormat="false" ht="12.75" hidden="false" customHeight="false" outlineLevel="0" collapsed="false">
      <c r="A559" s="71" t="n">
        <f aca="false">VarInput!A559</f>
        <v>0</v>
      </c>
      <c r="B559" s="71" t="n">
        <f aca="false">VarInput!B559</f>
        <v>0</v>
      </c>
      <c r="C559" s="71" t="n">
        <f aca="false">VarInput!C559</f>
        <v>0</v>
      </c>
      <c r="D559" s="71" t="n">
        <f aca="false">VarInput!D559</f>
        <v>0</v>
      </c>
      <c r="E559" s="71" t="n">
        <f aca="false">VarInput!E559</f>
        <v>0</v>
      </c>
      <c r="F559" s="71" t="n">
        <f aca="false">VarInput!F559</f>
        <v>0</v>
      </c>
      <c r="G559" s="71" t="n">
        <f aca="false">VarInput!G559</f>
        <v>0</v>
      </c>
      <c r="H559" s="71" t="n">
        <f aca="false">VarInput!H559</f>
        <v>0</v>
      </c>
      <c r="I559" s="71" t="n">
        <f aca="false">VarInput!I559</f>
        <v>0</v>
      </c>
      <c r="J559" s="71" t="n">
        <f aca="false">VarInput!J559</f>
        <v>0</v>
      </c>
      <c r="K559" s="72" t="n">
        <f aca="false">VarInput!K559</f>
        <v>0</v>
      </c>
      <c r="L559" s="72"/>
      <c r="M559" s="72"/>
    </row>
    <row r="560" customFormat="false" ht="12.75" hidden="false" customHeight="false" outlineLevel="0" collapsed="false">
      <c r="A560" s="71" t="n">
        <f aca="false">VarInput!A560</f>
        <v>0</v>
      </c>
      <c r="B560" s="71" t="n">
        <f aca="false">VarInput!B560</f>
        <v>0</v>
      </c>
      <c r="C560" s="71" t="n">
        <f aca="false">VarInput!C560</f>
        <v>0</v>
      </c>
      <c r="D560" s="71" t="n">
        <f aca="false">VarInput!D560</f>
        <v>0</v>
      </c>
      <c r="E560" s="71" t="n">
        <f aca="false">VarInput!E560</f>
        <v>0</v>
      </c>
      <c r="F560" s="71" t="n">
        <f aca="false">VarInput!F560</f>
        <v>0</v>
      </c>
      <c r="G560" s="71" t="n">
        <f aca="false">VarInput!G560</f>
        <v>0</v>
      </c>
      <c r="H560" s="71" t="n">
        <f aca="false">VarInput!H560</f>
        <v>0</v>
      </c>
      <c r="I560" s="71" t="n">
        <f aca="false">VarInput!I560</f>
        <v>0</v>
      </c>
      <c r="J560" s="71" t="n">
        <f aca="false">VarInput!J560</f>
        <v>0</v>
      </c>
      <c r="K560" s="72" t="n">
        <f aca="false">VarInput!K560</f>
        <v>0</v>
      </c>
      <c r="L560" s="72"/>
      <c r="M560" s="72"/>
    </row>
    <row r="561" customFormat="false" ht="12.75" hidden="false" customHeight="false" outlineLevel="0" collapsed="false">
      <c r="A561" s="71" t="n">
        <f aca="false">VarInput!A561</f>
        <v>0</v>
      </c>
      <c r="B561" s="71" t="n">
        <f aca="false">VarInput!B561</f>
        <v>0</v>
      </c>
      <c r="C561" s="71" t="n">
        <f aca="false">VarInput!C561</f>
        <v>0</v>
      </c>
      <c r="D561" s="71" t="n">
        <f aca="false">VarInput!D561</f>
        <v>0</v>
      </c>
      <c r="E561" s="71" t="n">
        <f aca="false">VarInput!E561</f>
        <v>0</v>
      </c>
      <c r="F561" s="71" t="n">
        <f aca="false">VarInput!F561</f>
        <v>0</v>
      </c>
      <c r="G561" s="71" t="n">
        <f aca="false">VarInput!G561</f>
        <v>0</v>
      </c>
      <c r="H561" s="71" t="n">
        <f aca="false">VarInput!H561</f>
        <v>0</v>
      </c>
      <c r="I561" s="71" t="n">
        <f aca="false">VarInput!I561</f>
        <v>0</v>
      </c>
      <c r="J561" s="71" t="n">
        <f aca="false">VarInput!J561</f>
        <v>0</v>
      </c>
      <c r="K561" s="72" t="n">
        <f aca="false">VarInput!K561</f>
        <v>0</v>
      </c>
      <c r="L561" s="72"/>
      <c r="M561" s="72"/>
    </row>
    <row r="562" customFormat="false" ht="12.75" hidden="false" customHeight="false" outlineLevel="0" collapsed="false">
      <c r="A562" s="71" t="n">
        <f aca="false">VarInput!A562</f>
        <v>0</v>
      </c>
      <c r="B562" s="71" t="n">
        <f aca="false">VarInput!B562</f>
        <v>0</v>
      </c>
      <c r="C562" s="71" t="n">
        <f aca="false">VarInput!C562</f>
        <v>0</v>
      </c>
      <c r="D562" s="71" t="n">
        <f aca="false">VarInput!D562</f>
        <v>0</v>
      </c>
      <c r="E562" s="71" t="n">
        <f aca="false">VarInput!E562</f>
        <v>0</v>
      </c>
      <c r="F562" s="71" t="n">
        <f aca="false">VarInput!F562</f>
        <v>0</v>
      </c>
      <c r="G562" s="71" t="n">
        <f aca="false">VarInput!G562</f>
        <v>0</v>
      </c>
      <c r="H562" s="71" t="n">
        <f aca="false">VarInput!H562</f>
        <v>0</v>
      </c>
      <c r="I562" s="71" t="n">
        <f aca="false">VarInput!I562</f>
        <v>0</v>
      </c>
      <c r="J562" s="71" t="n">
        <f aca="false">VarInput!J562</f>
        <v>0</v>
      </c>
      <c r="K562" s="72" t="n">
        <f aca="false">VarInput!K562</f>
        <v>0</v>
      </c>
      <c r="L562" s="72"/>
      <c r="M562" s="72"/>
    </row>
    <row r="563" customFormat="false" ht="12.75" hidden="false" customHeight="false" outlineLevel="0" collapsed="false">
      <c r="A563" s="71" t="n">
        <f aca="false">VarInput!A563</f>
        <v>0</v>
      </c>
      <c r="B563" s="71" t="n">
        <f aca="false">VarInput!B563</f>
        <v>0</v>
      </c>
      <c r="C563" s="71" t="n">
        <f aca="false">VarInput!C563</f>
        <v>0</v>
      </c>
      <c r="D563" s="71" t="n">
        <f aca="false">VarInput!D563</f>
        <v>0</v>
      </c>
      <c r="E563" s="71" t="n">
        <f aca="false">VarInput!E563</f>
        <v>0</v>
      </c>
      <c r="F563" s="71" t="n">
        <f aca="false">VarInput!F563</f>
        <v>0</v>
      </c>
      <c r="G563" s="71" t="n">
        <f aca="false">VarInput!G563</f>
        <v>0</v>
      </c>
      <c r="H563" s="71" t="n">
        <f aca="false">VarInput!H563</f>
        <v>0</v>
      </c>
      <c r="I563" s="71" t="n">
        <f aca="false">VarInput!I563</f>
        <v>0</v>
      </c>
      <c r="J563" s="71" t="n">
        <f aca="false">VarInput!J563</f>
        <v>0</v>
      </c>
      <c r="K563" s="72" t="n">
        <f aca="false">VarInput!K563</f>
        <v>0</v>
      </c>
      <c r="L563" s="72"/>
      <c r="M563" s="72"/>
    </row>
    <row r="564" customFormat="false" ht="12.75" hidden="false" customHeight="false" outlineLevel="0" collapsed="false">
      <c r="A564" s="71" t="n">
        <f aca="false">VarInput!A564</f>
        <v>0</v>
      </c>
      <c r="B564" s="71" t="n">
        <f aca="false">VarInput!B564</f>
        <v>0</v>
      </c>
      <c r="C564" s="71" t="n">
        <f aca="false">VarInput!C564</f>
        <v>0</v>
      </c>
      <c r="D564" s="71" t="n">
        <f aca="false">VarInput!D564</f>
        <v>0</v>
      </c>
      <c r="E564" s="71" t="n">
        <f aca="false">VarInput!E564</f>
        <v>0</v>
      </c>
      <c r="F564" s="71" t="n">
        <f aca="false">VarInput!F564</f>
        <v>0</v>
      </c>
      <c r="G564" s="71" t="n">
        <f aca="false">VarInput!G564</f>
        <v>0</v>
      </c>
      <c r="H564" s="71" t="n">
        <f aca="false">VarInput!H564</f>
        <v>0</v>
      </c>
      <c r="I564" s="71" t="n">
        <f aca="false">VarInput!I564</f>
        <v>0</v>
      </c>
      <c r="J564" s="71" t="n">
        <f aca="false">VarInput!J564</f>
        <v>0</v>
      </c>
      <c r="K564" s="72" t="n">
        <f aca="false">VarInput!K564</f>
        <v>0</v>
      </c>
      <c r="L564" s="72"/>
      <c r="M564" s="72"/>
    </row>
    <row r="565" customFormat="false" ht="12.75" hidden="false" customHeight="false" outlineLevel="0" collapsed="false">
      <c r="A565" s="71" t="n">
        <f aca="false">VarInput!A565</f>
        <v>0</v>
      </c>
      <c r="B565" s="71" t="n">
        <f aca="false">VarInput!B565</f>
        <v>0</v>
      </c>
      <c r="C565" s="71" t="n">
        <f aca="false">VarInput!C565</f>
        <v>0</v>
      </c>
      <c r="D565" s="71" t="n">
        <f aca="false">VarInput!D565</f>
        <v>0</v>
      </c>
      <c r="E565" s="71" t="n">
        <f aca="false">VarInput!E565</f>
        <v>0</v>
      </c>
      <c r="F565" s="71" t="n">
        <f aca="false">VarInput!F565</f>
        <v>0</v>
      </c>
      <c r="G565" s="71" t="n">
        <f aca="false">VarInput!G565</f>
        <v>0</v>
      </c>
      <c r="H565" s="71" t="n">
        <f aca="false">VarInput!H565</f>
        <v>0</v>
      </c>
      <c r="I565" s="71" t="n">
        <f aca="false">VarInput!I565</f>
        <v>0</v>
      </c>
      <c r="J565" s="71" t="n">
        <f aca="false">VarInput!J565</f>
        <v>0</v>
      </c>
      <c r="K565" s="72" t="n">
        <f aca="false">VarInput!K565</f>
        <v>0</v>
      </c>
      <c r="L565" s="72"/>
      <c r="M565" s="72"/>
    </row>
    <row r="566" customFormat="false" ht="12.75" hidden="false" customHeight="false" outlineLevel="0" collapsed="false">
      <c r="A566" s="71" t="n">
        <f aca="false">VarInput!A566</f>
        <v>0</v>
      </c>
      <c r="B566" s="71" t="n">
        <f aca="false">VarInput!B566</f>
        <v>0</v>
      </c>
      <c r="C566" s="71" t="n">
        <f aca="false">VarInput!C566</f>
        <v>0</v>
      </c>
      <c r="D566" s="71" t="n">
        <f aca="false">VarInput!D566</f>
        <v>0</v>
      </c>
      <c r="E566" s="71" t="n">
        <f aca="false">VarInput!E566</f>
        <v>0</v>
      </c>
      <c r="F566" s="71" t="n">
        <f aca="false">VarInput!F566</f>
        <v>0</v>
      </c>
      <c r="G566" s="71" t="n">
        <f aca="false">VarInput!G566</f>
        <v>0</v>
      </c>
      <c r="H566" s="71" t="n">
        <f aca="false">VarInput!H566</f>
        <v>0</v>
      </c>
      <c r="I566" s="71" t="n">
        <f aca="false">VarInput!I566</f>
        <v>0</v>
      </c>
      <c r="J566" s="71" t="n">
        <f aca="false">VarInput!J566</f>
        <v>0</v>
      </c>
      <c r="K566" s="72" t="n">
        <f aca="false">VarInput!K566</f>
        <v>0</v>
      </c>
      <c r="L566" s="72"/>
      <c r="M566" s="72"/>
    </row>
    <row r="567" customFormat="false" ht="12.75" hidden="false" customHeight="false" outlineLevel="0" collapsed="false">
      <c r="A567" s="71" t="n">
        <f aca="false">VarInput!A567</f>
        <v>0</v>
      </c>
      <c r="B567" s="71" t="n">
        <f aca="false">VarInput!B567</f>
        <v>0</v>
      </c>
      <c r="C567" s="71" t="n">
        <f aca="false">VarInput!C567</f>
        <v>0</v>
      </c>
      <c r="D567" s="71" t="n">
        <f aca="false">VarInput!D567</f>
        <v>0</v>
      </c>
      <c r="E567" s="71" t="n">
        <f aca="false">VarInput!E567</f>
        <v>0</v>
      </c>
      <c r="F567" s="71" t="n">
        <f aca="false">VarInput!F567</f>
        <v>0</v>
      </c>
      <c r="G567" s="71" t="n">
        <f aca="false">VarInput!G567</f>
        <v>0</v>
      </c>
      <c r="H567" s="71" t="n">
        <f aca="false">VarInput!H567</f>
        <v>0</v>
      </c>
      <c r="I567" s="71" t="n">
        <f aca="false">VarInput!I567</f>
        <v>0</v>
      </c>
      <c r="J567" s="71" t="n">
        <f aca="false">VarInput!J567</f>
        <v>0</v>
      </c>
      <c r="K567" s="72" t="n">
        <f aca="false">VarInput!K567</f>
        <v>0</v>
      </c>
      <c r="L567" s="72"/>
      <c r="M567" s="72"/>
    </row>
    <row r="568" customFormat="false" ht="12.75" hidden="false" customHeight="false" outlineLevel="0" collapsed="false">
      <c r="A568" s="71" t="n">
        <f aca="false">VarInput!A568</f>
        <v>0</v>
      </c>
      <c r="B568" s="71" t="n">
        <f aca="false">VarInput!B568</f>
        <v>0</v>
      </c>
      <c r="C568" s="71" t="n">
        <f aca="false">VarInput!C568</f>
        <v>0</v>
      </c>
      <c r="D568" s="71" t="n">
        <f aca="false">VarInput!D568</f>
        <v>0</v>
      </c>
      <c r="E568" s="71" t="n">
        <f aca="false">VarInput!E568</f>
        <v>0</v>
      </c>
      <c r="F568" s="71" t="n">
        <f aca="false">VarInput!F568</f>
        <v>0</v>
      </c>
      <c r="G568" s="71" t="n">
        <f aca="false">VarInput!G568</f>
        <v>0</v>
      </c>
      <c r="H568" s="71" t="n">
        <f aca="false">VarInput!H568</f>
        <v>0</v>
      </c>
      <c r="I568" s="71" t="n">
        <f aca="false">VarInput!I568</f>
        <v>0</v>
      </c>
      <c r="J568" s="71" t="n">
        <f aca="false">VarInput!J568</f>
        <v>0</v>
      </c>
      <c r="K568" s="72" t="n">
        <f aca="false">VarInput!K568</f>
        <v>0</v>
      </c>
      <c r="L568" s="72"/>
      <c r="M568" s="72"/>
    </row>
    <row r="569" customFormat="false" ht="12.75" hidden="false" customHeight="false" outlineLevel="0" collapsed="false">
      <c r="A569" s="71" t="n">
        <f aca="false">VarInput!A569</f>
        <v>0</v>
      </c>
      <c r="B569" s="71" t="n">
        <f aca="false">VarInput!B569</f>
        <v>0</v>
      </c>
      <c r="C569" s="71" t="n">
        <f aca="false">VarInput!C569</f>
        <v>0</v>
      </c>
      <c r="D569" s="71" t="n">
        <f aca="false">VarInput!D569</f>
        <v>0</v>
      </c>
      <c r="E569" s="71" t="n">
        <f aca="false">VarInput!E569</f>
        <v>0</v>
      </c>
      <c r="F569" s="71" t="n">
        <f aca="false">VarInput!F569</f>
        <v>0</v>
      </c>
      <c r="G569" s="71" t="n">
        <f aca="false">VarInput!G569</f>
        <v>0</v>
      </c>
      <c r="H569" s="71" t="n">
        <f aca="false">VarInput!H569</f>
        <v>0</v>
      </c>
      <c r="I569" s="71" t="n">
        <f aca="false">VarInput!I569</f>
        <v>0</v>
      </c>
      <c r="J569" s="71" t="n">
        <f aca="false">VarInput!J569</f>
        <v>0</v>
      </c>
      <c r="K569" s="72" t="n">
        <f aca="false">VarInput!K569</f>
        <v>0</v>
      </c>
      <c r="L569" s="72"/>
      <c r="M569" s="72"/>
    </row>
    <row r="570" customFormat="false" ht="12.75" hidden="false" customHeight="false" outlineLevel="0" collapsed="false">
      <c r="A570" s="71" t="n">
        <f aca="false">VarInput!A570</f>
        <v>0</v>
      </c>
      <c r="B570" s="71" t="n">
        <f aca="false">VarInput!B570</f>
        <v>0</v>
      </c>
      <c r="C570" s="71" t="n">
        <f aca="false">VarInput!C570</f>
        <v>0</v>
      </c>
      <c r="D570" s="71" t="n">
        <f aca="false">VarInput!D570</f>
        <v>0</v>
      </c>
      <c r="E570" s="71" t="n">
        <f aca="false">VarInput!E570</f>
        <v>0</v>
      </c>
      <c r="F570" s="71" t="n">
        <f aca="false">VarInput!F570</f>
        <v>0</v>
      </c>
      <c r="G570" s="71" t="n">
        <f aca="false">VarInput!G570</f>
        <v>0</v>
      </c>
      <c r="H570" s="71" t="n">
        <f aca="false">VarInput!H570</f>
        <v>0</v>
      </c>
      <c r="I570" s="71" t="n">
        <f aca="false">VarInput!I570</f>
        <v>0</v>
      </c>
      <c r="J570" s="71" t="n">
        <f aca="false">VarInput!J570</f>
        <v>0</v>
      </c>
      <c r="K570" s="72" t="n">
        <f aca="false">VarInput!K570</f>
        <v>0</v>
      </c>
      <c r="L570" s="72"/>
      <c r="M570" s="72"/>
    </row>
    <row r="571" customFormat="false" ht="12.75" hidden="false" customHeight="false" outlineLevel="0" collapsed="false">
      <c r="A571" s="71" t="n">
        <f aca="false">VarInput!A571</f>
        <v>0</v>
      </c>
      <c r="B571" s="71" t="n">
        <f aca="false">VarInput!B571</f>
        <v>0</v>
      </c>
      <c r="C571" s="71" t="n">
        <f aca="false">VarInput!C571</f>
        <v>0</v>
      </c>
      <c r="D571" s="71" t="n">
        <f aca="false">VarInput!D571</f>
        <v>0</v>
      </c>
      <c r="E571" s="71" t="n">
        <f aca="false">VarInput!E571</f>
        <v>0</v>
      </c>
      <c r="F571" s="71" t="n">
        <f aca="false">VarInput!F571</f>
        <v>0</v>
      </c>
      <c r="G571" s="71" t="n">
        <f aca="false">VarInput!G571</f>
        <v>0</v>
      </c>
      <c r="H571" s="71" t="n">
        <f aca="false">VarInput!H571</f>
        <v>0</v>
      </c>
      <c r="I571" s="71" t="n">
        <f aca="false">VarInput!I571</f>
        <v>0</v>
      </c>
      <c r="J571" s="71" t="n">
        <f aca="false">VarInput!J571</f>
        <v>0</v>
      </c>
      <c r="K571" s="72" t="n">
        <f aca="false">VarInput!K571</f>
        <v>0</v>
      </c>
      <c r="L571" s="72"/>
      <c r="M571" s="72"/>
    </row>
    <row r="572" customFormat="false" ht="12.75" hidden="false" customHeight="false" outlineLevel="0" collapsed="false">
      <c r="A572" s="71" t="n">
        <f aca="false">VarInput!A572</f>
        <v>0</v>
      </c>
      <c r="B572" s="71" t="n">
        <f aca="false">VarInput!B572</f>
        <v>0</v>
      </c>
      <c r="C572" s="71" t="n">
        <f aca="false">VarInput!C572</f>
        <v>0</v>
      </c>
      <c r="D572" s="71" t="n">
        <f aca="false">VarInput!D572</f>
        <v>0</v>
      </c>
      <c r="E572" s="71" t="n">
        <f aca="false">VarInput!E572</f>
        <v>0</v>
      </c>
      <c r="F572" s="71" t="n">
        <f aca="false">VarInput!F572</f>
        <v>0</v>
      </c>
      <c r="G572" s="71" t="n">
        <f aca="false">VarInput!G572</f>
        <v>0</v>
      </c>
      <c r="H572" s="71" t="n">
        <f aca="false">VarInput!H572</f>
        <v>0</v>
      </c>
      <c r="I572" s="71" t="n">
        <f aca="false">VarInput!I572</f>
        <v>0</v>
      </c>
      <c r="J572" s="71" t="n">
        <f aca="false">VarInput!J572</f>
        <v>0</v>
      </c>
      <c r="K572" s="72" t="n">
        <f aca="false">VarInput!K572</f>
        <v>0</v>
      </c>
      <c r="L572" s="72"/>
      <c r="M572" s="72"/>
    </row>
    <row r="573" customFormat="false" ht="12.75" hidden="false" customHeight="false" outlineLevel="0" collapsed="false">
      <c r="A573" s="71" t="n">
        <f aca="false">VarInput!A573</f>
        <v>0</v>
      </c>
      <c r="B573" s="71" t="n">
        <f aca="false">VarInput!B573</f>
        <v>0</v>
      </c>
      <c r="C573" s="71" t="n">
        <f aca="false">VarInput!C573</f>
        <v>0</v>
      </c>
      <c r="D573" s="71" t="n">
        <f aca="false">VarInput!D573</f>
        <v>0</v>
      </c>
      <c r="E573" s="71" t="n">
        <f aca="false">VarInput!E573</f>
        <v>0</v>
      </c>
      <c r="F573" s="71" t="n">
        <f aca="false">VarInput!F573</f>
        <v>0</v>
      </c>
      <c r="G573" s="71" t="n">
        <f aca="false">VarInput!G573</f>
        <v>0</v>
      </c>
      <c r="H573" s="71" t="n">
        <f aca="false">VarInput!H573</f>
        <v>0</v>
      </c>
      <c r="I573" s="71" t="n">
        <f aca="false">VarInput!I573</f>
        <v>0</v>
      </c>
      <c r="J573" s="71" t="n">
        <f aca="false">VarInput!J573</f>
        <v>0</v>
      </c>
      <c r="K573" s="72" t="n">
        <f aca="false">VarInput!K573</f>
        <v>0</v>
      </c>
      <c r="L573" s="72"/>
      <c r="M573" s="72"/>
    </row>
    <row r="574" customFormat="false" ht="12.75" hidden="false" customHeight="false" outlineLevel="0" collapsed="false">
      <c r="A574" s="71" t="n">
        <f aca="false">VarInput!A574</f>
        <v>0</v>
      </c>
      <c r="B574" s="71" t="n">
        <f aca="false">VarInput!B574</f>
        <v>0</v>
      </c>
      <c r="C574" s="71" t="n">
        <f aca="false">VarInput!C574</f>
        <v>0</v>
      </c>
      <c r="D574" s="71" t="n">
        <f aca="false">VarInput!D574</f>
        <v>0</v>
      </c>
      <c r="E574" s="71" t="n">
        <f aca="false">VarInput!E574</f>
        <v>0</v>
      </c>
      <c r="F574" s="71" t="n">
        <f aca="false">VarInput!F574</f>
        <v>0</v>
      </c>
      <c r="G574" s="71" t="n">
        <f aca="false">VarInput!G574</f>
        <v>0</v>
      </c>
      <c r="H574" s="71" t="n">
        <f aca="false">VarInput!H574</f>
        <v>0</v>
      </c>
      <c r="I574" s="71" t="n">
        <f aca="false">VarInput!I574</f>
        <v>0</v>
      </c>
      <c r="J574" s="71" t="n">
        <f aca="false">VarInput!J574</f>
        <v>0</v>
      </c>
      <c r="K574" s="72" t="n">
        <f aca="false">VarInput!K574</f>
        <v>0</v>
      </c>
      <c r="L574" s="72"/>
      <c r="M574" s="72"/>
    </row>
    <row r="575" customFormat="false" ht="12.75" hidden="false" customHeight="false" outlineLevel="0" collapsed="false">
      <c r="A575" s="71" t="n">
        <f aca="false">VarInput!A575</f>
        <v>0</v>
      </c>
      <c r="B575" s="71" t="n">
        <f aca="false">VarInput!B575</f>
        <v>0</v>
      </c>
      <c r="C575" s="71" t="n">
        <f aca="false">VarInput!C575</f>
        <v>0</v>
      </c>
      <c r="D575" s="71" t="n">
        <f aca="false">VarInput!D575</f>
        <v>0</v>
      </c>
      <c r="E575" s="71" t="n">
        <f aca="false">VarInput!E575</f>
        <v>0</v>
      </c>
      <c r="F575" s="71" t="n">
        <f aca="false">VarInput!F575</f>
        <v>0</v>
      </c>
      <c r="G575" s="71" t="n">
        <f aca="false">VarInput!G575</f>
        <v>0</v>
      </c>
      <c r="H575" s="71" t="n">
        <f aca="false">VarInput!H575</f>
        <v>0</v>
      </c>
      <c r="I575" s="71" t="n">
        <f aca="false">VarInput!I575</f>
        <v>0</v>
      </c>
      <c r="J575" s="71" t="n">
        <f aca="false">VarInput!J575</f>
        <v>0</v>
      </c>
      <c r="K575" s="72" t="n">
        <f aca="false">VarInput!K575</f>
        <v>0</v>
      </c>
      <c r="L575" s="72"/>
      <c r="M575" s="72"/>
    </row>
    <row r="576" customFormat="false" ht="12.75" hidden="false" customHeight="false" outlineLevel="0" collapsed="false">
      <c r="A576" s="71" t="n">
        <f aca="false">VarInput!A576</f>
        <v>0</v>
      </c>
      <c r="B576" s="71" t="n">
        <f aca="false">VarInput!B576</f>
        <v>0</v>
      </c>
      <c r="C576" s="71" t="n">
        <f aca="false">VarInput!C576</f>
        <v>0</v>
      </c>
      <c r="D576" s="71" t="n">
        <f aca="false">VarInput!D576</f>
        <v>0</v>
      </c>
      <c r="E576" s="71" t="n">
        <f aca="false">VarInput!E576</f>
        <v>0</v>
      </c>
      <c r="F576" s="71" t="n">
        <f aca="false">VarInput!F576</f>
        <v>0</v>
      </c>
      <c r="G576" s="71" t="n">
        <f aca="false">VarInput!G576</f>
        <v>0</v>
      </c>
      <c r="H576" s="71" t="n">
        <f aca="false">VarInput!H576</f>
        <v>0</v>
      </c>
      <c r="I576" s="71" t="n">
        <f aca="false">VarInput!I576</f>
        <v>0</v>
      </c>
      <c r="J576" s="71" t="n">
        <f aca="false">VarInput!J576</f>
        <v>0</v>
      </c>
      <c r="K576" s="72" t="n">
        <f aca="false">VarInput!K576</f>
        <v>0</v>
      </c>
      <c r="L576" s="72"/>
      <c r="M576" s="72"/>
    </row>
    <row r="577" customFormat="false" ht="12.75" hidden="false" customHeight="false" outlineLevel="0" collapsed="false">
      <c r="A577" s="71" t="n">
        <f aca="false">VarInput!A577</f>
        <v>0</v>
      </c>
      <c r="B577" s="71" t="n">
        <f aca="false">VarInput!B577</f>
        <v>0</v>
      </c>
      <c r="C577" s="71" t="n">
        <f aca="false">VarInput!C577</f>
        <v>0</v>
      </c>
      <c r="D577" s="71" t="n">
        <f aca="false">VarInput!D577</f>
        <v>0</v>
      </c>
      <c r="E577" s="71" t="n">
        <f aca="false">VarInput!E577</f>
        <v>0</v>
      </c>
      <c r="F577" s="71" t="n">
        <f aca="false">VarInput!F577</f>
        <v>0</v>
      </c>
      <c r="G577" s="71" t="n">
        <f aca="false">VarInput!G577</f>
        <v>0</v>
      </c>
      <c r="H577" s="71" t="n">
        <f aca="false">VarInput!H577</f>
        <v>0</v>
      </c>
      <c r="I577" s="71" t="n">
        <f aca="false">VarInput!I577</f>
        <v>0</v>
      </c>
      <c r="J577" s="71" t="n">
        <f aca="false">VarInput!J577</f>
        <v>0</v>
      </c>
      <c r="K577" s="72" t="n">
        <f aca="false">VarInput!K577</f>
        <v>0</v>
      </c>
      <c r="L577" s="72"/>
      <c r="M577" s="72"/>
    </row>
    <row r="578" customFormat="false" ht="12.75" hidden="false" customHeight="false" outlineLevel="0" collapsed="false">
      <c r="A578" s="71" t="n">
        <f aca="false">VarInput!A578</f>
        <v>0</v>
      </c>
      <c r="B578" s="71" t="n">
        <f aca="false">VarInput!B578</f>
        <v>0</v>
      </c>
      <c r="C578" s="71" t="n">
        <f aca="false">VarInput!C578</f>
        <v>0</v>
      </c>
      <c r="D578" s="71" t="n">
        <f aca="false">VarInput!D578</f>
        <v>0</v>
      </c>
      <c r="E578" s="71" t="n">
        <f aca="false">VarInput!E578</f>
        <v>0</v>
      </c>
      <c r="F578" s="71" t="n">
        <f aca="false">VarInput!F578</f>
        <v>0</v>
      </c>
      <c r="G578" s="71" t="n">
        <f aca="false">VarInput!G578</f>
        <v>0</v>
      </c>
      <c r="H578" s="71" t="n">
        <f aca="false">VarInput!H578</f>
        <v>0</v>
      </c>
      <c r="I578" s="71" t="n">
        <f aca="false">VarInput!I578</f>
        <v>0</v>
      </c>
      <c r="J578" s="71" t="n">
        <f aca="false">VarInput!J578</f>
        <v>0</v>
      </c>
      <c r="K578" s="72" t="n">
        <f aca="false">VarInput!K578</f>
        <v>0</v>
      </c>
      <c r="L578" s="72"/>
      <c r="M578" s="72"/>
    </row>
    <row r="579" customFormat="false" ht="12.75" hidden="false" customHeight="false" outlineLevel="0" collapsed="false">
      <c r="A579" s="71" t="n">
        <f aca="false">VarInput!A579</f>
        <v>0</v>
      </c>
      <c r="B579" s="71" t="n">
        <f aca="false">VarInput!B579</f>
        <v>0</v>
      </c>
      <c r="C579" s="71" t="n">
        <f aca="false">VarInput!C579</f>
        <v>0</v>
      </c>
      <c r="D579" s="71" t="n">
        <f aca="false">VarInput!D579</f>
        <v>0</v>
      </c>
      <c r="E579" s="71" t="n">
        <f aca="false">VarInput!E579</f>
        <v>0</v>
      </c>
      <c r="F579" s="71" t="n">
        <f aca="false">VarInput!F579</f>
        <v>0</v>
      </c>
      <c r="G579" s="71" t="n">
        <f aca="false">VarInput!G579</f>
        <v>0</v>
      </c>
      <c r="H579" s="71" t="n">
        <f aca="false">VarInput!H579</f>
        <v>0</v>
      </c>
      <c r="I579" s="71" t="n">
        <f aca="false">VarInput!I579</f>
        <v>0</v>
      </c>
      <c r="J579" s="71" t="n">
        <f aca="false">VarInput!J579</f>
        <v>0</v>
      </c>
      <c r="K579" s="72" t="n">
        <f aca="false">VarInput!K579</f>
        <v>0</v>
      </c>
      <c r="L579" s="72"/>
      <c r="M579" s="72"/>
    </row>
    <row r="580" customFormat="false" ht="12.75" hidden="false" customHeight="false" outlineLevel="0" collapsed="false">
      <c r="A580" s="71" t="n">
        <f aca="false">VarInput!A580</f>
        <v>0</v>
      </c>
      <c r="B580" s="71" t="n">
        <f aca="false">VarInput!B580</f>
        <v>0</v>
      </c>
      <c r="C580" s="71" t="n">
        <f aca="false">VarInput!C580</f>
        <v>0</v>
      </c>
      <c r="D580" s="71" t="n">
        <f aca="false">VarInput!D580</f>
        <v>0</v>
      </c>
      <c r="E580" s="71" t="n">
        <f aca="false">VarInput!E580</f>
        <v>0</v>
      </c>
      <c r="F580" s="71" t="n">
        <f aca="false">VarInput!F580</f>
        <v>0</v>
      </c>
      <c r="G580" s="71" t="n">
        <f aca="false">VarInput!G580</f>
        <v>0</v>
      </c>
      <c r="H580" s="71" t="n">
        <f aca="false">VarInput!H580</f>
        <v>0</v>
      </c>
      <c r="I580" s="71" t="n">
        <f aca="false">VarInput!I580</f>
        <v>0</v>
      </c>
      <c r="J580" s="71" t="n">
        <f aca="false">VarInput!J580</f>
        <v>0</v>
      </c>
      <c r="K580" s="72" t="n">
        <f aca="false">VarInput!K580</f>
        <v>0</v>
      </c>
      <c r="L580" s="72"/>
      <c r="M580" s="72"/>
    </row>
    <row r="581" customFormat="false" ht="12.75" hidden="false" customHeight="false" outlineLevel="0" collapsed="false">
      <c r="A581" s="71" t="n">
        <f aca="false">VarInput!A581</f>
        <v>0</v>
      </c>
      <c r="B581" s="71" t="n">
        <f aca="false">VarInput!B581</f>
        <v>0</v>
      </c>
      <c r="C581" s="71" t="n">
        <f aca="false">VarInput!C581</f>
        <v>0</v>
      </c>
      <c r="D581" s="71" t="n">
        <f aca="false">VarInput!D581</f>
        <v>0</v>
      </c>
      <c r="E581" s="71" t="n">
        <f aca="false">VarInput!E581</f>
        <v>0</v>
      </c>
      <c r="F581" s="71" t="n">
        <f aca="false">VarInput!F581</f>
        <v>0</v>
      </c>
      <c r="G581" s="71" t="n">
        <f aca="false">VarInput!G581</f>
        <v>0</v>
      </c>
      <c r="H581" s="71" t="n">
        <f aca="false">VarInput!H581</f>
        <v>0</v>
      </c>
      <c r="I581" s="71" t="n">
        <f aca="false">VarInput!I581</f>
        <v>0</v>
      </c>
      <c r="J581" s="71" t="n">
        <f aca="false">VarInput!J581</f>
        <v>0</v>
      </c>
      <c r="K581" s="72" t="n">
        <f aca="false">VarInput!K581</f>
        <v>0</v>
      </c>
      <c r="L581" s="72"/>
      <c r="M581" s="72"/>
    </row>
    <row r="582" customFormat="false" ht="12.75" hidden="false" customHeight="false" outlineLevel="0" collapsed="false">
      <c r="A582" s="71" t="n">
        <f aca="false">VarInput!A582</f>
        <v>0</v>
      </c>
      <c r="B582" s="71" t="n">
        <f aca="false">VarInput!B582</f>
        <v>0</v>
      </c>
      <c r="C582" s="71" t="n">
        <f aca="false">VarInput!C582</f>
        <v>0</v>
      </c>
      <c r="D582" s="71" t="n">
        <f aca="false">VarInput!D582</f>
        <v>0</v>
      </c>
      <c r="E582" s="71" t="n">
        <f aca="false">VarInput!E582</f>
        <v>0</v>
      </c>
      <c r="F582" s="71" t="n">
        <f aca="false">VarInput!F582</f>
        <v>0</v>
      </c>
      <c r="G582" s="71" t="n">
        <f aca="false">VarInput!G582</f>
        <v>0</v>
      </c>
      <c r="H582" s="71" t="n">
        <f aca="false">VarInput!H582</f>
        <v>0</v>
      </c>
      <c r="I582" s="71" t="n">
        <f aca="false">VarInput!I582</f>
        <v>0</v>
      </c>
      <c r="J582" s="71" t="n">
        <f aca="false">VarInput!J582</f>
        <v>0</v>
      </c>
      <c r="K582" s="72" t="n">
        <f aca="false">VarInput!K582</f>
        <v>0</v>
      </c>
      <c r="L582" s="72"/>
      <c r="M582" s="72"/>
    </row>
    <row r="583" customFormat="false" ht="12.75" hidden="false" customHeight="false" outlineLevel="0" collapsed="false">
      <c r="A583" s="71" t="n">
        <f aca="false">VarInput!A583</f>
        <v>0</v>
      </c>
      <c r="B583" s="71" t="n">
        <f aca="false">VarInput!B583</f>
        <v>0</v>
      </c>
      <c r="C583" s="71" t="n">
        <f aca="false">VarInput!C583</f>
        <v>0</v>
      </c>
      <c r="D583" s="71" t="n">
        <f aca="false">VarInput!D583</f>
        <v>0</v>
      </c>
      <c r="E583" s="71" t="n">
        <f aca="false">VarInput!E583</f>
        <v>0</v>
      </c>
      <c r="F583" s="71" t="n">
        <f aca="false">VarInput!F583</f>
        <v>0</v>
      </c>
      <c r="G583" s="71" t="n">
        <f aca="false">VarInput!G583</f>
        <v>0</v>
      </c>
      <c r="H583" s="71" t="n">
        <f aca="false">VarInput!H583</f>
        <v>0</v>
      </c>
      <c r="I583" s="71" t="n">
        <f aca="false">VarInput!I583</f>
        <v>0</v>
      </c>
      <c r="J583" s="71" t="n">
        <f aca="false">VarInput!J583</f>
        <v>0</v>
      </c>
      <c r="K583" s="72" t="n">
        <f aca="false">VarInput!K583</f>
        <v>0</v>
      </c>
      <c r="L583" s="72"/>
      <c r="M583" s="72"/>
    </row>
    <row r="584" customFormat="false" ht="12.75" hidden="false" customHeight="false" outlineLevel="0" collapsed="false">
      <c r="A584" s="71" t="n">
        <f aca="false">VarInput!A584</f>
        <v>0</v>
      </c>
      <c r="B584" s="71" t="n">
        <f aca="false">VarInput!B584</f>
        <v>0</v>
      </c>
      <c r="C584" s="71" t="n">
        <f aca="false">VarInput!C584</f>
        <v>0</v>
      </c>
      <c r="D584" s="71" t="n">
        <f aca="false">VarInput!D584</f>
        <v>0</v>
      </c>
      <c r="E584" s="71" t="n">
        <f aca="false">VarInput!E584</f>
        <v>0</v>
      </c>
      <c r="F584" s="71" t="n">
        <f aca="false">VarInput!F584</f>
        <v>0</v>
      </c>
      <c r="G584" s="71" t="n">
        <f aca="false">VarInput!G584</f>
        <v>0</v>
      </c>
      <c r="H584" s="71" t="n">
        <f aca="false">VarInput!H584</f>
        <v>0</v>
      </c>
      <c r="I584" s="71" t="n">
        <f aca="false">VarInput!I584</f>
        <v>0</v>
      </c>
      <c r="J584" s="71" t="n">
        <f aca="false">VarInput!J584</f>
        <v>0</v>
      </c>
      <c r="K584" s="72" t="n">
        <f aca="false">VarInput!K584</f>
        <v>0</v>
      </c>
      <c r="L584" s="72"/>
      <c r="M584" s="72"/>
    </row>
    <row r="585" customFormat="false" ht="12.75" hidden="false" customHeight="false" outlineLevel="0" collapsed="false">
      <c r="A585" s="71" t="n">
        <f aca="false">VarInput!A585</f>
        <v>0</v>
      </c>
      <c r="B585" s="71" t="n">
        <f aca="false">VarInput!B585</f>
        <v>0</v>
      </c>
      <c r="C585" s="71" t="n">
        <f aca="false">VarInput!C585</f>
        <v>0</v>
      </c>
      <c r="D585" s="71" t="n">
        <f aca="false">VarInput!D585</f>
        <v>0</v>
      </c>
      <c r="E585" s="71" t="n">
        <f aca="false">VarInput!E585</f>
        <v>0</v>
      </c>
      <c r="F585" s="71" t="n">
        <f aca="false">VarInput!F585</f>
        <v>0</v>
      </c>
      <c r="G585" s="71" t="n">
        <f aca="false">VarInput!G585</f>
        <v>0</v>
      </c>
      <c r="H585" s="71" t="n">
        <f aca="false">VarInput!H585</f>
        <v>0</v>
      </c>
      <c r="I585" s="71" t="n">
        <f aca="false">VarInput!I585</f>
        <v>0</v>
      </c>
      <c r="J585" s="71" t="n">
        <f aca="false">VarInput!J585</f>
        <v>0</v>
      </c>
      <c r="K585" s="72" t="n">
        <f aca="false">VarInput!K585</f>
        <v>0</v>
      </c>
      <c r="L585" s="72"/>
      <c r="M585" s="72"/>
    </row>
    <row r="586" customFormat="false" ht="12.75" hidden="false" customHeight="false" outlineLevel="0" collapsed="false">
      <c r="A586" s="71" t="n">
        <f aca="false">VarInput!A586</f>
        <v>0</v>
      </c>
      <c r="B586" s="71" t="n">
        <f aca="false">VarInput!B586</f>
        <v>0</v>
      </c>
      <c r="C586" s="71" t="n">
        <f aca="false">VarInput!C586</f>
        <v>0</v>
      </c>
      <c r="D586" s="71" t="n">
        <f aca="false">VarInput!D586</f>
        <v>0</v>
      </c>
      <c r="E586" s="71" t="n">
        <f aca="false">VarInput!E586</f>
        <v>0</v>
      </c>
      <c r="F586" s="71" t="n">
        <f aca="false">VarInput!F586</f>
        <v>0</v>
      </c>
      <c r="G586" s="71" t="n">
        <f aca="false">VarInput!G586</f>
        <v>0</v>
      </c>
      <c r="H586" s="71" t="n">
        <f aca="false">VarInput!H586</f>
        <v>0</v>
      </c>
      <c r="I586" s="71" t="n">
        <f aca="false">VarInput!I586</f>
        <v>0</v>
      </c>
      <c r="J586" s="71" t="n">
        <f aca="false">VarInput!J586</f>
        <v>0</v>
      </c>
      <c r="K586" s="72" t="n">
        <f aca="false">VarInput!K586</f>
        <v>0</v>
      </c>
      <c r="L586" s="72"/>
      <c r="M586" s="72"/>
    </row>
    <row r="587" customFormat="false" ht="12.75" hidden="false" customHeight="false" outlineLevel="0" collapsed="false">
      <c r="A587" s="71" t="n">
        <f aca="false">VarInput!A587</f>
        <v>0</v>
      </c>
      <c r="B587" s="71" t="n">
        <f aca="false">VarInput!B587</f>
        <v>0</v>
      </c>
      <c r="C587" s="71" t="n">
        <f aca="false">VarInput!C587</f>
        <v>0</v>
      </c>
      <c r="D587" s="71" t="n">
        <f aca="false">VarInput!D587</f>
        <v>0</v>
      </c>
      <c r="E587" s="71" t="n">
        <f aca="false">VarInput!E587</f>
        <v>0</v>
      </c>
      <c r="F587" s="71" t="n">
        <f aca="false">VarInput!F587</f>
        <v>0</v>
      </c>
      <c r="G587" s="71" t="n">
        <f aca="false">VarInput!G587</f>
        <v>0</v>
      </c>
      <c r="H587" s="71" t="n">
        <f aca="false">VarInput!H587</f>
        <v>0</v>
      </c>
      <c r="I587" s="71" t="n">
        <f aca="false">VarInput!I587</f>
        <v>0</v>
      </c>
      <c r="J587" s="71" t="n">
        <f aca="false">VarInput!J587</f>
        <v>0</v>
      </c>
      <c r="K587" s="72" t="n">
        <f aca="false">VarInput!K587</f>
        <v>0</v>
      </c>
      <c r="L587" s="72"/>
      <c r="M587" s="72"/>
    </row>
    <row r="588" customFormat="false" ht="12.75" hidden="false" customHeight="false" outlineLevel="0" collapsed="false">
      <c r="A588" s="71" t="n">
        <f aca="false">VarInput!A588</f>
        <v>0</v>
      </c>
      <c r="B588" s="71" t="n">
        <f aca="false">VarInput!B588</f>
        <v>0</v>
      </c>
      <c r="C588" s="71" t="n">
        <f aca="false">VarInput!C588</f>
        <v>0</v>
      </c>
      <c r="D588" s="71" t="n">
        <f aca="false">VarInput!D588</f>
        <v>0</v>
      </c>
      <c r="E588" s="71" t="n">
        <f aca="false">VarInput!E588</f>
        <v>0</v>
      </c>
      <c r="F588" s="71" t="n">
        <f aca="false">VarInput!F588</f>
        <v>0</v>
      </c>
      <c r="G588" s="71" t="n">
        <f aca="false">VarInput!G588</f>
        <v>0</v>
      </c>
      <c r="H588" s="71" t="n">
        <f aca="false">VarInput!H588</f>
        <v>0</v>
      </c>
      <c r="I588" s="71" t="n">
        <f aca="false">VarInput!I588</f>
        <v>0</v>
      </c>
      <c r="J588" s="71" t="n">
        <f aca="false">VarInput!J588</f>
        <v>0</v>
      </c>
      <c r="K588" s="72" t="n">
        <f aca="false">VarInput!K588</f>
        <v>0</v>
      </c>
      <c r="L588" s="72"/>
      <c r="M588" s="72"/>
    </row>
    <row r="589" customFormat="false" ht="12.75" hidden="false" customHeight="false" outlineLevel="0" collapsed="false">
      <c r="A589" s="71" t="n">
        <f aca="false">VarInput!A589</f>
        <v>0</v>
      </c>
      <c r="B589" s="71" t="n">
        <f aca="false">VarInput!B589</f>
        <v>0</v>
      </c>
      <c r="C589" s="71" t="n">
        <f aca="false">VarInput!C589</f>
        <v>0</v>
      </c>
      <c r="D589" s="71" t="n">
        <f aca="false">VarInput!D589</f>
        <v>0</v>
      </c>
      <c r="E589" s="71" t="n">
        <f aca="false">VarInput!E589</f>
        <v>0</v>
      </c>
      <c r="F589" s="71" t="n">
        <f aca="false">VarInput!F589</f>
        <v>0</v>
      </c>
      <c r="G589" s="71" t="n">
        <f aca="false">VarInput!G589</f>
        <v>0</v>
      </c>
      <c r="H589" s="71" t="n">
        <f aca="false">VarInput!H589</f>
        <v>0</v>
      </c>
      <c r="I589" s="71" t="n">
        <f aca="false">VarInput!I589</f>
        <v>0</v>
      </c>
      <c r="J589" s="71" t="n">
        <f aca="false">VarInput!J589</f>
        <v>0</v>
      </c>
      <c r="K589" s="72" t="n">
        <f aca="false">VarInput!K589</f>
        <v>0</v>
      </c>
      <c r="L589" s="72"/>
      <c r="M589" s="72"/>
    </row>
    <row r="590" customFormat="false" ht="12.75" hidden="false" customHeight="false" outlineLevel="0" collapsed="false">
      <c r="A590" s="71" t="n">
        <f aca="false">VarInput!A590</f>
        <v>0</v>
      </c>
      <c r="B590" s="71" t="n">
        <f aca="false">VarInput!B590</f>
        <v>0</v>
      </c>
      <c r="C590" s="71" t="n">
        <f aca="false">VarInput!C590</f>
        <v>0</v>
      </c>
      <c r="D590" s="71" t="n">
        <f aca="false">VarInput!D590</f>
        <v>0</v>
      </c>
      <c r="E590" s="71" t="n">
        <f aca="false">VarInput!E590</f>
        <v>0</v>
      </c>
      <c r="F590" s="71" t="n">
        <f aca="false">VarInput!F590</f>
        <v>0</v>
      </c>
      <c r="G590" s="71" t="n">
        <f aca="false">VarInput!G590</f>
        <v>0</v>
      </c>
      <c r="H590" s="71" t="n">
        <f aca="false">VarInput!H590</f>
        <v>0</v>
      </c>
      <c r="I590" s="71" t="n">
        <f aca="false">VarInput!I590</f>
        <v>0</v>
      </c>
      <c r="J590" s="71" t="n">
        <f aca="false">VarInput!J590</f>
        <v>0</v>
      </c>
      <c r="K590" s="72" t="n">
        <f aca="false">VarInput!K590</f>
        <v>0</v>
      </c>
      <c r="L590" s="72"/>
      <c r="M590" s="72"/>
    </row>
    <row r="591" customFormat="false" ht="12.75" hidden="false" customHeight="false" outlineLevel="0" collapsed="false">
      <c r="A591" s="71" t="n">
        <f aca="false">VarInput!A591</f>
        <v>0</v>
      </c>
      <c r="B591" s="71" t="n">
        <f aca="false">VarInput!B591</f>
        <v>0</v>
      </c>
      <c r="C591" s="71" t="n">
        <f aca="false">VarInput!C591</f>
        <v>0</v>
      </c>
      <c r="D591" s="71" t="n">
        <f aca="false">VarInput!D591</f>
        <v>0</v>
      </c>
      <c r="E591" s="71" t="n">
        <f aca="false">VarInput!E591</f>
        <v>0</v>
      </c>
      <c r="F591" s="71" t="n">
        <f aca="false">VarInput!F591</f>
        <v>0</v>
      </c>
      <c r="G591" s="71" t="n">
        <f aca="false">VarInput!G591</f>
        <v>0</v>
      </c>
      <c r="H591" s="71" t="n">
        <f aca="false">VarInput!H591</f>
        <v>0</v>
      </c>
      <c r="I591" s="71" t="n">
        <f aca="false">VarInput!I591</f>
        <v>0</v>
      </c>
      <c r="J591" s="71" t="n">
        <f aca="false">VarInput!J591</f>
        <v>0</v>
      </c>
      <c r="K591" s="72" t="n">
        <f aca="false">VarInput!K591</f>
        <v>0</v>
      </c>
      <c r="L591" s="72"/>
      <c r="M591" s="72"/>
    </row>
    <row r="592" customFormat="false" ht="12.75" hidden="false" customHeight="false" outlineLevel="0" collapsed="false">
      <c r="A592" s="71" t="n">
        <f aca="false">VarInput!A592</f>
        <v>0</v>
      </c>
      <c r="B592" s="71" t="n">
        <f aca="false">VarInput!B592</f>
        <v>0</v>
      </c>
      <c r="C592" s="71" t="n">
        <f aca="false">VarInput!C592</f>
        <v>0</v>
      </c>
      <c r="D592" s="71" t="n">
        <f aca="false">VarInput!D592</f>
        <v>0</v>
      </c>
      <c r="E592" s="71" t="n">
        <f aca="false">VarInput!E592</f>
        <v>0</v>
      </c>
      <c r="F592" s="71" t="n">
        <f aca="false">VarInput!F592</f>
        <v>0</v>
      </c>
      <c r="G592" s="71" t="n">
        <f aca="false">VarInput!G592</f>
        <v>0</v>
      </c>
      <c r="H592" s="71" t="n">
        <f aca="false">VarInput!H592</f>
        <v>0</v>
      </c>
      <c r="I592" s="71" t="n">
        <f aca="false">VarInput!I592</f>
        <v>0</v>
      </c>
      <c r="J592" s="71" t="n">
        <f aca="false">VarInput!J592</f>
        <v>0</v>
      </c>
      <c r="K592" s="72" t="n">
        <f aca="false">VarInput!K592</f>
        <v>0</v>
      </c>
      <c r="L592" s="72"/>
      <c r="M592" s="72"/>
    </row>
    <row r="593" customFormat="false" ht="12.75" hidden="false" customHeight="false" outlineLevel="0" collapsed="false">
      <c r="A593" s="71" t="n">
        <f aca="false">VarInput!A593</f>
        <v>0</v>
      </c>
      <c r="B593" s="71" t="n">
        <f aca="false">VarInput!B593</f>
        <v>0</v>
      </c>
      <c r="C593" s="71" t="n">
        <f aca="false">VarInput!C593</f>
        <v>0</v>
      </c>
      <c r="D593" s="71" t="n">
        <f aca="false">VarInput!D593</f>
        <v>0</v>
      </c>
      <c r="E593" s="71" t="n">
        <f aca="false">VarInput!E593</f>
        <v>0</v>
      </c>
      <c r="F593" s="71" t="n">
        <f aca="false">VarInput!F593</f>
        <v>0</v>
      </c>
      <c r="G593" s="71" t="n">
        <f aca="false">VarInput!G593</f>
        <v>0</v>
      </c>
      <c r="H593" s="71" t="n">
        <f aca="false">VarInput!H593</f>
        <v>0</v>
      </c>
      <c r="I593" s="71" t="n">
        <f aca="false">VarInput!I593</f>
        <v>0</v>
      </c>
      <c r="J593" s="71" t="n">
        <f aca="false">VarInput!J593</f>
        <v>0</v>
      </c>
      <c r="K593" s="72" t="n">
        <f aca="false">VarInput!K593</f>
        <v>0</v>
      </c>
      <c r="L593" s="72"/>
      <c r="M593" s="72"/>
    </row>
    <row r="594" customFormat="false" ht="12.75" hidden="false" customHeight="false" outlineLevel="0" collapsed="false">
      <c r="A594" s="71" t="n">
        <f aca="false">VarInput!A594</f>
        <v>0</v>
      </c>
      <c r="B594" s="71" t="n">
        <f aca="false">VarInput!B594</f>
        <v>0</v>
      </c>
      <c r="C594" s="71" t="n">
        <f aca="false">VarInput!C594</f>
        <v>0</v>
      </c>
      <c r="D594" s="71" t="n">
        <f aca="false">VarInput!D594</f>
        <v>0</v>
      </c>
      <c r="E594" s="71" t="n">
        <f aca="false">VarInput!E594</f>
        <v>0</v>
      </c>
      <c r="F594" s="71" t="n">
        <f aca="false">VarInput!F594</f>
        <v>0</v>
      </c>
      <c r="G594" s="71" t="n">
        <f aca="false">VarInput!G594</f>
        <v>0</v>
      </c>
      <c r="H594" s="71" t="n">
        <f aca="false">VarInput!H594</f>
        <v>0</v>
      </c>
      <c r="I594" s="71" t="n">
        <f aca="false">VarInput!I594</f>
        <v>0</v>
      </c>
      <c r="J594" s="71" t="n">
        <f aca="false">VarInput!J594</f>
        <v>0</v>
      </c>
      <c r="K594" s="72" t="n">
        <f aca="false">VarInput!K594</f>
        <v>0</v>
      </c>
      <c r="L594" s="72"/>
      <c r="M594" s="72"/>
    </row>
    <row r="595" customFormat="false" ht="12.75" hidden="false" customHeight="false" outlineLevel="0" collapsed="false">
      <c r="A595" s="71" t="n">
        <f aca="false">VarInput!A595</f>
        <v>0</v>
      </c>
      <c r="B595" s="71" t="n">
        <f aca="false">VarInput!B595</f>
        <v>0</v>
      </c>
      <c r="C595" s="71" t="n">
        <f aca="false">VarInput!C595</f>
        <v>0</v>
      </c>
      <c r="D595" s="71" t="n">
        <f aca="false">VarInput!D595</f>
        <v>0</v>
      </c>
      <c r="E595" s="71" t="n">
        <f aca="false">VarInput!E595</f>
        <v>0</v>
      </c>
      <c r="F595" s="71" t="n">
        <f aca="false">VarInput!F595</f>
        <v>0</v>
      </c>
      <c r="G595" s="71" t="n">
        <f aca="false">VarInput!G595</f>
        <v>0</v>
      </c>
      <c r="H595" s="71" t="n">
        <f aca="false">VarInput!H595</f>
        <v>0</v>
      </c>
      <c r="I595" s="71" t="n">
        <f aca="false">VarInput!I595</f>
        <v>0</v>
      </c>
      <c r="J595" s="71" t="n">
        <f aca="false">VarInput!J595</f>
        <v>0</v>
      </c>
      <c r="K595" s="72" t="n">
        <f aca="false">VarInput!K595</f>
        <v>0</v>
      </c>
      <c r="L595" s="72"/>
      <c r="M595" s="72"/>
    </row>
    <row r="596" customFormat="false" ht="12.75" hidden="false" customHeight="false" outlineLevel="0" collapsed="false">
      <c r="A596" s="71" t="n">
        <f aca="false">VarInput!A596</f>
        <v>0</v>
      </c>
      <c r="B596" s="71" t="n">
        <f aca="false">VarInput!B596</f>
        <v>0</v>
      </c>
      <c r="C596" s="71" t="n">
        <f aca="false">VarInput!C596</f>
        <v>0</v>
      </c>
      <c r="D596" s="71" t="n">
        <f aca="false">VarInput!D596</f>
        <v>0</v>
      </c>
      <c r="E596" s="71" t="n">
        <f aca="false">VarInput!E596</f>
        <v>0</v>
      </c>
      <c r="F596" s="71" t="n">
        <f aca="false">VarInput!F596</f>
        <v>0</v>
      </c>
      <c r="G596" s="71" t="n">
        <f aca="false">VarInput!G596</f>
        <v>0</v>
      </c>
      <c r="H596" s="71" t="n">
        <f aca="false">VarInput!H596</f>
        <v>0</v>
      </c>
      <c r="I596" s="71" t="n">
        <f aca="false">VarInput!I596</f>
        <v>0</v>
      </c>
      <c r="J596" s="71" t="n">
        <f aca="false">VarInput!J596</f>
        <v>0</v>
      </c>
      <c r="K596" s="72" t="n">
        <f aca="false">VarInput!K596</f>
        <v>0</v>
      </c>
      <c r="L596" s="72"/>
      <c r="M596" s="72"/>
    </row>
    <row r="597" customFormat="false" ht="12.75" hidden="false" customHeight="false" outlineLevel="0" collapsed="false">
      <c r="A597" s="71" t="n">
        <f aca="false">VarInput!A597</f>
        <v>0</v>
      </c>
      <c r="B597" s="71" t="n">
        <f aca="false">VarInput!B597</f>
        <v>0</v>
      </c>
      <c r="C597" s="71" t="n">
        <f aca="false">VarInput!C597</f>
        <v>0</v>
      </c>
      <c r="D597" s="71" t="n">
        <f aca="false">VarInput!D597</f>
        <v>0</v>
      </c>
      <c r="E597" s="71" t="n">
        <f aca="false">VarInput!E597</f>
        <v>0</v>
      </c>
      <c r="F597" s="71" t="n">
        <f aca="false">VarInput!F597</f>
        <v>0</v>
      </c>
      <c r="G597" s="71" t="n">
        <f aca="false">VarInput!G597</f>
        <v>0</v>
      </c>
      <c r="H597" s="71" t="n">
        <f aca="false">VarInput!H597</f>
        <v>0</v>
      </c>
      <c r="I597" s="71" t="n">
        <f aca="false">VarInput!I597</f>
        <v>0</v>
      </c>
      <c r="J597" s="71" t="n">
        <f aca="false">VarInput!J597</f>
        <v>0</v>
      </c>
      <c r="K597" s="72" t="n">
        <f aca="false">VarInput!K597</f>
        <v>0</v>
      </c>
      <c r="L597" s="72"/>
      <c r="M597" s="72"/>
    </row>
    <row r="598" customFormat="false" ht="12.75" hidden="false" customHeight="false" outlineLevel="0" collapsed="false">
      <c r="A598" s="71" t="n">
        <f aca="false">VarInput!A598</f>
        <v>0</v>
      </c>
      <c r="B598" s="71" t="n">
        <f aca="false">VarInput!B598</f>
        <v>0</v>
      </c>
      <c r="C598" s="71" t="n">
        <f aca="false">VarInput!C598</f>
        <v>0</v>
      </c>
      <c r="D598" s="71" t="n">
        <f aca="false">VarInput!D598</f>
        <v>0</v>
      </c>
      <c r="E598" s="71" t="n">
        <f aca="false">VarInput!E598</f>
        <v>0</v>
      </c>
      <c r="F598" s="71" t="n">
        <f aca="false">VarInput!F598</f>
        <v>0</v>
      </c>
      <c r="G598" s="71" t="n">
        <f aca="false">VarInput!G598</f>
        <v>0</v>
      </c>
      <c r="H598" s="71" t="n">
        <f aca="false">VarInput!H598</f>
        <v>0</v>
      </c>
      <c r="I598" s="71" t="n">
        <f aca="false">VarInput!I598</f>
        <v>0</v>
      </c>
      <c r="J598" s="71" t="n">
        <f aca="false">VarInput!J598</f>
        <v>0</v>
      </c>
      <c r="K598" s="72" t="n">
        <f aca="false">VarInput!K598</f>
        <v>0</v>
      </c>
      <c r="L598" s="72"/>
      <c r="M598" s="72"/>
    </row>
    <row r="599" customFormat="false" ht="12.75" hidden="false" customHeight="false" outlineLevel="0" collapsed="false">
      <c r="A599" s="71" t="n">
        <f aca="false">VarInput!A599</f>
        <v>0</v>
      </c>
      <c r="B599" s="71" t="n">
        <f aca="false">VarInput!B599</f>
        <v>0</v>
      </c>
      <c r="C599" s="71" t="n">
        <f aca="false">VarInput!C599</f>
        <v>0</v>
      </c>
      <c r="D599" s="71" t="n">
        <f aca="false">VarInput!D599</f>
        <v>0</v>
      </c>
      <c r="E599" s="71" t="n">
        <f aca="false">VarInput!E599</f>
        <v>0</v>
      </c>
      <c r="F599" s="71" t="n">
        <f aca="false">VarInput!F599</f>
        <v>0</v>
      </c>
      <c r="G599" s="71" t="n">
        <f aca="false">VarInput!G599</f>
        <v>0</v>
      </c>
      <c r="H599" s="71" t="n">
        <f aca="false">VarInput!H599</f>
        <v>0</v>
      </c>
      <c r="I599" s="71" t="n">
        <f aca="false">VarInput!I599</f>
        <v>0</v>
      </c>
      <c r="J599" s="71" t="n">
        <f aca="false">VarInput!J599</f>
        <v>0</v>
      </c>
      <c r="K599" s="72" t="n">
        <f aca="false">VarInput!K599</f>
        <v>0</v>
      </c>
      <c r="L599" s="72"/>
      <c r="M599" s="72"/>
    </row>
    <row r="600" customFormat="false" ht="12.75" hidden="false" customHeight="false" outlineLevel="0" collapsed="false">
      <c r="A600" s="71" t="n">
        <f aca="false">VarInput!A600</f>
        <v>0</v>
      </c>
      <c r="B600" s="71" t="n">
        <f aca="false">VarInput!B600</f>
        <v>0</v>
      </c>
      <c r="C600" s="71" t="n">
        <f aca="false">VarInput!C600</f>
        <v>0</v>
      </c>
      <c r="D600" s="71" t="n">
        <f aca="false">VarInput!D600</f>
        <v>0</v>
      </c>
      <c r="E600" s="71" t="n">
        <f aca="false">VarInput!E600</f>
        <v>0</v>
      </c>
      <c r="F600" s="71" t="n">
        <f aca="false">VarInput!F600</f>
        <v>0</v>
      </c>
      <c r="G600" s="71" t="n">
        <f aca="false">VarInput!G600</f>
        <v>0</v>
      </c>
      <c r="H600" s="71" t="n">
        <f aca="false">VarInput!H600</f>
        <v>0</v>
      </c>
      <c r="I600" s="71" t="n">
        <f aca="false">VarInput!I600</f>
        <v>0</v>
      </c>
      <c r="J600" s="71" t="n">
        <f aca="false">VarInput!J600</f>
        <v>0</v>
      </c>
      <c r="K600" s="72" t="n">
        <f aca="false">VarInput!K600</f>
        <v>0</v>
      </c>
      <c r="L600" s="72"/>
      <c r="M600" s="72"/>
    </row>
    <row r="601" customFormat="false" ht="12.75" hidden="false" customHeight="false" outlineLevel="0" collapsed="false">
      <c r="A601" s="71" t="n">
        <f aca="false">VarInput!A601</f>
        <v>0</v>
      </c>
      <c r="B601" s="71" t="n">
        <f aca="false">VarInput!B601</f>
        <v>0</v>
      </c>
      <c r="C601" s="71" t="n">
        <f aca="false">VarInput!C601</f>
        <v>0</v>
      </c>
      <c r="D601" s="71" t="n">
        <f aca="false">VarInput!D601</f>
        <v>0</v>
      </c>
      <c r="E601" s="71" t="n">
        <f aca="false">VarInput!E601</f>
        <v>0</v>
      </c>
      <c r="F601" s="71" t="n">
        <f aca="false">VarInput!F601</f>
        <v>0</v>
      </c>
      <c r="G601" s="71" t="n">
        <f aca="false">VarInput!G601</f>
        <v>0</v>
      </c>
      <c r="H601" s="71" t="n">
        <f aca="false">VarInput!H601</f>
        <v>0</v>
      </c>
      <c r="I601" s="71" t="n">
        <f aca="false">VarInput!I601</f>
        <v>0</v>
      </c>
      <c r="J601" s="71" t="n">
        <f aca="false">VarInput!J601</f>
        <v>0</v>
      </c>
      <c r="K601" s="72" t="n">
        <f aca="false">VarInput!K601</f>
        <v>0</v>
      </c>
      <c r="L601" s="72"/>
      <c r="M601" s="72"/>
    </row>
    <row r="602" customFormat="false" ht="12.75" hidden="false" customHeight="false" outlineLevel="0" collapsed="false">
      <c r="A602" s="71" t="n">
        <f aca="false">VarInput!A602</f>
        <v>0</v>
      </c>
      <c r="B602" s="71" t="n">
        <f aca="false">VarInput!B602</f>
        <v>0</v>
      </c>
      <c r="C602" s="71" t="n">
        <f aca="false">VarInput!C602</f>
        <v>0</v>
      </c>
      <c r="D602" s="71" t="n">
        <f aca="false">VarInput!D602</f>
        <v>0</v>
      </c>
      <c r="E602" s="71" t="n">
        <f aca="false">VarInput!E602</f>
        <v>0</v>
      </c>
      <c r="F602" s="71" t="n">
        <f aca="false">VarInput!F602</f>
        <v>0</v>
      </c>
      <c r="G602" s="71" t="n">
        <f aca="false">VarInput!G602</f>
        <v>0</v>
      </c>
      <c r="H602" s="71" t="n">
        <f aca="false">VarInput!H602</f>
        <v>0</v>
      </c>
      <c r="I602" s="71" t="n">
        <f aca="false">VarInput!I602</f>
        <v>0</v>
      </c>
      <c r="J602" s="71" t="n">
        <f aca="false">VarInput!J602</f>
        <v>0</v>
      </c>
      <c r="K602" s="72" t="n">
        <f aca="false">VarInput!K602</f>
        <v>0</v>
      </c>
      <c r="L602" s="72"/>
      <c r="M602" s="72"/>
    </row>
    <row r="603" customFormat="false" ht="12.75" hidden="false" customHeight="false" outlineLevel="0" collapsed="false">
      <c r="A603" s="71" t="n">
        <f aca="false">VarInput!A603</f>
        <v>0</v>
      </c>
      <c r="B603" s="71" t="n">
        <f aca="false">VarInput!B603</f>
        <v>0</v>
      </c>
      <c r="C603" s="71" t="n">
        <f aca="false">VarInput!C603</f>
        <v>0</v>
      </c>
      <c r="D603" s="71" t="n">
        <f aca="false">VarInput!D603</f>
        <v>0</v>
      </c>
      <c r="E603" s="71" t="n">
        <f aca="false">VarInput!E603</f>
        <v>0</v>
      </c>
      <c r="F603" s="71" t="n">
        <f aca="false">VarInput!F603</f>
        <v>0</v>
      </c>
      <c r="G603" s="71" t="n">
        <f aca="false">VarInput!G603</f>
        <v>0</v>
      </c>
      <c r="H603" s="71" t="n">
        <f aca="false">VarInput!H603</f>
        <v>0</v>
      </c>
      <c r="I603" s="71" t="n">
        <f aca="false">VarInput!I603</f>
        <v>0</v>
      </c>
      <c r="J603" s="71" t="n">
        <f aca="false">VarInput!J603</f>
        <v>0</v>
      </c>
      <c r="K603" s="72" t="n">
        <f aca="false">VarInput!K603</f>
        <v>0</v>
      </c>
      <c r="L603" s="72"/>
      <c r="M603" s="72"/>
    </row>
    <row r="604" customFormat="false" ht="12.75" hidden="false" customHeight="false" outlineLevel="0" collapsed="false">
      <c r="A604" s="71" t="n">
        <f aca="false">VarInput!A604</f>
        <v>0</v>
      </c>
      <c r="B604" s="71" t="n">
        <f aca="false">VarInput!B604</f>
        <v>0</v>
      </c>
      <c r="C604" s="71" t="n">
        <f aca="false">VarInput!C604</f>
        <v>0</v>
      </c>
      <c r="D604" s="71" t="n">
        <f aca="false">VarInput!D604</f>
        <v>0</v>
      </c>
      <c r="E604" s="71" t="n">
        <f aca="false">VarInput!E604</f>
        <v>0</v>
      </c>
      <c r="F604" s="71" t="n">
        <f aca="false">VarInput!F604</f>
        <v>0</v>
      </c>
      <c r="G604" s="71" t="n">
        <f aca="false">VarInput!G604</f>
        <v>0</v>
      </c>
      <c r="H604" s="71" t="n">
        <f aca="false">VarInput!H604</f>
        <v>0</v>
      </c>
      <c r="I604" s="71" t="n">
        <f aca="false">VarInput!I604</f>
        <v>0</v>
      </c>
      <c r="J604" s="71" t="n">
        <f aca="false">VarInput!J604</f>
        <v>0</v>
      </c>
      <c r="K604" s="72" t="n">
        <f aca="false">VarInput!K604</f>
        <v>0</v>
      </c>
      <c r="L604" s="72"/>
      <c r="M604" s="72"/>
    </row>
    <row r="605" customFormat="false" ht="12.75" hidden="false" customHeight="false" outlineLevel="0" collapsed="false">
      <c r="A605" s="71" t="n">
        <f aca="false">VarInput!A605</f>
        <v>0</v>
      </c>
      <c r="B605" s="71" t="n">
        <f aca="false">VarInput!B605</f>
        <v>0</v>
      </c>
      <c r="C605" s="71" t="n">
        <f aca="false">VarInput!C605</f>
        <v>0</v>
      </c>
      <c r="D605" s="71" t="n">
        <f aca="false">VarInput!D605</f>
        <v>0</v>
      </c>
      <c r="E605" s="71" t="n">
        <f aca="false">VarInput!E605</f>
        <v>0</v>
      </c>
      <c r="F605" s="71" t="n">
        <f aca="false">VarInput!F605</f>
        <v>0</v>
      </c>
      <c r="G605" s="71" t="n">
        <f aca="false">VarInput!G605</f>
        <v>0</v>
      </c>
      <c r="H605" s="71" t="n">
        <f aca="false">VarInput!H605</f>
        <v>0</v>
      </c>
      <c r="I605" s="71" t="n">
        <f aca="false">VarInput!I605</f>
        <v>0</v>
      </c>
      <c r="J605" s="71" t="n">
        <f aca="false">VarInput!J605</f>
        <v>0</v>
      </c>
      <c r="K605" s="72" t="n">
        <f aca="false">VarInput!K605</f>
        <v>0</v>
      </c>
      <c r="L605" s="72"/>
      <c r="M605" s="72"/>
    </row>
    <row r="606" customFormat="false" ht="12.75" hidden="false" customHeight="false" outlineLevel="0" collapsed="false">
      <c r="A606" s="71" t="n">
        <f aca="false">VarInput!A606</f>
        <v>0</v>
      </c>
      <c r="B606" s="71" t="n">
        <f aca="false">VarInput!B606</f>
        <v>0</v>
      </c>
      <c r="C606" s="71" t="n">
        <f aca="false">VarInput!C606</f>
        <v>0</v>
      </c>
      <c r="D606" s="71" t="n">
        <f aca="false">VarInput!D606</f>
        <v>0</v>
      </c>
      <c r="E606" s="71" t="n">
        <f aca="false">VarInput!E606</f>
        <v>0</v>
      </c>
      <c r="F606" s="71" t="n">
        <f aca="false">VarInput!F606</f>
        <v>0</v>
      </c>
      <c r="G606" s="71" t="n">
        <f aca="false">VarInput!G606</f>
        <v>0</v>
      </c>
      <c r="H606" s="71" t="n">
        <f aca="false">VarInput!H606</f>
        <v>0</v>
      </c>
      <c r="I606" s="71" t="n">
        <f aca="false">VarInput!I606</f>
        <v>0</v>
      </c>
      <c r="J606" s="71" t="n">
        <f aca="false">VarInput!J606</f>
        <v>0</v>
      </c>
      <c r="K606" s="72" t="n">
        <f aca="false">VarInput!K606</f>
        <v>0</v>
      </c>
      <c r="L606" s="72"/>
      <c r="M606" s="72"/>
    </row>
    <row r="607" customFormat="false" ht="12.75" hidden="false" customHeight="false" outlineLevel="0" collapsed="false">
      <c r="A607" s="71" t="n">
        <f aca="false">VarInput!A607</f>
        <v>0</v>
      </c>
      <c r="B607" s="71" t="n">
        <f aca="false">VarInput!B607</f>
        <v>0</v>
      </c>
      <c r="C607" s="71" t="n">
        <f aca="false">VarInput!C607</f>
        <v>0</v>
      </c>
      <c r="D607" s="71" t="n">
        <f aca="false">VarInput!D607</f>
        <v>0</v>
      </c>
      <c r="E607" s="71" t="n">
        <f aca="false">VarInput!E607</f>
        <v>0</v>
      </c>
      <c r="F607" s="71" t="n">
        <f aca="false">VarInput!F607</f>
        <v>0</v>
      </c>
      <c r="G607" s="71" t="n">
        <f aca="false">VarInput!G607</f>
        <v>0</v>
      </c>
      <c r="H607" s="71" t="n">
        <f aca="false">VarInput!H607</f>
        <v>0</v>
      </c>
      <c r="I607" s="71" t="n">
        <f aca="false">VarInput!I607</f>
        <v>0</v>
      </c>
      <c r="J607" s="71" t="n">
        <f aca="false">VarInput!J607</f>
        <v>0</v>
      </c>
      <c r="K607" s="72" t="n">
        <f aca="false">VarInput!K607</f>
        <v>0</v>
      </c>
      <c r="L607" s="72"/>
      <c r="M607" s="72"/>
    </row>
    <row r="608" customFormat="false" ht="12.75" hidden="false" customHeight="false" outlineLevel="0" collapsed="false">
      <c r="A608" s="71" t="n">
        <f aca="false">VarInput!A608</f>
        <v>0</v>
      </c>
      <c r="B608" s="71" t="n">
        <f aca="false">VarInput!B608</f>
        <v>0</v>
      </c>
      <c r="C608" s="71" t="n">
        <f aca="false">VarInput!C608</f>
        <v>0</v>
      </c>
      <c r="D608" s="71" t="n">
        <f aca="false">VarInput!D608</f>
        <v>0</v>
      </c>
      <c r="E608" s="71" t="n">
        <f aca="false">VarInput!E608</f>
        <v>0</v>
      </c>
      <c r="F608" s="71" t="n">
        <f aca="false">VarInput!F608</f>
        <v>0</v>
      </c>
      <c r="G608" s="71" t="n">
        <f aca="false">VarInput!G608</f>
        <v>0</v>
      </c>
      <c r="H608" s="71" t="n">
        <f aca="false">VarInput!H608</f>
        <v>0</v>
      </c>
      <c r="I608" s="71" t="n">
        <f aca="false">VarInput!I608</f>
        <v>0</v>
      </c>
      <c r="J608" s="71" t="n">
        <f aca="false">VarInput!J608</f>
        <v>0</v>
      </c>
      <c r="K608" s="72" t="n">
        <f aca="false">VarInput!K608</f>
        <v>0</v>
      </c>
      <c r="L608" s="72"/>
      <c r="M608" s="72"/>
    </row>
    <row r="609" customFormat="false" ht="12.75" hidden="false" customHeight="false" outlineLevel="0" collapsed="false">
      <c r="A609" s="71" t="n">
        <f aca="false">VarInput!A609</f>
        <v>0</v>
      </c>
      <c r="B609" s="71" t="n">
        <f aca="false">VarInput!B609</f>
        <v>0</v>
      </c>
      <c r="C609" s="71" t="n">
        <f aca="false">VarInput!C609</f>
        <v>0</v>
      </c>
      <c r="D609" s="71" t="n">
        <f aca="false">VarInput!D609</f>
        <v>0</v>
      </c>
      <c r="E609" s="71" t="n">
        <f aca="false">VarInput!E609</f>
        <v>0</v>
      </c>
      <c r="F609" s="71" t="n">
        <f aca="false">VarInput!F609</f>
        <v>0</v>
      </c>
      <c r="G609" s="71" t="n">
        <f aca="false">VarInput!G609</f>
        <v>0</v>
      </c>
      <c r="H609" s="71" t="n">
        <f aca="false">VarInput!H609</f>
        <v>0</v>
      </c>
      <c r="I609" s="71" t="n">
        <f aca="false">VarInput!I609</f>
        <v>0</v>
      </c>
      <c r="J609" s="71" t="n">
        <f aca="false">VarInput!J609</f>
        <v>0</v>
      </c>
      <c r="K609" s="72" t="n">
        <f aca="false">VarInput!K609</f>
        <v>0</v>
      </c>
      <c r="L609" s="72"/>
      <c r="M609" s="72"/>
    </row>
    <row r="610" customFormat="false" ht="12.75" hidden="false" customHeight="false" outlineLevel="0" collapsed="false">
      <c r="A610" s="71" t="n">
        <f aca="false">VarInput!A610</f>
        <v>0</v>
      </c>
      <c r="B610" s="71" t="n">
        <f aca="false">VarInput!B610</f>
        <v>0</v>
      </c>
      <c r="C610" s="71" t="n">
        <f aca="false">VarInput!C610</f>
        <v>0</v>
      </c>
      <c r="D610" s="71" t="n">
        <f aca="false">VarInput!D610</f>
        <v>0</v>
      </c>
      <c r="E610" s="71" t="n">
        <f aca="false">VarInput!E610</f>
        <v>0</v>
      </c>
      <c r="F610" s="71" t="n">
        <f aca="false">VarInput!F610</f>
        <v>0</v>
      </c>
      <c r="G610" s="71" t="n">
        <f aca="false">VarInput!G610</f>
        <v>0</v>
      </c>
      <c r="H610" s="71" t="n">
        <f aca="false">VarInput!H610</f>
        <v>0</v>
      </c>
      <c r="I610" s="71" t="n">
        <f aca="false">VarInput!I610</f>
        <v>0</v>
      </c>
      <c r="J610" s="71" t="n">
        <f aca="false">VarInput!J610</f>
        <v>0</v>
      </c>
      <c r="K610" s="72" t="n">
        <f aca="false">VarInput!K610</f>
        <v>0</v>
      </c>
      <c r="L610" s="72"/>
      <c r="M610" s="72"/>
    </row>
    <row r="611" customFormat="false" ht="12.75" hidden="false" customHeight="false" outlineLevel="0" collapsed="false">
      <c r="A611" s="71" t="n">
        <f aca="false">VarInput!A611</f>
        <v>0</v>
      </c>
      <c r="B611" s="71" t="n">
        <f aca="false">VarInput!B611</f>
        <v>0</v>
      </c>
      <c r="C611" s="71" t="n">
        <f aca="false">VarInput!C611</f>
        <v>0</v>
      </c>
      <c r="D611" s="71" t="n">
        <f aca="false">VarInput!D611</f>
        <v>0</v>
      </c>
      <c r="E611" s="71" t="n">
        <f aca="false">VarInput!E611</f>
        <v>0</v>
      </c>
      <c r="F611" s="71" t="n">
        <f aca="false">VarInput!F611</f>
        <v>0</v>
      </c>
      <c r="G611" s="71" t="n">
        <f aca="false">VarInput!G611</f>
        <v>0</v>
      </c>
      <c r="H611" s="71" t="n">
        <f aca="false">VarInput!H611</f>
        <v>0</v>
      </c>
      <c r="I611" s="71" t="n">
        <f aca="false">VarInput!I611</f>
        <v>0</v>
      </c>
      <c r="J611" s="71" t="n">
        <f aca="false">VarInput!J611</f>
        <v>0</v>
      </c>
      <c r="K611" s="72" t="n">
        <f aca="false">VarInput!K611</f>
        <v>0</v>
      </c>
      <c r="L611" s="72"/>
      <c r="M611" s="72"/>
    </row>
    <row r="612" customFormat="false" ht="12.75" hidden="false" customHeight="false" outlineLevel="0" collapsed="false">
      <c r="A612" s="71" t="n">
        <f aca="false">VarInput!A612</f>
        <v>0</v>
      </c>
      <c r="B612" s="71" t="n">
        <f aca="false">VarInput!B612</f>
        <v>0</v>
      </c>
      <c r="C612" s="71" t="n">
        <f aca="false">VarInput!C612</f>
        <v>0</v>
      </c>
      <c r="D612" s="71" t="n">
        <f aca="false">VarInput!D612</f>
        <v>0</v>
      </c>
      <c r="E612" s="71" t="n">
        <f aca="false">VarInput!E612</f>
        <v>0</v>
      </c>
      <c r="F612" s="71" t="n">
        <f aca="false">VarInput!F612</f>
        <v>0</v>
      </c>
      <c r="G612" s="71" t="n">
        <f aca="false">VarInput!G612</f>
        <v>0</v>
      </c>
      <c r="H612" s="71" t="n">
        <f aca="false">VarInput!H612</f>
        <v>0</v>
      </c>
      <c r="I612" s="71" t="n">
        <f aca="false">VarInput!I612</f>
        <v>0</v>
      </c>
      <c r="J612" s="71" t="n">
        <f aca="false">VarInput!J612</f>
        <v>0</v>
      </c>
      <c r="K612" s="72" t="n">
        <f aca="false">VarInput!K612</f>
        <v>0</v>
      </c>
      <c r="L612" s="72"/>
      <c r="M612" s="72"/>
    </row>
    <row r="613" customFormat="false" ht="12.75" hidden="false" customHeight="false" outlineLevel="0" collapsed="false">
      <c r="A613" s="71" t="n">
        <f aca="false">VarInput!A613</f>
        <v>0</v>
      </c>
      <c r="B613" s="71" t="n">
        <f aca="false">VarInput!B613</f>
        <v>0</v>
      </c>
      <c r="C613" s="71" t="n">
        <f aca="false">VarInput!C613</f>
        <v>0</v>
      </c>
      <c r="D613" s="71" t="n">
        <f aca="false">VarInput!D613</f>
        <v>0</v>
      </c>
      <c r="E613" s="71" t="n">
        <f aca="false">VarInput!E613</f>
        <v>0</v>
      </c>
      <c r="F613" s="71" t="n">
        <f aca="false">VarInput!F613</f>
        <v>0</v>
      </c>
      <c r="G613" s="71" t="n">
        <f aca="false">VarInput!G613</f>
        <v>0</v>
      </c>
      <c r="H613" s="71" t="n">
        <f aca="false">VarInput!H613</f>
        <v>0</v>
      </c>
      <c r="I613" s="71" t="n">
        <f aca="false">VarInput!I613</f>
        <v>0</v>
      </c>
      <c r="J613" s="71" t="n">
        <f aca="false">VarInput!J613</f>
        <v>0</v>
      </c>
      <c r="K613" s="72" t="n">
        <f aca="false">VarInput!K613</f>
        <v>0</v>
      </c>
      <c r="L613" s="72"/>
      <c r="M613" s="72"/>
    </row>
    <row r="614" customFormat="false" ht="12.75" hidden="false" customHeight="false" outlineLevel="0" collapsed="false">
      <c r="A614" s="71" t="n">
        <f aca="false">VarInput!A614</f>
        <v>0</v>
      </c>
      <c r="B614" s="71" t="n">
        <f aca="false">VarInput!B614</f>
        <v>0</v>
      </c>
      <c r="C614" s="71" t="n">
        <f aca="false">VarInput!C614</f>
        <v>0</v>
      </c>
      <c r="D614" s="71" t="n">
        <f aca="false">VarInput!D614</f>
        <v>0</v>
      </c>
      <c r="E614" s="71" t="n">
        <f aca="false">VarInput!E614</f>
        <v>0</v>
      </c>
      <c r="F614" s="71" t="n">
        <f aca="false">VarInput!F614</f>
        <v>0</v>
      </c>
      <c r="G614" s="71" t="n">
        <f aca="false">VarInput!G614</f>
        <v>0</v>
      </c>
      <c r="H614" s="71" t="n">
        <f aca="false">VarInput!H614</f>
        <v>0</v>
      </c>
      <c r="I614" s="71" t="n">
        <f aca="false">VarInput!I614</f>
        <v>0</v>
      </c>
      <c r="J614" s="71" t="n">
        <f aca="false">VarInput!J614</f>
        <v>0</v>
      </c>
      <c r="K614" s="72" t="n">
        <f aca="false">VarInput!K614</f>
        <v>0</v>
      </c>
      <c r="L614" s="72"/>
      <c r="M614" s="72"/>
    </row>
    <row r="615" customFormat="false" ht="12.75" hidden="false" customHeight="false" outlineLevel="0" collapsed="false">
      <c r="A615" s="71" t="n">
        <f aca="false">VarInput!A615</f>
        <v>0</v>
      </c>
      <c r="B615" s="71" t="n">
        <f aca="false">VarInput!B615</f>
        <v>0</v>
      </c>
      <c r="C615" s="71" t="n">
        <f aca="false">VarInput!C615</f>
        <v>0</v>
      </c>
      <c r="D615" s="71" t="n">
        <f aca="false">VarInput!D615</f>
        <v>0</v>
      </c>
      <c r="E615" s="71" t="n">
        <f aca="false">VarInput!E615</f>
        <v>0</v>
      </c>
      <c r="F615" s="71" t="n">
        <f aca="false">VarInput!F615</f>
        <v>0</v>
      </c>
      <c r="G615" s="71" t="n">
        <f aca="false">VarInput!G615</f>
        <v>0</v>
      </c>
      <c r="H615" s="71" t="n">
        <f aca="false">VarInput!H615</f>
        <v>0</v>
      </c>
      <c r="I615" s="71" t="n">
        <f aca="false">VarInput!I615</f>
        <v>0</v>
      </c>
      <c r="J615" s="71" t="n">
        <f aca="false">VarInput!J615</f>
        <v>0</v>
      </c>
      <c r="K615" s="72" t="n">
        <f aca="false">VarInput!K615</f>
        <v>0</v>
      </c>
      <c r="L615" s="72"/>
      <c r="M615" s="72"/>
    </row>
    <row r="616" customFormat="false" ht="12.75" hidden="false" customHeight="false" outlineLevel="0" collapsed="false">
      <c r="A616" s="71" t="n">
        <f aca="false">VarInput!A616</f>
        <v>0</v>
      </c>
      <c r="B616" s="71" t="n">
        <f aca="false">VarInput!B616</f>
        <v>0</v>
      </c>
      <c r="C616" s="71" t="n">
        <f aca="false">VarInput!C616</f>
        <v>0</v>
      </c>
      <c r="D616" s="71" t="n">
        <f aca="false">VarInput!D616</f>
        <v>0</v>
      </c>
      <c r="E616" s="71" t="n">
        <f aca="false">VarInput!E616</f>
        <v>0</v>
      </c>
      <c r="F616" s="71" t="n">
        <f aca="false">VarInput!F616</f>
        <v>0</v>
      </c>
      <c r="G616" s="71" t="n">
        <f aca="false">VarInput!G616</f>
        <v>0</v>
      </c>
      <c r="H616" s="71" t="n">
        <f aca="false">VarInput!H616</f>
        <v>0</v>
      </c>
      <c r="I616" s="71" t="n">
        <f aca="false">VarInput!I616</f>
        <v>0</v>
      </c>
      <c r="J616" s="71" t="n">
        <f aca="false">VarInput!J616</f>
        <v>0</v>
      </c>
      <c r="K616" s="72" t="n">
        <f aca="false">VarInput!K616</f>
        <v>0</v>
      </c>
      <c r="L616" s="72"/>
      <c r="M616" s="72"/>
    </row>
    <row r="617" customFormat="false" ht="12.75" hidden="false" customHeight="false" outlineLevel="0" collapsed="false">
      <c r="A617" s="71" t="n">
        <f aca="false">VarInput!A617</f>
        <v>0</v>
      </c>
      <c r="B617" s="71" t="n">
        <f aca="false">VarInput!B617</f>
        <v>0</v>
      </c>
      <c r="C617" s="71" t="n">
        <f aca="false">VarInput!C617</f>
        <v>0</v>
      </c>
      <c r="D617" s="71" t="n">
        <f aca="false">VarInput!D617</f>
        <v>0</v>
      </c>
      <c r="E617" s="71" t="n">
        <f aca="false">VarInput!E617</f>
        <v>0</v>
      </c>
      <c r="F617" s="71" t="n">
        <f aca="false">VarInput!F617</f>
        <v>0</v>
      </c>
      <c r="G617" s="71" t="n">
        <f aca="false">VarInput!G617</f>
        <v>0</v>
      </c>
      <c r="H617" s="71" t="n">
        <f aca="false">VarInput!H617</f>
        <v>0</v>
      </c>
      <c r="I617" s="71" t="n">
        <f aca="false">VarInput!I617</f>
        <v>0</v>
      </c>
      <c r="J617" s="71" t="n">
        <f aca="false">VarInput!J617</f>
        <v>0</v>
      </c>
      <c r="K617" s="72" t="n">
        <f aca="false">VarInput!K617</f>
        <v>0</v>
      </c>
      <c r="L617" s="72"/>
      <c r="M617" s="72"/>
    </row>
    <row r="618" customFormat="false" ht="12.75" hidden="false" customHeight="false" outlineLevel="0" collapsed="false">
      <c r="A618" s="71" t="n">
        <f aca="false">VarInput!A618</f>
        <v>0</v>
      </c>
      <c r="B618" s="71" t="n">
        <f aca="false">VarInput!B618</f>
        <v>0</v>
      </c>
      <c r="C618" s="71" t="n">
        <f aca="false">VarInput!C618</f>
        <v>0</v>
      </c>
      <c r="D618" s="71" t="n">
        <f aca="false">VarInput!D618</f>
        <v>0</v>
      </c>
      <c r="E618" s="71" t="n">
        <f aca="false">VarInput!E618</f>
        <v>0</v>
      </c>
      <c r="F618" s="71" t="n">
        <f aca="false">VarInput!F618</f>
        <v>0</v>
      </c>
      <c r="G618" s="71" t="n">
        <f aca="false">VarInput!G618</f>
        <v>0</v>
      </c>
      <c r="H618" s="71" t="n">
        <f aca="false">VarInput!H618</f>
        <v>0</v>
      </c>
      <c r="I618" s="71" t="n">
        <f aca="false">VarInput!I618</f>
        <v>0</v>
      </c>
      <c r="J618" s="71" t="n">
        <f aca="false">VarInput!J618</f>
        <v>0</v>
      </c>
      <c r="K618" s="72" t="n">
        <f aca="false">VarInput!K618</f>
        <v>0</v>
      </c>
      <c r="L618" s="72"/>
      <c r="M618" s="72"/>
    </row>
    <row r="619" customFormat="false" ht="12.75" hidden="false" customHeight="false" outlineLevel="0" collapsed="false">
      <c r="A619" s="71" t="n">
        <f aca="false">VarInput!A619</f>
        <v>0</v>
      </c>
      <c r="B619" s="71" t="n">
        <f aca="false">VarInput!B619</f>
        <v>0</v>
      </c>
      <c r="C619" s="71" t="n">
        <f aca="false">VarInput!C619</f>
        <v>0</v>
      </c>
      <c r="D619" s="71" t="n">
        <f aca="false">VarInput!D619</f>
        <v>0</v>
      </c>
      <c r="E619" s="71" t="n">
        <f aca="false">VarInput!E619</f>
        <v>0</v>
      </c>
      <c r="F619" s="71" t="n">
        <f aca="false">VarInput!F619</f>
        <v>0</v>
      </c>
      <c r="G619" s="71" t="n">
        <f aca="false">VarInput!G619</f>
        <v>0</v>
      </c>
      <c r="H619" s="71" t="n">
        <f aca="false">VarInput!H619</f>
        <v>0</v>
      </c>
      <c r="I619" s="71" t="n">
        <f aca="false">VarInput!I619</f>
        <v>0</v>
      </c>
      <c r="J619" s="71" t="n">
        <f aca="false">VarInput!J619</f>
        <v>0</v>
      </c>
      <c r="K619" s="72" t="n">
        <f aca="false">VarInput!K619</f>
        <v>0</v>
      </c>
      <c r="L619" s="72"/>
      <c r="M619" s="72"/>
    </row>
    <row r="620" customFormat="false" ht="12.75" hidden="false" customHeight="false" outlineLevel="0" collapsed="false">
      <c r="A620" s="71" t="n">
        <f aca="false">VarInput!A620</f>
        <v>0</v>
      </c>
      <c r="B620" s="71" t="n">
        <f aca="false">VarInput!B620</f>
        <v>0</v>
      </c>
      <c r="C620" s="71" t="n">
        <f aca="false">VarInput!C620</f>
        <v>0</v>
      </c>
      <c r="D620" s="71" t="n">
        <f aca="false">VarInput!D620</f>
        <v>0</v>
      </c>
      <c r="E620" s="71" t="n">
        <f aca="false">VarInput!E620</f>
        <v>0</v>
      </c>
      <c r="F620" s="71" t="n">
        <f aca="false">VarInput!F620</f>
        <v>0</v>
      </c>
      <c r="G620" s="71" t="n">
        <f aca="false">VarInput!G620</f>
        <v>0</v>
      </c>
      <c r="H620" s="71" t="n">
        <f aca="false">VarInput!H620</f>
        <v>0</v>
      </c>
      <c r="I620" s="71" t="n">
        <f aca="false">VarInput!I620</f>
        <v>0</v>
      </c>
      <c r="J620" s="71" t="n">
        <f aca="false">VarInput!J620</f>
        <v>0</v>
      </c>
      <c r="K620" s="72" t="n">
        <f aca="false">VarInput!K620</f>
        <v>0</v>
      </c>
      <c r="L620" s="72"/>
      <c r="M620" s="72"/>
    </row>
    <row r="621" customFormat="false" ht="12.75" hidden="false" customHeight="false" outlineLevel="0" collapsed="false">
      <c r="A621" s="71" t="n">
        <f aca="false">VarInput!A621</f>
        <v>0</v>
      </c>
      <c r="B621" s="71" t="n">
        <f aca="false">VarInput!B621</f>
        <v>0</v>
      </c>
      <c r="C621" s="71" t="n">
        <f aca="false">VarInput!C621</f>
        <v>0</v>
      </c>
      <c r="D621" s="71" t="n">
        <f aca="false">VarInput!D621</f>
        <v>0</v>
      </c>
      <c r="E621" s="71" t="n">
        <f aca="false">VarInput!E621</f>
        <v>0</v>
      </c>
      <c r="F621" s="71" t="n">
        <f aca="false">VarInput!F621</f>
        <v>0</v>
      </c>
      <c r="G621" s="71" t="n">
        <f aca="false">VarInput!G621</f>
        <v>0</v>
      </c>
      <c r="H621" s="71" t="n">
        <f aca="false">VarInput!H621</f>
        <v>0</v>
      </c>
      <c r="I621" s="71" t="n">
        <f aca="false">VarInput!I621</f>
        <v>0</v>
      </c>
      <c r="J621" s="71" t="n">
        <f aca="false">VarInput!J621</f>
        <v>0</v>
      </c>
      <c r="K621" s="72" t="n">
        <f aca="false">VarInput!K621</f>
        <v>0</v>
      </c>
      <c r="L621" s="72"/>
      <c r="M621" s="72"/>
    </row>
    <row r="622" customFormat="false" ht="12.75" hidden="false" customHeight="false" outlineLevel="0" collapsed="false">
      <c r="A622" s="71" t="n">
        <f aca="false">VarInput!A622</f>
        <v>0</v>
      </c>
      <c r="B622" s="71" t="n">
        <f aca="false">VarInput!B622</f>
        <v>0</v>
      </c>
      <c r="C622" s="71" t="n">
        <f aca="false">VarInput!C622</f>
        <v>0</v>
      </c>
      <c r="D622" s="71" t="n">
        <f aca="false">VarInput!D622</f>
        <v>0</v>
      </c>
      <c r="E622" s="71" t="n">
        <f aca="false">VarInput!E622</f>
        <v>0</v>
      </c>
      <c r="F622" s="71" t="n">
        <f aca="false">VarInput!F622</f>
        <v>0</v>
      </c>
      <c r="G622" s="71" t="n">
        <f aca="false">VarInput!G622</f>
        <v>0</v>
      </c>
      <c r="H622" s="71" t="n">
        <f aca="false">VarInput!H622</f>
        <v>0</v>
      </c>
      <c r="I622" s="71" t="n">
        <f aca="false">VarInput!I622</f>
        <v>0</v>
      </c>
      <c r="J622" s="71" t="n">
        <f aca="false">VarInput!J622</f>
        <v>0</v>
      </c>
      <c r="K622" s="72" t="n">
        <f aca="false">VarInput!K622</f>
        <v>0</v>
      </c>
      <c r="L622" s="72"/>
      <c r="M622" s="72"/>
    </row>
    <row r="623" customFormat="false" ht="12.75" hidden="false" customHeight="false" outlineLevel="0" collapsed="false">
      <c r="A623" s="71" t="n">
        <f aca="false">VarInput!A623</f>
        <v>0</v>
      </c>
      <c r="B623" s="71" t="n">
        <f aca="false">VarInput!B623</f>
        <v>0</v>
      </c>
      <c r="C623" s="71" t="n">
        <f aca="false">VarInput!C623</f>
        <v>0</v>
      </c>
      <c r="D623" s="71" t="n">
        <f aca="false">VarInput!D623</f>
        <v>0</v>
      </c>
      <c r="E623" s="71" t="n">
        <f aca="false">VarInput!E623</f>
        <v>0</v>
      </c>
      <c r="F623" s="71" t="n">
        <f aca="false">VarInput!F623</f>
        <v>0</v>
      </c>
      <c r="G623" s="71" t="n">
        <f aca="false">VarInput!G623</f>
        <v>0</v>
      </c>
      <c r="H623" s="71" t="n">
        <f aca="false">VarInput!H623</f>
        <v>0</v>
      </c>
      <c r="I623" s="71" t="n">
        <f aca="false">VarInput!I623</f>
        <v>0</v>
      </c>
      <c r="J623" s="71" t="n">
        <f aca="false">VarInput!J623</f>
        <v>0</v>
      </c>
      <c r="K623" s="72" t="n">
        <f aca="false">VarInput!K623</f>
        <v>0</v>
      </c>
      <c r="L623" s="72"/>
      <c r="M623" s="72"/>
    </row>
    <row r="624" customFormat="false" ht="12.75" hidden="false" customHeight="false" outlineLevel="0" collapsed="false">
      <c r="A624" s="71" t="n">
        <f aca="false">VarInput!A624</f>
        <v>0</v>
      </c>
      <c r="B624" s="71" t="n">
        <f aca="false">VarInput!B624</f>
        <v>0</v>
      </c>
      <c r="C624" s="71" t="n">
        <f aca="false">VarInput!C624</f>
        <v>0</v>
      </c>
      <c r="D624" s="71" t="n">
        <f aca="false">VarInput!D624</f>
        <v>0</v>
      </c>
      <c r="E624" s="71" t="n">
        <f aca="false">VarInput!E624</f>
        <v>0</v>
      </c>
      <c r="F624" s="71" t="n">
        <f aca="false">VarInput!F624</f>
        <v>0</v>
      </c>
      <c r="G624" s="71" t="n">
        <f aca="false">VarInput!G624</f>
        <v>0</v>
      </c>
      <c r="H624" s="71" t="n">
        <f aca="false">VarInput!H624</f>
        <v>0</v>
      </c>
      <c r="I624" s="71" t="n">
        <f aca="false">VarInput!I624</f>
        <v>0</v>
      </c>
      <c r="J624" s="71" t="n">
        <f aca="false">VarInput!J624</f>
        <v>0</v>
      </c>
      <c r="K624" s="72" t="n">
        <f aca="false">VarInput!K624</f>
        <v>0</v>
      </c>
      <c r="L624" s="72"/>
      <c r="M624" s="72"/>
    </row>
    <row r="625" customFormat="false" ht="12.75" hidden="false" customHeight="false" outlineLevel="0" collapsed="false">
      <c r="A625" s="71" t="n">
        <f aca="false">VarInput!A625</f>
        <v>0</v>
      </c>
      <c r="B625" s="71" t="n">
        <f aca="false">VarInput!B625</f>
        <v>0</v>
      </c>
      <c r="C625" s="71" t="n">
        <f aca="false">VarInput!C625</f>
        <v>0</v>
      </c>
      <c r="D625" s="71" t="n">
        <f aca="false">VarInput!D625</f>
        <v>0</v>
      </c>
      <c r="E625" s="71" t="n">
        <f aca="false">VarInput!E625</f>
        <v>0</v>
      </c>
      <c r="F625" s="71" t="n">
        <f aca="false">VarInput!F625</f>
        <v>0</v>
      </c>
      <c r="G625" s="71" t="n">
        <f aca="false">VarInput!G625</f>
        <v>0</v>
      </c>
      <c r="H625" s="71" t="n">
        <f aca="false">VarInput!H625</f>
        <v>0</v>
      </c>
      <c r="I625" s="71" t="n">
        <f aca="false">VarInput!I625</f>
        <v>0</v>
      </c>
      <c r="J625" s="71" t="n">
        <f aca="false">VarInput!J625</f>
        <v>0</v>
      </c>
      <c r="K625" s="72" t="n">
        <f aca="false">VarInput!K625</f>
        <v>0</v>
      </c>
      <c r="L625" s="72"/>
      <c r="M625" s="72"/>
    </row>
    <row r="626" customFormat="false" ht="12.75" hidden="false" customHeight="false" outlineLevel="0" collapsed="false">
      <c r="A626" s="71" t="n">
        <f aca="false">VarInput!A626</f>
        <v>0</v>
      </c>
      <c r="B626" s="71" t="n">
        <f aca="false">VarInput!B626</f>
        <v>0</v>
      </c>
      <c r="C626" s="71" t="n">
        <f aca="false">VarInput!C626</f>
        <v>0</v>
      </c>
      <c r="D626" s="71" t="n">
        <f aca="false">VarInput!D626</f>
        <v>0</v>
      </c>
      <c r="E626" s="71" t="n">
        <f aca="false">VarInput!E626</f>
        <v>0</v>
      </c>
      <c r="F626" s="71" t="n">
        <f aca="false">VarInput!F626</f>
        <v>0</v>
      </c>
      <c r="G626" s="71" t="n">
        <f aca="false">VarInput!G626</f>
        <v>0</v>
      </c>
      <c r="H626" s="71" t="n">
        <f aca="false">VarInput!H626</f>
        <v>0</v>
      </c>
      <c r="I626" s="71" t="n">
        <f aca="false">VarInput!I626</f>
        <v>0</v>
      </c>
      <c r="J626" s="71" t="n">
        <f aca="false">VarInput!J626</f>
        <v>0</v>
      </c>
      <c r="K626" s="72" t="n">
        <f aca="false">VarInput!K626</f>
        <v>0</v>
      </c>
      <c r="L626" s="72"/>
      <c r="M626" s="72"/>
    </row>
    <row r="627" customFormat="false" ht="12.75" hidden="false" customHeight="false" outlineLevel="0" collapsed="false">
      <c r="A627" s="71" t="n">
        <f aca="false">VarInput!A627</f>
        <v>0</v>
      </c>
      <c r="B627" s="71" t="n">
        <f aca="false">VarInput!B627</f>
        <v>0</v>
      </c>
      <c r="C627" s="71" t="n">
        <f aca="false">VarInput!C627</f>
        <v>0</v>
      </c>
      <c r="D627" s="71" t="n">
        <f aca="false">VarInput!D627</f>
        <v>0</v>
      </c>
      <c r="E627" s="71" t="n">
        <f aca="false">VarInput!E627</f>
        <v>0</v>
      </c>
      <c r="F627" s="71" t="n">
        <f aca="false">VarInput!F627</f>
        <v>0</v>
      </c>
      <c r="G627" s="71" t="n">
        <f aca="false">VarInput!G627</f>
        <v>0</v>
      </c>
      <c r="H627" s="71" t="n">
        <f aca="false">VarInput!H627</f>
        <v>0</v>
      </c>
      <c r="I627" s="71" t="n">
        <f aca="false">VarInput!I627</f>
        <v>0</v>
      </c>
      <c r="J627" s="71" t="n">
        <f aca="false">VarInput!J627</f>
        <v>0</v>
      </c>
      <c r="K627" s="72" t="n">
        <f aca="false">VarInput!K627</f>
        <v>0</v>
      </c>
      <c r="L627" s="72"/>
      <c r="M627" s="72"/>
    </row>
    <row r="628" customFormat="false" ht="12.75" hidden="false" customHeight="false" outlineLevel="0" collapsed="false">
      <c r="A628" s="71" t="n">
        <f aca="false">VarInput!A628</f>
        <v>0</v>
      </c>
      <c r="B628" s="71" t="n">
        <f aca="false">VarInput!B628</f>
        <v>0</v>
      </c>
      <c r="C628" s="71" t="n">
        <f aca="false">VarInput!C628</f>
        <v>0</v>
      </c>
      <c r="D628" s="71" t="n">
        <f aca="false">VarInput!D628</f>
        <v>0</v>
      </c>
      <c r="E628" s="71" t="n">
        <f aca="false">VarInput!E628</f>
        <v>0</v>
      </c>
      <c r="F628" s="71" t="n">
        <f aca="false">VarInput!F628</f>
        <v>0</v>
      </c>
      <c r="G628" s="71" t="n">
        <f aca="false">VarInput!G628</f>
        <v>0</v>
      </c>
      <c r="H628" s="71" t="n">
        <f aca="false">VarInput!H628</f>
        <v>0</v>
      </c>
      <c r="I628" s="71" t="n">
        <f aca="false">VarInput!I628</f>
        <v>0</v>
      </c>
      <c r="J628" s="71" t="n">
        <f aca="false">VarInput!J628</f>
        <v>0</v>
      </c>
      <c r="K628" s="72" t="n">
        <f aca="false">VarInput!K628</f>
        <v>0</v>
      </c>
      <c r="L628" s="72"/>
      <c r="M628" s="72"/>
    </row>
    <row r="629" customFormat="false" ht="12.75" hidden="false" customHeight="false" outlineLevel="0" collapsed="false">
      <c r="A629" s="71" t="n">
        <f aca="false">VarInput!A629</f>
        <v>0</v>
      </c>
      <c r="B629" s="71" t="n">
        <f aca="false">VarInput!B629</f>
        <v>0</v>
      </c>
      <c r="C629" s="71" t="n">
        <f aca="false">VarInput!C629</f>
        <v>0</v>
      </c>
      <c r="D629" s="71" t="n">
        <f aca="false">VarInput!D629</f>
        <v>0</v>
      </c>
      <c r="E629" s="71" t="n">
        <f aca="false">VarInput!E629</f>
        <v>0</v>
      </c>
      <c r="F629" s="71" t="n">
        <f aca="false">VarInput!F629</f>
        <v>0</v>
      </c>
      <c r="G629" s="71" t="n">
        <f aca="false">VarInput!G629</f>
        <v>0</v>
      </c>
      <c r="H629" s="71" t="n">
        <f aca="false">VarInput!H629</f>
        <v>0</v>
      </c>
      <c r="I629" s="71" t="n">
        <f aca="false">VarInput!I629</f>
        <v>0</v>
      </c>
      <c r="J629" s="71" t="n">
        <f aca="false">VarInput!J629</f>
        <v>0</v>
      </c>
      <c r="K629" s="72" t="n">
        <f aca="false">VarInput!K629</f>
        <v>0</v>
      </c>
      <c r="L629" s="72"/>
      <c r="M629" s="72"/>
    </row>
    <row r="630" customFormat="false" ht="12.75" hidden="false" customHeight="false" outlineLevel="0" collapsed="false">
      <c r="A630" s="71" t="n">
        <f aca="false">VarInput!A630</f>
        <v>0</v>
      </c>
      <c r="B630" s="71" t="n">
        <f aca="false">VarInput!B630</f>
        <v>0</v>
      </c>
      <c r="C630" s="71" t="n">
        <f aca="false">VarInput!C630</f>
        <v>0</v>
      </c>
      <c r="D630" s="71" t="n">
        <f aca="false">VarInput!D630</f>
        <v>0</v>
      </c>
      <c r="E630" s="71" t="n">
        <f aca="false">VarInput!E630</f>
        <v>0</v>
      </c>
      <c r="F630" s="71" t="n">
        <f aca="false">VarInput!F630</f>
        <v>0</v>
      </c>
      <c r="G630" s="71" t="n">
        <f aca="false">VarInput!G630</f>
        <v>0</v>
      </c>
      <c r="H630" s="71" t="n">
        <f aca="false">VarInput!H630</f>
        <v>0</v>
      </c>
      <c r="I630" s="71" t="n">
        <f aca="false">VarInput!I630</f>
        <v>0</v>
      </c>
      <c r="J630" s="71" t="n">
        <f aca="false">VarInput!J630</f>
        <v>0</v>
      </c>
      <c r="K630" s="72" t="n">
        <f aca="false">VarInput!K630</f>
        <v>0</v>
      </c>
      <c r="L630" s="72"/>
      <c r="M630" s="72"/>
    </row>
    <row r="631" customFormat="false" ht="12.75" hidden="false" customHeight="false" outlineLevel="0" collapsed="false">
      <c r="A631" s="71" t="n">
        <f aca="false">VarInput!A631</f>
        <v>0</v>
      </c>
      <c r="B631" s="71" t="n">
        <f aca="false">VarInput!B631</f>
        <v>0</v>
      </c>
      <c r="C631" s="71" t="n">
        <f aca="false">VarInput!C631</f>
        <v>0</v>
      </c>
      <c r="D631" s="71" t="n">
        <f aca="false">VarInput!D631</f>
        <v>0</v>
      </c>
      <c r="E631" s="71" t="n">
        <f aca="false">VarInput!E631</f>
        <v>0</v>
      </c>
      <c r="F631" s="71" t="n">
        <f aca="false">VarInput!F631</f>
        <v>0</v>
      </c>
      <c r="G631" s="71" t="n">
        <f aca="false">VarInput!G631</f>
        <v>0</v>
      </c>
      <c r="H631" s="71" t="n">
        <f aca="false">VarInput!H631</f>
        <v>0</v>
      </c>
      <c r="I631" s="71" t="n">
        <f aca="false">VarInput!I631</f>
        <v>0</v>
      </c>
      <c r="J631" s="71" t="n">
        <f aca="false">VarInput!J631</f>
        <v>0</v>
      </c>
      <c r="K631" s="72" t="n">
        <f aca="false">VarInput!K631</f>
        <v>0</v>
      </c>
      <c r="L631" s="72"/>
      <c r="M631" s="72"/>
    </row>
    <row r="632" customFormat="false" ht="12.75" hidden="false" customHeight="false" outlineLevel="0" collapsed="false">
      <c r="A632" s="71" t="n">
        <f aca="false">VarInput!A632</f>
        <v>0</v>
      </c>
      <c r="B632" s="71" t="n">
        <f aca="false">VarInput!B632</f>
        <v>0</v>
      </c>
      <c r="C632" s="71" t="n">
        <f aca="false">VarInput!C632</f>
        <v>0</v>
      </c>
      <c r="D632" s="71" t="n">
        <f aca="false">VarInput!D632</f>
        <v>0</v>
      </c>
      <c r="E632" s="71" t="n">
        <f aca="false">VarInput!E632</f>
        <v>0</v>
      </c>
      <c r="F632" s="71" t="n">
        <f aca="false">VarInput!F632</f>
        <v>0</v>
      </c>
      <c r="G632" s="71" t="n">
        <f aca="false">VarInput!G632</f>
        <v>0</v>
      </c>
      <c r="H632" s="71" t="n">
        <f aca="false">VarInput!H632</f>
        <v>0</v>
      </c>
      <c r="I632" s="71" t="n">
        <f aca="false">VarInput!I632</f>
        <v>0</v>
      </c>
      <c r="J632" s="71" t="n">
        <f aca="false">VarInput!J632</f>
        <v>0</v>
      </c>
      <c r="K632" s="72" t="n">
        <f aca="false">VarInput!K632</f>
        <v>0</v>
      </c>
      <c r="L632" s="72"/>
      <c r="M632" s="72"/>
    </row>
    <row r="633" customFormat="false" ht="12.75" hidden="false" customHeight="false" outlineLevel="0" collapsed="false">
      <c r="A633" s="71" t="n">
        <f aca="false">VarInput!A633</f>
        <v>0</v>
      </c>
      <c r="B633" s="71" t="n">
        <f aca="false">VarInput!B633</f>
        <v>0</v>
      </c>
      <c r="C633" s="71" t="n">
        <f aca="false">VarInput!C633</f>
        <v>0</v>
      </c>
      <c r="D633" s="71" t="n">
        <f aca="false">VarInput!D633</f>
        <v>0</v>
      </c>
      <c r="E633" s="71" t="n">
        <f aca="false">VarInput!E633</f>
        <v>0</v>
      </c>
      <c r="F633" s="71" t="n">
        <f aca="false">VarInput!F633</f>
        <v>0</v>
      </c>
      <c r="G633" s="71" t="n">
        <f aca="false">VarInput!G633</f>
        <v>0</v>
      </c>
      <c r="H633" s="71" t="n">
        <f aca="false">VarInput!H633</f>
        <v>0</v>
      </c>
      <c r="I633" s="71" t="n">
        <f aca="false">VarInput!I633</f>
        <v>0</v>
      </c>
      <c r="J633" s="71" t="n">
        <f aca="false">VarInput!J633</f>
        <v>0</v>
      </c>
      <c r="K633" s="72" t="n">
        <f aca="false">VarInput!K633</f>
        <v>0</v>
      </c>
      <c r="L633" s="72"/>
      <c r="M633" s="72"/>
    </row>
    <row r="634" customFormat="false" ht="12.75" hidden="false" customHeight="false" outlineLevel="0" collapsed="false">
      <c r="A634" s="71" t="n">
        <f aca="false">VarInput!A634</f>
        <v>0</v>
      </c>
      <c r="B634" s="71" t="n">
        <f aca="false">VarInput!B634</f>
        <v>0</v>
      </c>
      <c r="C634" s="71" t="n">
        <f aca="false">VarInput!C634</f>
        <v>0</v>
      </c>
      <c r="D634" s="71" t="n">
        <f aca="false">VarInput!D634</f>
        <v>0</v>
      </c>
      <c r="E634" s="71" t="n">
        <f aca="false">VarInput!E634</f>
        <v>0</v>
      </c>
      <c r="F634" s="71" t="n">
        <f aca="false">VarInput!F634</f>
        <v>0</v>
      </c>
      <c r="G634" s="71" t="n">
        <f aca="false">VarInput!G634</f>
        <v>0</v>
      </c>
      <c r="H634" s="71" t="n">
        <f aca="false">VarInput!H634</f>
        <v>0</v>
      </c>
      <c r="I634" s="71" t="n">
        <f aca="false">VarInput!I634</f>
        <v>0</v>
      </c>
      <c r="J634" s="71" t="n">
        <f aca="false">VarInput!J634</f>
        <v>0</v>
      </c>
      <c r="K634" s="72" t="n">
        <f aca="false">VarInput!K634</f>
        <v>0</v>
      </c>
      <c r="L634" s="72"/>
      <c r="M634" s="72"/>
    </row>
    <row r="635" customFormat="false" ht="12.75" hidden="false" customHeight="false" outlineLevel="0" collapsed="false">
      <c r="A635" s="71" t="n">
        <f aca="false">VarInput!A635</f>
        <v>0</v>
      </c>
      <c r="B635" s="71" t="n">
        <f aca="false">VarInput!B635</f>
        <v>0</v>
      </c>
      <c r="C635" s="71" t="n">
        <f aca="false">VarInput!C635</f>
        <v>0</v>
      </c>
      <c r="D635" s="71" t="n">
        <f aca="false">VarInput!D635</f>
        <v>0</v>
      </c>
      <c r="E635" s="71" t="n">
        <f aca="false">VarInput!E635</f>
        <v>0</v>
      </c>
      <c r="F635" s="71" t="n">
        <f aca="false">VarInput!F635</f>
        <v>0</v>
      </c>
      <c r="G635" s="71" t="n">
        <f aca="false">VarInput!G635</f>
        <v>0</v>
      </c>
      <c r="H635" s="71" t="n">
        <f aca="false">VarInput!H635</f>
        <v>0</v>
      </c>
      <c r="I635" s="71" t="n">
        <f aca="false">VarInput!I635</f>
        <v>0</v>
      </c>
      <c r="J635" s="71" t="n">
        <f aca="false">VarInput!J635</f>
        <v>0</v>
      </c>
      <c r="K635" s="72" t="n">
        <f aca="false">VarInput!K635</f>
        <v>0</v>
      </c>
      <c r="L635" s="72"/>
      <c r="M635" s="72"/>
    </row>
    <row r="636" customFormat="false" ht="12.75" hidden="false" customHeight="false" outlineLevel="0" collapsed="false">
      <c r="A636" s="71" t="n">
        <f aca="false">VarInput!A636</f>
        <v>0</v>
      </c>
      <c r="B636" s="71" t="n">
        <f aca="false">VarInput!B636</f>
        <v>0</v>
      </c>
      <c r="C636" s="71" t="n">
        <f aca="false">VarInput!C636</f>
        <v>0</v>
      </c>
      <c r="D636" s="71" t="n">
        <f aca="false">VarInput!D636</f>
        <v>0</v>
      </c>
      <c r="E636" s="71" t="n">
        <f aca="false">VarInput!E636</f>
        <v>0</v>
      </c>
      <c r="F636" s="71" t="n">
        <f aca="false">VarInput!F636</f>
        <v>0</v>
      </c>
      <c r="G636" s="71" t="n">
        <f aca="false">VarInput!G636</f>
        <v>0</v>
      </c>
      <c r="H636" s="71" t="n">
        <f aca="false">VarInput!H636</f>
        <v>0</v>
      </c>
      <c r="I636" s="71" t="n">
        <f aca="false">VarInput!I636</f>
        <v>0</v>
      </c>
      <c r="J636" s="71" t="n">
        <f aca="false">VarInput!J636</f>
        <v>0</v>
      </c>
      <c r="K636" s="72" t="n">
        <f aca="false">VarInput!K636</f>
        <v>0</v>
      </c>
      <c r="L636" s="72"/>
      <c r="M636" s="72"/>
    </row>
    <row r="637" customFormat="false" ht="12.75" hidden="false" customHeight="false" outlineLevel="0" collapsed="false">
      <c r="A637" s="71" t="n">
        <f aca="false">VarInput!A637</f>
        <v>0</v>
      </c>
      <c r="B637" s="71" t="n">
        <f aca="false">VarInput!B637</f>
        <v>0</v>
      </c>
      <c r="C637" s="71" t="n">
        <f aca="false">VarInput!C637</f>
        <v>0</v>
      </c>
      <c r="D637" s="71" t="n">
        <f aca="false">VarInput!D637</f>
        <v>0</v>
      </c>
      <c r="E637" s="71" t="n">
        <f aca="false">VarInput!E637</f>
        <v>0</v>
      </c>
      <c r="F637" s="71" t="n">
        <f aca="false">VarInput!F637</f>
        <v>0</v>
      </c>
      <c r="G637" s="71" t="n">
        <f aca="false">VarInput!G637</f>
        <v>0</v>
      </c>
      <c r="H637" s="71" t="n">
        <f aca="false">VarInput!H637</f>
        <v>0</v>
      </c>
      <c r="I637" s="71" t="n">
        <f aca="false">VarInput!I637</f>
        <v>0</v>
      </c>
      <c r="J637" s="71" t="n">
        <f aca="false">VarInput!J637</f>
        <v>0</v>
      </c>
      <c r="K637" s="72" t="n">
        <f aca="false">VarInput!K637</f>
        <v>0</v>
      </c>
      <c r="L637" s="72"/>
      <c r="M637" s="72"/>
    </row>
    <row r="638" customFormat="false" ht="12.75" hidden="false" customHeight="false" outlineLevel="0" collapsed="false">
      <c r="A638" s="71" t="n">
        <f aca="false">VarInput!A638</f>
        <v>0</v>
      </c>
      <c r="B638" s="71" t="n">
        <f aca="false">VarInput!B638</f>
        <v>0</v>
      </c>
      <c r="C638" s="71" t="n">
        <f aca="false">VarInput!C638</f>
        <v>0</v>
      </c>
      <c r="D638" s="71" t="n">
        <f aca="false">VarInput!D638</f>
        <v>0</v>
      </c>
      <c r="E638" s="71" t="n">
        <f aca="false">VarInput!E638</f>
        <v>0</v>
      </c>
      <c r="F638" s="71" t="n">
        <f aca="false">VarInput!F638</f>
        <v>0</v>
      </c>
      <c r="G638" s="71" t="n">
        <f aca="false">VarInput!G638</f>
        <v>0</v>
      </c>
      <c r="H638" s="71" t="n">
        <f aca="false">VarInput!H638</f>
        <v>0</v>
      </c>
      <c r="I638" s="71" t="n">
        <f aca="false">VarInput!I638</f>
        <v>0</v>
      </c>
      <c r="J638" s="71" t="n">
        <f aca="false">VarInput!J638</f>
        <v>0</v>
      </c>
      <c r="K638" s="72" t="n">
        <f aca="false">VarInput!K638</f>
        <v>0</v>
      </c>
      <c r="L638" s="72"/>
      <c r="M638" s="72"/>
    </row>
    <row r="639" customFormat="false" ht="12.75" hidden="false" customHeight="false" outlineLevel="0" collapsed="false">
      <c r="A639" s="71" t="n">
        <f aca="false">VarInput!A639</f>
        <v>0</v>
      </c>
      <c r="B639" s="71" t="n">
        <f aca="false">VarInput!B639</f>
        <v>0</v>
      </c>
      <c r="C639" s="71" t="n">
        <f aca="false">VarInput!C639</f>
        <v>0</v>
      </c>
      <c r="D639" s="71" t="n">
        <f aca="false">VarInput!D639</f>
        <v>0</v>
      </c>
      <c r="E639" s="71" t="n">
        <f aca="false">VarInput!E639</f>
        <v>0</v>
      </c>
      <c r="F639" s="71" t="n">
        <f aca="false">VarInput!F639</f>
        <v>0</v>
      </c>
      <c r="G639" s="71" t="n">
        <f aca="false">VarInput!G639</f>
        <v>0</v>
      </c>
      <c r="H639" s="71" t="n">
        <f aca="false">VarInput!H639</f>
        <v>0</v>
      </c>
      <c r="I639" s="71" t="n">
        <f aca="false">VarInput!I639</f>
        <v>0</v>
      </c>
      <c r="J639" s="71" t="n">
        <f aca="false">VarInput!J639</f>
        <v>0</v>
      </c>
      <c r="K639" s="72" t="n">
        <f aca="false">VarInput!K639</f>
        <v>0</v>
      </c>
      <c r="L639" s="72"/>
      <c r="M639" s="72"/>
    </row>
    <row r="640" customFormat="false" ht="12.75" hidden="false" customHeight="false" outlineLevel="0" collapsed="false">
      <c r="A640" s="71" t="n">
        <f aca="false">VarInput!A640</f>
        <v>0</v>
      </c>
      <c r="B640" s="71" t="n">
        <f aca="false">VarInput!B640</f>
        <v>0</v>
      </c>
      <c r="C640" s="71" t="n">
        <f aca="false">VarInput!C640</f>
        <v>0</v>
      </c>
      <c r="D640" s="71" t="n">
        <f aca="false">VarInput!D640</f>
        <v>0</v>
      </c>
      <c r="E640" s="71" t="n">
        <f aca="false">VarInput!E640</f>
        <v>0</v>
      </c>
      <c r="F640" s="71" t="n">
        <f aca="false">VarInput!F640</f>
        <v>0</v>
      </c>
      <c r="G640" s="71" t="n">
        <f aca="false">VarInput!G640</f>
        <v>0</v>
      </c>
      <c r="H640" s="71" t="n">
        <f aca="false">VarInput!H640</f>
        <v>0</v>
      </c>
      <c r="I640" s="71" t="n">
        <f aca="false">VarInput!I640</f>
        <v>0</v>
      </c>
      <c r="J640" s="71" t="n">
        <f aca="false">VarInput!J640</f>
        <v>0</v>
      </c>
      <c r="K640" s="72" t="n">
        <f aca="false">VarInput!K640</f>
        <v>0</v>
      </c>
      <c r="L640" s="72"/>
      <c r="M640" s="72"/>
    </row>
    <row r="641" customFormat="false" ht="12.75" hidden="false" customHeight="false" outlineLevel="0" collapsed="false">
      <c r="A641" s="71" t="n">
        <f aca="false">VarInput!A641</f>
        <v>0</v>
      </c>
      <c r="B641" s="71" t="n">
        <f aca="false">VarInput!B641</f>
        <v>0</v>
      </c>
      <c r="C641" s="71" t="n">
        <f aca="false">VarInput!C641</f>
        <v>0</v>
      </c>
      <c r="D641" s="71" t="n">
        <f aca="false">VarInput!D641</f>
        <v>0</v>
      </c>
      <c r="E641" s="71" t="n">
        <f aca="false">VarInput!E641</f>
        <v>0</v>
      </c>
      <c r="F641" s="71" t="n">
        <f aca="false">VarInput!F641</f>
        <v>0</v>
      </c>
      <c r="G641" s="71" t="n">
        <f aca="false">VarInput!G641</f>
        <v>0</v>
      </c>
      <c r="H641" s="71" t="n">
        <f aca="false">VarInput!H641</f>
        <v>0</v>
      </c>
      <c r="I641" s="71" t="n">
        <f aca="false">VarInput!I641</f>
        <v>0</v>
      </c>
      <c r="J641" s="71" t="n">
        <f aca="false">VarInput!J641</f>
        <v>0</v>
      </c>
      <c r="K641" s="72" t="n">
        <f aca="false">VarInput!K641</f>
        <v>0</v>
      </c>
      <c r="L641" s="72"/>
      <c r="M641" s="72"/>
    </row>
    <row r="642" customFormat="false" ht="12.75" hidden="false" customHeight="false" outlineLevel="0" collapsed="false">
      <c r="A642" s="71" t="n">
        <f aca="false">VarInput!A642</f>
        <v>0</v>
      </c>
      <c r="B642" s="71" t="n">
        <f aca="false">VarInput!B642</f>
        <v>0</v>
      </c>
      <c r="C642" s="71" t="n">
        <f aca="false">VarInput!C642</f>
        <v>0</v>
      </c>
      <c r="D642" s="71" t="n">
        <f aca="false">VarInput!D642</f>
        <v>0</v>
      </c>
      <c r="E642" s="71" t="n">
        <f aca="false">VarInput!E642</f>
        <v>0</v>
      </c>
      <c r="F642" s="71" t="n">
        <f aca="false">VarInput!F642</f>
        <v>0</v>
      </c>
      <c r="G642" s="71" t="n">
        <f aca="false">VarInput!G642</f>
        <v>0</v>
      </c>
      <c r="H642" s="71" t="n">
        <f aca="false">VarInput!H642</f>
        <v>0</v>
      </c>
      <c r="I642" s="71" t="n">
        <f aca="false">VarInput!I642</f>
        <v>0</v>
      </c>
      <c r="J642" s="71" t="n">
        <f aca="false">VarInput!J642</f>
        <v>0</v>
      </c>
      <c r="K642" s="72" t="n">
        <f aca="false">VarInput!K642</f>
        <v>0</v>
      </c>
      <c r="L642" s="72"/>
      <c r="M642" s="72"/>
    </row>
    <row r="643" customFormat="false" ht="12.75" hidden="false" customHeight="false" outlineLevel="0" collapsed="false">
      <c r="A643" s="71" t="n">
        <f aca="false">VarInput!A643</f>
        <v>0</v>
      </c>
      <c r="B643" s="71" t="n">
        <f aca="false">VarInput!B643</f>
        <v>0</v>
      </c>
      <c r="C643" s="71" t="n">
        <f aca="false">VarInput!C643</f>
        <v>0</v>
      </c>
      <c r="D643" s="71" t="n">
        <f aca="false">VarInput!D643</f>
        <v>0</v>
      </c>
      <c r="E643" s="71" t="n">
        <f aca="false">VarInput!E643</f>
        <v>0</v>
      </c>
      <c r="F643" s="71" t="n">
        <f aca="false">VarInput!F643</f>
        <v>0</v>
      </c>
      <c r="G643" s="71" t="n">
        <f aca="false">VarInput!G643</f>
        <v>0</v>
      </c>
      <c r="H643" s="71" t="n">
        <f aca="false">VarInput!H643</f>
        <v>0</v>
      </c>
      <c r="I643" s="71" t="n">
        <f aca="false">VarInput!I643</f>
        <v>0</v>
      </c>
      <c r="J643" s="71" t="n">
        <f aca="false">VarInput!J643</f>
        <v>0</v>
      </c>
      <c r="K643" s="72" t="n">
        <f aca="false">VarInput!K643</f>
        <v>0</v>
      </c>
      <c r="L643" s="72"/>
      <c r="M643" s="72"/>
    </row>
    <row r="644" customFormat="false" ht="12.75" hidden="false" customHeight="false" outlineLevel="0" collapsed="false">
      <c r="A644" s="71" t="n">
        <f aca="false">VarInput!A644</f>
        <v>0</v>
      </c>
      <c r="B644" s="71" t="n">
        <f aca="false">VarInput!B644</f>
        <v>0</v>
      </c>
      <c r="C644" s="71" t="n">
        <f aca="false">VarInput!C644</f>
        <v>0</v>
      </c>
      <c r="D644" s="71" t="n">
        <f aca="false">VarInput!D644</f>
        <v>0</v>
      </c>
      <c r="E644" s="71" t="n">
        <f aca="false">VarInput!E644</f>
        <v>0</v>
      </c>
      <c r="F644" s="71" t="n">
        <f aca="false">VarInput!F644</f>
        <v>0</v>
      </c>
      <c r="G644" s="71" t="n">
        <f aca="false">VarInput!G644</f>
        <v>0</v>
      </c>
      <c r="H644" s="71" t="n">
        <f aca="false">VarInput!H644</f>
        <v>0</v>
      </c>
      <c r="I644" s="71" t="n">
        <f aca="false">VarInput!I644</f>
        <v>0</v>
      </c>
      <c r="J644" s="71" t="n">
        <f aca="false">VarInput!J644</f>
        <v>0</v>
      </c>
      <c r="K644" s="72" t="n">
        <f aca="false">VarInput!K644</f>
        <v>0</v>
      </c>
      <c r="L644" s="72"/>
      <c r="M644" s="72"/>
    </row>
    <row r="645" customFormat="false" ht="12.75" hidden="false" customHeight="false" outlineLevel="0" collapsed="false">
      <c r="A645" s="71" t="n">
        <f aca="false">VarInput!A645</f>
        <v>0</v>
      </c>
      <c r="B645" s="71" t="n">
        <f aca="false">VarInput!B645</f>
        <v>0</v>
      </c>
      <c r="C645" s="71" t="n">
        <f aca="false">VarInput!C645</f>
        <v>0</v>
      </c>
      <c r="D645" s="71" t="n">
        <f aca="false">VarInput!D645</f>
        <v>0</v>
      </c>
      <c r="E645" s="71" t="n">
        <f aca="false">VarInput!E645</f>
        <v>0</v>
      </c>
      <c r="F645" s="71" t="n">
        <f aca="false">VarInput!F645</f>
        <v>0</v>
      </c>
      <c r="G645" s="71" t="n">
        <f aca="false">VarInput!G645</f>
        <v>0</v>
      </c>
      <c r="H645" s="71" t="n">
        <f aca="false">VarInput!H645</f>
        <v>0</v>
      </c>
      <c r="I645" s="71" t="n">
        <f aca="false">VarInput!I645</f>
        <v>0</v>
      </c>
      <c r="J645" s="71" t="n">
        <f aca="false">VarInput!J645</f>
        <v>0</v>
      </c>
      <c r="K645" s="72" t="n">
        <f aca="false">VarInput!K645</f>
        <v>0</v>
      </c>
      <c r="L645" s="72"/>
      <c r="M645" s="72"/>
    </row>
    <row r="646" customFormat="false" ht="12.75" hidden="false" customHeight="false" outlineLevel="0" collapsed="false">
      <c r="A646" s="71" t="n">
        <f aca="false">VarInput!A646</f>
        <v>0</v>
      </c>
      <c r="B646" s="71" t="n">
        <f aca="false">VarInput!B646</f>
        <v>0</v>
      </c>
      <c r="C646" s="71" t="n">
        <f aca="false">VarInput!C646</f>
        <v>0</v>
      </c>
      <c r="D646" s="71" t="n">
        <f aca="false">VarInput!D646</f>
        <v>0</v>
      </c>
      <c r="E646" s="71" t="n">
        <f aca="false">VarInput!E646</f>
        <v>0</v>
      </c>
      <c r="F646" s="71" t="n">
        <f aca="false">VarInput!F646</f>
        <v>0</v>
      </c>
      <c r="G646" s="71" t="n">
        <f aca="false">VarInput!G646</f>
        <v>0</v>
      </c>
      <c r="H646" s="71" t="n">
        <f aca="false">VarInput!H646</f>
        <v>0</v>
      </c>
      <c r="I646" s="71" t="n">
        <f aca="false">VarInput!I646</f>
        <v>0</v>
      </c>
      <c r="J646" s="71" t="n">
        <f aca="false">VarInput!J646</f>
        <v>0</v>
      </c>
      <c r="K646" s="72" t="n">
        <f aca="false">VarInput!K646</f>
        <v>0</v>
      </c>
      <c r="L646" s="72"/>
      <c r="M646" s="72"/>
    </row>
    <row r="647" customFormat="false" ht="12.75" hidden="false" customHeight="false" outlineLevel="0" collapsed="false">
      <c r="A647" s="71" t="n">
        <f aca="false">VarInput!A647</f>
        <v>0</v>
      </c>
      <c r="B647" s="71" t="n">
        <f aca="false">VarInput!B647</f>
        <v>0</v>
      </c>
      <c r="C647" s="71" t="n">
        <f aca="false">VarInput!C647</f>
        <v>0</v>
      </c>
      <c r="D647" s="71" t="n">
        <f aca="false">VarInput!D647</f>
        <v>0</v>
      </c>
      <c r="E647" s="71" t="n">
        <f aca="false">VarInput!E647</f>
        <v>0</v>
      </c>
      <c r="F647" s="71" t="n">
        <f aca="false">VarInput!F647</f>
        <v>0</v>
      </c>
      <c r="G647" s="71" t="n">
        <f aca="false">VarInput!G647</f>
        <v>0</v>
      </c>
      <c r="H647" s="71" t="n">
        <f aca="false">VarInput!H647</f>
        <v>0</v>
      </c>
      <c r="I647" s="71" t="n">
        <f aca="false">VarInput!I647</f>
        <v>0</v>
      </c>
      <c r="J647" s="71" t="n">
        <f aca="false">VarInput!J647</f>
        <v>0</v>
      </c>
      <c r="K647" s="72" t="n">
        <f aca="false">VarInput!K647</f>
        <v>0</v>
      </c>
      <c r="L647" s="72"/>
      <c r="M647" s="72"/>
    </row>
    <row r="648" customFormat="false" ht="12.75" hidden="false" customHeight="false" outlineLevel="0" collapsed="false">
      <c r="A648" s="71" t="n">
        <f aca="false">VarInput!A648</f>
        <v>0</v>
      </c>
      <c r="B648" s="71" t="n">
        <f aca="false">VarInput!B648</f>
        <v>0</v>
      </c>
      <c r="C648" s="71" t="n">
        <f aca="false">VarInput!C648</f>
        <v>0</v>
      </c>
      <c r="D648" s="71" t="n">
        <f aca="false">VarInput!D648</f>
        <v>0</v>
      </c>
      <c r="E648" s="71" t="n">
        <f aca="false">VarInput!E648</f>
        <v>0</v>
      </c>
      <c r="F648" s="71" t="n">
        <f aca="false">VarInput!F648</f>
        <v>0</v>
      </c>
      <c r="G648" s="71" t="n">
        <f aca="false">VarInput!G648</f>
        <v>0</v>
      </c>
      <c r="H648" s="71" t="n">
        <f aca="false">VarInput!H648</f>
        <v>0</v>
      </c>
      <c r="I648" s="71" t="n">
        <f aca="false">VarInput!I648</f>
        <v>0</v>
      </c>
      <c r="J648" s="71" t="n">
        <f aca="false">VarInput!J648</f>
        <v>0</v>
      </c>
      <c r="K648" s="72" t="n">
        <f aca="false">VarInput!K648</f>
        <v>0</v>
      </c>
      <c r="L648" s="72"/>
      <c r="M648" s="72"/>
    </row>
    <row r="649" customFormat="false" ht="12.75" hidden="false" customHeight="false" outlineLevel="0" collapsed="false">
      <c r="A649" s="71" t="n">
        <f aca="false">VarInput!A649</f>
        <v>0</v>
      </c>
      <c r="B649" s="71" t="n">
        <f aca="false">VarInput!B649</f>
        <v>0</v>
      </c>
      <c r="C649" s="71" t="n">
        <f aca="false">VarInput!C649</f>
        <v>0</v>
      </c>
      <c r="D649" s="71" t="n">
        <f aca="false">VarInput!D649</f>
        <v>0</v>
      </c>
      <c r="E649" s="71" t="n">
        <f aca="false">VarInput!E649</f>
        <v>0</v>
      </c>
      <c r="F649" s="71" t="n">
        <f aca="false">VarInput!F649</f>
        <v>0</v>
      </c>
      <c r="G649" s="71" t="n">
        <f aca="false">VarInput!G649</f>
        <v>0</v>
      </c>
      <c r="H649" s="71" t="n">
        <f aca="false">VarInput!H649</f>
        <v>0</v>
      </c>
      <c r="I649" s="71" t="n">
        <f aca="false">VarInput!I649</f>
        <v>0</v>
      </c>
      <c r="J649" s="71" t="n">
        <f aca="false">VarInput!J649</f>
        <v>0</v>
      </c>
      <c r="K649" s="72" t="n">
        <f aca="false">VarInput!K649</f>
        <v>0</v>
      </c>
      <c r="L649" s="72"/>
      <c r="M649" s="72"/>
    </row>
    <row r="650" customFormat="false" ht="12.75" hidden="false" customHeight="false" outlineLevel="0" collapsed="false">
      <c r="A650" s="71" t="n">
        <f aca="false">VarInput!A650</f>
        <v>0</v>
      </c>
      <c r="B650" s="71" t="n">
        <f aca="false">VarInput!B650</f>
        <v>0</v>
      </c>
      <c r="C650" s="71" t="n">
        <f aca="false">VarInput!C650</f>
        <v>0</v>
      </c>
      <c r="D650" s="71" t="n">
        <f aca="false">VarInput!D650</f>
        <v>0</v>
      </c>
      <c r="E650" s="71" t="n">
        <f aca="false">VarInput!E650</f>
        <v>0</v>
      </c>
      <c r="F650" s="71" t="n">
        <f aca="false">VarInput!F650</f>
        <v>0</v>
      </c>
      <c r="G650" s="71" t="n">
        <f aca="false">VarInput!G650</f>
        <v>0</v>
      </c>
      <c r="H650" s="71" t="n">
        <f aca="false">VarInput!H650</f>
        <v>0</v>
      </c>
      <c r="I650" s="71" t="n">
        <f aca="false">VarInput!I650</f>
        <v>0</v>
      </c>
      <c r="J650" s="71" t="n">
        <f aca="false">VarInput!J650</f>
        <v>0</v>
      </c>
      <c r="K650" s="72" t="n">
        <f aca="false">VarInput!K650</f>
        <v>0</v>
      </c>
      <c r="L650" s="72"/>
      <c r="M650" s="72"/>
    </row>
    <row r="651" customFormat="false" ht="12.75" hidden="false" customHeight="false" outlineLevel="0" collapsed="false">
      <c r="A651" s="71" t="n">
        <f aca="false">VarInput!A651</f>
        <v>0</v>
      </c>
      <c r="B651" s="71" t="n">
        <f aca="false">VarInput!B651</f>
        <v>0</v>
      </c>
      <c r="C651" s="71" t="n">
        <f aca="false">VarInput!C651</f>
        <v>0</v>
      </c>
      <c r="D651" s="71" t="n">
        <f aca="false">VarInput!D651</f>
        <v>0</v>
      </c>
      <c r="E651" s="71" t="n">
        <f aca="false">VarInput!E651</f>
        <v>0</v>
      </c>
      <c r="F651" s="71" t="n">
        <f aca="false">VarInput!F651</f>
        <v>0</v>
      </c>
      <c r="G651" s="71" t="n">
        <f aca="false">VarInput!G651</f>
        <v>0</v>
      </c>
      <c r="H651" s="71" t="n">
        <f aca="false">VarInput!H651</f>
        <v>0</v>
      </c>
      <c r="I651" s="71" t="n">
        <f aca="false">VarInput!I651</f>
        <v>0</v>
      </c>
      <c r="J651" s="71" t="n">
        <f aca="false">VarInput!J651</f>
        <v>0</v>
      </c>
      <c r="K651" s="72" t="n">
        <f aca="false">VarInput!K651</f>
        <v>0</v>
      </c>
      <c r="L651" s="72"/>
      <c r="M651" s="72"/>
    </row>
    <row r="652" customFormat="false" ht="12.75" hidden="false" customHeight="false" outlineLevel="0" collapsed="false">
      <c r="A652" s="71" t="n">
        <f aca="false">VarInput!A652</f>
        <v>0</v>
      </c>
      <c r="B652" s="71" t="n">
        <f aca="false">VarInput!B652</f>
        <v>0</v>
      </c>
      <c r="C652" s="71" t="n">
        <f aca="false">VarInput!C652</f>
        <v>0</v>
      </c>
      <c r="D652" s="71" t="n">
        <f aca="false">VarInput!D652</f>
        <v>0</v>
      </c>
      <c r="E652" s="71" t="n">
        <f aca="false">VarInput!E652</f>
        <v>0</v>
      </c>
      <c r="F652" s="71" t="n">
        <f aca="false">VarInput!F652</f>
        <v>0</v>
      </c>
      <c r="G652" s="71" t="n">
        <f aca="false">VarInput!G652</f>
        <v>0</v>
      </c>
      <c r="H652" s="71" t="n">
        <f aca="false">VarInput!H652</f>
        <v>0</v>
      </c>
      <c r="I652" s="71" t="n">
        <f aca="false">VarInput!I652</f>
        <v>0</v>
      </c>
      <c r="J652" s="71" t="n">
        <f aca="false">VarInput!J652</f>
        <v>0</v>
      </c>
      <c r="K652" s="72" t="n">
        <f aca="false">VarInput!K652</f>
        <v>0</v>
      </c>
      <c r="L652" s="72"/>
      <c r="M652" s="72"/>
    </row>
    <row r="653" customFormat="false" ht="12.75" hidden="false" customHeight="false" outlineLevel="0" collapsed="false">
      <c r="A653" s="71" t="n">
        <f aca="false">VarInput!A653</f>
        <v>0</v>
      </c>
      <c r="B653" s="71" t="n">
        <f aca="false">VarInput!B653</f>
        <v>0</v>
      </c>
      <c r="C653" s="71" t="n">
        <f aca="false">VarInput!C653</f>
        <v>0</v>
      </c>
      <c r="D653" s="71" t="n">
        <f aca="false">VarInput!D653</f>
        <v>0</v>
      </c>
      <c r="E653" s="71" t="n">
        <f aca="false">VarInput!E653</f>
        <v>0</v>
      </c>
      <c r="F653" s="71" t="n">
        <f aca="false">VarInput!F653</f>
        <v>0</v>
      </c>
      <c r="G653" s="71" t="n">
        <f aca="false">VarInput!G653</f>
        <v>0</v>
      </c>
      <c r="H653" s="71" t="n">
        <f aca="false">VarInput!H653</f>
        <v>0</v>
      </c>
      <c r="I653" s="71" t="n">
        <f aca="false">VarInput!I653</f>
        <v>0</v>
      </c>
      <c r="J653" s="71" t="n">
        <f aca="false">VarInput!J653</f>
        <v>0</v>
      </c>
      <c r="K653" s="72" t="n">
        <f aca="false">VarInput!K653</f>
        <v>0</v>
      </c>
      <c r="L653" s="72"/>
      <c r="M653" s="72"/>
    </row>
    <row r="654" customFormat="false" ht="12.75" hidden="false" customHeight="false" outlineLevel="0" collapsed="false">
      <c r="A654" s="71" t="n">
        <f aca="false">VarInput!A654</f>
        <v>0</v>
      </c>
      <c r="B654" s="71" t="n">
        <f aca="false">VarInput!B654</f>
        <v>0</v>
      </c>
      <c r="C654" s="71" t="n">
        <f aca="false">VarInput!C654</f>
        <v>0</v>
      </c>
      <c r="D654" s="71" t="n">
        <f aca="false">VarInput!D654</f>
        <v>0</v>
      </c>
      <c r="E654" s="71" t="n">
        <f aca="false">VarInput!E654</f>
        <v>0</v>
      </c>
      <c r="F654" s="71" t="n">
        <f aca="false">VarInput!F654</f>
        <v>0</v>
      </c>
      <c r="G654" s="71" t="n">
        <f aca="false">VarInput!G654</f>
        <v>0</v>
      </c>
      <c r="H654" s="71" t="n">
        <f aca="false">VarInput!H654</f>
        <v>0</v>
      </c>
      <c r="I654" s="71" t="n">
        <f aca="false">VarInput!I654</f>
        <v>0</v>
      </c>
      <c r="J654" s="71" t="n">
        <f aca="false">VarInput!J654</f>
        <v>0</v>
      </c>
      <c r="K654" s="72" t="n">
        <f aca="false">VarInput!K654</f>
        <v>0</v>
      </c>
      <c r="L654" s="72"/>
      <c r="M654" s="72"/>
    </row>
    <row r="655" customFormat="false" ht="12.75" hidden="false" customHeight="false" outlineLevel="0" collapsed="false">
      <c r="A655" s="71" t="n">
        <f aca="false">VarInput!A655</f>
        <v>0</v>
      </c>
      <c r="B655" s="71" t="n">
        <f aca="false">VarInput!B655</f>
        <v>0</v>
      </c>
      <c r="C655" s="71" t="n">
        <f aca="false">VarInput!C655</f>
        <v>0</v>
      </c>
      <c r="D655" s="71" t="n">
        <f aca="false">VarInput!D655</f>
        <v>0</v>
      </c>
      <c r="E655" s="71" t="n">
        <f aca="false">VarInput!E655</f>
        <v>0</v>
      </c>
      <c r="F655" s="71" t="n">
        <f aca="false">VarInput!F655</f>
        <v>0</v>
      </c>
      <c r="G655" s="71" t="n">
        <f aca="false">VarInput!G655</f>
        <v>0</v>
      </c>
      <c r="H655" s="71" t="n">
        <f aca="false">VarInput!H655</f>
        <v>0</v>
      </c>
      <c r="I655" s="71" t="n">
        <f aca="false">VarInput!I655</f>
        <v>0</v>
      </c>
      <c r="J655" s="71" t="n">
        <f aca="false">VarInput!J655</f>
        <v>0</v>
      </c>
      <c r="K655" s="72" t="n">
        <f aca="false">VarInput!K655</f>
        <v>0</v>
      </c>
      <c r="L655" s="72"/>
      <c r="M655" s="72"/>
    </row>
    <row r="656" customFormat="false" ht="12.75" hidden="false" customHeight="false" outlineLevel="0" collapsed="false">
      <c r="A656" s="71" t="n">
        <f aca="false">VarInput!A656</f>
        <v>0</v>
      </c>
      <c r="B656" s="71" t="n">
        <f aca="false">VarInput!B656</f>
        <v>0</v>
      </c>
      <c r="C656" s="71" t="n">
        <f aca="false">VarInput!C656</f>
        <v>0</v>
      </c>
      <c r="D656" s="71" t="n">
        <f aca="false">VarInput!D656</f>
        <v>0</v>
      </c>
      <c r="E656" s="71" t="n">
        <f aca="false">VarInput!E656</f>
        <v>0</v>
      </c>
      <c r="F656" s="71" t="n">
        <f aca="false">VarInput!F656</f>
        <v>0</v>
      </c>
      <c r="G656" s="71" t="n">
        <f aca="false">VarInput!G656</f>
        <v>0</v>
      </c>
      <c r="H656" s="71" t="n">
        <f aca="false">VarInput!H656</f>
        <v>0</v>
      </c>
      <c r="I656" s="71" t="n">
        <f aca="false">VarInput!I656</f>
        <v>0</v>
      </c>
      <c r="J656" s="71" t="n">
        <f aca="false">VarInput!J656</f>
        <v>0</v>
      </c>
      <c r="K656" s="72" t="n">
        <f aca="false">VarInput!K656</f>
        <v>0</v>
      </c>
      <c r="L656" s="72"/>
      <c r="M656" s="72"/>
    </row>
    <row r="657" customFormat="false" ht="12.75" hidden="false" customHeight="false" outlineLevel="0" collapsed="false">
      <c r="A657" s="71" t="n">
        <f aca="false">VarInput!A657</f>
        <v>0</v>
      </c>
      <c r="B657" s="71" t="n">
        <f aca="false">VarInput!B657</f>
        <v>0</v>
      </c>
      <c r="C657" s="71" t="n">
        <f aca="false">VarInput!C657</f>
        <v>0</v>
      </c>
      <c r="D657" s="71" t="n">
        <f aca="false">VarInput!D657</f>
        <v>0</v>
      </c>
      <c r="E657" s="71" t="n">
        <f aca="false">VarInput!E657</f>
        <v>0</v>
      </c>
      <c r="F657" s="71" t="n">
        <f aca="false">VarInput!F657</f>
        <v>0</v>
      </c>
      <c r="G657" s="71" t="n">
        <f aca="false">VarInput!G657</f>
        <v>0</v>
      </c>
      <c r="H657" s="71" t="n">
        <f aca="false">VarInput!H657</f>
        <v>0</v>
      </c>
      <c r="I657" s="71" t="n">
        <f aca="false">VarInput!I657</f>
        <v>0</v>
      </c>
      <c r="J657" s="71" t="n">
        <f aca="false">VarInput!J657</f>
        <v>0</v>
      </c>
      <c r="K657" s="72" t="n">
        <f aca="false">VarInput!K657</f>
        <v>0</v>
      </c>
      <c r="L657" s="72"/>
      <c r="M657" s="72"/>
    </row>
    <row r="658" customFormat="false" ht="12.75" hidden="false" customHeight="false" outlineLevel="0" collapsed="false">
      <c r="A658" s="71" t="n">
        <f aca="false">VarInput!A658</f>
        <v>0</v>
      </c>
      <c r="B658" s="71" t="n">
        <f aca="false">VarInput!B658</f>
        <v>0</v>
      </c>
      <c r="C658" s="71" t="n">
        <f aca="false">VarInput!C658</f>
        <v>0</v>
      </c>
      <c r="D658" s="71" t="n">
        <f aca="false">VarInput!D658</f>
        <v>0</v>
      </c>
      <c r="E658" s="71" t="n">
        <f aca="false">VarInput!E658</f>
        <v>0</v>
      </c>
      <c r="F658" s="71" t="n">
        <f aca="false">VarInput!F658</f>
        <v>0</v>
      </c>
      <c r="G658" s="71" t="n">
        <f aca="false">VarInput!G658</f>
        <v>0</v>
      </c>
      <c r="H658" s="71" t="n">
        <f aca="false">VarInput!H658</f>
        <v>0</v>
      </c>
      <c r="I658" s="71" t="n">
        <f aca="false">VarInput!I658</f>
        <v>0</v>
      </c>
      <c r="J658" s="71" t="n">
        <f aca="false">VarInput!J658</f>
        <v>0</v>
      </c>
      <c r="K658" s="72" t="n">
        <f aca="false">VarInput!K658</f>
        <v>0</v>
      </c>
      <c r="L658" s="72"/>
      <c r="M658" s="72"/>
    </row>
    <row r="659" customFormat="false" ht="12.75" hidden="false" customHeight="false" outlineLevel="0" collapsed="false">
      <c r="A659" s="71" t="n">
        <f aca="false">VarInput!A659</f>
        <v>0</v>
      </c>
      <c r="B659" s="71" t="n">
        <f aca="false">VarInput!B659</f>
        <v>0</v>
      </c>
      <c r="C659" s="71" t="n">
        <f aca="false">VarInput!C659</f>
        <v>0</v>
      </c>
      <c r="D659" s="71" t="n">
        <f aca="false">VarInput!D659</f>
        <v>0</v>
      </c>
      <c r="E659" s="71" t="n">
        <f aca="false">VarInput!E659</f>
        <v>0</v>
      </c>
      <c r="F659" s="71" t="n">
        <f aca="false">VarInput!F659</f>
        <v>0</v>
      </c>
      <c r="G659" s="71" t="n">
        <f aca="false">VarInput!G659</f>
        <v>0</v>
      </c>
      <c r="H659" s="71" t="n">
        <f aca="false">VarInput!H659</f>
        <v>0</v>
      </c>
      <c r="I659" s="71" t="n">
        <f aca="false">VarInput!I659</f>
        <v>0</v>
      </c>
      <c r="J659" s="71" t="n">
        <f aca="false">VarInput!J659</f>
        <v>0</v>
      </c>
      <c r="K659" s="72" t="n">
        <f aca="false">VarInput!K659</f>
        <v>0</v>
      </c>
      <c r="L659" s="72"/>
      <c r="M659" s="72"/>
    </row>
    <row r="660" customFormat="false" ht="12.75" hidden="false" customHeight="false" outlineLevel="0" collapsed="false">
      <c r="A660" s="71" t="n">
        <f aca="false">VarInput!A660</f>
        <v>0</v>
      </c>
      <c r="B660" s="71" t="n">
        <f aca="false">VarInput!B660</f>
        <v>0</v>
      </c>
      <c r="C660" s="71" t="n">
        <f aca="false">VarInput!C660</f>
        <v>0</v>
      </c>
      <c r="D660" s="71" t="n">
        <f aca="false">VarInput!D660</f>
        <v>0</v>
      </c>
      <c r="E660" s="71" t="n">
        <f aca="false">VarInput!E660</f>
        <v>0</v>
      </c>
      <c r="F660" s="71" t="n">
        <f aca="false">VarInput!F660</f>
        <v>0</v>
      </c>
      <c r="G660" s="71" t="n">
        <f aca="false">VarInput!G660</f>
        <v>0</v>
      </c>
      <c r="H660" s="71" t="n">
        <f aca="false">VarInput!H660</f>
        <v>0</v>
      </c>
      <c r="I660" s="71" t="n">
        <f aca="false">VarInput!I660</f>
        <v>0</v>
      </c>
      <c r="J660" s="71" t="n">
        <f aca="false">VarInput!J660</f>
        <v>0</v>
      </c>
      <c r="K660" s="72" t="n">
        <f aca="false">VarInput!K660</f>
        <v>0</v>
      </c>
      <c r="L660" s="72"/>
      <c r="M660" s="72"/>
    </row>
    <row r="661" customFormat="false" ht="12.75" hidden="false" customHeight="false" outlineLevel="0" collapsed="false">
      <c r="A661" s="71" t="n">
        <f aca="false">VarInput!A661</f>
        <v>0</v>
      </c>
      <c r="B661" s="71" t="n">
        <f aca="false">VarInput!B661</f>
        <v>0</v>
      </c>
      <c r="C661" s="71" t="n">
        <f aca="false">VarInput!C661</f>
        <v>0</v>
      </c>
      <c r="D661" s="71" t="n">
        <f aca="false">VarInput!D661</f>
        <v>0</v>
      </c>
      <c r="E661" s="71" t="n">
        <f aca="false">VarInput!E661</f>
        <v>0</v>
      </c>
      <c r="F661" s="71" t="n">
        <f aca="false">VarInput!F661</f>
        <v>0</v>
      </c>
      <c r="G661" s="71" t="n">
        <f aca="false">VarInput!G661</f>
        <v>0</v>
      </c>
      <c r="H661" s="71" t="n">
        <f aca="false">VarInput!H661</f>
        <v>0</v>
      </c>
      <c r="I661" s="71" t="n">
        <f aca="false">VarInput!I661</f>
        <v>0</v>
      </c>
      <c r="J661" s="71" t="n">
        <f aca="false">VarInput!J661</f>
        <v>0</v>
      </c>
      <c r="K661" s="72" t="n">
        <f aca="false">VarInput!K661</f>
        <v>0</v>
      </c>
      <c r="L661" s="72"/>
      <c r="M661" s="72"/>
    </row>
    <row r="662" customFormat="false" ht="12.75" hidden="false" customHeight="false" outlineLevel="0" collapsed="false">
      <c r="A662" s="71" t="n">
        <f aca="false">VarInput!A662</f>
        <v>0</v>
      </c>
      <c r="B662" s="71" t="n">
        <f aca="false">VarInput!B662</f>
        <v>0</v>
      </c>
      <c r="C662" s="71" t="n">
        <f aca="false">VarInput!C662</f>
        <v>0</v>
      </c>
      <c r="D662" s="71" t="n">
        <f aca="false">VarInput!D662</f>
        <v>0</v>
      </c>
      <c r="E662" s="71" t="n">
        <f aca="false">VarInput!E662</f>
        <v>0</v>
      </c>
      <c r="F662" s="71" t="n">
        <f aca="false">VarInput!F662</f>
        <v>0</v>
      </c>
      <c r="G662" s="71" t="n">
        <f aca="false">VarInput!G662</f>
        <v>0</v>
      </c>
      <c r="H662" s="71" t="n">
        <f aca="false">VarInput!H662</f>
        <v>0</v>
      </c>
      <c r="I662" s="71" t="n">
        <f aca="false">VarInput!I662</f>
        <v>0</v>
      </c>
      <c r="J662" s="71" t="n">
        <f aca="false">VarInput!J662</f>
        <v>0</v>
      </c>
      <c r="K662" s="72" t="n">
        <f aca="false">VarInput!K662</f>
        <v>0</v>
      </c>
      <c r="L662" s="72"/>
      <c r="M662" s="72"/>
    </row>
    <row r="663" customFormat="false" ht="12.75" hidden="false" customHeight="false" outlineLevel="0" collapsed="false">
      <c r="A663" s="71" t="n">
        <f aca="false">VarInput!A663</f>
        <v>0</v>
      </c>
      <c r="B663" s="71" t="n">
        <f aca="false">VarInput!B663</f>
        <v>0</v>
      </c>
      <c r="C663" s="71" t="n">
        <f aca="false">VarInput!C663</f>
        <v>0</v>
      </c>
      <c r="D663" s="71" t="n">
        <f aca="false">VarInput!D663</f>
        <v>0</v>
      </c>
      <c r="E663" s="71" t="n">
        <f aca="false">VarInput!E663</f>
        <v>0</v>
      </c>
      <c r="F663" s="71" t="n">
        <f aca="false">VarInput!F663</f>
        <v>0</v>
      </c>
      <c r="G663" s="71" t="n">
        <f aca="false">VarInput!G663</f>
        <v>0</v>
      </c>
      <c r="H663" s="71" t="n">
        <f aca="false">VarInput!H663</f>
        <v>0</v>
      </c>
      <c r="I663" s="71" t="n">
        <f aca="false">VarInput!I663</f>
        <v>0</v>
      </c>
      <c r="J663" s="71" t="n">
        <f aca="false">VarInput!J663</f>
        <v>0</v>
      </c>
      <c r="K663" s="72" t="n">
        <f aca="false">VarInput!K663</f>
        <v>0</v>
      </c>
      <c r="L663" s="72"/>
      <c r="M663" s="72"/>
    </row>
    <row r="664" customFormat="false" ht="12.75" hidden="false" customHeight="false" outlineLevel="0" collapsed="false">
      <c r="A664" s="71" t="n">
        <f aca="false">VarInput!A664</f>
        <v>0</v>
      </c>
      <c r="B664" s="71" t="n">
        <f aca="false">VarInput!B664</f>
        <v>0</v>
      </c>
      <c r="C664" s="71" t="n">
        <f aca="false">VarInput!C664</f>
        <v>0</v>
      </c>
      <c r="D664" s="71" t="n">
        <f aca="false">VarInput!D664</f>
        <v>0</v>
      </c>
      <c r="E664" s="71" t="n">
        <f aca="false">VarInput!E664</f>
        <v>0</v>
      </c>
      <c r="F664" s="71" t="n">
        <f aca="false">VarInput!F664</f>
        <v>0</v>
      </c>
      <c r="G664" s="71" t="n">
        <f aca="false">VarInput!G664</f>
        <v>0</v>
      </c>
      <c r="H664" s="71" t="n">
        <f aca="false">VarInput!H664</f>
        <v>0</v>
      </c>
      <c r="I664" s="71" t="n">
        <f aca="false">VarInput!I664</f>
        <v>0</v>
      </c>
      <c r="J664" s="71" t="n">
        <f aca="false">VarInput!J664</f>
        <v>0</v>
      </c>
      <c r="K664" s="72" t="n">
        <f aca="false">VarInput!K664</f>
        <v>0</v>
      </c>
      <c r="L664" s="72"/>
      <c r="M664" s="72"/>
    </row>
    <row r="665" customFormat="false" ht="12.75" hidden="false" customHeight="false" outlineLevel="0" collapsed="false">
      <c r="A665" s="71" t="n">
        <f aca="false">VarInput!A665</f>
        <v>0</v>
      </c>
      <c r="B665" s="71" t="n">
        <f aca="false">VarInput!B665</f>
        <v>0</v>
      </c>
      <c r="C665" s="71" t="n">
        <f aca="false">VarInput!C665</f>
        <v>0</v>
      </c>
      <c r="D665" s="71" t="n">
        <f aca="false">VarInput!D665</f>
        <v>0</v>
      </c>
      <c r="E665" s="71" t="n">
        <f aca="false">VarInput!E665</f>
        <v>0</v>
      </c>
      <c r="F665" s="71" t="n">
        <f aca="false">VarInput!F665</f>
        <v>0</v>
      </c>
      <c r="G665" s="71" t="n">
        <f aca="false">VarInput!G665</f>
        <v>0</v>
      </c>
      <c r="H665" s="71" t="n">
        <f aca="false">VarInput!H665</f>
        <v>0</v>
      </c>
      <c r="I665" s="71" t="n">
        <f aca="false">VarInput!I665</f>
        <v>0</v>
      </c>
      <c r="J665" s="71" t="n">
        <f aca="false">VarInput!J665</f>
        <v>0</v>
      </c>
      <c r="K665" s="72" t="n">
        <f aca="false">VarInput!K665</f>
        <v>0</v>
      </c>
      <c r="L665" s="72"/>
      <c r="M665" s="72"/>
    </row>
    <row r="666" customFormat="false" ht="12.75" hidden="false" customHeight="false" outlineLevel="0" collapsed="false">
      <c r="A666" s="71" t="n">
        <f aca="false">VarInput!A666</f>
        <v>0</v>
      </c>
      <c r="B666" s="71" t="n">
        <f aca="false">VarInput!B666</f>
        <v>0</v>
      </c>
      <c r="C666" s="71" t="n">
        <f aca="false">VarInput!C666</f>
        <v>0</v>
      </c>
      <c r="D666" s="71" t="n">
        <f aca="false">VarInput!D666</f>
        <v>0</v>
      </c>
      <c r="E666" s="71" t="n">
        <f aca="false">VarInput!E666</f>
        <v>0</v>
      </c>
      <c r="F666" s="71" t="n">
        <f aca="false">VarInput!F666</f>
        <v>0</v>
      </c>
      <c r="G666" s="71" t="n">
        <f aca="false">VarInput!G666</f>
        <v>0</v>
      </c>
      <c r="H666" s="71" t="n">
        <f aca="false">VarInput!H666</f>
        <v>0</v>
      </c>
      <c r="I666" s="71" t="n">
        <f aca="false">VarInput!I666</f>
        <v>0</v>
      </c>
      <c r="J666" s="71" t="n">
        <f aca="false">VarInput!J666</f>
        <v>0</v>
      </c>
      <c r="K666" s="72" t="n">
        <f aca="false">VarInput!K666</f>
        <v>0</v>
      </c>
      <c r="L666" s="72"/>
      <c r="M666" s="72"/>
    </row>
    <row r="667" customFormat="false" ht="12.75" hidden="false" customHeight="false" outlineLevel="0" collapsed="false">
      <c r="A667" s="71" t="n">
        <f aca="false">VarInput!A667</f>
        <v>0</v>
      </c>
      <c r="B667" s="71" t="n">
        <f aca="false">VarInput!B667</f>
        <v>0</v>
      </c>
      <c r="C667" s="71" t="n">
        <f aca="false">VarInput!C667</f>
        <v>0</v>
      </c>
      <c r="D667" s="71" t="n">
        <f aca="false">VarInput!D667</f>
        <v>0</v>
      </c>
      <c r="E667" s="71" t="n">
        <f aca="false">VarInput!E667</f>
        <v>0</v>
      </c>
      <c r="F667" s="71" t="n">
        <f aca="false">VarInput!F667</f>
        <v>0</v>
      </c>
      <c r="G667" s="71" t="n">
        <f aca="false">VarInput!G667</f>
        <v>0</v>
      </c>
      <c r="H667" s="71" t="n">
        <f aca="false">VarInput!H667</f>
        <v>0</v>
      </c>
      <c r="I667" s="71" t="n">
        <f aca="false">VarInput!I667</f>
        <v>0</v>
      </c>
      <c r="J667" s="71" t="n">
        <f aca="false">VarInput!J667</f>
        <v>0</v>
      </c>
      <c r="K667" s="72" t="n">
        <f aca="false">VarInput!K667</f>
        <v>0</v>
      </c>
      <c r="L667" s="72"/>
      <c r="M667" s="72"/>
    </row>
    <row r="668" customFormat="false" ht="12.75" hidden="false" customHeight="false" outlineLevel="0" collapsed="false">
      <c r="A668" s="71" t="n">
        <f aca="false">VarInput!A668</f>
        <v>0</v>
      </c>
      <c r="B668" s="71" t="n">
        <f aca="false">VarInput!B668</f>
        <v>0</v>
      </c>
      <c r="C668" s="71" t="n">
        <f aca="false">VarInput!C668</f>
        <v>0</v>
      </c>
      <c r="D668" s="71" t="n">
        <f aca="false">VarInput!D668</f>
        <v>0</v>
      </c>
      <c r="E668" s="71" t="n">
        <f aca="false">VarInput!E668</f>
        <v>0</v>
      </c>
      <c r="F668" s="71" t="n">
        <f aca="false">VarInput!F668</f>
        <v>0</v>
      </c>
      <c r="G668" s="71" t="n">
        <f aca="false">VarInput!G668</f>
        <v>0</v>
      </c>
      <c r="H668" s="71" t="n">
        <f aca="false">VarInput!H668</f>
        <v>0</v>
      </c>
      <c r="I668" s="71" t="n">
        <f aca="false">VarInput!I668</f>
        <v>0</v>
      </c>
      <c r="J668" s="71" t="n">
        <f aca="false">VarInput!J668</f>
        <v>0</v>
      </c>
      <c r="K668" s="72" t="n">
        <f aca="false">VarInput!K668</f>
        <v>0</v>
      </c>
      <c r="L668" s="72"/>
      <c r="M668" s="72"/>
    </row>
    <row r="669" customFormat="false" ht="12.75" hidden="false" customHeight="false" outlineLevel="0" collapsed="false">
      <c r="A669" s="71" t="n">
        <f aca="false">VarInput!A669</f>
        <v>0</v>
      </c>
      <c r="B669" s="71" t="n">
        <f aca="false">VarInput!B669</f>
        <v>0</v>
      </c>
      <c r="C669" s="71" t="n">
        <f aca="false">VarInput!C669</f>
        <v>0</v>
      </c>
      <c r="D669" s="71" t="n">
        <f aca="false">VarInput!D669</f>
        <v>0</v>
      </c>
      <c r="E669" s="71" t="n">
        <f aca="false">VarInput!E669</f>
        <v>0</v>
      </c>
      <c r="F669" s="71" t="n">
        <f aca="false">VarInput!F669</f>
        <v>0</v>
      </c>
      <c r="G669" s="71" t="n">
        <f aca="false">VarInput!G669</f>
        <v>0</v>
      </c>
      <c r="H669" s="71" t="n">
        <f aca="false">VarInput!H669</f>
        <v>0</v>
      </c>
      <c r="I669" s="71" t="n">
        <f aca="false">VarInput!I669</f>
        <v>0</v>
      </c>
      <c r="J669" s="71" t="n">
        <f aca="false">VarInput!J669</f>
        <v>0</v>
      </c>
      <c r="K669" s="72" t="n">
        <f aca="false">VarInput!K669</f>
        <v>0</v>
      </c>
      <c r="L669" s="72"/>
      <c r="M669" s="72"/>
    </row>
    <row r="670" customFormat="false" ht="12.75" hidden="false" customHeight="false" outlineLevel="0" collapsed="false">
      <c r="A670" s="71" t="n">
        <f aca="false">VarInput!A670</f>
        <v>0</v>
      </c>
      <c r="B670" s="71" t="n">
        <f aca="false">VarInput!B670</f>
        <v>0</v>
      </c>
      <c r="C670" s="71" t="n">
        <f aca="false">VarInput!C670</f>
        <v>0</v>
      </c>
      <c r="D670" s="71" t="n">
        <f aca="false">VarInput!D670</f>
        <v>0</v>
      </c>
      <c r="E670" s="71" t="n">
        <f aca="false">VarInput!E670</f>
        <v>0</v>
      </c>
      <c r="F670" s="71" t="n">
        <f aca="false">VarInput!F670</f>
        <v>0</v>
      </c>
      <c r="G670" s="71" t="n">
        <f aca="false">VarInput!G670</f>
        <v>0</v>
      </c>
      <c r="H670" s="71" t="n">
        <f aca="false">VarInput!H670</f>
        <v>0</v>
      </c>
      <c r="I670" s="71" t="n">
        <f aca="false">VarInput!I670</f>
        <v>0</v>
      </c>
      <c r="J670" s="71" t="n">
        <f aca="false">VarInput!J670</f>
        <v>0</v>
      </c>
      <c r="K670" s="72" t="n">
        <f aca="false">VarInput!K670</f>
        <v>0</v>
      </c>
      <c r="L670" s="72"/>
      <c r="M670" s="72"/>
    </row>
    <row r="671" customFormat="false" ht="12.75" hidden="false" customHeight="false" outlineLevel="0" collapsed="false">
      <c r="A671" s="71" t="n">
        <f aca="false">VarInput!A671</f>
        <v>0</v>
      </c>
      <c r="B671" s="71" t="n">
        <f aca="false">VarInput!B671</f>
        <v>0</v>
      </c>
      <c r="C671" s="71" t="n">
        <f aca="false">VarInput!C671</f>
        <v>0</v>
      </c>
      <c r="D671" s="71" t="n">
        <f aca="false">VarInput!D671</f>
        <v>0</v>
      </c>
      <c r="E671" s="71" t="n">
        <f aca="false">VarInput!E671</f>
        <v>0</v>
      </c>
      <c r="F671" s="71" t="n">
        <f aca="false">VarInput!F671</f>
        <v>0</v>
      </c>
      <c r="G671" s="71" t="n">
        <f aca="false">VarInput!G671</f>
        <v>0</v>
      </c>
      <c r="H671" s="71" t="n">
        <f aca="false">VarInput!H671</f>
        <v>0</v>
      </c>
      <c r="I671" s="71" t="n">
        <f aca="false">VarInput!I671</f>
        <v>0</v>
      </c>
      <c r="J671" s="71" t="n">
        <f aca="false">VarInput!J671</f>
        <v>0</v>
      </c>
      <c r="K671" s="72" t="n">
        <f aca="false">VarInput!K671</f>
        <v>0</v>
      </c>
      <c r="L671" s="72"/>
      <c r="M671" s="72"/>
    </row>
    <row r="672" customFormat="false" ht="12.75" hidden="false" customHeight="false" outlineLevel="0" collapsed="false">
      <c r="A672" s="71" t="n">
        <f aca="false">VarInput!A672</f>
        <v>0</v>
      </c>
      <c r="B672" s="71" t="n">
        <f aca="false">VarInput!B672</f>
        <v>0</v>
      </c>
      <c r="C672" s="71" t="n">
        <f aca="false">VarInput!C672</f>
        <v>0</v>
      </c>
      <c r="D672" s="71" t="n">
        <f aca="false">VarInput!D672</f>
        <v>0</v>
      </c>
      <c r="E672" s="71" t="n">
        <f aca="false">VarInput!E672</f>
        <v>0</v>
      </c>
      <c r="F672" s="71" t="n">
        <f aca="false">VarInput!F672</f>
        <v>0</v>
      </c>
      <c r="G672" s="71" t="n">
        <f aca="false">VarInput!G672</f>
        <v>0</v>
      </c>
      <c r="H672" s="71" t="n">
        <f aca="false">VarInput!H672</f>
        <v>0</v>
      </c>
      <c r="I672" s="71" t="n">
        <f aca="false">VarInput!I672</f>
        <v>0</v>
      </c>
      <c r="J672" s="71" t="n">
        <f aca="false">VarInput!J672</f>
        <v>0</v>
      </c>
      <c r="K672" s="72" t="n">
        <f aca="false">VarInput!K672</f>
        <v>0</v>
      </c>
      <c r="L672" s="72"/>
      <c r="M672" s="72"/>
    </row>
    <row r="673" customFormat="false" ht="12.75" hidden="false" customHeight="false" outlineLevel="0" collapsed="false">
      <c r="A673" s="71" t="n">
        <f aca="false">VarInput!A673</f>
        <v>0</v>
      </c>
      <c r="B673" s="71" t="n">
        <f aca="false">VarInput!B673</f>
        <v>0</v>
      </c>
      <c r="C673" s="71" t="n">
        <f aca="false">VarInput!C673</f>
        <v>0</v>
      </c>
      <c r="D673" s="71" t="n">
        <f aca="false">VarInput!D673</f>
        <v>0</v>
      </c>
      <c r="E673" s="71" t="n">
        <f aca="false">VarInput!E673</f>
        <v>0</v>
      </c>
      <c r="F673" s="71" t="n">
        <f aca="false">VarInput!F673</f>
        <v>0</v>
      </c>
      <c r="G673" s="71" t="n">
        <f aca="false">VarInput!G673</f>
        <v>0</v>
      </c>
      <c r="H673" s="71" t="n">
        <f aca="false">VarInput!H673</f>
        <v>0</v>
      </c>
      <c r="I673" s="71" t="n">
        <f aca="false">VarInput!I673</f>
        <v>0</v>
      </c>
      <c r="J673" s="71" t="n">
        <f aca="false">VarInput!J673</f>
        <v>0</v>
      </c>
      <c r="K673" s="72" t="n">
        <f aca="false">VarInput!K673</f>
        <v>0</v>
      </c>
      <c r="L673" s="72"/>
      <c r="M673" s="72"/>
    </row>
    <row r="674" customFormat="false" ht="12.75" hidden="false" customHeight="false" outlineLevel="0" collapsed="false">
      <c r="A674" s="71" t="n">
        <f aca="false">VarInput!A674</f>
        <v>0</v>
      </c>
      <c r="B674" s="71" t="n">
        <f aca="false">VarInput!B674</f>
        <v>0</v>
      </c>
      <c r="C674" s="71" t="n">
        <f aca="false">VarInput!C674</f>
        <v>0</v>
      </c>
      <c r="D674" s="71" t="n">
        <f aca="false">VarInput!D674</f>
        <v>0</v>
      </c>
      <c r="E674" s="71" t="n">
        <f aca="false">VarInput!E674</f>
        <v>0</v>
      </c>
      <c r="F674" s="71" t="n">
        <f aca="false">VarInput!F674</f>
        <v>0</v>
      </c>
      <c r="G674" s="71" t="n">
        <f aca="false">VarInput!G674</f>
        <v>0</v>
      </c>
      <c r="H674" s="71" t="n">
        <f aca="false">VarInput!H674</f>
        <v>0</v>
      </c>
      <c r="I674" s="71" t="n">
        <f aca="false">VarInput!I674</f>
        <v>0</v>
      </c>
      <c r="J674" s="71" t="n">
        <f aca="false">VarInput!J674</f>
        <v>0</v>
      </c>
      <c r="K674" s="72" t="n">
        <f aca="false">VarInput!K674</f>
        <v>0</v>
      </c>
      <c r="L674" s="72"/>
      <c r="M674" s="72"/>
    </row>
    <row r="675" customFormat="false" ht="12.75" hidden="false" customHeight="false" outlineLevel="0" collapsed="false">
      <c r="A675" s="71" t="n">
        <f aca="false">VarInput!A675</f>
        <v>0</v>
      </c>
      <c r="B675" s="71" t="n">
        <f aca="false">VarInput!B675</f>
        <v>0</v>
      </c>
      <c r="C675" s="71" t="n">
        <f aca="false">VarInput!C675</f>
        <v>0</v>
      </c>
      <c r="D675" s="71" t="n">
        <f aca="false">VarInput!D675</f>
        <v>0</v>
      </c>
      <c r="E675" s="71" t="n">
        <f aca="false">VarInput!E675</f>
        <v>0</v>
      </c>
      <c r="F675" s="71" t="n">
        <f aca="false">VarInput!F675</f>
        <v>0</v>
      </c>
      <c r="G675" s="71" t="n">
        <f aca="false">VarInput!G675</f>
        <v>0</v>
      </c>
      <c r="H675" s="71" t="n">
        <f aca="false">VarInput!H675</f>
        <v>0</v>
      </c>
      <c r="I675" s="71" t="n">
        <f aca="false">VarInput!I675</f>
        <v>0</v>
      </c>
      <c r="J675" s="71" t="n">
        <f aca="false">VarInput!J675</f>
        <v>0</v>
      </c>
      <c r="K675" s="72" t="n">
        <f aca="false">VarInput!K675</f>
        <v>0</v>
      </c>
      <c r="L675" s="72"/>
      <c r="M675" s="72"/>
    </row>
    <row r="676" customFormat="false" ht="12.75" hidden="false" customHeight="false" outlineLevel="0" collapsed="false">
      <c r="A676" s="71" t="n">
        <f aca="false">VarInput!A676</f>
        <v>0</v>
      </c>
      <c r="B676" s="71" t="n">
        <f aca="false">VarInput!B676</f>
        <v>0</v>
      </c>
      <c r="C676" s="71" t="n">
        <f aca="false">VarInput!C676</f>
        <v>0</v>
      </c>
      <c r="D676" s="71" t="n">
        <f aca="false">VarInput!D676</f>
        <v>0</v>
      </c>
      <c r="E676" s="71" t="n">
        <f aca="false">VarInput!E676</f>
        <v>0</v>
      </c>
      <c r="F676" s="71" t="n">
        <f aca="false">VarInput!F676</f>
        <v>0</v>
      </c>
      <c r="G676" s="71" t="n">
        <f aca="false">VarInput!G676</f>
        <v>0</v>
      </c>
      <c r="H676" s="71" t="n">
        <f aca="false">VarInput!H676</f>
        <v>0</v>
      </c>
      <c r="I676" s="71" t="n">
        <f aca="false">VarInput!I676</f>
        <v>0</v>
      </c>
      <c r="J676" s="71" t="n">
        <f aca="false">VarInput!J676</f>
        <v>0</v>
      </c>
      <c r="K676" s="72" t="n">
        <f aca="false">VarInput!K676</f>
        <v>0</v>
      </c>
      <c r="L676" s="72"/>
      <c r="M676" s="72"/>
    </row>
    <row r="677" customFormat="false" ht="12.75" hidden="false" customHeight="false" outlineLevel="0" collapsed="false">
      <c r="A677" s="71" t="n">
        <f aca="false">VarInput!A677</f>
        <v>0</v>
      </c>
      <c r="B677" s="71" t="n">
        <f aca="false">VarInput!B677</f>
        <v>0</v>
      </c>
      <c r="C677" s="71" t="n">
        <f aca="false">VarInput!C677</f>
        <v>0</v>
      </c>
      <c r="D677" s="71" t="n">
        <f aca="false">VarInput!D677</f>
        <v>0</v>
      </c>
      <c r="E677" s="71" t="n">
        <f aca="false">VarInput!E677</f>
        <v>0</v>
      </c>
      <c r="F677" s="71" t="n">
        <f aca="false">VarInput!F677</f>
        <v>0</v>
      </c>
      <c r="G677" s="71" t="n">
        <f aca="false">VarInput!G677</f>
        <v>0</v>
      </c>
      <c r="H677" s="71" t="n">
        <f aca="false">VarInput!H677</f>
        <v>0</v>
      </c>
      <c r="I677" s="71" t="n">
        <f aca="false">VarInput!I677</f>
        <v>0</v>
      </c>
      <c r="J677" s="71" t="n">
        <f aca="false">VarInput!J677</f>
        <v>0</v>
      </c>
      <c r="K677" s="72" t="n">
        <f aca="false">VarInput!K677</f>
        <v>0</v>
      </c>
      <c r="L677" s="72"/>
      <c r="M677" s="72"/>
    </row>
    <row r="678" customFormat="false" ht="12.75" hidden="false" customHeight="false" outlineLevel="0" collapsed="false">
      <c r="A678" s="71" t="n">
        <f aca="false">VarInput!A678</f>
        <v>0</v>
      </c>
      <c r="B678" s="71" t="n">
        <f aca="false">VarInput!B678</f>
        <v>0</v>
      </c>
      <c r="C678" s="71" t="n">
        <f aca="false">VarInput!C678</f>
        <v>0</v>
      </c>
      <c r="D678" s="71" t="n">
        <f aca="false">VarInput!D678</f>
        <v>0</v>
      </c>
      <c r="E678" s="71" t="n">
        <f aca="false">VarInput!E678</f>
        <v>0</v>
      </c>
      <c r="F678" s="71" t="n">
        <f aca="false">VarInput!F678</f>
        <v>0</v>
      </c>
      <c r="G678" s="71" t="n">
        <f aca="false">VarInput!G678</f>
        <v>0</v>
      </c>
      <c r="H678" s="71" t="n">
        <f aca="false">VarInput!H678</f>
        <v>0</v>
      </c>
      <c r="I678" s="71" t="n">
        <f aca="false">VarInput!I678</f>
        <v>0</v>
      </c>
      <c r="J678" s="71" t="n">
        <f aca="false">VarInput!J678</f>
        <v>0</v>
      </c>
      <c r="K678" s="72" t="n">
        <f aca="false">VarInput!K678</f>
        <v>0</v>
      </c>
      <c r="L678" s="72"/>
      <c r="M678" s="72"/>
    </row>
    <row r="679" customFormat="false" ht="12.75" hidden="false" customHeight="false" outlineLevel="0" collapsed="false">
      <c r="A679" s="71" t="n">
        <f aca="false">VarInput!A679</f>
        <v>0</v>
      </c>
      <c r="B679" s="71" t="n">
        <f aca="false">VarInput!B679</f>
        <v>0</v>
      </c>
      <c r="C679" s="71" t="n">
        <f aca="false">VarInput!C679</f>
        <v>0</v>
      </c>
      <c r="D679" s="71" t="n">
        <f aca="false">VarInput!D679</f>
        <v>0</v>
      </c>
      <c r="E679" s="71" t="n">
        <f aca="false">VarInput!E679</f>
        <v>0</v>
      </c>
      <c r="F679" s="71" t="n">
        <f aca="false">VarInput!F679</f>
        <v>0</v>
      </c>
      <c r="G679" s="71" t="n">
        <f aca="false">VarInput!G679</f>
        <v>0</v>
      </c>
      <c r="H679" s="71" t="n">
        <f aca="false">VarInput!H679</f>
        <v>0</v>
      </c>
      <c r="I679" s="71" t="n">
        <f aca="false">VarInput!I679</f>
        <v>0</v>
      </c>
      <c r="J679" s="71" t="n">
        <f aca="false">VarInput!J679</f>
        <v>0</v>
      </c>
      <c r="K679" s="72" t="n">
        <f aca="false">VarInput!K679</f>
        <v>0</v>
      </c>
      <c r="L679" s="72"/>
      <c r="M679" s="72"/>
    </row>
    <row r="680" customFormat="false" ht="12.75" hidden="false" customHeight="false" outlineLevel="0" collapsed="false">
      <c r="A680" s="71" t="n">
        <f aca="false">VarInput!A680</f>
        <v>0</v>
      </c>
      <c r="B680" s="71" t="n">
        <f aca="false">VarInput!B680</f>
        <v>0</v>
      </c>
      <c r="C680" s="71" t="n">
        <f aca="false">VarInput!C680</f>
        <v>0</v>
      </c>
      <c r="D680" s="71" t="n">
        <f aca="false">VarInput!D680</f>
        <v>0</v>
      </c>
      <c r="E680" s="71" t="n">
        <f aca="false">VarInput!E680</f>
        <v>0</v>
      </c>
      <c r="F680" s="71" t="n">
        <f aca="false">VarInput!F680</f>
        <v>0</v>
      </c>
      <c r="G680" s="71" t="n">
        <f aca="false">VarInput!G680</f>
        <v>0</v>
      </c>
      <c r="H680" s="71" t="n">
        <f aca="false">VarInput!H680</f>
        <v>0</v>
      </c>
      <c r="I680" s="71" t="n">
        <f aca="false">VarInput!I680</f>
        <v>0</v>
      </c>
      <c r="J680" s="71" t="n">
        <f aca="false">VarInput!J680</f>
        <v>0</v>
      </c>
      <c r="K680" s="72" t="n">
        <f aca="false">VarInput!K680</f>
        <v>0</v>
      </c>
      <c r="L680" s="72"/>
      <c r="M680" s="72"/>
    </row>
    <row r="681" customFormat="false" ht="12.75" hidden="false" customHeight="false" outlineLevel="0" collapsed="false">
      <c r="A681" s="71" t="n">
        <f aca="false">VarInput!A681</f>
        <v>0</v>
      </c>
      <c r="B681" s="71" t="n">
        <f aca="false">VarInput!B681</f>
        <v>0</v>
      </c>
      <c r="C681" s="71" t="n">
        <f aca="false">VarInput!C681</f>
        <v>0</v>
      </c>
      <c r="D681" s="71" t="n">
        <f aca="false">VarInput!D681</f>
        <v>0</v>
      </c>
      <c r="E681" s="71" t="n">
        <f aca="false">VarInput!E681</f>
        <v>0</v>
      </c>
      <c r="F681" s="71" t="n">
        <f aca="false">VarInput!F681</f>
        <v>0</v>
      </c>
      <c r="G681" s="71" t="n">
        <f aca="false">VarInput!G681</f>
        <v>0</v>
      </c>
      <c r="H681" s="71" t="n">
        <f aca="false">VarInput!H681</f>
        <v>0</v>
      </c>
      <c r="I681" s="71" t="n">
        <f aca="false">VarInput!I681</f>
        <v>0</v>
      </c>
      <c r="J681" s="71" t="n">
        <f aca="false">VarInput!J681</f>
        <v>0</v>
      </c>
      <c r="K681" s="72" t="n">
        <f aca="false">VarInput!K681</f>
        <v>0</v>
      </c>
      <c r="L681" s="72"/>
      <c r="M681" s="72"/>
    </row>
    <row r="682" customFormat="false" ht="12.75" hidden="false" customHeight="false" outlineLevel="0" collapsed="false">
      <c r="A682" s="71" t="n">
        <f aca="false">VarInput!A682</f>
        <v>0</v>
      </c>
      <c r="B682" s="71" t="n">
        <f aca="false">VarInput!B682</f>
        <v>0</v>
      </c>
      <c r="C682" s="71" t="n">
        <f aca="false">VarInput!C682</f>
        <v>0</v>
      </c>
      <c r="D682" s="71" t="n">
        <f aca="false">VarInput!D682</f>
        <v>0</v>
      </c>
      <c r="E682" s="71" t="n">
        <f aca="false">VarInput!E682</f>
        <v>0</v>
      </c>
      <c r="F682" s="71" t="n">
        <f aca="false">VarInput!F682</f>
        <v>0</v>
      </c>
      <c r="G682" s="71" t="n">
        <f aca="false">VarInput!G682</f>
        <v>0</v>
      </c>
      <c r="H682" s="71" t="n">
        <f aca="false">VarInput!H682</f>
        <v>0</v>
      </c>
      <c r="I682" s="71" t="n">
        <f aca="false">VarInput!I682</f>
        <v>0</v>
      </c>
      <c r="J682" s="71" t="n">
        <f aca="false">VarInput!J682</f>
        <v>0</v>
      </c>
      <c r="K682" s="72" t="n">
        <f aca="false">VarInput!K682</f>
        <v>0</v>
      </c>
      <c r="L682" s="72"/>
      <c r="M682" s="72"/>
    </row>
    <row r="683" customFormat="false" ht="12.75" hidden="false" customHeight="false" outlineLevel="0" collapsed="false">
      <c r="A683" s="71" t="n">
        <f aca="false">VarInput!A683</f>
        <v>0</v>
      </c>
      <c r="B683" s="71" t="n">
        <f aca="false">VarInput!B683</f>
        <v>0</v>
      </c>
      <c r="C683" s="71" t="n">
        <f aca="false">VarInput!C683</f>
        <v>0</v>
      </c>
      <c r="D683" s="71" t="n">
        <f aca="false">VarInput!D683</f>
        <v>0</v>
      </c>
      <c r="E683" s="71" t="n">
        <f aca="false">VarInput!E683</f>
        <v>0</v>
      </c>
      <c r="F683" s="71" t="n">
        <f aca="false">VarInput!F683</f>
        <v>0</v>
      </c>
      <c r="G683" s="71" t="n">
        <f aca="false">VarInput!G683</f>
        <v>0</v>
      </c>
      <c r="H683" s="71" t="n">
        <f aca="false">VarInput!H683</f>
        <v>0</v>
      </c>
      <c r="I683" s="71" t="n">
        <f aca="false">VarInput!I683</f>
        <v>0</v>
      </c>
      <c r="J683" s="71" t="n">
        <f aca="false">VarInput!J683</f>
        <v>0</v>
      </c>
      <c r="K683" s="72" t="n">
        <f aca="false">VarInput!K683</f>
        <v>0</v>
      </c>
      <c r="L683" s="72"/>
      <c r="M683" s="72"/>
    </row>
    <row r="684" customFormat="false" ht="12.75" hidden="false" customHeight="false" outlineLevel="0" collapsed="false">
      <c r="A684" s="71" t="n">
        <f aca="false">VarInput!A684</f>
        <v>0</v>
      </c>
      <c r="B684" s="71" t="n">
        <f aca="false">VarInput!B684</f>
        <v>0</v>
      </c>
      <c r="C684" s="71" t="n">
        <f aca="false">VarInput!C684</f>
        <v>0</v>
      </c>
      <c r="D684" s="71" t="n">
        <f aca="false">VarInput!D684</f>
        <v>0</v>
      </c>
      <c r="E684" s="71" t="n">
        <f aca="false">VarInput!E684</f>
        <v>0</v>
      </c>
      <c r="F684" s="71" t="n">
        <f aca="false">VarInput!F684</f>
        <v>0</v>
      </c>
      <c r="G684" s="71" t="n">
        <f aca="false">VarInput!G684</f>
        <v>0</v>
      </c>
      <c r="H684" s="71" t="n">
        <f aca="false">VarInput!H684</f>
        <v>0</v>
      </c>
      <c r="I684" s="71" t="n">
        <f aca="false">VarInput!I684</f>
        <v>0</v>
      </c>
      <c r="J684" s="71" t="n">
        <f aca="false">VarInput!J684</f>
        <v>0</v>
      </c>
      <c r="K684" s="72" t="n">
        <f aca="false">VarInput!K684</f>
        <v>0</v>
      </c>
      <c r="L684" s="72"/>
      <c r="M684" s="72"/>
    </row>
    <row r="685" customFormat="false" ht="12.75" hidden="false" customHeight="false" outlineLevel="0" collapsed="false">
      <c r="A685" s="71" t="n">
        <f aca="false">VarInput!A685</f>
        <v>0</v>
      </c>
      <c r="B685" s="71" t="n">
        <f aca="false">VarInput!B685</f>
        <v>0</v>
      </c>
      <c r="C685" s="71" t="n">
        <f aca="false">VarInput!C685</f>
        <v>0</v>
      </c>
      <c r="D685" s="71" t="n">
        <f aca="false">VarInput!D685</f>
        <v>0</v>
      </c>
      <c r="E685" s="71" t="n">
        <f aca="false">VarInput!E685</f>
        <v>0</v>
      </c>
      <c r="F685" s="71" t="n">
        <f aca="false">VarInput!F685</f>
        <v>0</v>
      </c>
      <c r="G685" s="71" t="n">
        <f aca="false">VarInput!G685</f>
        <v>0</v>
      </c>
      <c r="H685" s="71" t="n">
        <f aca="false">VarInput!H685</f>
        <v>0</v>
      </c>
      <c r="I685" s="71" t="n">
        <f aca="false">VarInput!I685</f>
        <v>0</v>
      </c>
      <c r="J685" s="71" t="n">
        <f aca="false">VarInput!J685</f>
        <v>0</v>
      </c>
      <c r="K685" s="72" t="n">
        <f aca="false">VarInput!K685</f>
        <v>0</v>
      </c>
      <c r="L685" s="72"/>
      <c r="M685" s="72"/>
    </row>
    <row r="686" customFormat="false" ht="12.75" hidden="false" customHeight="false" outlineLevel="0" collapsed="false">
      <c r="A686" s="71" t="n">
        <f aca="false">VarInput!A686</f>
        <v>0</v>
      </c>
      <c r="B686" s="71" t="n">
        <f aca="false">VarInput!B686</f>
        <v>0</v>
      </c>
      <c r="C686" s="71" t="n">
        <f aca="false">VarInput!C686</f>
        <v>0</v>
      </c>
      <c r="D686" s="71" t="n">
        <f aca="false">VarInput!D686</f>
        <v>0</v>
      </c>
      <c r="E686" s="71" t="n">
        <f aca="false">VarInput!E686</f>
        <v>0</v>
      </c>
      <c r="F686" s="71" t="n">
        <f aca="false">VarInput!F686</f>
        <v>0</v>
      </c>
      <c r="G686" s="71" t="n">
        <f aca="false">VarInput!G686</f>
        <v>0</v>
      </c>
      <c r="H686" s="71" t="n">
        <f aca="false">VarInput!H686</f>
        <v>0</v>
      </c>
      <c r="I686" s="71" t="n">
        <f aca="false">VarInput!I686</f>
        <v>0</v>
      </c>
      <c r="J686" s="71" t="n">
        <f aca="false">VarInput!J686</f>
        <v>0</v>
      </c>
      <c r="K686" s="72" t="n">
        <f aca="false">VarInput!K686</f>
        <v>0</v>
      </c>
      <c r="L686" s="72"/>
      <c r="M686" s="72"/>
    </row>
    <row r="687" customFormat="false" ht="12.75" hidden="false" customHeight="false" outlineLevel="0" collapsed="false">
      <c r="A687" s="71" t="n">
        <f aca="false">VarInput!A687</f>
        <v>0</v>
      </c>
      <c r="B687" s="71" t="n">
        <f aca="false">VarInput!B687</f>
        <v>0</v>
      </c>
      <c r="C687" s="71" t="n">
        <f aca="false">VarInput!C687</f>
        <v>0</v>
      </c>
      <c r="D687" s="71" t="n">
        <f aca="false">VarInput!D687</f>
        <v>0</v>
      </c>
      <c r="E687" s="71" t="n">
        <f aca="false">VarInput!E687</f>
        <v>0</v>
      </c>
      <c r="F687" s="71" t="n">
        <f aca="false">VarInput!F687</f>
        <v>0</v>
      </c>
      <c r="G687" s="71" t="n">
        <f aca="false">VarInput!G687</f>
        <v>0</v>
      </c>
      <c r="H687" s="71" t="n">
        <f aca="false">VarInput!H687</f>
        <v>0</v>
      </c>
      <c r="I687" s="71" t="n">
        <f aca="false">VarInput!I687</f>
        <v>0</v>
      </c>
      <c r="J687" s="71" t="n">
        <f aca="false">VarInput!J687</f>
        <v>0</v>
      </c>
      <c r="K687" s="72" t="n">
        <f aca="false">VarInput!K687</f>
        <v>0</v>
      </c>
      <c r="L687" s="72"/>
      <c r="M687" s="72"/>
    </row>
    <row r="688" customFormat="false" ht="12.75" hidden="false" customHeight="false" outlineLevel="0" collapsed="false">
      <c r="A688" s="71" t="n">
        <f aca="false">VarInput!A688</f>
        <v>0</v>
      </c>
      <c r="B688" s="71" t="n">
        <f aca="false">VarInput!B688</f>
        <v>0</v>
      </c>
      <c r="C688" s="71" t="n">
        <f aca="false">VarInput!C688</f>
        <v>0</v>
      </c>
      <c r="D688" s="71" t="n">
        <f aca="false">VarInput!D688</f>
        <v>0</v>
      </c>
      <c r="E688" s="71" t="n">
        <f aca="false">VarInput!E688</f>
        <v>0</v>
      </c>
      <c r="F688" s="71" t="n">
        <f aca="false">VarInput!F688</f>
        <v>0</v>
      </c>
      <c r="G688" s="71" t="n">
        <f aca="false">VarInput!G688</f>
        <v>0</v>
      </c>
      <c r="H688" s="71" t="n">
        <f aca="false">VarInput!H688</f>
        <v>0</v>
      </c>
      <c r="I688" s="71" t="n">
        <f aca="false">VarInput!I688</f>
        <v>0</v>
      </c>
      <c r="J688" s="71" t="n">
        <f aca="false">VarInput!J688</f>
        <v>0</v>
      </c>
      <c r="K688" s="72" t="n">
        <f aca="false">VarInput!K688</f>
        <v>0</v>
      </c>
      <c r="L688" s="72"/>
      <c r="M688" s="72"/>
    </row>
    <row r="689" customFormat="false" ht="12.75" hidden="false" customHeight="false" outlineLevel="0" collapsed="false">
      <c r="A689" s="71" t="n">
        <f aca="false">VarInput!A689</f>
        <v>0</v>
      </c>
      <c r="B689" s="71" t="n">
        <f aca="false">VarInput!B689</f>
        <v>0</v>
      </c>
      <c r="C689" s="71" t="n">
        <f aca="false">VarInput!C689</f>
        <v>0</v>
      </c>
      <c r="D689" s="71" t="n">
        <f aca="false">VarInput!D689</f>
        <v>0</v>
      </c>
      <c r="E689" s="71" t="n">
        <f aca="false">VarInput!E689</f>
        <v>0</v>
      </c>
      <c r="F689" s="71" t="n">
        <f aca="false">VarInput!F689</f>
        <v>0</v>
      </c>
      <c r="G689" s="71" t="n">
        <f aca="false">VarInput!G689</f>
        <v>0</v>
      </c>
      <c r="H689" s="71" t="n">
        <f aca="false">VarInput!H689</f>
        <v>0</v>
      </c>
      <c r="I689" s="71" t="n">
        <f aca="false">VarInput!I689</f>
        <v>0</v>
      </c>
      <c r="J689" s="71" t="n">
        <f aca="false">VarInput!J689</f>
        <v>0</v>
      </c>
      <c r="K689" s="72" t="n">
        <f aca="false">VarInput!K689</f>
        <v>0</v>
      </c>
      <c r="L689" s="72"/>
      <c r="M689" s="72"/>
    </row>
    <row r="690" customFormat="false" ht="12.75" hidden="false" customHeight="false" outlineLevel="0" collapsed="false">
      <c r="A690" s="71" t="n">
        <f aca="false">VarInput!A690</f>
        <v>0</v>
      </c>
      <c r="B690" s="71" t="n">
        <f aca="false">VarInput!B690</f>
        <v>0</v>
      </c>
      <c r="C690" s="71" t="n">
        <f aca="false">VarInput!C690</f>
        <v>0</v>
      </c>
      <c r="D690" s="71" t="n">
        <f aca="false">VarInput!D690</f>
        <v>0</v>
      </c>
      <c r="E690" s="71" t="n">
        <f aca="false">VarInput!E690</f>
        <v>0</v>
      </c>
      <c r="F690" s="71" t="n">
        <f aca="false">VarInput!F690</f>
        <v>0</v>
      </c>
      <c r="G690" s="71" t="n">
        <f aca="false">VarInput!G690</f>
        <v>0</v>
      </c>
      <c r="H690" s="71" t="n">
        <f aca="false">VarInput!H690</f>
        <v>0</v>
      </c>
      <c r="I690" s="71" t="n">
        <f aca="false">VarInput!I690</f>
        <v>0</v>
      </c>
      <c r="J690" s="71" t="n">
        <f aca="false">VarInput!J690</f>
        <v>0</v>
      </c>
      <c r="K690" s="72" t="n">
        <f aca="false">VarInput!K690</f>
        <v>0</v>
      </c>
      <c r="L690" s="72"/>
      <c r="M690" s="72"/>
    </row>
    <row r="691" customFormat="false" ht="12.75" hidden="false" customHeight="false" outlineLevel="0" collapsed="false">
      <c r="A691" s="71" t="n">
        <f aca="false">VarInput!A691</f>
        <v>0</v>
      </c>
      <c r="B691" s="71" t="n">
        <f aca="false">VarInput!B691</f>
        <v>0</v>
      </c>
      <c r="C691" s="71" t="n">
        <f aca="false">VarInput!C691</f>
        <v>0</v>
      </c>
      <c r="D691" s="71" t="n">
        <f aca="false">VarInput!D691</f>
        <v>0</v>
      </c>
      <c r="E691" s="71" t="n">
        <f aca="false">VarInput!E691</f>
        <v>0</v>
      </c>
      <c r="F691" s="71" t="n">
        <f aca="false">VarInput!F691</f>
        <v>0</v>
      </c>
      <c r="G691" s="71" t="n">
        <f aca="false">VarInput!G691</f>
        <v>0</v>
      </c>
      <c r="H691" s="71" t="n">
        <f aca="false">VarInput!H691</f>
        <v>0</v>
      </c>
      <c r="I691" s="71" t="n">
        <f aca="false">VarInput!I691</f>
        <v>0</v>
      </c>
      <c r="J691" s="71" t="n">
        <f aca="false">VarInput!J691</f>
        <v>0</v>
      </c>
      <c r="K691" s="72" t="n">
        <f aca="false">VarInput!K691</f>
        <v>0</v>
      </c>
      <c r="L691" s="72"/>
      <c r="M691" s="72"/>
    </row>
    <row r="692" customFormat="false" ht="12.75" hidden="false" customHeight="false" outlineLevel="0" collapsed="false">
      <c r="A692" s="71" t="n">
        <f aca="false">VarInput!A692</f>
        <v>0</v>
      </c>
      <c r="B692" s="71" t="n">
        <f aca="false">VarInput!B692</f>
        <v>0</v>
      </c>
      <c r="C692" s="71" t="n">
        <f aca="false">VarInput!C692</f>
        <v>0</v>
      </c>
      <c r="D692" s="71" t="n">
        <f aca="false">VarInput!D692</f>
        <v>0</v>
      </c>
      <c r="E692" s="71" t="n">
        <f aca="false">VarInput!E692</f>
        <v>0</v>
      </c>
      <c r="F692" s="71" t="n">
        <f aca="false">VarInput!F692</f>
        <v>0</v>
      </c>
      <c r="G692" s="71" t="n">
        <f aca="false">VarInput!G692</f>
        <v>0</v>
      </c>
      <c r="H692" s="71" t="n">
        <f aca="false">VarInput!H692</f>
        <v>0</v>
      </c>
      <c r="I692" s="71" t="n">
        <f aca="false">VarInput!I692</f>
        <v>0</v>
      </c>
      <c r="J692" s="71" t="n">
        <f aca="false">VarInput!J692</f>
        <v>0</v>
      </c>
      <c r="K692" s="72" t="n">
        <f aca="false">VarInput!K692</f>
        <v>0</v>
      </c>
      <c r="L692" s="72"/>
      <c r="M692" s="72"/>
    </row>
    <row r="693" customFormat="false" ht="12.75" hidden="false" customHeight="false" outlineLevel="0" collapsed="false">
      <c r="A693" s="71" t="n">
        <f aca="false">VarInput!A693</f>
        <v>0</v>
      </c>
      <c r="B693" s="71" t="n">
        <f aca="false">VarInput!B693</f>
        <v>0</v>
      </c>
      <c r="C693" s="71" t="n">
        <f aca="false">VarInput!C693</f>
        <v>0</v>
      </c>
      <c r="D693" s="71" t="n">
        <f aca="false">VarInput!D693</f>
        <v>0</v>
      </c>
      <c r="E693" s="71" t="n">
        <f aca="false">VarInput!E693</f>
        <v>0</v>
      </c>
      <c r="F693" s="71" t="n">
        <f aca="false">VarInput!F693</f>
        <v>0</v>
      </c>
      <c r="G693" s="71" t="n">
        <f aca="false">VarInput!G693</f>
        <v>0</v>
      </c>
      <c r="H693" s="71" t="n">
        <f aca="false">VarInput!H693</f>
        <v>0</v>
      </c>
      <c r="I693" s="71" t="n">
        <f aca="false">VarInput!I693</f>
        <v>0</v>
      </c>
      <c r="J693" s="71" t="n">
        <f aca="false">VarInput!J693</f>
        <v>0</v>
      </c>
      <c r="K693" s="72" t="n">
        <f aca="false">VarInput!K693</f>
        <v>0</v>
      </c>
      <c r="L693" s="72"/>
      <c r="M693" s="72"/>
    </row>
    <row r="694" customFormat="false" ht="12.75" hidden="false" customHeight="false" outlineLevel="0" collapsed="false">
      <c r="A694" s="71" t="n">
        <f aca="false">VarInput!A694</f>
        <v>0</v>
      </c>
      <c r="B694" s="71" t="n">
        <f aca="false">VarInput!B694</f>
        <v>0</v>
      </c>
      <c r="C694" s="71" t="n">
        <f aca="false">VarInput!C694</f>
        <v>0</v>
      </c>
      <c r="D694" s="71" t="n">
        <f aca="false">VarInput!D694</f>
        <v>0</v>
      </c>
      <c r="E694" s="71" t="n">
        <f aca="false">VarInput!E694</f>
        <v>0</v>
      </c>
      <c r="F694" s="71" t="n">
        <f aca="false">VarInput!F694</f>
        <v>0</v>
      </c>
      <c r="G694" s="71" t="n">
        <f aca="false">VarInput!G694</f>
        <v>0</v>
      </c>
      <c r="H694" s="71" t="n">
        <f aca="false">VarInput!H694</f>
        <v>0</v>
      </c>
      <c r="I694" s="71" t="n">
        <f aca="false">VarInput!I694</f>
        <v>0</v>
      </c>
      <c r="J694" s="71" t="n">
        <f aca="false">VarInput!J694</f>
        <v>0</v>
      </c>
      <c r="K694" s="72" t="n">
        <f aca="false">VarInput!K694</f>
        <v>0</v>
      </c>
      <c r="L694" s="72"/>
      <c r="M694" s="72"/>
    </row>
    <row r="695" customFormat="false" ht="12.75" hidden="false" customHeight="false" outlineLevel="0" collapsed="false">
      <c r="A695" s="71" t="n">
        <f aca="false">VarInput!A695</f>
        <v>0</v>
      </c>
      <c r="B695" s="71" t="n">
        <f aca="false">VarInput!B695</f>
        <v>0</v>
      </c>
      <c r="C695" s="71" t="n">
        <f aca="false">VarInput!C695</f>
        <v>0</v>
      </c>
      <c r="D695" s="71" t="n">
        <f aca="false">VarInput!D695</f>
        <v>0</v>
      </c>
      <c r="E695" s="71" t="n">
        <f aca="false">VarInput!E695</f>
        <v>0</v>
      </c>
      <c r="F695" s="71" t="n">
        <f aca="false">VarInput!F695</f>
        <v>0</v>
      </c>
      <c r="G695" s="71" t="n">
        <f aca="false">VarInput!G695</f>
        <v>0</v>
      </c>
      <c r="H695" s="71" t="n">
        <f aca="false">VarInput!H695</f>
        <v>0</v>
      </c>
      <c r="I695" s="71" t="n">
        <f aca="false">VarInput!I695</f>
        <v>0</v>
      </c>
      <c r="J695" s="71" t="n">
        <f aca="false">VarInput!J695</f>
        <v>0</v>
      </c>
      <c r="K695" s="72" t="n">
        <f aca="false">VarInput!K695</f>
        <v>0</v>
      </c>
      <c r="L695" s="72"/>
      <c r="M695" s="72"/>
    </row>
    <row r="696" customFormat="false" ht="12.75" hidden="false" customHeight="false" outlineLevel="0" collapsed="false">
      <c r="A696" s="71" t="n">
        <f aca="false">VarInput!A696</f>
        <v>0</v>
      </c>
      <c r="B696" s="71" t="n">
        <f aca="false">VarInput!B696</f>
        <v>0</v>
      </c>
      <c r="C696" s="71" t="n">
        <f aca="false">VarInput!C696</f>
        <v>0</v>
      </c>
      <c r="D696" s="71" t="n">
        <f aca="false">VarInput!D696</f>
        <v>0</v>
      </c>
      <c r="E696" s="71" t="n">
        <f aca="false">VarInput!E696</f>
        <v>0</v>
      </c>
      <c r="F696" s="71" t="n">
        <f aca="false">VarInput!F696</f>
        <v>0</v>
      </c>
      <c r="G696" s="71" t="n">
        <f aca="false">VarInput!G696</f>
        <v>0</v>
      </c>
      <c r="H696" s="71" t="n">
        <f aca="false">VarInput!H696</f>
        <v>0</v>
      </c>
      <c r="I696" s="71" t="n">
        <f aca="false">VarInput!I696</f>
        <v>0</v>
      </c>
      <c r="J696" s="71" t="n">
        <f aca="false">VarInput!J696</f>
        <v>0</v>
      </c>
      <c r="K696" s="72" t="n">
        <f aca="false">VarInput!K696</f>
        <v>0</v>
      </c>
      <c r="L696" s="72"/>
      <c r="M696" s="72"/>
    </row>
    <row r="697" customFormat="false" ht="12.75" hidden="false" customHeight="false" outlineLevel="0" collapsed="false">
      <c r="A697" s="71" t="n">
        <f aca="false">VarInput!A697</f>
        <v>0</v>
      </c>
      <c r="B697" s="71" t="n">
        <f aca="false">VarInput!B697</f>
        <v>0</v>
      </c>
      <c r="C697" s="71" t="n">
        <f aca="false">VarInput!C697</f>
        <v>0</v>
      </c>
      <c r="D697" s="71" t="n">
        <f aca="false">VarInput!D697</f>
        <v>0</v>
      </c>
      <c r="E697" s="71" t="n">
        <f aca="false">VarInput!E697</f>
        <v>0</v>
      </c>
      <c r="F697" s="71" t="n">
        <f aca="false">VarInput!F697</f>
        <v>0</v>
      </c>
      <c r="G697" s="71" t="n">
        <f aca="false">VarInput!G697</f>
        <v>0</v>
      </c>
      <c r="H697" s="71" t="n">
        <f aca="false">VarInput!H697</f>
        <v>0</v>
      </c>
      <c r="I697" s="71" t="n">
        <f aca="false">VarInput!I697</f>
        <v>0</v>
      </c>
      <c r="J697" s="71" t="n">
        <f aca="false">VarInput!J697</f>
        <v>0</v>
      </c>
      <c r="K697" s="72" t="n">
        <f aca="false">VarInput!K697</f>
        <v>0</v>
      </c>
      <c r="L697" s="72"/>
      <c r="M697" s="72"/>
    </row>
    <row r="698" customFormat="false" ht="12.75" hidden="false" customHeight="false" outlineLevel="0" collapsed="false">
      <c r="A698" s="71" t="n">
        <f aca="false">VarInput!A698</f>
        <v>0</v>
      </c>
      <c r="B698" s="71" t="n">
        <f aca="false">VarInput!B698</f>
        <v>0</v>
      </c>
      <c r="C698" s="71" t="n">
        <f aca="false">VarInput!C698</f>
        <v>0</v>
      </c>
      <c r="D698" s="71" t="n">
        <f aca="false">VarInput!D698</f>
        <v>0</v>
      </c>
      <c r="E698" s="71" t="n">
        <f aca="false">VarInput!E698</f>
        <v>0</v>
      </c>
      <c r="F698" s="71" t="n">
        <f aca="false">VarInput!F698</f>
        <v>0</v>
      </c>
      <c r="G698" s="71" t="n">
        <f aca="false">VarInput!G698</f>
        <v>0</v>
      </c>
      <c r="H698" s="71" t="n">
        <f aca="false">VarInput!H698</f>
        <v>0</v>
      </c>
      <c r="I698" s="71" t="n">
        <f aca="false">VarInput!I698</f>
        <v>0</v>
      </c>
      <c r="J698" s="71" t="n">
        <f aca="false">VarInput!J698</f>
        <v>0</v>
      </c>
      <c r="K698" s="72" t="n">
        <f aca="false">VarInput!K698</f>
        <v>0</v>
      </c>
      <c r="L698" s="72"/>
      <c r="M698" s="72"/>
    </row>
    <row r="699" customFormat="false" ht="12.75" hidden="false" customHeight="false" outlineLevel="0" collapsed="false">
      <c r="A699" s="71" t="n">
        <f aca="false">VarInput!A699</f>
        <v>0</v>
      </c>
      <c r="B699" s="71" t="n">
        <f aca="false">VarInput!B699</f>
        <v>0</v>
      </c>
      <c r="C699" s="71" t="n">
        <f aca="false">VarInput!C699</f>
        <v>0</v>
      </c>
      <c r="D699" s="71" t="n">
        <f aca="false">VarInput!D699</f>
        <v>0</v>
      </c>
      <c r="E699" s="71" t="n">
        <f aca="false">VarInput!E699</f>
        <v>0</v>
      </c>
      <c r="F699" s="71" t="n">
        <f aca="false">VarInput!F699</f>
        <v>0</v>
      </c>
      <c r="G699" s="71" t="n">
        <f aca="false">VarInput!G699</f>
        <v>0</v>
      </c>
      <c r="H699" s="71" t="n">
        <f aca="false">VarInput!H699</f>
        <v>0</v>
      </c>
      <c r="I699" s="71" t="n">
        <f aca="false">VarInput!I699</f>
        <v>0</v>
      </c>
      <c r="J699" s="71" t="n">
        <f aca="false">VarInput!J699</f>
        <v>0</v>
      </c>
      <c r="K699" s="72" t="n">
        <f aca="false">VarInput!K699</f>
        <v>0</v>
      </c>
      <c r="L699" s="72"/>
      <c r="M699" s="72"/>
    </row>
    <row r="700" customFormat="false" ht="12.75" hidden="false" customHeight="false" outlineLevel="0" collapsed="false">
      <c r="A700" s="71" t="n">
        <f aca="false">VarInput!A700</f>
        <v>0</v>
      </c>
      <c r="B700" s="71" t="n">
        <f aca="false">VarInput!B700</f>
        <v>0</v>
      </c>
      <c r="C700" s="71" t="n">
        <f aca="false">VarInput!C700</f>
        <v>0</v>
      </c>
      <c r="D700" s="71" t="n">
        <f aca="false">VarInput!D700</f>
        <v>0</v>
      </c>
      <c r="E700" s="71" t="n">
        <f aca="false">VarInput!E700</f>
        <v>0</v>
      </c>
      <c r="F700" s="71" t="n">
        <f aca="false">VarInput!F700</f>
        <v>0</v>
      </c>
      <c r="G700" s="71" t="n">
        <f aca="false">VarInput!G700</f>
        <v>0</v>
      </c>
      <c r="H700" s="71" t="n">
        <f aca="false">VarInput!H700</f>
        <v>0</v>
      </c>
      <c r="I700" s="71" t="n">
        <f aca="false">VarInput!I700</f>
        <v>0</v>
      </c>
      <c r="J700" s="71" t="n">
        <f aca="false">VarInput!J700</f>
        <v>0</v>
      </c>
      <c r="K700" s="72" t="n">
        <f aca="false">VarInput!K700</f>
        <v>0</v>
      </c>
      <c r="L700" s="72"/>
      <c r="M700" s="72"/>
    </row>
    <row r="701" customFormat="false" ht="12.75" hidden="false" customHeight="false" outlineLevel="0" collapsed="false">
      <c r="A701" s="71" t="n">
        <f aca="false">VarInput!A701</f>
        <v>0</v>
      </c>
      <c r="B701" s="71" t="n">
        <f aca="false">VarInput!B701</f>
        <v>0</v>
      </c>
      <c r="C701" s="71" t="n">
        <f aca="false">VarInput!C701</f>
        <v>0</v>
      </c>
      <c r="D701" s="71" t="n">
        <f aca="false">VarInput!D701</f>
        <v>0</v>
      </c>
      <c r="E701" s="71" t="n">
        <f aca="false">VarInput!E701</f>
        <v>0</v>
      </c>
      <c r="F701" s="71" t="n">
        <f aca="false">VarInput!F701</f>
        <v>0</v>
      </c>
      <c r="G701" s="71" t="n">
        <f aca="false">VarInput!G701</f>
        <v>0</v>
      </c>
      <c r="H701" s="71" t="n">
        <f aca="false">VarInput!H701</f>
        <v>0</v>
      </c>
      <c r="I701" s="71" t="n">
        <f aca="false">VarInput!I701</f>
        <v>0</v>
      </c>
      <c r="J701" s="71" t="n">
        <f aca="false">VarInput!J701</f>
        <v>0</v>
      </c>
      <c r="K701" s="72" t="n">
        <f aca="false">VarInput!K701</f>
        <v>0</v>
      </c>
      <c r="L701" s="72"/>
      <c r="M701" s="72"/>
    </row>
    <row r="702" customFormat="false" ht="12.75" hidden="false" customHeight="false" outlineLevel="0" collapsed="false">
      <c r="A702" s="71" t="n">
        <f aca="false">VarInput!A702</f>
        <v>0</v>
      </c>
      <c r="B702" s="71" t="n">
        <f aca="false">VarInput!B702</f>
        <v>0</v>
      </c>
      <c r="C702" s="71" t="n">
        <f aca="false">VarInput!C702</f>
        <v>0</v>
      </c>
      <c r="D702" s="71" t="n">
        <f aca="false">VarInput!D702</f>
        <v>0</v>
      </c>
      <c r="E702" s="71" t="n">
        <f aca="false">VarInput!E702</f>
        <v>0</v>
      </c>
      <c r="F702" s="71" t="n">
        <f aca="false">VarInput!F702</f>
        <v>0</v>
      </c>
      <c r="G702" s="71" t="n">
        <f aca="false">VarInput!G702</f>
        <v>0</v>
      </c>
      <c r="H702" s="71" t="n">
        <f aca="false">VarInput!H702</f>
        <v>0</v>
      </c>
      <c r="I702" s="71" t="n">
        <f aca="false">VarInput!I702</f>
        <v>0</v>
      </c>
      <c r="J702" s="71" t="n">
        <f aca="false">VarInput!J702</f>
        <v>0</v>
      </c>
      <c r="K702" s="72" t="n">
        <f aca="false">VarInput!K702</f>
        <v>0</v>
      </c>
      <c r="L702" s="72"/>
      <c r="M702" s="72"/>
    </row>
    <row r="703" customFormat="false" ht="12.75" hidden="false" customHeight="false" outlineLevel="0" collapsed="false">
      <c r="A703" s="71" t="n">
        <f aca="false">VarInput!A703</f>
        <v>0</v>
      </c>
      <c r="B703" s="71" t="n">
        <f aca="false">VarInput!B703</f>
        <v>0</v>
      </c>
      <c r="C703" s="71" t="n">
        <f aca="false">VarInput!C703</f>
        <v>0</v>
      </c>
      <c r="D703" s="71" t="n">
        <f aca="false">VarInput!D703</f>
        <v>0</v>
      </c>
      <c r="E703" s="71" t="n">
        <f aca="false">VarInput!E703</f>
        <v>0</v>
      </c>
      <c r="F703" s="71" t="n">
        <f aca="false">VarInput!F703</f>
        <v>0</v>
      </c>
      <c r="G703" s="71" t="n">
        <f aca="false">VarInput!G703</f>
        <v>0</v>
      </c>
      <c r="H703" s="71" t="n">
        <f aca="false">VarInput!H703</f>
        <v>0</v>
      </c>
      <c r="I703" s="71" t="n">
        <f aca="false">VarInput!I703</f>
        <v>0</v>
      </c>
      <c r="J703" s="71" t="n">
        <f aca="false">VarInput!J703</f>
        <v>0</v>
      </c>
      <c r="K703" s="72" t="n">
        <f aca="false">VarInput!K703</f>
        <v>0</v>
      </c>
      <c r="L703" s="72"/>
      <c r="M703" s="72"/>
    </row>
    <row r="704" customFormat="false" ht="12.75" hidden="false" customHeight="false" outlineLevel="0" collapsed="false">
      <c r="A704" s="71" t="n">
        <f aca="false">VarInput!A704</f>
        <v>0</v>
      </c>
      <c r="B704" s="71" t="n">
        <f aca="false">VarInput!B704</f>
        <v>0</v>
      </c>
      <c r="C704" s="71" t="n">
        <f aca="false">VarInput!C704</f>
        <v>0</v>
      </c>
      <c r="D704" s="71" t="n">
        <f aca="false">VarInput!D704</f>
        <v>0</v>
      </c>
      <c r="E704" s="71" t="n">
        <f aca="false">VarInput!E704</f>
        <v>0</v>
      </c>
      <c r="F704" s="71" t="n">
        <f aca="false">VarInput!F704</f>
        <v>0</v>
      </c>
      <c r="G704" s="71" t="n">
        <f aca="false">VarInput!G704</f>
        <v>0</v>
      </c>
      <c r="H704" s="71" t="n">
        <f aca="false">VarInput!H704</f>
        <v>0</v>
      </c>
      <c r="I704" s="71" t="n">
        <f aca="false">VarInput!I704</f>
        <v>0</v>
      </c>
      <c r="J704" s="71" t="n">
        <f aca="false">VarInput!J704</f>
        <v>0</v>
      </c>
      <c r="K704" s="72" t="n">
        <f aca="false">VarInput!K704</f>
        <v>0</v>
      </c>
      <c r="L704" s="72"/>
      <c r="M704" s="72"/>
    </row>
    <row r="705" customFormat="false" ht="12.75" hidden="false" customHeight="false" outlineLevel="0" collapsed="false">
      <c r="A705" s="71" t="n">
        <f aca="false">VarInput!A705</f>
        <v>0</v>
      </c>
      <c r="B705" s="71" t="n">
        <f aca="false">VarInput!B705</f>
        <v>0</v>
      </c>
      <c r="C705" s="71" t="n">
        <f aca="false">VarInput!C705</f>
        <v>0</v>
      </c>
      <c r="D705" s="71" t="n">
        <f aca="false">VarInput!D705</f>
        <v>0</v>
      </c>
      <c r="E705" s="71" t="n">
        <f aca="false">VarInput!E705</f>
        <v>0</v>
      </c>
      <c r="F705" s="71" t="n">
        <f aca="false">VarInput!F705</f>
        <v>0</v>
      </c>
      <c r="G705" s="71" t="n">
        <f aca="false">VarInput!G705</f>
        <v>0</v>
      </c>
      <c r="H705" s="71" t="n">
        <f aca="false">VarInput!H705</f>
        <v>0</v>
      </c>
      <c r="I705" s="71" t="n">
        <f aca="false">VarInput!I705</f>
        <v>0</v>
      </c>
      <c r="J705" s="71" t="n">
        <f aca="false">VarInput!J705</f>
        <v>0</v>
      </c>
      <c r="K705" s="72" t="n">
        <f aca="false">VarInput!K705</f>
        <v>0</v>
      </c>
      <c r="L705" s="72"/>
      <c r="M705" s="72"/>
    </row>
    <row r="706" customFormat="false" ht="12.75" hidden="false" customHeight="false" outlineLevel="0" collapsed="false">
      <c r="A706" s="71" t="n">
        <f aca="false">VarInput!A706</f>
        <v>0</v>
      </c>
      <c r="B706" s="71" t="n">
        <f aca="false">VarInput!B706</f>
        <v>0</v>
      </c>
      <c r="C706" s="71" t="n">
        <f aca="false">VarInput!C706</f>
        <v>0</v>
      </c>
      <c r="D706" s="71" t="n">
        <f aca="false">VarInput!D706</f>
        <v>0</v>
      </c>
      <c r="E706" s="71" t="n">
        <f aca="false">VarInput!E706</f>
        <v>0</v>
      </c>
      <c r="F706" s="71" t="n">
        <f aca="false">VarInput!F706</f>
        <v>0</v>
      </c>
      <c r="G706" s="71" t="n">
        <f aca="false">VarInput!G706</f>
        <v>0</v>
      </c>
      <c r="H706" s="71" t="n">
        <f aca="false">VarInput!H706</f>
        <v>0</v>
      </c>
      <c r="I706" s="71" t="n">
        <f aca="false">VarInput!I706</f>
        <v>0</v>
      </c>
      <c r="J706" s="71" t="n">
        <f aca="false">VarInput!J706</f>
        <v>0</v>
      </c>
      <c r="K706" s="72" t="n">
        <f aca="false">VarInput!K706</f>
        <v>0</v>
      </c>
      <c r="L706" s="72"/>
      <c r="M706" s="72"/>
    </row>
    <row r="707" customFormat="false" ht="12.75" hidden="false" customHeight="false" outlineLevel="0" collapsed="false">
      <c r="A707" s="71" t="n">
        <f aca="false">VarInput!A707</f>
        <v>0</v>
      </c>
      <c r="B707" s="71" t="n">
        <f aca="false">VarInput!B707</f>
        <v>0</v>
      </c>
      <c r="C707" s="71" t="n">
        <f aca="false">VarInput!C707</f>
        <v>0</v>
      </c>
      <c r="D707" s="71" t="n">
        <f aca="false">VarInput!D707</f>
        <v>0</v>
      </c>
      <c r="E707" s="71" t="n">
        <f aca="false">VarInput!E707</f>
        <v>0</v>
      </c>
      <c r="F707" s="71" t="n">
        <f aca="false">VarInput!F707</f>
        <v>0</v>
      </c>
      <c r="G707" s="71" t="n">
        <f aca="false">VarInput!G707</f>
        <v>0</v>
      </c>
      <c r="H707" s="71" t="n">
        <f aca="false">VarInput!H707</f>
        <v>0</v>
      </c>
      <c r="I707" s="71" t="n">
        <f aca="false">VarInput!I707</f>
        <v>0</v>
      </c>
      <c r="J707" s="71" t="n">
        <f aca="false">VarInput!J707</f>
        <v>0</v>
      </c>
      <c r="K707" s="72" t="n">
        <f aca="false">VarInput!K707</f>
        <v>0</v>
      </c>
      <c r="L707" s="72"/>
      <c r="M707" s="72"/>
    </row>
    <row r="708" customFormat="false" ht="12.75" hidden="false" customHeight="false" outlineLevel="0" collapsed="false">
      <c r="A708" s="71" t="n">
        <f aca="false">VarInput!A708</f>
        <v>0</v>
      </c>
      <c r="B708" s="71" t="n">
        <f aca="false">VarInput!B708</f>
        <v>0</v>
      </c>
      <c r="C708" s="71" t="n">
        <f aca="false">VarInput!C708</f>
        <v>0</v>
      </c>
      <c r="D708" s="71" t="n">
        <f aca="false">VarInput!D708</f>
        <v>0</v>
      </c>
      <c r="E708" s="71" t="n">
        <f aca="false">VarInput!E708</f>
        <v>0</v>
      </c>
      <c r="F708" s="71" t="n">
        <f aca="false">VarInput!F708</f>
        <v>0</v>
      </c>
      <c r="G708" s="71" t="n">
        <f aca="false">VarInput!G708</f>
        <v>0</v>
      </c>
      <c r="H708" s="71" t="n">
        <f aca="false">VarInput!H708</f>
        <v>0</v>
      </c>
      <c r="I708" s="71" t="n">
        <f aca="false">VarInput!I708</f>
        <v>0</v>
      </c>
      <c r="J708" s="71" t="n">
        <f aca="false">VarInput!J708</f>
        <v>0</v>
      </c>
      <c r="K708" s="72" t="n">
        <f aca="false">VarInput!K708</f>
        <v>0</v>
      </c>
      <c r="L708" s="72"/>
      <c r="M708" s="72"/>
    </row>
    <row r="709" customFormat="false" ht="12.75" hidden="false" customHeight="false" outlineLevel="0" collapsed="false">
      <c r="A709" s="71" t="n">
        <f aca="false">VarInput!A709</f>
        <v>0</v>
      </c>
      <c r="B709" s="71" t="n">
        <f aca="false">VarInput!B709</f>
        <v>0</v>
      </c>
      <c r="C709" s="71" t="n">
        <f aca="false">VarInput!C709</f>
        <v>0</v>
      </c>
      <c r="D709" s="71" t="n">
        <f aca="false">VarInput!D709</f>
        <v>0</v>
      </c>
      <c r="E709" s="71" t="n">
        <f aca="false">VarInput!E709</f>
        <v>0</v>
      </c>
      <c r="F709" s="71" t="n">
        <f aca="false">VarInput!F709</f>
        <v>0</v>
      </c>
      <c r="G709" s="71" t="n">
        <f aca="false">VarInput!G709</f>
        <v>0</v>
      </c>
      <c r="H709" s="71" t="n">
        <f aca="false">VarInput!H709</f>
        <v>0</v>
      </c>
      <c r="I709" s="71" t="n">
        <f aca="false">VarInput!I709</f>
        <v>0</v>
      </c>
      <c r="J709" s="71" t="n">
        <f aca="false">VarInput!J709</f>
        <v>0</v>
      </c>
      <c r="K709" s="72" t="n">
        <f aca="false">VarInput!K709</f>
        <v>0</v>
      </c>
      <c r="L709" s="72"/>
      <c r="M709" s="72"/>
    </row>
    <row r="710" customFormat="false" ht="12.75" hidden="false" customHeight="false" outlineLevel="0" collapsed="false">
      <c r="A710" s="71" t="n">
        <f aca="false">VarInput!A710</f>
        <v>0</v>
      </c>
      <c r="B710" s="71" t="n">
        <f aca="false">VarInput!B710</f>
        <v>0</v>
      </c>
      <c r="C710" s="71" t="n">
        <f aca="false">VarInput!C710</f>
        <v>0</v>
      </c>
      <c r="D710" s="71" t="n">
        <f aca="false">VarInput!D710</f>
        <v>0</v>
      </c>
      <c r="E710" s="71" t="n">
        <f aca="false">VarInput!E710</f>
        <v>0</v>
      </c>
      <c r="F710" s="71" t="n">
        <f aca="false">VarInput!F710</f>
        <v>0</v>
      </c>
      <c r="G710" s="71" t="n">
        <f aca="false">VarInput!G710</f>
        <v>0</v>
      </c>
      <c r="H710" s="71" t="n">
        <f aca="false">VarInput!H710</f>
        <v>0</v>
      </c>
      <c r="I710" s="71" t="n">
        <f aca="false">VarInput!I710</f>
        <v>0</v>
      </c>
      <c r="J710" s="71" t="n">
        <f aca="false">VarInput!J710</f>
        <v>0</v>
      </c>
      <c r="K710" s="72" t="n">
        <f aca="false">VarInput!K710</f>
        <v>0</v>
      </c>
      <c r="L710" s="72"/>
      <c r="M710" s="72"/>
    </row>
    <row r="711" customFormat="false" ht="12.75" hidden="false" customHeight="false" outlineLevel="0" collapsed="false">
      <c r="A711" s="71" t="n">
        <f aca="false">VarInput!A711</f>
        <v>0</v>
      </c>
      <c r="B711" s="71" t="n">
        <f aca="false">VarInput!B711</f>
        <v>0</v>
      </c>
      <c r="C711" s="71" t="n">
        <f aca="false">VarInput!C711</f>
        <v>0</v>
      </c>
      <c r="D711" s="71" t="n">
        <f aca="false">VarInput!D711</f>
        <v>0</v>
      </c>
      <c r="E711" s="71" t="n">
        <f aca="false">VarInput!E711</f>
        <v>0</v>
      </c>
      <c r="F711" s="71" t="n">
        <f aca="false">VarInput!F711</f>
        <v>0</v>
      </c>
      <c r="G711" s="71" t="n">
        <f aca="false">VarInput!G711</f>
        <v>0</v>
      </c>
      <c r="H711" s="71" t="n">
        <f aca="false">VarInput!H711</f>
        <v>0</v>
      </c>
      <c r="I711" s="71" t="n">
        <f aca="false">VarInput!I711</f>
        <v>0</v>
      </c>
      <c r="J711" s="71" t="n">
        <f aca="false">VarInput!J711</f>
        <v>0</v>
      </c>
      <c r="K711" s="72" t="n">
        <f aca="false">VarInput!K711</f>
        <v>0</v>
      </c>
      <c r="L711" s="72"/>
      <c r="M711" s="72"/>
    </row>
    <row r="712" customFormat="false" ht="12.75" hidden="false" customHeight="false" outlineLevel="0" collapsed="false">
      <c r="A712" s="71" t="n">
        <f aca="false">VarInput!A712</f>
        <v>0</v>
      </c>
      <c r="B712" s="71" t="n">
        <f aca="false">VarInput!B712</f>
        <v>0</v>
      </c>
      <c r="C712" s="71" t="n">
        <f aca="false">VarInput!C712</f>
        <v>0</v>
      </c>
      <c r="D712" s="71" t="n">
        <f aca="false">VarInput!D712</f>
        <v>0</v>
      </c>
      <c r="E712" s="71" t="n">
        <f aca="false">VarInput!E712</f>
        <v>0</v>
      </c>
      <c r="F712" s="71" t="n">
        <f aca="false">VarInput!F712</f>
        <v>0</v>
      </c>
      <c r="G712" s="71" t="n">
        <f aca="false">VarInput!G712</f>
        <v>0</v>
      </c>
      <c r="H712" s="71" t="n">
        <f aca="false">VarInput!H712</f>
        <v>0</v>
      </c>
      <c r="I712" s="71" t="n">
        <f aca="false">VarInput!I712</f>
        <v>0</v>
      </c>
      <c r="J712" s="71" t="n">
        <f aca="false">VarInput!J712</f>
        <v>0</v>
      </c>
      <c r="K712" s="72" t="n">
        <f aca="false">VarInput!K712</f>
        <v>0</v>
      </c>
      <c r="L712" s="72"/>
      <c r="M712" s="72"/>
    </row>
    <row r="713" customFormat="false" ht="12.75" hidden="false" customHeight="false" outlineLevel="0" collapsed="false">
      <c r="A713" s="71" t="n">
        <f aca="false">VarInput!A713</f>
        <v>0</v>
      </c>
      <c r="B713" s="71" t="n">
        <f aca="false">VarInput!B713</f>
        <v>0</v>
      </c>
      <c r="C713" s="71" t="n">
        <f aca="false">VarInput!C713</f>
        <v>0</v>
      </c>
      <c r="D713" s="71" t="n">
        <f aca="false">VarInput!D713</f>
        <v>0</v>
      </c>
      <c r="E713" s="71" t="n">
        <f aca="false">VarInput!E713</f>
        <v>0</v>
      </c>
      <c r="F713" s="71" t="n">
        <f aca="false">VarInput!F713</f>
        <v>0</v>
      </c>
      <c r="G713" s="71" t="n">
        <f aca="false">VarInput!G713</f>
        <v>0</v>
      </c>
      <c r="H713" s="71" t="n">
        <f aca="false">VarInput!H713</f>
        <v>0</v>
      </c>
      <c r="I713" s="71" t="n">
        <f aca="false">VarInput!I713</f>
        <v>0</v>
      </c>
      <c r="J713" s="71" t="n">
        <f aca="false">VarInput!J713</f>
        <v>0</v>
      </c>
      <c r="K713" s="72" t="n">
        <f aca="false">VarInput!K713</f>
        <v>0</v>
      </c>
      <c r="L713" s="72"/>
      <c r="M713" s="72"/>
    </row>
    <row r="714" customFormat="false" ht="12.75" hidden="false" customHeight="false" outlineLevel="0" collapsed="false">
      <c r="A714" s="71" t="n">
        <f aca="false">VarInput!A714</f>
        <v>0</v>
      </c>
      <c r="B714" s="71" t="n">
        <f aca="false">VarInput!B714</f>
        <v>0</v>
      </c>
      <c r="C714" s="71" t="n">
        <f aca="false">VarInput!C714</f>
        <v>0</v>
      </c>
      <c r="D714" s="71" t="n">
        <f aca="false">VarInput!D714</f>
        <v>0</v>
      </c>
      <c r="E714" s="71" t="n">
        <f aca="false">VarInput!E714</f>
        <v>0</v>
      </c>
      <c r="F714" s="71" t="n">
        <f aca="false">VarInput!F714</f>
        <v>0</v>
      </c>
      <c r="G714" s="71" t="n">
        <f aca="false">VarInput!G714</f>
        <v>0</v>
      </c>
      <c r="H714" s="71" t="n">
        <f aca="false">VarInput!H714</f>
        <v>0</v>
      </c>
      <c r="I714" s="71" t="n">
        <f aca="false">VarInput!I714</f>
        <v>0</v>
      </c>
      <c r="J714" s="71" t="n">
        <f aca="false">VarInput!J714</f>
        <v>0</v>
      </c>
      <c r="K714" s="72" t="n">
        <f aca="false">VarInput!K714</f>
        <v>0</v>
      </c>
      <c r="L714" s="72"/>
      <c r="M714" s="72"/>
    </row>
    <row r="715" customFormat="false" ht="12.75" hidden="false" customHeight="false" outlineLevel="0" collapsed="false">
      <c r="A715" s="71" t="n">
        <f aca="false">VarInput!A715</f>
        <v>0</v>
      </c>
      <c r="B715" s="71" t="n">
        <f aca="false">VarInput!B715</f>
        <v>0</v>
      </c>
      <c r="C715" s="71" t="n">
        <f aca="false">VarInput!C715</f>
        <v>0</v>
      </c>
      <c r="D715" s="71" t="n">
        <f aca="false">VarInput!D715</f>
        <v>0</v>
      </c>
      <c r="E715" s="71" t="n">
        <f aca="false">VarInput!E715</f>
        <v>0</v>
      </c>
      <c r="F715" s="71" t="n">
        <f aca="false">VarInput!F715</f>
        <v>0</v>
      </c>
      <c r="G715" s="71" t="n">
        <f aca="false">VarInput!G715</f>
        <v>0</v>
      </c>
      <c r="H715" s="71" t="n">
        <f aca="false">VarInput!H715</f>
        <v>0</v>
      </c>
      <c r="I715" s="71" t="n">
        <f aca="false">VarInput!I715</f>
        <v>0</v>
      </c>
      <c r="J715" s="71" t="n">
        <f aca="false">VarInput!J715</f>
        <v>0</v>
      </c>
      <c r="K715" s="72" t="n">
        <f aca="false">VarInput!K715</f>
        <v>0</v>
      </c>
      <c r="L715" s="72"/>
      <c r="M715" s="72"/>
    </row>
    <row r="716" customFormat="false" ht="12.75" hidden="false" customHeight="false" outlineLevel="0" collapsed="false">
      <c r="A716" s="71" t="n">
        <f aca="false">VarInput!A716</f>
        <v>0</v>
      </c>
      <c r="B716" s="71" t="n">
        <f aca="false">VarInput!B716</f>
        <v>0</v>
      </c>
      <c r="C716" s="71" t="n">
        <f aca="false">VarInput!C716</f>
        <v>0</v>
      </c>
      <c r="D716" s="71" t="n">
        <f aca="false">VarInput!D716</f>
        <v>0</v>
      </c>
      <c r="E716" s="71" t="n">
        <f aca="false">VarInput!E716</f>
        <v>0</v>
      </c>
      <c r="F716" s="71" t="n">
        <f aca="false">VarInput!F716</f>
        <v>0</v>
      </c>
      <c r="G716" s="71" t="n">
        <f aca="false">VarInput!G716</f>
        <v>0</v>
      </c>
      <c r="H716" s="71" t="n">
        <f aca="false">VarInput!H716</f>
        <v>0</v>
      </c>
      <c r="I716" s="71" t="n">
        <f aca="false">VarInput!I716</f>
        <v>0</v>
      </c>
      <c r="J716" s="71" t="n">
        <f aca="false">VarInput!J716</f>
        <v>0</v>
      </c>
      <c r="K716" s="72" t="n">
        <f aca="false">VarInput!K716</f>
        <v>0</v>
      </c>
      <c r="L716" s="72"/>
      <c r="M716" s="72"/>
    </row>
    <row r="717" customFormat="false" ht="12.75" hidden="false" customHeight="false" outlineLevel="0" collapsed="false">
      <c r="A717" s="71" t="n">
        <f aca="false">VarInput!A717</f>
        <v>0</v>
      </c>
      <c r="B717" s="71" t="n">
        <f aca="false">VarInput!B717</f>
        <v>0</v>
      </c>
      <c r="C717" s="71" t="n">
        <f aca="false">VarInput!C717</f>
        <v>0</v>
      </c>
      <c r="D717" s="71" t="n">
        <f aca="false">VarInput!D717</f>
        <v>0</v>
      </c>
      <c r="E717" s="71" t="n">
        <f aca="false">VarInput!E717</f>
        <v>0</v>
      </c>
      <c r="F717" s="71" t="n">
        <f aca="false">VarInput!F717</f>
        <v>0</v>
      </c>
      <c r="G717" s="71" t="n">
        <f aca="false">VarInput!G717</f>
        <v>0</v>
      </c>
      <c r="H717" s="71" t="n">
        <f aca="false">VarInput!H717</f>
        <v>0</v>
      </c>
      <c r="I717" s="71" t="n">
        <f aca="false">VarInput!I717</f>
        <v>0</v>
      </c>
      <c r="J717" s="71" t="n">
        <f aca="false">VarInput!J717</f>
        <v>0</v>
      </c>
      <c r="K717" s="72" t="n">
        <f aca="false">VarInput!K717</f>
        <v>0</v>
      </c>
      <c r="L717" s="72"/>
      <c r="M717" s="72"/>
    </row>
    <row r="718" customFormat="false" ht="12.75" hidden="false" customHeight="false" outlineLevel="0" collapsed="false">
      <c r="A718" s="71" t="n">
        <f aca="false">VarInput!A718</f>
        <v>0</v>
      </c>
      <c r="B718" s="71" t="n">
        <f aca="false">VarInput!B718</f>
        <v>0</v>
      </c>
      <c r="C718" s="71" t="n">
        <f aca="false">VarInput!C718</f>
        <v>0</v>
      </c>
      <c r="D718" s="71" t="n">
        <f aca="false">VarInput!D718</f>
        <v>0</v>
      </c>
      <c r="E718" s="71" t="n">
        <f aca="false">VarInput!E718</f>
        <v>0</v>
      </c>
      <c r="F718" s="71" t="n">
        <f aca="false">VarInput!F718</f>
        <v>0</v>
      </c>
      <c r="G718" s="71" t="n">
        <f aca="false">VarInput!G718</f>
        <v>0</v>
      </c>
      <c r="H718" s="71" t="n">
        <f aca="false">VarInput!H718</f>
        <v>0</v>
      </c>
      <c r="I718" s="71" t="n">
        <f aca="false">VarInput!I718</f>
        <v>0</v>
      </c>
      <c r="J718" s="71" t="n">
        <f aca="false">VarInput!J718</f>
        <v>0</v>
      </c>
      <c r="K718" s="72" t="n">
        <f aca="false">VarInput!K718</f>
        <v>0</v>
      </c>
      <c r="L718" s="72"/>
      <c r="M718" s="72"/>
    </row>
    <row r="719" customFormat="false" ht="12.75" hidden="false" customHeight="false" outlineLevel="0" collapsed="false">
      <c r="A719" s="71" t="n">
        <f aca="false">VarInput!A719</f>
        <v>0</v>
      </c>
      <c r="B719" s="71" t="n">
        <f aca="false">VarInput!B719</f>
        <v>0</v>
      </c>
      <c r="C719" s="71" t="n">
        <f aca="false">VarInput!C719</f>
        <v>0</v>
      </c>
      <c r="D719" s="71" t="n">
        <f aca="false">VarInput!D719</f>
        <v>0</v>
      </c>
      <c r="E719" s="71" t="n">
        <f aca="false">VarInput!E719</f>
        <v>0</v>
      </c>
      <c r="F719" s="71" t="n">
        <f aca="false">VarInput!F719</f>
        <v>0</v>
      </c>
      <c r="G719" s="71" t="n">
        <f aca="false">VarInput!G719</f>
        <v>0</v>
      </c>
      <c r="H719" s="71" t="n">
        <f aca="false">VarInput!H719</f>
        <v>0</v>
      </c>
      <c r="I719" s="71" t="n">
        <f aca="false">VarInput!I719</f>
        <v>0</v>
      </c>
      <c r="J719" s="71" t="n">
        <f aca="false">VarInput!J719</f>
        <v>0</v>
      </c>
      <c r="K719" s="72" t="n">
        <f aca="false">VarInput!K719</f>
        <v>0</v>
      </c>
      <c r="L719" s="72"/>
      <c r="M719" s="72"/>
    </row>
    <row r="720" customFormat="false" ht="12.75" hidden="false" customHeight="false" outlineLevel="0" collapsed="false">
      <c r="A720" s="71" t="n">
        <f aca="false">VarInput!A720</f>
        <v>0</v>
      </c>
      <c r="B720" s="71" t="n">
        <f aca="false">VarInput!B720</f>
        <v>0</v>
      </c>
      <c r="C720" s="71" t="n">
        <f aca="false">VarInput!C720</f>
        <v>0</v>
      </c>
      <c r="D720" s="71" t="n">
        <f aca="false">VarInput!D720</f>
        <v>0</v>
      </c>
      <c r="E720" s="71" t="n">
        <f aca="false">VarInput!E720</f>
        <v>0</v>
      </c>
      <c r="F720" s="71" t="n">
        <f aca="false">VarInput!F720</f>
        <v>0</v>
      </c>
      <c r="G720" s="71" t="n">
        <f aca="false">VarInput!G720</f>
        <v>0</v>
      </c>
      <c r="H720" s="71" t="n">
        <f aca="false">VarInput!H720</f>
        <v>0</v>
      </c>
      <c r="I720" s="71" t="n">
        <f aca="false">VarInput!I720</f>
        <v>0</v>
      </c>
      <c r="J720" s="71" t="n">
        <f aca="false">VarInput!J720</f>
        <v>0</v>
      </c>
      <c r="K720" s="72" t="n">
        <f aca="false">VarInput!K720</f>
        <v>0</v>
      </c>
      <c r="L720" s="72"/>
      <c r="M720" s="72"/>
    </row>
    <row r="721" customFormat="false" ht="12.75" hidden="false" customHeight="false" outlineLevel="0" collapsed="false">
      <c r="A721" s="71" t="n">
        <f aca="false">VarInput!A721</f>
        <v>0</v>
      </c>
      <c r="B721" s="71" t="n">
        <f aca="false">VarInput!B721</f>
        <v>0</v>
      </c>
      <c r="C721" s="71" t="n">
        <f aca="false">VarInput!C721</f>
        <v>0</v>
      </c>
      <c r="D721" s="71" t="n">
        <f aca="false">VarInput!D721</f>
        <v>0</v>
      </c>
      <c r="E721" s="71" t="n">
        <f aca="false">VarInput!E721</f>
        <v>0</v>
      </c>
      <c r="F721" s="71" t="n">
        <f aca="false">VarInput!F721</f>
        <v>0</v>
      </c>
      <c r="G721" s="71" t="n">
        <f aca="false">VarInput!G721</f>
        <v>0</v>
      </c>
      <c r="H721" s="71" t="n">
        <f aca="false">VarInput!H721</f>
        <v>0</v>
      </c>
      <c r="I721" s="71" t="n">
        <f aca="false">VarInput!I721</f>
        <v>0</v>
      </c>
      <c r="J721" s="71" t="n">
        <f aca="false">VarInput!J721</f>
        <v>0</v>
      </c>
      <c r="K721" s="72" t="n">
        <f aca="false">VarInput!K721</f>
        <v>0</v>
      </c>
      <c r="L721" s="72"/>
      <c r="M721" s="72"/>
    </row>
    <row r="722" customFormat="false" ht="12.75" hidden="false" customHeight="false" outlineLevel="0" collapsed="false">
      <c r="A722" s="71" t="n">
        <f aca="false">VarInput!A722</f>
        <v>0</v>
      </c>
      <c r="B722" s="71" t="n">
        <f aca="false">VarInput!B722</f>
        <v>0</v>
      </c>
      <c r="C722" s="71" t="n">
        <f aca="false">VarInput!C722</f>
        <v>0</v>
      </c>
      <c r="D722" s="71" t="n">
        <f aca="false">VarInput!D722</f>
        <v>0</v>
      </c>
      <c r="E722" s="71" t="n">
        <f aca="false">VarInput!E722</f>
        <v>0</v>
      </c>
      <c r="F722" s="71" t="n">
        <f aca="false">VarInput!F722</f>
        <v>0</v>
      </c>
      <c r="G722" s="71" t="n">
        <f aca="false">VarInput!G722</f>
        <v>0</v>
      </c>
      <c r="H722" s="71" t="n">
        <f aca="false">VarInput!H722</f>
        <v>0</v>
      </c>
      <c r="I722" s="71" t="n">
        <f aca="false">VarInput!I722</f>
        <v>0</v>
      </c>
      <c r="J722" s="71" t="n">
        <f aca="false">VarInput!J722</f>
        <v>0</v>
      </c>
      <c r="K722" s="72" t="n">
        <f aca="false">VarInput!K722</f>
        <v>0</v>
      </c>
      <c r="L722" s="72"/>
      <c r="M722" s="72"/>
    </row>
    <row r="723" customFormat="false" ht="12.75" hidden="false" customHeight="false" outlineLevel="0" collapsed="false">
      <c r="A723" s="71" t="n">
        <f aca="false">VarInput!A723</f>
        <v>0</v>
      </c>
      <c r="B723" s="71" t="n">
        <f aca="false">VarInput!B723</f>
        <v>0</v>
      </c>
      <c r="C723" s="71" t="n">
        <f aca="false">VarInput!C723</f>
        <v>0</v>
      </c>
      <c r="D723" s="71" t="n">
        <f aca="false">VarInput!D723</f>
        <v>0</v>
      </c>
      <c r="E723" s="71" t="n">
        <f aca="false">VarInput!E723</f>
        <v>0</v>
      </c>
      <c r="F723" s="71" t="n">
        <f aca="false">VarInput!F723</f>
        <v>0</v>
      </c>
      <c r="G723" s="71" t="n">
        <f aca="false">VarInput!G723</f>
        <v>0</v>
      </c>
      <c r="H723" s="71" t="n">
        <f aca="false">VarInput!H723</f>
        <v>0</v>
      </c>
      <c r="I723" s="71" t="n">
        <f aca="false">VarInput!I723</f>
        <v>0</v>
      </c>
      <c r="J723" s="71" t="n">
        <f aca="false">VarInput!J723</f>
        <v>0</v>
      </c>
      <c r="K723" s="72" t="n">
        <f aca="false">VarInput!K723</f>
        <v>0</v>
      </c>
      <c r="L723" s="72"/>
      <c r="M723" s="72"/>
    </row>
    <row r="724" customFormat="false" ht="12.75" hidden="false" customHeight="false" outlineLevel="0" collapsed="false">
      <c r="A724" s="71" t="n">
        <f aca="false">VarInput!A724</f>
        <v>0</v>
      </c>
      <c r="B724" s="71" t="n">
        <f aca="false">VarInput!B724</f>
        <v>0</v>
      </c>
      <c r="C724" s="71" t="n">
        <f aca="false">VarInput!C724</f>
        <v>0</v>
      </c>
      <c r="D724" s="71" t="n">
        <f aca="false">VarInput!D724</f>
        <v>0</v>
      </c>
      <c r="E724" s="71" t="n">
        <f aca="false">VarInput!E724</f>
        <v>0</v>
      </c>
      <c r="F724" s="71" t="n">
        <f aca="false">VarInput!F724</f>
        <v>0</v>
      </c>
      <c r="G724" s="71" t="n">
        <f aca="false">VarInput!G724</f>
        <v>0</v>
      </c>
      <c r="H724" s="71" t="n">
        <f aca="false">VarInput!H724</f>
        <v>0</v>
      </c>
      <c r="I724" s="71" t="n">
        <f aca="false">VarInput!I724</f>
        <v>0</v>
      </c>
      <c r="J724" s="71" t="n">
        <f aca="false">VarInput!J724</f>
        <v>0</v>
      </c>
      <c r="K724" s="72" t="n">
        <f aca="false">VarInput!K724</f>
        <v>0</v>
      </c>
      <c r="L724" s="72"/>
      <c r="M724" s="72"/>
    </row>
    <row r="725" customFormat="false" ht="12.75" hidden="false" customHeight="false" outlineLevel="0" collapsed="false">
      <c r="A725" s="71" t="n">
        <f aca="false">VarInput!A725</f>
        <v>0</v>
      </c>
      <c r="B725" s="71" t="n">
        <f aca="false">VarInput!B725</f>
        <v>0</v>
      </c>
      <c r="C725" s="71" t="n">
        <f aca="false">VarInput!C725</f>
        <v>0</v>
      </c>
      <c r="D725" s="71" t="n">
        <f aca="false">VarInput!D725</f>
        <v>0</v>
      </c>
      <c r="E725" s="71" t="n">
        <f aca="false">VarInput!E725</f>
        <v>0</v>
      </c>
      <c r="F725" s="71" t="n">
        <f aca="false">VarInput!F725</f>
        <v>0</v>
      </c>
      <c r="G725" s="71" t="n">
        <f aca="false">VarInput!G725</f>
        <v>0</v>
      </c>
      <c r="H725" s="71" t="n">
        <f aca="false">VarInput!H725</f>
        <v>0</v>
      </c>
      <c r="I725" s="71" t="n">
        <f aca="false">VarInput!I725</f>
        <v>0</v>
      </c>
      <c r="J725" s="71" t="n">
        <f aca="false">VarInput!J725</f>
        <v>0</v>
      </c>
      <c r="K725" s="72" t="n">
        <f aca="false">VarInput!K725</f>
        <v>0</v>
      </c>
      <c r="L725" s="72"/>
      <c r="M725" s="72"/>
    </row>
    <row r="726" customFormat="false" ht="12.75" hidden="false" customHeight="false" outlineLevel="0" collapsed="false">
      <c r="A726" s="71" t="n">
        <f aca="false">VarInput!A726</f>
        <v>0</v>
      </c>
      <c r="B726" s="71" t="n">
        <f aca="false">VarInput!B726</f>
        <v>0</v>
      </c>
      <c r="C726" s="71" t="n">
        <f aca="false">VarInput!C726</f>
        <v>0</v>
      </c>
      <c r="D726" s="71" t="n">
        <f aca="false">VarInput!D726</f>
        <v>0</v>
      </c>
      <c r="E726" s="71" t="n">
        <f aca="false">VarInput!E726</f>
        <v>0</v>
      </c>
      <c r="F726" s="71" t="n">
        <f aca="false">VarInput!F726</f>
        <v>0</v>
      </c>
      <c r="G726" s="71" t="n">
        <f aca="false">VarInput!G726</f>
        <v>0</v>
      </c>
      <c r="H726" s="71" t="n">
        <f aca="false">VarInput!H726</f>
        <v>0</v>
      </c>
      <c r="I726" s="71" t="n">
        <f aca="false">VarInput!I726</f>
        <v>0</v>
      </c>
      <c r="J726" s="71" t="n">
        <f aca="false">VarInput!J726</f>
        <v>0</v>
      </c>
      <c r="K726" s="72" t="n">
        <f aca="false">VarInput!K726</f>
        <v>0</v>
      </c>
      <c r="L726" s="72"/>
      <c r="M726" s="72"/>
    </row>
    <row r="727" customFormat="false" ht="12.75" hidden="false" customHeight="false" outlineLevel="0" collapsed="false">
      <c r="A727" s="71" t="n">
        <f aca="false">VarInput!A727</f>
        <v>0</v>
      </c>
      <c r="B727" s="71" t="n">
        <f aca="false">VarInput!B727</f>
        <v>0</v>
      </c>
      <c r="C727" s="71" t="n">
        <f aca="false">VarInput!C727</f>
        <v>0</v>
      </c>
      <c r="D727" s="71" t="n">
        <f aca="false">VarInput!D727</f>
        <v>0</v>
      </c>
      <c r="E727" s="71" t="n">
        <f aca="false">VarInput!E727</f>
        <v>0</v>
      </c>
      <c r="F727" s="71" t="n">
        <f aca="false">VarInput!F727</f>
        <v>0</v>
      </c>
      <c r="G727" s="71" t="n">
        <f aca="false">VarInput!G727</f>
        <v>0</v>
      </c>
      <c r="H727" s="71" t="n">
        <f aca="false">VarInput!H727</f>
        <v>0</v>
      </c>
      <c r="I727" s="71" t="n">
        <f aca="false">VarInput!I727</f>
        <v>0</v>
      </c>
      <c r="J727" s="71" t="n">
        <f aca="false">VarInput!J727</f>
        <v>0</v>
      </c>
      <c r="K727" s="72" t="n">
        <f aca="false">VarInput!K727</f>
        <v>0</v>
      </c>
      <c r="L727" s="72"/>
      <c r="M727" s="72"/>
    </row>
    <row r="728" customFormat="false" ht="12.75" hidden="false" customHeight="false" outlineLevel="0" collapsed="false">
      <c r="A728" s="71" t="n">
        <f aca="false">VarInput!A728</f>
        <v>0</v>
      </c>
      <c r="B728" s="71" t="n">
        <f aca="false">VarInput!B728</f>
        <v>0</v>
      </c>
      <c r="C728" s="71" t="n">
        <f aca="false">VarInput!C728</f>
        <v>0</v>
      </c>
      <c r="D728" s="71" t="n">
        <f aca="false">VarInput!D728</f>
        <v>0</v>
      </c>
      <c r="E728" s="71" t="n">
        <f aca="false">VarInput!E728</f>
        <v>0</v>
      </c>
      <c r="F728" s="71" t="n">
        <f aca="false">VarInput!F728</f>
        <v>0</v>
      </c>
      <c r="G728" s="71" t="n">
        <f aca="false">VarInput!G728</f>
        <v>0</v>
      </c>
      <c r="H728" s="71" t="n">
        <f aca="false">VarInput!H728</f>
        <v>0</v>
      </c>
      <c r="I728" s="71" t="n">
        <f aca="false">VarInput!I728</f>
        <v>0</v>
      </c>
      <c r="J728" s="71" t="n">
        <f aca="false">VarInput!J728</f>
        <v>0</v>
      </c>
      <c r="K728" s="72" t="n">
        <f aca="false">VarInput!K728</f>
        <v>0</v>
      </c>
      <c r="L728" s="72"/>
      <c r="M728" s="72"/>
    </row>
    <row r="729" customFormat="false" ht="12.75" hidden="false" customHeight="false" outlineLevel="0" collapsed="false">
      <c r="A729" s="71" t="n">
        <f aca="false">VarInput!A729</f>
        <v>0</v>
      </c>
      <c r="B729" s="71" t="n">
        <f aca="false">VarInput!B729</f>
        <v>0</v>
      </c>
      <c r="C729" s="71" t="n">
        <f aca="false">VarInput!C729</f>
        <v>0</v>
      </c>
      <c r="D729" s="71" t="n">
        <f aca="false">VarInput!D729</f>
        <v>0</v>
      </c>
      <c r="E729" s="71" t="n">
        <f aca="false">VarInput!E729</f>
        <v>0</v>
      </c>
      <c r="F729" s="71" t="n">
        <f aca="false">VarInput!F729</f>
        <v>0</v>
      </c>
      <c r="G729" s="71" t="n">
        <f aca="false">VarInput!G729</f>
        <v>0</v>
      </c>
      <c r="H729" s="71" t="n">
        <f aca="false">VarInput!H729</f>
        <v>0</v>
      </c>
      <c r="I729" s="71" t="n">
        <f aca="false">VarInput!I729</f>
        <v>0</v>
      </c>
      <c r="J729" s="71" t="n">
        <f aca="false">VarInput!J729</f>
        <v>0</v>
      </c>
      <c r="K729" s="72" t="n">
        <f aca="false">VarInput!K729</f>
        <v>0</v>
      </c>
      <c r="L729" s="72"/>
      <c r="M729" s="72"/>
    </row>
    <row r="730" customFormat="false" ht="12.75" hidden="false" customHeight="false" outlineLevel="0" collapsed="false">
      <c r="A730" s="71" t="n">
        <f aca="false">VarInput!A730</f>
        <v>0</v>
      </c>
      <c r="B730" s="71" t="n">
        <f aca="false">VarInput!B730</f>
        <v>0</v>
      </c>
      <c r="C730" s="71" t="n">
        <f aca="false">VarInput!C730</f>
        <v>0</v>
      </c>
      <c r="D730" s="71" t="n">
        <f aca="false">VarInput!D730</f>
        <v>0</v>
      </c>
      <c r="E730" s="71" t="n">
        <f aca="false">VarInput!E730</f>
        <v>0</v>
      </c>
      <c r="F730" s="71" t="n">
        <f aca="false">VarInput!F730</f>
        <v>0</v>
      </c>
      <c r="G730" s="71" t="n">
        <f aca="false">VarInput!G730</f>
        <v>0</v>
      </c>
      <c r="H730" s="71" t="n">
        <f aca="false">VarInput!H730</f>
        <v>0</v>
      </c>
      <c r="I730" s="71" t="n">
        <f aca="false">VarInput!I730</f>
        <v>0</v>
      </c>
      <c r="J730" s="71" t="n">
        <f aca="false">VarInput!J730</f>
        <v>0</v>
      </c>
      <c r="K730" s="72" t="n">
        <f aca="false">VarInput!K730</f>
        <v>0</v>
      </c>
      <c r="L730" s="72"/>
      <c r="M730" s="72"/>
    </row>
    <row r="731" customFormat="false" ht="12.75" hidden="false" customHeight="false" outlineLevel="0" collapsed="false">
      <c r="A731" s="71" t="n">
        <f aca="false">VarInput!A731</f>
        <v>0</v>
      </c>
      <c r="B731" s="71" t="n">
        <f aca="false">VarInput!B731</f>
        <v>0</v>
      </c>
      <c r="C731" s="71" t="n">
        <f aca="false">VarInput!C731</f>
        <v>0</v>
      </c>
      <c r="D731" s="71" t="n">
        <f aca="false">VarInput!D731</f>
        <v>0</v>
      </c>
      <c r="E731" s="71" t="n">
        <f aca="false">VarInput!E731</f>
        <v>0</v>
      </c>
      <c r="F731" s="71" t="n">
        <f aca="false">VarInput!F731</f>
        <v>0</v>
      </c>
      <c r="G731" s="71" t="n">
        <f aca="false">VarInput!G731</f>
        <v>0</v>
      </c>
      <c r="H731" s="71" t="n">
        <f aca="false">VarInput!H731</f>
        <v>0</v>
      </c>
      <c r="I731" s="71" t="n">
        <f aca="false">VarInput!I731</f>
        <v>0</v>
      </c>
      <c r="J731" s="71" t="n">
        <f aca="false">VarInput!J731</f>
        <v>0</v>
      </c>
      <c r="K731" s="72" t="n">
        <f aca="false">VarInput!K731</f>
        <v>0</v>
      </c>
      <c r="L731" s="72"/>
      <c r="M731" s="72"/>
    </row>
    <row r="732" customFormat="false" ht="12.75" hidden="false" customHeight="false" outlineLevel="0" collapsed="false">
      <c r="A732" s="71" t="n">
        <f aca="false">VarInput!A732</f>
        <v>0</v>
      </c>
      <c r="B732" s="71" t="n">
        <f aca="false">VarInput!B732</f>
        <v>0</v>
      </c>
      <c r="C732" s="71" t="n">
        <f aca="false">VarInput!C732</f>
        <v>0</v>
      </c>
      <c r="D732" s="71" t="n">
        <f aca="false">VarInput!D732</f>
        <v>0</v>
      </c>
      <c r="E732" s="71" t="n">
        <f aca="false">VarInput!E732</f>
        <v>0</v>
      </c>
      <c r="F732" s="71" t="n">
        <f aca="false">VarInput!F732</f>
        <v>0</v>
      </c>
      <c r="G732" s="71" t="n">
        <f aca="false">VarInput!G732</f>
        <v>0</v>
      </c>
      <c r="H732" s="71" t="n">
        <f aca="false">VarInput!H732</f>
        <v>0</v>
      </c>
      <c r="I732" s="71" t="n">
        <f aca="false">VarInput!I732</f>
        <v>0</v>
      </c>
      <c r="J732" s="71" t="n">
        <f aca="false">VarInput!J732</f>
        <v>0</v>
      </c>
      <c r="K732" s="72" t="n">
        <f aca="false">VarInput!K732</f>
        <v>0</v>
      </c>
      <c r="L732" s="72"/>
      <c r="M732" s="72"/>
    </row>
    <row r="733" customFormat="false" ht="12.75" hidden="false" customHeight="false" outlineLevel="0" collapsed="false">
      <c r="A733" s="71" t="n">
        <f aca="false">VarInput!A733</f>
        <v>0</v>
      </c>
      <c r="B733" s="71" t="n">
        <f aca="false">VarInput!B733</f>
        <v>0</v>
      </c>
      <c r="C733" s="71" t="n">
        <f aca="false">VarInput!C733</f>
        <v>0</v>
      </c>
      <c r="D733" s="71" t="n">
        <f aca="false">VarInput!D733</f>
        <v>0</v>
      </c>
      <c r="E733" s="71" t="n">
        <f aca="false">VarInput!E733</f>
        <v>0</v>
      </c>
      <c r="F733" s="71" t="n">
        <f aca="false">VarInput!F733</f>
        <v>0</v>
      </c>
      <c r="G733" s="71" t="n">
        <f aca="false">VarInput!G733</f>
        <v>0</v>
      </c>
      <c r="H733" s="71" t="n">
        <f aca="false">VarInput!H733</f>
        <v>0</v>
      </c>
      <c r="I733" s="71" t="n">
        <f aca="false">VarInput!I733</f>
        <v>0</v>
      </c>
      <c r="J733" s="71" t="n">
        <f aca="false">VarInput!J733</f>
        <v>0</v>
      </c>
      <c r="K733" s="72" t="n">
        <f aca="false">VarInput!K733</f>
        <v>0</v>
      </c>
      <c r="L733" s="72"/>
      <c r="M733" s="72"/>
    </row>
    <row r="734" customFormat="false" ht="12.75" hidden="false" customHeight="false" outlineLevel="0" collapsed="false">
      <c r="A734" s="71" t="n">
        <f aca="false">VarInput!A734</f>
        <v>0</v>
      </c>
      <c r="B734" s="71" t="n">
        <f aca="false">VarInput!B734</f>
        <v>0</v>
      </c>
      <c r="C734" s="71" t="n">
        <f aca="false">VarInput!C734</f>
        <v>0</v>
      </c>
      <c r="D734" s="71" t="n">
        <f aca="false">VarInput!D734</f>
        <v>0</v>
      </c>
      <c r="E734" s="71" t="n">
        <f aca="false">VarInput!E734</f>
        <v>0</v>
      </c>
      <c r="F734" s="71" t="n">
        <f aca="false">VarInput!F734</f>
        <v>0</v>
      </c>
      <c r="G734" s="71" t="n">
        <f aca="false">VarInput!G734</f>
        <v>0</v>
      </c>
      <c r="H734" s="71" t="n">
        <f aca="false">VarInput!H734</f>
        <v>0</v>
      </c>
      <c r="I734" s="71" t="n">
        <f aca="false">VarInput!I734</f>
        <v>0</v>
      </c>
      <c r="J734" s="71" t="n">
        <f aca="false">VarInput!J734</f>
        <v>0</v>
      </c>
      <c r="K734" s="72" t="n">
        <f aca="false">VarInput!K734</f>
        <v>0</v>
      </c>
      <c r="L734" s="72"/>
      <c r="M734" s="72"/>
    </row>
    <row r="735" customFormat="false" ht="12.75" hidden="false" customHeight="false" outlineLevel="0" collapsed="false">
      <c r="A735" s="71" t="n">
        <f aca="false">VarInput!A735</f>
        <v>0</v>
      </c>
      <c r="B735" s="71" t="n">
        <f aca="false">VarInput!B735</f>
        <v>0</v>
      </c>
      <c r="C735" s="71" t="n">
        <f aca="false">VarInput!C735</f>
        <v>0</v>
      </c>
      <c r="D735" s="71" t="n">
        <f aca="false">VarInput!D735</f>
        <v>0</v>
      </c>
      <c r="E735" s="71" t="n">
        <f aca="false">VarInput!E735</f>
        <v>0</v>
      </c>
      <c r="F735" s="71" t="n">
        <f aca="false">VarInput!F735</f>
        <v>0</v>
      </c>
      <c r="G735" s="71" t="n">
        <f aca="false">VarInput!G735</f>
        <v>0</v>
      </c>
      <c r="H735" s="71" t="n">
        <f aca="false">VarInput!H735</f>
        <v>0</v>
      </c>
      <c r="I735" s="71" t="n">
        <f aca="false">VarInput!I735</f>
        <v>0</v>
      </c>
      <c r="J735" s="71" t="n">
        <f aca="false">VarInput!J735</f>
        <v>0</v>
      </c>
      <c r="K735" s="72" t="n">
        <f aca="false">VarInput!K735</f>
        <v>0</v>
      </c>
      <c r="L735" s="72"/>
      <c r="M735" s="72"/>
    </row>
    <row r="736" customFormat="false" ht="12.75" hidden="false" customHeight="false" outlineLevel="0" collapsed="false">
      <c r="A736" s="71" t="n">
        <f aca="false">VarInput!A736</f>
        <v>0</v>
      </c>
      <c r="B736" s="71" t="n">
        <f aca="false">VarInput!B736</f>
        <v>0</v>
      </c>
      <c r="C736" s="71" t="n">
        <f aca="false">VarInput!C736</f>
        <v>0</v>
      </c>
      <c r="D736" s="71" t="n">
        <f aca="false">VarInput!D736</f>
        <v>0</v>
      </c>
      <c r="E736" s="71" t="n">
        <f aca="false">VarInput!E736</f>
        <v>0</v>
      </c>
      <c r="F736" s="71" t="n">
        <f aca="false">VarInput!F736</f>
        <v>0</v>
      </c>
      <c r="G736" s="71" t="n">
        <f aca="false">VarInput!G736</f>
        <v>0</v>
      </c>
      <c r="H736" s="71" t="n">
        <f aca="false">VarInput!H736</f>
        <v>0</v>
      </c>
      <c r="I736" s="71" t="n">
        <f aca="false">VarInput!I736</f>
        <v>0</v>
      </c>
      <c r="J736" s="71" t="n">
        <f aca="false">VarInput!J736</f>
        <v>0</v>
      </c>
      <c r="K736" s="72" t="n">
        <f aca="false">VarInput!K736</f>
        <v>0</v>
      </c>
      <c r="L736" s="72"/>
      <c r="M736" s="72"/>
    </row>
    <row r="737" customFormat="false" ht="12.75" hidden="false" customHeight="false" outlineLevel="0" collapsed="false">
      <c r="A737" s="71" t="n">
        <f aca="false">VarInput!A737</f>
        <v>0</v>
      </c>
      <c r="B737" s="71" t="n">
        <f aca="false">VarInput!B737</f>
        <v>0</v>
      </c>
      <c r="C737" s="71" t="n">
        <f aca="false">VarInput!C737</f>
        <v>0</v>
      </c>
      <c r="D737" s="71" t="n">
        <f aca="false">VarInput!D737</f>
        <v>0</v>
      </c>
      <c r="E737" s="71" t="n">
        <f aca="false">VarInput!E737</f>
        <v>0</v>
      </c>
      <c r="F737" s="71" t="n">
        <f aca="false">VarInput!F737</f>
        <v>0</v>
      </c>
      <c r="G737" s="71" t="n">
        <f aca="false">VarInput!G737</f>
        <v>0</v>
      </c>
      <c r="H737" s="71" t="n">
        <f aca="false">VarInput!H737</f>
        <v>0</v>
      </c>
      <c r="I737" s="71" t="n">
        <f aca="false">VarInput!I737</f>
        <v>0</v>
      </c>
      <c r="J737" s="71" t="n">
        <f aca="false">VarInput!J737</f>
        <v>0</v>
      </c>
      <c r="K737" s="72" t="n">
        <f aca="false">VarInput!K737</f>
        <v>0</v>
      </c>
      <c r="L737" s="72"/>
      <c r="M737" s="72"/>
    </row>
    <row r="738" customFormat="false" ht="12.75" hidden="false" customHeight="false" outlineLevel="0" collapsed="false">
      <c r="A738" s="71" t="n">
        <f aca="false">VarInput!A738</f>
        <v>0</v>
      </c>
      <c r="B738" s="71" t="n">
        <f aca="false">VarInput!B738</f>
        <v>0</v>
      </c>
      <c r="C738" s="71" t="n">
        <f aca="false">VarInput!C738</f>
        <v>0</v>
      </c>
      <c r="D738" s="71" t="n">
        <f aca="false">VarInput!D738</f>
        <v>0</v>
      </c>
      <c r="E738" s="71" t="n">
        <f aca="false">VarInput!E738</f>
        <v>0</v>
      </c>
      <c r="F738" s="71" t="n">
        <f aca="false">VarInput!F738</f>
        <v>0</v>
      </c>
      <c r="G738" s="71" t="n">
        <f aca="false">VarInput!G738</f>
        <v>0</v>
      </c>
      <c r="H738" s="71" t="n">
        <f aca="false">VarInput!H738</f>
        <v>0</v>
      </c>
      <c r="I738" s="71" t="n">
        <f aca="false">VarInput!I738</f>
        <v>0</v>
      </c>
      <c r="J738" s="71" t="n">
        <f aca="false">VarInput!J738</f>
        <v>0</v>
      </c>
      <c r="K738" s="72" t="n">
        <f aca="false">VarInput!K738</f>
        <v>0</v>
      </c>
      <c r="L738" s="72"/>
      <c r="M738" s="72"/>
    </row>
    <row r="739" customFormat="false" ht="12.75" hidden="false" customHeight="false" outlineLevel="0" collapsed="false">
      <c r="A739" s="71" t="n">
        <f aca="false">VarInput!A739</f>
        <v>0</v>
      </c>
      <c r="B739" s="71" t="n">
        <f aca="false">VarInput!B739</f>
        <v>0</v>
      </c>
      <c r="C739" s="71" t="n">
        <f aca="false">VarInput!C739</f>
        <v>0</v>
      </c>
      <c r="D739" s="71" t="n">
        <f aca="false">VarInput!D739</f>
        <v>0</v>
      </c>
      <c r="E739" s="71" t="n">
        <f aca="false">VarInput!E739</f>
        <v>0</v>
      </c>
      <c r="F739" s="71" t="n">
        <f aca="false">VarInput!F739</f>
        <v>0</v>
      </c>
      <c r="G739" s="71" t="n">
        <f aca="false">VarInput!G739</f>
        <v>0</v>
      </c>
      <c r="H739" s="71" t="n">
        <f aca="false">VarInput!H739</f>
        <v>0</v>
      </c>
      <c r="I739" s="71" t="n">
        <f aca="false">VarInput!I739</f>
        <v>0</v>
      </c>
      <c r="J739" s="71" t="n">
        <f aca="false">VarInput!J739</f>
        <v>0</v>
      </c>
      <c r="K739" s="72" t="n">
        <f aca="false">VarInput!K739</f>
        <v>0</v>
      </c>
      <c r="L739" s="72"/>
      <c r="M739" s="72"/>
    </row>
    <row r="740" customFormat="false" ht="12.75" hidden="false" customHeight="false" outlineLevel="0" collapsed="false">
      <c r="A740" s="71" t="n">
        <f aca="false">VarInput!A740</f>
        <v>0</v>
      </c>
      <c r="B740" s="71" t="n">
        <f aca="false">VarInput!B740</f>
        <v>0</v>
      </c>
      <c r="C740" s="71" t="n">
        <f aca="false">VarInput!C740</f>
        <v>0</v>
      </c>
      <c r="D740" s="71" t="n">
        <f aca="false">VarInput!D740</f>
        <v>0</v>
      </c>
      <c r="E740" s="71" t="n">
        <f aca="false">VarInput!E740</f>
        <v>0</v>
      </c>
      <c r="F740" s="71" t="n">
        <f aca="false">VarInput!F740</f>
        <v>0</v>
      </c>
      <c r="G740" s="71" t="n">
        <f aca="false">VarInput!G740</f>
        <v>0</v>
      </c>
      <c r="H740" s="71" t="n">
        <f aca="false">VarInput!H740</f>
        <v>0</v>
      </c>
      <c r="I740" s="71" t="n">
        <f aca="false">VarInput!I740</f>
        <v>0</v>
      </c>
      <c r="J740" s="71" t="n">
        <f aca="false">VarInput!J740</f>
        <v>0</v>
      </c>
      <c r="K740" s="72" t="n">
        <f aca="false">VarInput!K740</f>
        <v>0</v>
      </c>
      <c r="L740" s="72"/>
      <c r="M740" s="72"/>
    </row>
    <row r="741" customFormat="false" ht="12.75" hidden="false" customHeight="false" outlineLevel="0" collapsed="false">
      <c r="A741" s="71" t="n">
        <f aca="false">VarInput!A741</f>
        <v>0</v>
      </c>
      <c r="B741" s="71" t="n">
        <f aca="false">VarInput!B741</f>
        <v>0</v>
      </c>
      <c r="C741" s="71" t="n">
        <f aca="false">VarInput!C741</f>
        <v>0</v>
      </c>
      <c r="D741" s="71" t="n">
        <f aca="false">VarInput!D741</f>
        <v>0</v>
      </c>
      <c r="E741" s="71" t="n">
        <f aca="false">VarInput!E741</f>
        <v>0</v>
      </c>
      <c r="F741" s="71" t="n">
        <f aca="false">VarInput!F741</f>
        <v>0</v>
      </c>
      <c r="G741" s="71" t="n">
        <f aca="false">VarInput!G741</f>
        <v>0</v>
      </c>
      <c r="H741" s="71" t="n">
        <f aca="false">VarInput!H741</f>
        <v>0</v>
      </c>
      <c r="I741" s="71" t="n">
        <f aca="false">VarInput!I741</f>
        <v>0</v>
      </c>
      <c r="J741" s="71" t="n">
        <f aca="false">VarInput!J741</f>
        <v>0</v>
      </c>
      <c r="K741" s="72" t="n">
        <f aca="false">VarInput!K741</f>
        <v>0</v>
      </c>
      <c r="L741" s="72"/>
      <c r="M741" s="72"/>
    </row>
    <row r="742" customFormat="false" ht="12.75" hidden="false" customHeight="false" outlineLevel="0" collapsed="false">
      <c r="A742" s="71" t="n">
        <f aca="false">VarInput!A742</f>
        <v>0</v>
      </c>
      <c r="B742" s="71" t="n">
        <f aca="false">VarInput!B742</f>
        <v>0</v>
      </c>
      <c r="C742" s="71" t="n">
        <f aca="false">VarInput!C742</f>
        <v>0</v>
      </c>
      <c r="D742" s="71" t="n">
        <f aca="false">VarInput!D742</f>
        <v>0</v>
      </c>
      <c r="E742" s="71" t="n">
        <f aca="false">VarInput!E742</f>
        <v>0</v>
      </c>
      <c r="F742" s="71" t="n">
        <f aca="false">VarInput!F742</f>
        <v>0</v>
      </c>
      <c r="G742" s="71" t="n">
        <f aca="false">VarInput!G742</f>
        <v>0</v>
      </c>
      <c r="H742" s="71" t="n">
        <f aca="false">VarInput!H742</f>
        <v>0</v>
      </c>
      <c r="I742" s="71" t="n">
        <f aca="false">VarInput!I742</f>
        <v>0</v>
      </c>
      <c r="J742" s="71" t="n">
        <f aca="false">VarInput!J742</f>
        <v>0</v>
      </c>
      <c r="K742" s="72" t="n">
        <f aca="false">VarInput!K742</f>
        <v>0</v>
      </c>
      <c r="L742" s="72"/>
      <c r="M742" s="72"/>
    </row>
    <row r="743" customFormat="false" ht="12.75" hidden="false" customHeight="false" outlineLevel="0" collapsed="false">
      <c r="A743" s="71" t="n">
        <f aca="false">VarInput!A743</f>
        <v>0</v>
      </c>
      <c r="B743" s="71" t="n">
        <f aca="false">VarInput!B743</f>
        <v>0</v>
      </c>
      <c r="C743" s="71" t="n">
        <f aca="false">VarInput!C743</f>
        <v>0</v>
      </c>
      <c r="D743" s="71" t="n">
        <f aca="false">VarInput!D743</f>
        <v>0</v>
      </c>
      <c r="E743" s="71" t="n">
        <f aca="false">VarInput!E743</f>
        <v>0</v>
      </c>
      <c r="F743" s="71" t="n">
        <f aca="false">VarInput!F743</f>
        <v>0</v>
      </c>
      <c r="G743" s="71" t="n">
        <f aca="false">VarInput!G743</f>
        <v>0</v>
      </c>
      <c r="H743" s="71" t="n">
        <f aca="false">VarInput!H743</f>
        <v>0</v>
      </c>
      <c r="I743" s="71" t="n">
        <f aca="false">VarInput!I743</f>
        <v>0</v>
      </c>
      <c r="J743" s="71" t="n">
        <f aca="false">VarInput!J743</f>
        <v>0</v>
      </c>
      <c r="K743" s="72" t="n">
        <f aca="false">VarInput!K743</f>
        <v>0</v>
      </c>
      <c r="L743" s="72"/>
      <c r="M743" s="72"/>
    </row>
    <row r="744" customFormat="false" ht="12.75" hidden="false" customHeight="false" outlineLevel="0" collapsed="false">
      <c r="A744" s="71" t="n">
        <f aca="false">VarInput!A744</f>
        <v>0</v>
      </c>
      <c r="B744" s="71" t="n">
        <f aca="false">VarInput!B744</f>
        <v>0</v>
      </c>
      <c r="C744" s="71" t="n">
        <f aca="false">VarInput!C744</f>
        <v>0</v>
      </c>
      <c r="D744" s="71" t="n">
        <f aca="false">VarInput!D744</f>
        <v>0</v>
      </c>
      <c r="E744" s="71" t="n">
        <f aca="false">VarInput!E744</f>
        <v>0</v>
      </c>
      <c r="F744" s="71" t="n">
        <f aca="false">VarInput!F744</f>
        <v>0</v>
      </c>
      <c r="G744" s="71" t="n">
        <f aca="false">VarInput!G744</f>
        <v>0</v>
      </c>
      <c r="H744" s="71" t="n">
        <f aca="false">VarInput!H744</f>
        <v>0</v>
      </c>
      <c r="I744" s="71" t="n">
        <f aca="false">VarInput!I744</f>
        <v>0</v>
      </c>
      <c r="J744" s="71" t="n">
        <f aca="false">VarInput!J744</f>
        <v>0</v>
      </c>
      <c r="K744" s="72" t="n">
        <f aca="false">VarInput!K744</f>
        <v>0</v>
      </c>
      <c r="L744" s="72"/>
      <c r="M744" s="72"/>
    </row>
    <row r="745" customFormat="false" ht="12.75" hidden="false" customHeight="false" outlineLevel="0" collapsed="false">
      <c r="A745" s="71" t="n">
        <f aca="false">VarInput!A745</f>
        <v>0</v>
      </c>
      <c r="B745" s="71" t="n">
        <f aca="false">VarInput!B745</f>
        <v>0</v>
      </c>
      <c r="C745" s="71" t="n">
        <f aca="false">VarInput!C745</f>
        <v>0</v>
      </c>
      <c r="D745" s="71" t="n">
        <f aca="false">VarInput!D745</f>
        <v>0</v>
      </c>
      <c r="E745" s="71" t="n">
        <f aca="false">VarInput!E745</f>
        <v>0</v>
      </c>
      <c r="F745" s="71" t="n">
        <f aca="false">VarInput!F745</f>
        <v>0</v>
      </c>
      <c r="G745" s="71" t="n">
        <f aca="false">VarInput!G745</f>
        <v>0</v>
      </c>
      <c r="H745" s="71" t="n">
        <f aca="false">VarInput!H745</f>
        <v>0</v>
      </c>
      <c r="I745" s="71" t="n">
        <f aca="false">VarInput!I745</f>
        <v>0</v>
      </c>
      <c r="J745" s="71" t="n">
        <f aca="false">VarInput!J745</f>
        <v>0</v>
      </c>
      <c r="K745" s="72" t="n">
        <f aca="false">VarInput!K745</f>
        <v>0</v>
      </c>
      <c r="L745" s="72"/>
      <c r="M745" s="72"/>
    </row>
    <row r="746" customFormat="false" ht="12.75" hidden="false" customHeight="false" outlineLevel="0" collapsed="false">
      <c r="A746" s="71" t="n">
        <f aca="false">VarInput!A746</f>
        <v>0</v>
      </c>
      <c r="B746" s="71" t="n">
        <f aca="false">VarInput!B746</f>
        <v>0</v>
      </c>
      <c r="C746" s="71" t="n">
        <f aca="false">VarInput!C746</f>
        <v>0</v>
      </c>
      <c r="D746" s="71" t="n">
        <f aca="false">VarInput!D746</f>
        <v>0</v>
      </c>
      <c r="E746" s="71" t="n">
        <f aca="false">VarInput!E746</f>
        <v>0</v>
      </c>
      <c r="F746" s="71" t="n">
        <f aca="false">VarInput!F746</f>
        <v>0</v>
      </c>
      <c r="G746" s="71" t="n">
        <f aca="false">VarInput!G746</f>
        <v>0</v>
      </c>
      <c r="H746" s="71" t="n">
        <f aca="false">VarInput!H746</f>
        <v>0</v>
      </c>
      <c r="I746" s="71" t="n">
        <f aca="false">VarInput!I746</f>
        <v>0</v>
      </c>
      <c r="J746" s="71" t="n">
        <f aca="false">VarInput!J746</f>
        <v>0</v>
      </c>
      <c r="K746" s="72" t="n">
        <f aca="false">VarInput!K746</f>
        <v>0</v>
      </c>
      <c r="L746" s="72"/>
      <c r="M746" s="72"/>
    </row>
    <row r="747" customFormat="false" ht="12.75" hidden="false" customHeight="false" outlineLevel="0" collapsed="false">
      <c r="A747" s="71" t="n">
        <f aca="false">VarInput!A747</f>
        <v>0</v>
      </c>
      <c r="B747" s="71" t="n">
        <f aca="false">VarInput!B747</f>
        <v>0</v>
      </c>
      <c r="C747" s="71" t="n">
        <f aca="false">VarInput!C747</f>
        <v>0</v>
      </c>
      <c r="D747" s="71" t="n">
        <f aca="false">VarInput!D747</f>
        <v>0</v>
      </c>
      <c r="E747" s="71" t="n">
        <f aca="false">VarInput!E747</f>
        <v>0</v>
      </c>
      <c r="F747" s="71" t="n">
        <f aca="false">VarInput!F747</f>
        <v>0</v>
      </c>
      <c r="G747" s="71" t="n">
        <f aca="false">VarInput!G747</f>
        <v>0</v>
      </c>
      <c r="H747" s="71" t="n">
        <f aca="false">VarInput!H747</f>
        <v>0</v>
      </c>
      <c r="I747" s="71" t="n">
        <f aca="false">VarInput!I747</f>
        <v>0</v>
      </c>
      <c r="J747" s="71" t="n">
        <f aca="false">VarInput!J747</f>
        <v>0</v>
      </c>
      <c r="K747" s="72" t="n">
        <f aca="false">VarInput!K747</f>
        <v>0</v>
      </c>
      <c r="L747" s="72"/>
      <c r="M747" s="72"/>
    </row>
    <row r="748" customFormat="false" ht="12.75" hidden="false" customHeight="false" outlineLevel="0" collapsed="false">
      <c r="A748" s="71" t="n">
        <f aca="false">VarInput!A748</f>
        <v>0</v>
      </c>
      <c r="B748" s="71" t="n">
        <f aca="false">VarInput!B748</f>
        <v>0</v>
      </c>
      <c r="C748" s="71" t="n">
        <f aca="false">VarInput!C748</f>
        <v>0</v>
      </c>
      <c r="D748" s="71" t="n">
        <f aca="false">VarInput!D748</f>
        <v>0</v>
      </c>
      <c r="E748" s="71" t="n">
        <f aca="false">VarInput!E748</f>
        <v>0</v>
      </c>
      <c r="F748" s="71" t="n">
        <f aca="false">VarInput!F748</f>
        <v>0</v>
      </c>
      <c r="G748" s="71" t="n">
        <f aca="false">VarInput!G748</f>
        <v>0</v>
      </c>
      <c r="H748" s="71" t="n">
        <f aca="false">VarInput!H748</f>
        <v>0</v>
      </c>
      <c r="I748" s="71" t="n">
        <f aca="false">VarInput!I748</f>
        <v>0</v>
      </c>
      <c r="J748" s="71" t="n">
        <f aca="false">VarInput!J748</f>
        <v>0</v>
      </c>
      <c r="K748" s="72" t="n">
        <f aca="false">VarInput!K748</f>
        <v>0</v>
      </c>
      <c r="L748" s="72"/>
      <c r="M748" s="72"/>
    </row>
    <row r="749" customFormat="false" ht="12.75" hidden="false" customHeight="false" outlineLevel="0" collapsed="false">
      <c r="A749" s="71" t="n">
        <f aca="false">VarInput!A749</f>
        <v>0</v>
      </c>
      <c r="B749" s="71" t="n">
        <f aca="false">VarInput!B749</f>
        <v>0</v>
      </c>
      <c r="C749" s="71" t="n">
        <f aca="false">VarInput!C749</f>
        <v>0</v>
      </c>
      <c r="D749" s="71" t="n">
        <f aca="false">VarInput!D749</f>
        <v>0</v>
      </c>
      <c r="E749" s="71" t="n">
        <f aca="false">VarInput!E749</f>
        <v>0</v>
      </c>
      <c r="F749" s="71" t="n">
        <f aca="false">VarInput!F749</f>
        <v>0</v>
      </c>
      <c r="G749" s="71" t="n">
        <f aca="false">VarInput!G749</f>
        <v>0</v>
      </c>
      <c r="H749" s="71" t="n">
        <f aca="false">VarInput!H749</f>
        <v>0</v>
      </c>
      <c r="I749" s="71" t="n">
        <f aca="false">VarInput!I749</f>
        <v>0</v>
      </c>
      <c r="J749" s="71" t="n">
        <f aca="false">VarInput!J749</f>
        <v>0</v>
      </c>
      <c r="K749" s="72" t="n">
        <f aca="false">VarInput!K749</f>
        <v>0</v>
      </c>
      <c r="L749" s="72"/>
      <c r="M749" s="72"/>
    </row>
    <row r="750" customFormat="false" ht="12.75" hidden="false" customHeight="false" outlineLevel="0" collapsed="false">
      <c r="A750" s="71" t="n">
        <f aca="false">VarInput!A750</f>
        <v>0</v>
      </c>
      <c r="B750" s="71" t="n">
        <f aca="false">VarInput!B750</f>
        <v>0</v>
      </c>
      <c r="C750" s="71" t="n">
        <f aca="false">VarInput!C750</f>
        <v>0</v>
      </c>
      <c r="D750" s="71" t="n">
        <f aca="false">VarInput!D750</f>
        <v>0</v>
      </c>
      <c r="E750" s="71" t="n">
        <f aca="false">VarInput!E750</f>
        <v>0</v>
      </c>
      <c r="F750" s="71" t="n">
        <f aca="false">VarInput!F750</f>
        <v>0</v>
      </c>
      <c r="G750" s="71" t="n">
        <f aca="false">VarInput!G750</f>
        <v>0</v>
      </c>
      <c r="H750" s="71" t="n">
        <f aca="false">VarInput!H750</f>
        <v>0</v>
      </c>
      <c r="I750" s="71" t="n">
        <f aca="false">VarInput!I750</f>
        <v>0</v>
      </c>
      <c r="J750" s="71" t="n">
        <f aca="false">VarInput!J750</f>
        <v>0</v>
      </c>
      <c r="K750" s="72" t="n">
        <f aca="false">VarInput!K750</f>
        <v>0</v>
      </c>
      <c r="L750" s="72"/>
      <c r="M750" s="72"/>
    </row>
    <row r="751" customFormat="false" ht="12.75" hidden="false" customHeight="false" outlineLevel="0" collapsed="false">
      <c r="A751" s="71" t="n">
        <f aca="false">VarInput!A751</f>
        <v>0</v>
      </c>
      <c r="B751" s="71" t="n">
        <f aca="false">VarInput!B751</f>
        <v>0</v>
      </c>
      <c r="C751" s="71" t="n">
        <f aca="false">VarInput!C751</f>
        <v>0</v>
      </c>
      <c r="D751" s="71" t="n">
        <f aca="false">VarInput!D751</f>
        <v>0</v>
      </c>
      <c r="E751" s="71" t="n">
        <f aca="false">VarInput!E751</f>
        <v>0</v>
      </c>
      <c r="F751" s="71" t="n">
        <f aca="false">VarInput!F751</f>
        <v>0</v>
      </c>
      <c r="G751" s="71" t="n">
        <f aca="false">VarInput!G751</f>
        <v>0</v>
      </c>
      <c r="H751" s="71" t="n">
        <f aca="false">VarInput!H751</f>
        <v>0</v>
      </c>
      <c r="I751" s="71" t="n">
        <f aca="false">VarInput!I751</f>
        <v>0</v>
      </c>
      <c r="J751" s="71" t="n">
        <f aca="false">VarInput!J751</f>
        <v>0</v>
      </c>
      <c r="K751" s="72" t="n">
        <f aca="false">VarInput!K751</f>
        <v>0</v>
      </c>
      <c r="L751" s="72"/>
      <c r="M751" s="72"/>
    </row>
    <row r="752" customFormat="false" ht="12.75" hidden="false" customHeight="false" outlineLevel="0" collapsed="false">
      <c r="A752" s="71" t="n">
        <f aca="false">VarInput!A752</f>
        <v>0</v>
      </c>
      <c r="B752" s="71" t="n">
        <f aca="false">VarInput!B752</f>
        <v>0</v>
      </c>
      <c r="C752" s="71" t="n">
        <f aca="false">VarInput!C752</f>
        <v>0</v>
      </c>
      <c r="D752" s="71" t="n">
        <f aca="false">VarInput!D752</f>
        <v>0</v>
      </c>
      <c r="E752" s="71" t="n">
        <f aca="false">VarInput!E752</f>
        <v>0</v>
      </c>
      <c r="F752" s="71" t="n">
        <f aca="false">VarInput!F752</f>
        <v>0</v>
      </c>
      <c r="G752" s="71" t="n">
        <f aca="false">VarInput!G752</f>
        <v>0</v>
      </c>
      <c r="H752" s="71" t="n">
        <f aca="false">VarInput!H752</f>
        <v>0</v>
      </c>
      <c r="I752" s="71" t="n">
        <f aca="false">VarInput!I752</f>
        <v>0</v>
      </c>
      <c r="J752" s="71" t="n">
        <f aca="false">VarInput!J752</f>
        <v>0</v>
      </c>
      <c r="K752" s="72" t="n">
        <f aca="false">VarInput!K752</f>
        <v>0</v>
      </c>
      <c r="L752" s="72"/>
      <c r="M752" s="72"/>
    </row>
    <row r="753" customFormat="false" ht="12.75" hidden="false" customHeight="false" outlineLevel="0" collapsed="false">
      <c r="A753" s="71" t="n">
        <f aca="false">VarInput!A753</f>
        <v>0</v>
      </c>
      <c r="B753" s="71" t="n">
        <f aca="false">VarInput!B753</f>
        <v>0</v>
      </c>
      <c r="C753" s="71" t="n">
        <f aca="false">VarInput!C753</f>
        <v>0</v>
      </c>
      <c r="D753" s="71" t="n">
        <f aca="false">VarInput!D753</f>
        <v>0</v>
      </c>
      <c r="E753" s="71" t="n">
        <f aca="false">VarInput!E753</f>
        <v>0</v>
      </c>
      <c r="F753" s="71" t="n">
        <f aca="false">VarInput!F753</f>
        <v>0</v>
      </c>
      <c r="G753" s="71" t="n">
        <f aca="false">VarInput!G753</f>
        <v>0</v>
      </c>
      <c r="H753" s="71" t="n">
        <f aca="false">VarInput!H753</f>
        <v>0</v>
      </c>
      <c r="I753" s="71" t="n">
        <f aca="false">VarInput!I753</f>
        <v>0</v>
      </c>
      <c r="J753" s="71" t="n">
        <f aca="false">VarInput!J753</f>
        <v>0</v>
      </c>
      <c r="K753" s="72" t="n">
        <f aca="false">VarInput!K753</f>
        <v>0</v>
      </c>
      <c r="L753" s="72"/>
      <c r="M753" s="72"/>
    </row>
    <row r="754" customFormat="false" ht="12.75" hidden="false" customHeight="false" outlineLevel="0" collapsed="false">
      <c r="A754" s="71" t="n">
        <f aca="false">VarInput!A754</f>
        <v>0</v>
      </c>
      <c r="B754" s="71" t="n">
        <f aca="false">VarInput!B754</f>
        <v>0</v>
      </c>
      <c r="C754" s="71" t="n">
        <f aca="false">VarInput!C754</f>
        <v>0</v>
      </c>
      <c r="D754" s="71" t="n">
        <f aca="false">VarInput!D754</f>
        <v>0</v>
      </c>
      <c r="E754" s="71" t="n">
        <f aca="false">VarInput!E754</f>
        <v>0</v>
      </c>
      <c r="F754" s="71" t="n">
        <f aca="false">VarInput!F754</f>
        <v>0</v>
      </c>
      <c r="G754" s="71" t="n">
        <f aca="false">VarInput!G754</f>
        <v>0</v>
      </c>
      <c r="H754" s="71" t="n">
        <f aca="false">VarInput!H754</f>
        <v>0</v>
      </c>
      <c r="I754" s="71" t="n">
        <f aca="false">VarInput!I754</f>
        <v>0</v>
      </c>
      <c r="J754" s="71" t="n">
        <f aca="false">VarInput!J754</f>
        <v>0</v>
      </c>
      <c r="K754" s="72" t="n">
        <f aca="false">VarInput!K754</f>
        <v>0</v>
      </c>
      <c r="L754" s="72"/>
      <c r="M754" s="72"/>
    </row>
    <row r="755" customFormat="false" ht="12.75" hidden="false" customHeight="false" outlineLevel="0" collapsed="false">
      <c r="A755" s="71" t="n">
        <f aca="false">VarInput!A755</f>
        <v>0</v>
      </c>
      <c r="B755" s="71" t="n">
        <f aca="false">VarInput!B755</f>
        <v>0</v>
      </c>
      <c r="C755" s="71" t="n">
        <f aca="false">VarInput!C755</f>
        <v>0</v>
      </c>
      <c r="D755" s="71" t="n">
        <f aca="false">VarInput!D755</f>
        <v>0</v>
      </c>
      <c r="E755" s="71" t="n">
        <f aca="false">VarInput!E755</f>
        <v>0</v>
      </c>
      <c r="F755" s="71" t="n">
        <f aca="false">VarInput!F755</f>
        <v>0</v>
      </c>
      <c r="G755" s="71" t="n">
        <f aca="false">VarInput!G755</f>
        <v>0</v>
      </c>
      <c r="H755" s="71" t="n">
        <f aca="false">VarInput!H755</f>
        <v>0</v>
      </c>
      <c r="I755" s="71" t="n">
        <f aca="false">VarInput!I755</f>
        <v>0</v>
      </c>
      <c r="J755" s="71" t="n">
        <f aca="false">VarInput!J755</f>
        <v>0</v>
      </c>
      <c r="K755" s="72" t="n">
        <f aca="false">VarInput!K755</f>
        <v>0</v>
      </c>
      <c r="L755" s="72"/>
      <c r="M755" s="72"/>
    </row>
    <row r="756" customFormat="false" ht="12.75" hidden="false" customHeight="false" outlineLevel="0" collapsed="false">
      <c r="A756" s="71" t="n">
        <f aca="false">VarInput!A756</f>
        <v>0</v>
      </c>
      <c r="B756" s="71" t="n">
        <f aca="false">VarInput!B756</f>
        <v>0</v>
      </c>
      <c r="C756" s="71" t="n">
        <f aca="false">VarInput!C756</f>
        <v>0</v>
      </c>
      <c r="D756" s="71" t="n">
        <f aca="false">VarInput!D756</f>
        <v>0</v>
      </c>
      <c r="E756" s="71" t="n">
        <f aca="false">VarInput!E756</f>
        <v>0</v>
      </c>
      <c r="F756" s="71" t="n">
        <f aca="false">VarInput!F756</f>
        <v>0</v>
      </c>
      <c r="G756" s="71" t="n">
        <f aca="false">VarInput!G756</f>
        <v>0</v>
      </c>
      <c r="H756" s="71" t="n">
        <f aca="false">VarInput!H756</f>
        <v>0</v>
      </c>
      <c r="I756" s="71" t="n">
        <f aca="false">VarInput!I756</f>
        <v>0</v>
      </c>
      <c r="J756" s="71" t="n">
        <f aca="false">VarInput!J756</f>
        <v>0</v>
      </c>
      <c r="K756" s="72" t="n">
        <f aca="false">VarInput!K756</f>
        <v>0</v>
      </c>
      <c r="L756" s="72"/>
      <c r="M756" s="72"/>
    </row>
    <row r="757" customFormat="false" ht="12.75" hidden="false" customHeight="false" outlineLevel="0" collapsed="false">
      <c r="A757" s="71" t="n">
        <f aca="false">VarInput!A757</f>
        <v>0</v>
      </c>
      <c r="B757" s="71" t="n">
        <f aca="false">VarInput!B757</f>
        <v>0</v>
      </c>
      <c r="C757" s="71" t="n">
        <f aca="false">VarInput!C757</f>
        <v>0</v>
      </c>
      <c r="D757" s="71" t="n">
        <f aca="false">VarInput!D757</f>
        <v>0</v>
      </c>
      <c r="E757" s="71" t="n">
        <f aca="false">VarInput!E757</f>
        <v>0</v>
      </c>
      <c r="F757" s="71" t="n">
        <f aca="false">VarInput!F757</f>
        <v>0</v>
      </c>
      <c r="G757" s="71" t="n">
        <f aca="false">VarInput!G757</f>
        <v>0</v>
      </c>
      <c r="H757" s="71" t="n">
        <f aca="false">VarInput!H757</f>
        <v>0</v>
      </c>
      <c r="I757" s="71" t="n">
        <f aca="false">VarInput!I757</f>
        <v>0</v>
      </c>
      <c r="J757" s="71" t="n">
        <f aca="false">VarInput!J757</f>
        <v>0</v>
      </c>
      <c r="K757" s="72" t="n">
        <f aca="false">VarInput!K757</f>
        <v>0</v>
      </c>
      <c r="L757" s="72"/>
      <c r="M757" s="72"/>
    </row>
    <row r="758" customFormat="false" ht="12.75" hidden="false" customHeight="false" outlineLevel="0" collapsed="false">
      <c r="A758" s="71" t="n">
        <f aca="false">VarInput!A758</f>
        <v>0</v>
      </c>
      <c r="B758" s="71" t="n">
        <f aca="false">VarInput!B758</f>
        <v>0</v>
      </c>
      <c r="C758" s="71" t="n">
        <f aca="false">VarInput!C758</f>
        <v>0</v>
      </c>
      <c r="D758" s="71" t="n">
        <f aca="false">VarInput!D758</f>
        <v>0</v>
      </c>
      <c r="E758" s="71" t="n">
        <f aca="false">VarInput!E758</f>
        <v>0</v>
      </c>
      <c r="F758" s="71" t="n">
        <f aca="false">VarInput!F758</f>
        <v>0</v>
      </c>
      <c r="G758" s="71" t="n">
        <f aca="false">VarInput!G758</f>
        <v>0</v>
      </c>
      <c r="H758" s="71" t="n">
        <f aca="false">VarInput!H758</f>
        <v>0</v>
      </c>
      <c r="I758" s="71" t="n">
        <f aca="false">VarInput!I758</f>
        <v>0</v>
      </c>
      <c r="J758" s="71" t="n">
        <f aca="false">VarInput!J758</f>
        <v>0</v>
      </c>
      <c r="K758" s="72" t="n">
        <f aca="false">VarInput!K758</f>
        <v>0</v>
      </c>
      <c r="L758" s="72"/>
      <c r="M758" s="72"/>
    </row>
    <row r="759" customFormat="false" ht="12.75" hidden="false" customHeight="false" outlineLevel="0" collapsed="false">
      <c r="A759" s="71" t="n">
        <f aca="false">VarInput!A759</f>
        <v>0</v>
      </c>
      <c r="B759" s="71" t="n">
        <f aca="false">VarInput!B759</f>
        <v>0</v>
      </c>
      <c r="C759" s="71" t="n">
        <f aca="false">VarInput!C759</f>
        <v>0</v>
      </c>
      <c r="D759" s="71" t="n">
        <f aca="false">VarInput!D759</f>
        <v>0</v>
      </c>
      <c r="E759" s="71" t="n">
        <f aca="false">VarInput!E759</f>
        <v>0</v>
      </c>
      <c r="F759" s="71" t="n">
        <f aca="false">VarInput!F759</f>
        <v>0</v>
      </c>
      <c r="G759" s="71" t="n">
        <f aca="false">VarInput!G759</f>
        <v>0</v>
      </c>
      <c r="H759" s="71" t="n">
        <f aca="false">VarInput!H759</f>
        <v>0</v>
      </c>
      <c r="I759" s="71" t="n">
        <f aca="false">VarInput!I759</f>
        <v>0</v>
      </c>
      <c r="J759" s="71" t="n">
        <f aca="false">VarInput!J759</f>
        <v>0</v>
      </c>
      <c r="K759" s="72" t="n">
        <f aca="false">VarInput!K759</f>
        <v>0</v>
      </c>
      <c r="L759" s="72"/>
      <c r="M759" s="72"/>
    </row>
    <row r="760" customFormat="false" ht="12.75" hidden="false" customHeight="false" outlineLevel="0" collapsed="false">
      <c r="A760" s="71" t="n">
        <f aca="false">VarInput!A760</f>
        <v>0</v>
      </c>
      <c r="B760" s="71" t="n">
        <f aca="false">VarInput!B760</f>
        <v>0</v>
      </c>
      <c r="C760" s="71" t="n">
        <f aca="false">VarInput!C760</f>
        <v>0</v>
      </c>
      <c r="D760" s="71" t="n">
        <f aca="false">VarInput!D760</f>
        <v>0</v>
      </c>
      <c r="E760" s="71" t="n">
        <f aca="false">VarInput!E760</f>
        <v>0</v>
      </c>
      <c r="F760" s="71" t="n">
        <f aca="false">VarInput!F760</f>
        <v>0</v>
      </c>
      <c r="G760" s="71" t="n">
        <f aca="false">VarInput!G760</f>
        <v>0</v>
      </c>
      <c r="H760" s="71" t="n">
        <f aca="false">VarInput!H760</f>
        <v>0</v>
      </c>
      <c r="I760" s="71" t="n">
        <f aca="false">VarInput!I760</f>
        <v>0</v>
      </c>
      <c r="J760" s="71" t="n">
        <f aca="false">VarInput!J760</f>
        <v>0</v>
      </c>
      <c r="K760" s="72" t="n">
        <f aca="false">VarInput!K760</f>
        <v>0</v>
      </c>
      <c r="L760" s="72"/>
      <c r="M760" s="72"/>
    </row>
    <row r="761" customFormat="false" ht="12.75" hidden="false" customHeight="false" outlineLevel="0" collapsed="false">
      <c r="A761" s="71" t="n">
        <f aca="false">VarInput!A761</f>
        <v>0</v>
      </c>
      <c r="B761" s="71" t="n">
        <f aca="false">VarInput!B761</f>
        <v>0</v>
      </c>
      <c r="C761" s="71" t="n">
        <f aca="false">VarInput!C761</f>
        <v>0</v>
      </c>
      <c r="D761" s="71" t="n">
        <f aca="false">VarInput!D761</f>
        <v>0</v>
      </c>
      <c r="E761" s="71" t="n">
        <f aca="false">VarInput!E761</f>
        <v>0</v>
      </c>
      <c r="F761" s="71" t="n">
        <f aca="false">VarInput!F761</f>
        <v>0</v>
      </c>
      <c r="G761" s="71" t="n">
        <f aca="false">VarInput!G761</f>
        <v>0</v>
      </c>
      <c r="H761" s="71" t="n">
        <f aca="false">VarInput!H761</f>
        <v>0</v>
      </c>
      <c r="I761" s="71" t="n">
        <f aca="false">VarInput!I761</f>
        <v>0</v>
      </c>
      <c r="J761" s="71" t="n">
        <f aca="false">VarInput!J761</f>
        <v>0</v>
      </c>
      <c r="K761" s="72" t="n">
        <f aca="false">VarInput!K761</f>
        <v>0</v>
      </c>
      <c r="L761" s="72"/>
      <c r="M761" s="72"/>
    </row>
    <row r="762" customFormat="false" ht="12.75" hidden="false" customHeight="false" outlineLevel="0" collapsed="false">
      <c r="A762" s="71" t="n">
        <f aca="false">VarInput!A762</f>
        <v>0</v>
      </c>
      <c r="B762" s="71" t="n">
        <f aca="false">VarInput!B762</f>
        <v>0</v>
      </c>
      <c r="C762" s="71" t="n">
        <f aca="false">VarInput!C762</f>
        <v>0</v>
      </c>
      <c r="D762" s="71" t="n">
        <f aca="false">VarInput!D762</f>
        <v>0</v>
      </c>
      <c r="E762" s="71" t="n">
        <f aca="false">VarInput!E762</f>
        <v>0</v>
      </c>
      <c r="F762" s="71" t="n">
        <f aca="false">VarInput!F762</f>
        <v>0</v>
      </c>
      <c r="G762" s="71" t="n">
        <f aca="false">VarInput!G762</f>
        <v>0</v>
      </c>
      <c r="H762" s="71" t="n">
        <f aca="false">VarInput!H762</f>
        <v>0</v>
      </c>
      <c r="I762" s="71" t="n">
        <f aca="false">VarInput!I762</f>
        <v>0</v>
      </c>
      <c r="J762" s="71" t="n">
        <f aca="false">VarInput!J762</f>
        <v>0</v>
      </c>
      <c r="K762" s="72" t="n">
        <f aca="false">VarInput!K762</f>
        <v>0</v>
      </c>
      <c r="L762" s="72"/>
      <c r="M762" s="72"/>
    </row>
    <row r="763" customFormat="false" ht="12.75" hidden="false" customHeight="false" outlineLevel="0" collapsed="false">
      <c r="A763" s="71" t="n">
        <f aca="false">VarInput!A763</f>
        <v>0</v>
      </c>
      <c r="B763" s="71" t="n">
        <f aca="false">VarInput!B763</f>
        <v>0</v>
      </c>
      <c r="C763" s="71" t="n">
        <f aca="false">VarInput!C763</f>
        <v>0</v>
      </c>
      <c r="D763" s="71" t="n">
        <f aca="false">VarInput!D763</f>
        <v>0</v>
      </c>
      <c r="E763" s="71" t="n">
        <f aca="false">VarInput!E763</f>
        <v>0</v>
      </c>
      <c r="F763" s="71" t="n">
        <f aca="false">VarInput!F763</f>
        <v>0</v>
      </c>
      <c r="G763" s="71" t="n">
        <f aca="false">VarInput!G763</f>
        <v>0</v>
      </c>
      <c r="H763" s="71" t="n">
        <f aca="false">VarInput!H763</f>
        <v>0</v>
      </c>
      <c r="I763" s="71" t="n">
        <f aca="false">VarInput!I763</f>
        <v>0</v>
      </c>
      <c r="J763" s="71" t="n">
        <f aca="false">VarInput!J763</f>
        <v>0</v>
      </c>
      <c r="K763" s="72" t="n">
        <f aca="false">VarInput!K763</f>
        <v>0</v>
      </c>
      <c r="L763" s="72"/>
      <c r="M763" s="72"/>
    </row>
    <row r="764" customFormat="false" ht="12.75" hidden="false" customHeight="false" outlineLevel="0" collapsed="false">
      <c r="A764" s="71" t="n">
        <f aca="false">VarInput!A764</f>
        <v>0</v>
      </c>
      <c r="B764" s="71" t="n">
        <f aca="false">VarInput!B764</f>
        <v>0</v>
      </c>
      <c r="C764" s="71" t="n">
        <f aca="false">VarInput!C764</f>
        <v>0</v>
      </c>
      <c r="D764" s="71" t="n">
        <f aca="false">VarInput!D764</f>
        <v>0</v>
      </c>
      <c r="E764" s="71" t="n">
        <f aca="false">VarInput!E764</f>
        <v>0</v>
      </c>
      <c r="F764" s="71" t="n">
        <f aca="false">VarInput!F764</f>
        <v>0</v>
      </c>
      <c r="G764" s="71" t="n">
        <f aca="false">VarInput!G764</f>
        <v>0</v>
      </c>
      <c r="H764" s="71" t="n">
        <f aca="false">VarInput!H764</f>
        <v>0</v>
      </c>
      <c r="I764" s="71" t="n">
        <f aca="false">VarInput!I764</f>
        <v>0</v>
      </c>
      <c r="J764" s="71" t="n">
        <f aca="false">VarInput!J764</f>
        <v>0</v>
      </c>
      <c r="K764" s="72" t="n">
        <f aca="false">VarInput!K764</f>
        <v>0</v>
      </c>
      <c r="L764" s="72"/>
      <c r="M764" s="72"/>
    </row>
    <row r="765" customFormat="false" ht="12.75" hidden="false" customHeight="false" outlineLevel="0" collapsed="false">
      <c r="A765" s="71" t="n">
        <f aca="false">VarInput!A765</f>
        <v>0</v>
      </c>
      <c r="B765" s="71" t="n">
        <f aca="false">VarInput!B765</f>
        <v>0</v>
      </c>
      <c r="C765" s="71" t="n">
        <f aca="false">VarInput!C765</f>
        <v>0</v>
      </c>
      <c r="D765" s="71" t="n">
        <f aca="false">VarInput!D765</f>
        <v>0</v>
      </c>
      <c r="E765" s="71" t="n">
        <f aca="false">VarInput!E765</f>
        <v>0</v>
      </c>
      <c r="F765" s="71" t="n">
        <f aca="false">VarInput!F765</f>
        <v>0</v>
      </c>
      <c r="G765" s="71" t="n">
        <f aca="false">VarInput!G765</f>
        <v>0</v>
      </c>
      <c r="H765" s="71" t="n">
        <f aca="false">VarInput!H765</f>
        <v>0</v>
      </c>
      <c r="I765" s="71" t="n">
        <f aca="false">VarInput!I765</f>
        <v>0</v>
      </c>
      <c r="J765" s="71" t="n">
        <f aca="false">VarInput!J765</f>
        <v>0</v>
      </c>
      <c r="K765" s="72" t="n">
        <f aca="false">VarInput!K765</f>
        <v>0</v>
      </c>
      <c r="L765" s="72"/>
      <c r="M765" s="72"/>
    </row>
    <row r="766" customFormat="false" ht="12.75" hidden="false" customHeight="false" outlineLevel="0" collapsed="false">
      <c r="A766" s="71" t="n">
        <f aca="false">VarInput!A766</f>
        <v>0</v>
      </c>
      <c r="B766" s="71" t="n">
        <f aca="false">VarInput!B766</f>
        <v>0</v>
      </c>
      <c r="C766" s="71" t="n">
        <f aca="false">VarInput!C766</f>
        <v>0</v>
      </c>
      <c r="D766" s="71" t="n">
        <f aca="false">VarInput!D766</f>
        <v>0</v>
      </c>
      <c r="E766" s="71" t="n">
        <f aca="false">VarInput!E766</f>
        <v>0</v>
      </c>
      <c r="F766" s="71" t="n">
        <f aca="false">VarInput!F766</f>
        <v>0</v>
      </c>
      <c r="G766" s="71" t="n">
        <f aca="false">VarInput!G766</f>
        <v>0</v>
      </c>
      <c r="H766" s="71" t="n">
        <f aca="false">VarInput!H766</f>
        <v>0</v>
      </c>
      <c r="I766" s="71" t="n">
        <f aca="false">VarInput!I766</f>
        <v>0</v>
      </c>
      <c r="J766" s="71" t="n">
        <f aca="false">VarInput!J766</f>
        <v>0</v>
      </c>
      <c r="K766" s="72" t="n">
        <f aca="false">VarInput!K766</f>
        <v>0</v>
      </c>
      <c r="L766" s="72"/>
      <c r="M766" s="72"/>
    </row>
    <row r="767" customFormat="false" ht="12.75" hidden="false" customHeight="false" outlineLevel="0" collapsed="false">
      <c r="A767" s="71" t="n">
        <f aca="false">VarInput!A767</f>
        <v>0</v>
      </c>
      <c r="B767" s="71" t="n">
        <f aca="false">VarInput!B767</f>
        <v>0</v>
      </c>
      <c r="C767" s="71" t="n">
        <f aca="false">VarInput!C767</f>
        <v>0</v>
      </c>
      <c r="D767" s="71" t="n">
        <f aca="false">VarInput!D767</f>
        <v>0</v>
      </c>
      <c r="E767" s="71" t="n">
        <f aca="false">VarInput!E767</f>
        <v>0</v>
      </c>
      <c r="F767" s="71" t="n">
        <f aca="false">VarInput!F767</f>
        <v>0</v>
      </c>
      <c r="G767" s="71" t="n">
        <f aca="false">VarInput!G767</f>
        <v>0</v>
      </c>
      <c r="H767" s="71" t="n">
        <f aca="false">VarInput!H767</f>
        <v>0</v>
      </c>
      <c r="I767" s="71" t="n">
        <f aca="false">VarInput!I767</f>
        <v>0</v>
      </c>
      <c r="J767" s="71" t="n">
        <f aca="false">VarInput!J767</f>
        <v>0</v>
      </c>
      <c r="K767" s="72" t="n">
        <f aca="false">VarInput!K767</f>
        <v>0</v>
      </c>
      <c r="L767" s="72"/>
      <c r="M767" s="72"/>
    </row>
    <row r="768" customFormat="false" ht="12.75" hidden="false" customHeight="false" outlineLevel="0" collapsed="false">
      <c r="A768" s="71" t="n">
        <f aca="false">VarInput!A768</f>
        <v>0</v>
      </c>
      <c r="B768" s="71" t="n">
        <f aca="false">VarInput!B768</f>
        <v>0</v>
      </c>
      <c r="C768" s="71" t="n">
        <f aca="false">VarInput!C768</f>
        <v>0</v>
      </c>
      <c r="D768" s="71" t="n">
        <f aca="false">VarInput!D768</f>
        <v>0</v>
      </c>
      <c r="E768" s="71" t="n">
        <f aca="false">VarInput!E768</f>
        <v>0</v>
      </c>
      <c r="F768" s="71" t="n">
        <f aca="false">VarInput!F768</f>
        <v>0</v>
      </c>
      <c r="G768" s="71" t="n">
        <f aca="false">VarInput!G768</f>
        <v>0</v>
      </c>
      <c r="H768" s="71" t="n">
        <f aca="false">VarInput!H768</f>
        <v>0</v>
      </c>
      <c r="I768" s="71" t="n">
        <f aca="false">VarInput!I768</f>
        <v>0</v>
      </c>
      <c r="J768" s="71" t="n">
        <f aca="false">VarInput!J768</f>
        <v>0</v>
      </c>
      <c r="K768" s="72" t="n">
        <f aca="false">VarInput!K768</f>
        <v>0</v>
      </c>
      <c r="L768" s="72"/>
      <c r="M768" s="72"/>
    </row>
    <row r="769" customFormat="false" ht="12.75" hidden="false" customHeight="false" outlineLevel="0" collapsed="false">
      <c r="A769" s="71" t="n">
        <f aca="false">VarInput!A769</f>
        <v>0</v>
      </c>
      <c r="B769" s="71" t="n">
        <f aca="false">VarInput!B769</f>
        <v>0</v>
      </c>
      <c r="C769" s="71" t="n">
        <f aca="false">VarInput!C769</f>
        <v>0</v>
      </c>
      <c r="D769" s="71" t="n">
        <f aca="false">VarInput!D769</f>
        <v>0</v>
      </c>
      <c r="E769" s="71" t="n">
        <f aca="false">VarInput!E769</f>
        <v>0</v>
      </c>
      <c r="F769" s="71" t="n">
        <f aca="false">VarInput!F769</f>
        <v>0</v>
      </c>
      <c r="G769" s="71" t="n">
        <f aca="false">VarInput!G769</f>
        <v>0</v>
      </c>
      <c r="H769" s="71" t="n">
        <f aca="false">VarInput!H769</f>
        <v>0</v>
      </c>
      <c r="I769" s="71" t="n">
        <f aca="false">VarInput!I769</f>
        <v>0</v>
      </c>
      <c r="J769" s="71" t="n">
        <f aca="false">VarInput!J769</f>
        <v>0</v>
      </c>
      <c r="K769" s="72" t="n">
        <f aca="false">VarInput!K769</f>
        <v>0</v>
      </c>
      <c r="L769" s="72"/>
      <c r="M769" s="72"/>
    </row>
    <row r="770" customFormat="false" ht="12.75" hidden="false" customHeight="false" outlineLevel="0" collapsed="false">
      <c r="A770" s="71" t="n">
        <f aca="false">VarInput!A770</f>
        <v>0</v>
      </c>
      <c r="B770" s="71" t="n">
        <f aca="false">VarInput!B770</f>
        <v>0</v>
      </c>
      <c r="C770" s="71" t="n">
        <f aca="false">VarInput!C770</f>
        <v>0</v>
      </c>
      <c r="D770" s="71" t="n">
        <f aca="false">VarInput!D770</f>
        <v>0</v>
      </c>
      <c r="E770" s="71" t="n">
        <f aca="false">VarInput!E770</f>
        <v>0</v>
      </c>
      <c r="F770" s="71" t="n">
        <f aca="false">VarInput!F770</f>
        <v>0</v>
      </c>
      <c r="G770" s="71" t="n">
        <f aca="false">VarInput!G770</f>
        <v>0</v>
      </c>
      <c r="H770" s="71" t="n">
        <f aca="false">VarInput!H770</f>
        <v>0</v>
      </c>
      <c r="I770" s="71" t="n">
        <f aca="false">VarInput!I770</f>
        <v>0</v>
      </c>
      <c r="J770" s="71" t="n">
        <f aca="false">VarInput!J770</f>
        <v>0</v>
      </c>
      <c r="K770" s="72" t="n">
        <f aca="false">VarInput!K770</f>
        <v>0</v>
      </c>
      <c r="L770" s="72"/>
      <c r="M770" s="72"/>
    </row>
    <row r="771" customFormat="false" ht="12.75" hidden="false" customHeight="false" outlineLevel="0" collapsed="false">
      <c r="A771" s="71" t="n">
        <f aca="false">VarInput!A771</f>
        <v>0</v>
      </c>
      <c r="B771" s="71" t="n">
        <f aca="false">VarInput!B771</f>
        <v>0</v>
      </c>
      <c r="C771" s="71" t="n">
        <f aca="false">VarInput!C771</f>
        <v>0</v>
      </c>
      <c r="D771" s="71" t="n">
        <f aca="false">VarInput!D771</f>
        <v>0</v>
      </c>
      <c r="E771" s="71" t="n">
        <f aca="false">VarInput!E771</f>
        <v>0</v>
      </c>
      <c r="F771" s="71" t="n">
        <f aca="false">VarInput!F771</f>
        <v>0</v>
      </c>
      <c r="G771" s="71" t="n">
        <f aca="false">VarInput!G771</f>
        <v>0</v>
      </c>
      <c r="H771" s="71" t="n">
        <f aca="false">VarInput!H771</f>
        <v>0</v>
      </c>
      <c r="I771" s="71" t="n">
        <f aca="false">VarInput!I771</f>
        <v>0</v>
      </c>
      <c r="J771" s="71" t="n">
        <f aca="false">VarInput!J771</f>
        <v>0</v>
      </c>
      <c r="K771" s="72" t="n">
        <f aca="false">VarInput!K771</f>
        <v>0</v>
      </c>
      <c r="L771" s="72"/>
      <c r="M771" s="72"/>
    </row>
    <row r="772" customFormat="false" ht="12.75" hidden="false" customHeight="false" outlineLevel="0" collapsed="false">
      <c r="A772" s="71" t="n">
        <f aca="false">VarInput!A772</f>
        <v>0</v>
      </c>
      <c r="B772" s="71" t="n">
        <f aca="false">VarInput!B772</f>
        <v>0</v>
      </c>
      <c r="C772" s="71" t="n">
        <f aca="false">VarInput!C772</f>
        <v>0</v>
      </c>
      <c r="D772" s="71" t="n">
        <f aca="false">VarInput!D772</f>
        <v>0</v>
      </c>
      <c r="E772" s="71" t="n">
        <f aca="false">VarInput!E772</f>
        <v>0</v>
      </c>
      <c r="F772" s="71" t="n">
        <f aca="false">VarInput!F772</f>
        <v>0</v>
      </c>
      <c r="G772" s="71" t="n">
        <f aca="false">VarInput!G772</f>
        <v>0</v>
      </c>
      <c r="H772" s="71" t="n">
        <f aca="false">VarInput!H772</f>
        <v>0</v>
      </c>
      <c r="I772" s="71" t="n">
        <f aca="false">VarInput!I772</f>
        <v>0</v>
      </c>
      <c r="J772" s="71" t="n">
        <f aca="false">VarInput!J772</f>
        <v>0</v>
      </c>
      <c r="K772" s="72" t="n">
        <f aca="false">VarInput!K772</f>
        <v>0</v>
      </c>
      <c r="L772" s="72"/>
      <c r="M772" s="72"/>
    </row>
    <row r="773" customFormat="false" ht="12.75" hidden="false" customHeight="false" outlineLevel="0" collapsed="false">
      <c r="A773" s="71" t="n">
        <f aca="false">VarInput!A773</f>
        <v>0</v>
      </c>
      <c r="B773" s="71" t="n">
        <f aca="false">VarInput!B773</f>
        <v>0</v>
      </c>
      <c r="C773" s="71" t="n">
        <f aca="false">VarInput!C773</f>
        <v>0</v>
      </c>
      <c r="D773" s="71" t="n">
        <f aca="false">VarInput!D773</f>
        <v>0</v>
      </c>
      <c r="E773" s="71" t="n">
        <f aca="false">VarInput!E773</f>
        <v>0</v>
      </c>
      <c r="F773" s="71" t="n">
        <f aca="false">VarInput!F773</f>
        <v>0</v>
      </c>
      <c r="G773" s="71" t="n">
        <f aca="false">VarInput!G773</f>
        <v>0</v>
      </c>
      <c r="H773" s="71" t="n">
        <f aca="false">VarInput!H773</f>
        <v>0</v>
      </c>
      <c r="I773" s="71" t="n">
        <f aca="false">VarInput!I773</f>
        <v>0</v>
      </c>
      <c r="J773" s="71" t="n">
        <f aca="false">VarInput!J773</f>
        <v>0</v>
      </c>
      <c r="K773" s="72" t="n">
        <f aca="false">VarInput!K773</f>
        <v>0</v>
      </c>
      <c r="L773" s="72"/>
      <c r="M773" s="72"/>
    </row>
    <row r="774" customFormat="false" ht="12.75" hidden="false" customHeight="false" outlineLevel="0" collapsed="false">
      <c r="A774" s="71" t="n">
        <f aca="false">VarInput!A774</f>
        <v>0</v>
      </c>
      <c r="B774" s="71" t="n">
        <f aca="false">VarInput!B774</f>
        <v>0</v>
      </c>
      <c r="C774" s="71" t="n">
        <f aca="false">VarInput!C774</f>
        <v>0</v>
      </c>
      <c r="D774" s="71" t="n">
        <f aca="false">VarInput!D774</f>
        <v>0</v>
      </c>
      <c r="E774" s="71" t="n">
        <f aca="false">VarInput!E774</f>
        <v>0</v>
      </c>
      <c r="F774" s="71" t="n">
        <f aca="false">VarInput!F774</f>
        <v>0</v>
      </c>
      <c r="G774" s="71" t="n">
        <f aca="false">VarInput!G774</f>
        <v>0</v>
      </c>
      <c r="H774" s="71" t="n">
        <f aca="false">VarInput!H774</f>
        <v>0</v>
      </c>
      <c r="I774" s="71" t="n">
        <f aca="false">VarInput!I774</f>
        <v>0</v>
      </c>
      <c r="J774" s="71" t="n">
        <f aca="false">VarInput!J774</f>
        <v>0</v>
      </c>
      <c r="K774" s="72" t="n">
        <f aca="false">VarInput!K774</f>
        <v>0</v>
      </c>
      <c r="L774" s="72"/>
      <c r="M774" s="72"/>
    </row>
    <row r="775" customFormat="false" ht="12.75" hidden="false" customHeight="false" outlineLevel="0" collapsed="false">
      <c r="A775" s="71" t="n">
        <f aca="false">VarInput!A775</f>
        <v>0</v>
      </c>
      <c r="B775" s="71" t="n">
        <f aca="false">VarInput!B775</f>
        <v>0</v>
      </c>
      <c r="C775" s="71" t="n">
        <f aca="false">VarInput!C775</f>
        <v>0</v>
      </c>
      <c r="D775" s="71" t="n">
        <f aca="false">VarInput!D775</f>
        <v>0</v>
      </c>
      <c r="E775" s="71" t="n">
        <f aca="false">VarInput!E775</f>
        <v>0</v>
      </c>
      <c r="F775" s="71" t="n">
        <f aca="false">VarInput!F775</f>
        <v>0</v>
      </c>
      <c r="G775" s="71" t="n">
        <f aca="false">VarInput!G775</f>
        <v>0</v>
      </c>
      <c r="H775" s="71" t="n">
        <f aca="false">VarInput!H775</f>
        <v>0</v>
      </c>
      <c r="I775" s="71" t="n">
        <f aca="false">VarInput!I775</f>
        <v>0</v>
      </c>
      <c r="J775" s="71" t="n">
        <f aca="false">VarInput!J775</f>
        <v>0</v>
      </c>
      <c r="K775" s="72" t="n">
        <f aca="false">VarInput!K775</f>
        <v>0</v>
      </c>
      <c r="L775" s="72"/>
      <c r="M775" s="72"/>
    </row>
    <row r="776" customFormat="false" ht="12.75" hidden="false" customHeight="false" outlineLevel="0" collapsed="false">
      <c r="A776" s="71" t="n">
        <f aca="false">VarInput!A776</f>
        <v>0</v>
      </c>
      <c r="B776" s="71" t="n">
        <f aca="false">VarInput!B776</f>
        <v>0</v>
      </c>
      <c r="C776" s="71" t="n">
        <f aca="false">VarInput!C776</f>
        <v>0</v>
      </c>
      <c r="D776" s="71" t="n">
        <f aca="false">VarInput!D776</f>
        <v>0</v>
      </c>
      <c r="E776" s="71" t="n">
        <f aca="false">VarInput!E776</f>
        <v>0</v>
      </c>
      <c r="F776" s="71" t="n">
        <f aca="false">VarInput!F776</f>
        <v>0</v>
      </c>
      <c r="G776" s="71" t="n">
        <f aca="false">VarInput!G776</f>
        <v>0</v>
      </c>
      <c r="H776" s="71" t="n">
        <f aca="false">VarInput!H776</f>
        <v>0</v>
      </c>
      <c r="I776" s="71" t="n">
        <f aca="false">VarInput!I776</f>
        <v>0</v>
      </c>
      <c r="J776" s="71" t="n">
        <f aca="false">VarInput!J776</f>
        <v>0</v>
      </c>
      <c r="K776" s="72" t="n">
        <f aca="false">VarInput!K776</f>
        <v>0</v>
      </c>
      <c r="L776" s="72"/>
      <c r="M776" s="72"/>
    </row>
    <row r="777" customFormat="false" ht="12.75" hidden="false" customHeight="false" outlineLevel="0" collapsed="false">
      <c r="A777" s="71" t="n">
        <f aca="false">VarInput!A777</f>
        <v>0</v>
      </c>
      <c r="B777" s="71" t="n">
        <f aca="false">VarInput!B777</f>
        <v>0</v>
      </c>
      <c r="C777" s="71" t="n">
        <f aca="false">VarInput!C777</f>
        <v>0</v>
      </c>
      <c r="D777" s="71" t="n">
        <f aca="false">VarInput!D777</f>
        <v>0</v>
      </c>
      <c r="E777" s="71" t="n">
        <f aca="false">VarInput!E777</f>
        <v>0</v>
      </c>
      <c r="F777" s="71" t="n">
        <f aca="false">VarInput!F777</f>
        <v>0</v>
      </c>
      <c r="G777" s="71" t="n">
        <f aca="false">VarInput!G777</f>
        <v>0</v>
      </c>
      <c r="H777" s="71" t="n">
        <f aca="false">VarInput!H777</f>
        <v>0</v>
      </c>
      <c r="I777" s="71" t="n">
        <f aca="false">VarInput!I777</f>
        <v>0</v>
      </c>
      <c r="J777" s="71" t="n">
        <f aca="false">VarInput!J777</f>
        <v>0</v>
      </c>
      <c r="K777" s="72" t="n">
        <f aca="false">VarInput!K777</f>
        <v>0</v>
      </c>
      <c r="L777" s="72"/>
      <c r="M777" s="72"/>
    </row>
    <row r="778" customFormat="false" ht="12.75" hidden="false" customHeight="false" outlineLevel="0" collapsed="false">
      <c r="A778" s="71" t="n">
        <f aca="false">VarInput!A778</f>
        <v>0</v>
      </c>
      <c r="B778" s="71" t="n">
        <f aca="false">VarInput!B778</f>
        <v>0</v>
      </c>
      <c r="C778" s="71" t="n">
        <f aca="false">VarInput!C778</f>
        <v>0</v>
      </c>
      <c r="D778" s="71" t="n">
        <f aca="false">VarInput!D778</f>
        <v>0</v>
      </c>
      <c r="E778" s="71" t="n">
        <f aca="false">VarInput!E778</f>
        <v>0</v>
      </c>
      <c r="F778" s="71" t="n">
        <f aca="false">VarInput!F778</f>
        <v>0</v>
      </c>
      <c r="G778" s="71" t="n">
        <f aca="false">VarInput!G778</f>
        <v>0</v>
      </c>
      <c r="H778" s="71" t="n">
        <f aca="false">VarInput!H778</f>
        <v>0</v>
      </c>
      <c r="I778" s="71" t="n">
        <f aca="false">VarInput!I778</f>
        <v>0</v>
      </c>
      <c r="J778" s="71" t="n">
        <f aca="false">VarInput!J778</f>
        <v>0</v>
      </c>
      <c r="K778" s="72" t="n">
        <f aca="false">VarInput!K778</f>
        <v>0</v>
      </c>
      <c r="L778" s="72"/>
      <c r="M778" s="72"/>
    </row>
    <row r="779" customFormat="false" ht="12.75" hidden="false" customHeight="false" outlineLevel="0" collapsed="false">
      <c r="A779" s="71" t="n">
        <f aca="false">VarInput!A779</f>
        <v>0</v>
      </c>
      <c r="B779" s="71" t="n">
        <f aca="false">VarInput!B779</f>
        <v>0</v>
      </c>
      <c r="C779" s="71" t="n">
        <f aca="false">VarInput!C779</f>
        <v>0</v>
      </c>
      <c r="D779" s="71" t="n">
        <f aca="false">VarInput!D779</f>
        <v>0</v>
      </c>
      <c r="E779" s="71" t="n">
        <f aca="false">VarInput!E779</f>
        <v>0</v>
      </c>
      <c r="F779" s="71" t="n">
        <f aca="false">VarInput!F779</f>
        <v>0</v>
      </c>
      <c r="G779" s="71" t="n">
        <f aca="false">VarInput!G779</f>
        <v>0</v>
      </c>
      <c r="H779" s="71" t="n">
        <f aca="false">VarInput!H779</f>
        <v>0</v>
      </c>
      <c r="I779" s="71" t="n">
        <f aca="false">VarInput!I779</f>
        <v>0</v>
      </c>
      <c r="J779" s="71" t="n">
        <f aca="false">VarInput!J779</f>
        <v>0</v>
      </c>
      <c r="K779" s="72" t="n">
        <f aca="false">VarInput!K779</f>
        <v>0</v>
      </c>
      <c r="L779" s="72"/>
      <c r="M779" s="72"/>
    </row>
    <row r="780" customFormat="false" ht="12.75" hidden="false" customHeight="false" outlineLevel="0" collapsed="false">
      <c r="A780" s="71" t="n">
        <f aca="false">VarInput!A780</f>
        <v>0</v>
      </c>
      <c r="B780" s="71" t="n">
        <f aca="false">VarInput!B780</f>
        <v>0</v>
      </c>
      <c r="C780" s="71" t="n">
        <f aca="false">VarInput!C780</f>
        <v>0</v>
      </c>
      <c r="D780" s="71" t="n">
        <f aca="false">VarInput!D780</f>
        <v>0</v>
      </c>
      <c r="E780" s="71" t="n">
        <f aca="false">VarInput!E780</f>
        <v>0</v>
      </c>
      <c r="F780" s="71" t="n">
        <f aca="false">VarInput!F780</f>
        <v>0</v>
      </c>
      <c r="G780" s="71" t="n">
        <f aca="false">VarInput!G780</f>
        <v>0</v>
      </c>
      <c r="H780" s="71" t="n">
        <f aca="false">VarInput!H780</f>
        <v>0</v>
      </c>
      <c r="I780" s="71" t="n">
        <f aca="false">VarInput!I780</f>
        <v>0</v>
      </c>
      <c r="J780" s="71" t="n">
        <f aca="false">VarInput!J780</f>
        <v>0</v>
      </c>
      <c r="K780" s="72" t="n">
        <f aca="false">VarInput!K780</f>
        <v>0</v>
      </c>
      <c r="L780" s="72"/>
      <c r="M780" s="72"/>
    </row>
    <row r="781" customFormat="false" ht="12.75" hidden="false" customHeight="false" outlineLevel="0" collapsed="false">
      <c r="A781" s="71" t="n">
        <f aca="false">VarInput!A781</f>
        <v>0</v>
      </c>
      <c r="B781" s="71" t="n">
        <f aca="false">VarInput!B781</f>
        <v>0</v>
      </c>
      <c r="C781" s="71" t="n">
        <f aca="false">VarInput!C781</f>
        <v>0</v>
      </c>
      <c r="D781" s="71" t="n">
        <f aca="false">VarInput!D781</f>
        <v>0</v>
      </c>
      <c r="E781" s="71" t="n">
        <f aca="false">VarInput!E781</f>
        <v>0</v>
      </c>
      <c r="F781" s="71" t="n">
        <f aca="false">VarInput!F781</f>
        <v>0</v>
      </c>
      <c r="G781" s="71" t="n">
        <f aca="false">VarInput!G781</f>
        <v>0</v>
      </c>
      <c r="H781" s="71" t="n">
        <f aca="false">VarInput!H781</f>
        <v>0</v>
      </c>
      <c r="I781" s="71" t="n">
        <f aca="false">VarInput!I781</f>
        <v>0</v>
      </c>
      <c r="J781" s="71" t="n">
        <f aca="false">VarInput!J781</f>
        <v>0</v>
      </c>
      <c r="K781" s="72" t="n">
        <f aca="false">VarInput!K781</f>
        <v>0</v>
      </c>
      <c r="L781" s="72"/>
      <c r="M781" s="72"/>
    </row>
    <row r="782" customFormat="false" ht="12.75" hidden="false" customHeight="false" outlineLevel="0" collapsed="false">
      <c r="A782" s="71" t="n">
        <f aca="false">VarInput!A782</f>
        <v>0</v>
      </c>
      <c r="B782" s="71" t="n">
        <f aca="false">VarInput!B782</f>
        <v>0</v>
      </c>
      <c r="C782" s="71" t="n">
        <f aca="false">VarInput!C782</f>
        <v>0</v>
      </c>
      <c r="D782" s="71" t="n">
        <f aca="false">VarInput!D782</f>
        <v>0</v>
      </c>
      <c r="E782" s="71" t="n">
        <f aca="false">VarInput!E782</f>
        <v>0</v>
      </c>
      <c r="F782" s="71" t="n">
        <f aca="false">VarInput!F782</f>
        <v>0</v>
      </c>
      <c r="G782" s="71" t="n">
        <f aca="false">VarInput!G782</f>
        <v>0</v>
      </c>
      <c r="H782" s="71" t="n">
        <f aca="false">VarInput!H782</f>
        <v>0</v>
      </c>
      <c r="I782" s="71" t="n">
        <f aca="false">VarInput!I782</f>
        <v>0</v>
      </c>
      <c r="J782" s="71" t="n">
        <f aca="false">VarInput!J782</f>
        <v>0</v>
      </c>
      <c r="K782" s="72" t="n">
        <f aca="false">VarInput!K782</f>
        <v>0</v>
      </c>
      <c r="L782" s="72"/>
      <c r="M782" s="72"/>
    </row>
    <row r="783" customFormat="false" ht="12.75" hidden="false" customHeight="false" outlineLevel="0" collapsed="false">
      <c r="A783" s="71" t="n">
        <f aca="false">VarInput!A783</f>
        <v>0</v>
      </c>
      <c r="B783" s="71" t="n">
        <f aca="false">VarInput!B783</f>
        <v>0</v>
      </c>
      <c r="C783" s="71" t="n">
        <f aca="false">VarInput!C783</f>
        <v>0</v>
      </c>
      <c r="D783" s="71" t="n">
        <f aca="false">VarInput!D783</f>
        <v>0</v>
      </c>
      <c r="E783" s="71" t="n">
        <f aca="false">VarInput!E783</f>
        <v>0</v>
      </c>
      <c r="F783" s="71" t="n">
        <f aca="false">VarInput!F783</f>
        <v>0</v>
      </c>
      <c r="G783" s="71" t="n">
        <f aca="false">VarInput!G783</f>
        <v>0</v>
      </c>
      <c r="H783" s="71" t="n">
        <f aca="false">VarInput!H783</f>
        <v>0</v>
      </c>
      <c r="I783" s="71" t="n">
        <f aca="false">VarInput!I783</f>
        <v>0</v>
      </c>
      <c r="J783" s="71" t="n">
        <f aca="false">VarInput!J783</f>
        <v>0</v>
      </c>
      <c r="K783" s="72" t="n">
        <f aca="false">VarInput!K783</f>
        <v>0</v>
      </c>
      <c r="L783" s="72"/>
      <c r="M783" s="72"/>
    </row>
    <row r="784" customFormat="false" ht="12.75" hidden="false" customHeight="false" outlineLevel="0" collapsed="false">
      <c r="A784" s="71" t="n">
        <f aca="false">VarInput!A784</f>
        <v>0</v>
      </c>
      <c r="B784" s="71" t="n">
        <f aca="false">VarInput!B784</f>
        <v>0</v>
      </c>
      <c r="C784" s="71" t="n">
        <f aca="false">VarInput!C784</f>
        <v>0</v>
      </c>
      <c r="D784" s="71" t="n">
        <f aca="false">VarInput!D784</f>
        <v>0</v>
      </c>
      <c r="E784" s="71" t="n">
        <f aca="false">VarInput!E784</f>
        <v>0</v>
      </c>
      <c r="F784" s="71" t="n">
        <f aca="false">VarInput!F784</f>
        <v>0</v>
      </c>
      <c r="G784" s="71" t="n">
        <f aca="false">VarInput!G784</f>
        <v>0</v>
      </c>
      <c r="H784" s="71" t="n">
        <f aca="false">VarInput!H784</f>
        <v>0</v>
      </c>
      <c r="I784" s="71" t="n">
        <f aca="false">VarInput!I784</f>
        <v>0</v>
      </c>
      <c r="J784" s="71" t="n">
        <f aca="false">VarInput!J784</f>
        <v>0</v>
      </c>
      <c r="K784" s="72" t="n">
        <f aca="false">VarInput!K784</f>
        <v>0</v>
      </c>
      <c r="L784" s="72"/>
      <c r="M784" s="72"/>
    </row>
    <row r="785" customFormat="false" ht="12.75" hidden="false" customHeight="false" outlineLevel="0" collapsed="false">
      <c r="A785" s="71" t="n">
        <f aca="false">VarInput!A785</f>
        <v>0</v>
      </c>
      <c r="B785" s="71" t="n">
        <f aca="false">VarInput!B785</f>
        <v>0</v>
      </c>
      <c r="C785" s="71" t="n">
        <f aca="false">VarInput!C785</f>
        <v>0</v>
      </c>
      <c r="D785" s="71" t="n">
        <f aca="false">VarInput!D785</f>
        <v>0</v>
      </c>
      <c r="E785" s="71" t="n">
        <f aca="false">VarInput!E785</f>
        <v>0</v>
      </c>
      <c r="F785" s="71" t="n">
        <f aca="false">VarInput!F785</f>
        <v>0</v>
      </c>
      <c r="G785" s="71" t="n">
        <f aca="false">VarInput!G785</f>
        <v>0</v>
      </c>
      <c r="H785" s="71" t="n">
        <f aca="false">VarInput!H785</f>
        <v>0</v>
      </c>
      <c r="I785" s="71" t="n">
        <f aca="false">VarInput!I785</f>
        <v>0</v>
      </c>
      <c r="J785" s="71" t="n">
        <f aca="false">VarInput!J785</f>
        <v>0</v>
      </c>
      <c r="K785" s="72" t="n">
        <f aca="false">VarInput!K785</f>
        <v>0</v>
      </c>
      <c r="L785" s="72"/>
      <c r="M785" s="72"/>
    </row>
    <row r="786" customFormat="false" ht="12.75" hidden="false" customHeight="false" outlineLevel="0" collapsed="false">
      <c r="A786" s="71" t="n">
        <f aca="false">VarInput!A786</f>
        <v>0</v>
      </c>
      <c r="B786" s="71" t="n">
        <f aca="false">VarInput!B786</f>
        <v>0</v>
      </c>
      <c r="C786" s="71" t="n">
        <f aca="false">VarInput!C786</f>
        <v>0</v>
      </c>
      <c r="D786" s="71" t="n">
        <f aca="false">VarInput!D786</f>
        <v>0</v>
      </c>
      <c r="E786" s="71" t="n">
        <f aca="false">VarInput!E786</f>
        <v>0</v>
      </c>
      <c r="F786" s="71" t="n">
        <f aca="false">VarInput!F786</f>
        <v>0</v>
      </c>
      <c r="G786" s="71" t="n">
        <f aca="false">VarInput!G786</f>
        <v>0</v>
      </c>
      <c r="H786" s="71" t="n">
        <f aca="false">VarInput!H786</f>
        <v>0</v>
      </c>
      <c r="I786" s="71" t="n">
        <f aca="false">VarInput!I786</f>
        <v>0</v>
      </c>
      <c r="J786" s="71" t="n">
        <f aca="false">VarInput!J786</f>
        <v>0</v>
      </c>
      <c r="K786" s="72" t="n">
        <f aca="false">VarInput!K786</f>
        <v>0</v>
      </c>
      <c r="L786" s="72"/>
      <c r="M786" s="72"/>
    </row>
    <row r="787" customFormat="false" ht="12.75" hidden="false" customHeight="false" outlineLevel="0" collapsed="false">
      <c r="A787" s="71" t="n">
        <f aca="false">VarInput!A787</f>
        <v>0</v>
      </c>
      <c r="B787" s="71" t="n">
        <f aca="false">VarInput!B787</f>
        <v>0</v>
      </c>
      <c r="C787" s="71" t="n">
        <f aca="false">VarInput!C787</f>
        <v>0</v>
      </c>
      <c r="D787" s="71" t="n">
        <f aca="false">VarInput!D787</f>
        <v>0</v>
      </c>
      <c r="E787" s="71" t="n">
        <f aca="false">VarInput!E787</f>
        <v>0</v>
      </c>
      <c r="F787" s="71" t="n">
        <f aca="false">VarInput!F787</f>
        <v>0</v>
      </c>
      <c r="G787" s="71" t="n">
        <f aca="false">VarInput!G787</f>
        <v>0</v>
      </c>
      <c r="H787" s="71" t="n">
        <f aca="false">VarInput!H787</f>
        <v>0</v>
      </c>
      <c r="I787" s="71" t="n">
        <f aca="false">VarInput!I787</f>
        <v>0</v>
      </c>
      <c r="J787" s="71" t="n">
        <f aca="false">VarInput!J787</f>
        <v>0</v>
      </c>
      <c r="K787" s="72" t="n">
        <f aca="false">VarInput!K787</f>
        <v>0</v>
      </c>
      <c r="L787" s="72"/>
      <c r="M787" s="72"/>
    </row>
    <row r="788" customFormat="false" ht="12.75" hidden="false" customHeight="false" outlineLevel="0" collapsed="false">
      <c r="A788" s="71" t="n">
        <f aca="false">VarInput!A788</f>
        <v>0</v>
      </c>
      <c r="B788" s="71" t="n">
        <f aca="false">VarInput!B788</f>
        <v>0</v>
      </c>
      <c r="C788" s="71" t="n">
        <f aca="false">VarInput!C788</f>
        <v>0</v>
      </c>
      <c r="D788" s="71" t="n">
        <f aca="false">VarInput!D788</f>
        <v>0</v>
      </c>
      <c r="E788" s="71" t="n">
        <f aca="false">VarInput!E788</f>
        <v>0</v>
      </c>
      <c r="F788" s="71" t="n">
        <f aca="false">VarInput!F788</f>
        <v>0</v>
      </c>
      <c r="G788" s="71" t="n">
        <f aca="false">VarInput!G788</f>
        <v>0</v>
      </c>
      <c r="H788" s="71" t="n">
        <f aca="false">VarInput!H788</f>
        <v>0</v>
      </c>
      <c r="I788" s="71" t="n">
        <f aca="false">VarInput!I788</f>
        <v>0</v>
      </c>
      <c r="J788" s="71" t="n">
        <f aca="false">VarInput!J788</f>
        <v>0</v>
      </c>
      <c r="K788" s="72" t="n">
        <f aca="false">VarInput!K788</f>
        <v>0</v>
      </c>
      <c r="L788" s="72"/>
      <c r="M788" s="72"/>
    </row>
    <row r="789" customFormat="false" ht="12.75" hidden="false" customHeight="false" outlineLevel="0" collapsed="false">
      <c r="A789" s="71" t="n">
        <f aca="false">VarInput!A789</f>
        <v>0</v>
      </c>
      <c r="B789" s="71" t="n">
        <f aca="false">VarInput!B789</f>
        <v>0</v>
      </c>
      <c r="C789" s="71" t="n">
        <f aca="false">VarInput!C789</f>
        <v>0</v>
      </c>
      <c r="D789" s="71" t="n">
        <f aca="false">VarInput!D789</f>
        <v>0</v>
      </c>
      <c r="E789" s="71" t="n">
        <f aca="false">VarInput!E789</f>
        <v>0</v>
      </c>
      <c r="F789" s="71" t="n">
        <f aca="false">VarInput!F789</f>
        <v>0</v>
      </c>
      <c r="G789" s="71" t="n">
        <f aca="false">VarInput!G789</f>
        <v>0</v>
      </c>
      <c r="H789" s="71" t="n">
        <f aca="false">VarInput!H789</f>
        <v>0</v>
      </c>
      <c r="I789" s="71" t="n">
        <f aca="false">VarInput!I789</f>
        <v>0</v>
      </c>
      <c r="J789" s="71" t="n">
        <f aca="false">VarInput!J789</f>
        <v>0</v>
      </c>
      <c r="K789" s="72" t="n">
        <f aca="false">VarInput!K789</f>
        <v>0</v>
      </c>
      <c r="L789" s="72"/>
      <c r="M789" s="72"/>
    </row>
    <row r="790" customFormat="false" ht="12.75" hidden="false" customHeight="false" outlineLevel="0" collapsed="false">
      <c r="A790" s="71" t="n">
        <f aca="false">VarInput!A790</f>
        <v>0</v>
      </c>
      <c r="B790" s="71" t="n">
        <f aca="false">VarInput!B790</f>
        <v>0</v>
      </c>
      <c r="C790" s="71" t="n">
        <f aca="false">VarInput!C790</f>
        <v>0</v>
      </c>
      <c r="D790" s="71" t="n">
        <f aca="false">VarInput!D790</f>
        <v>0</v>
      </c>
      <c r="E790" s="71" t="n">
        <f aca="false">VarInput!E790</f>
        <v>0</v>
      </c>
      <c r="F790" s="71" t="n">
        <f aca="false">VarInput!F790</f>
        <v>0</v>
      </c>
      <c r="G790" s="71" t="n">
        <f aca="false">VarInput!G790</f>
        <v>0</v>
      </c>
      <c r="H790" s="71" t="n">
        <f aca="false">VarInput!H790</f>
        <v>0</v>
      </c>
      <c r="I790" s="71" t="n">
        <f aca="false">VarInput!I790</f>
        <v>0</v>
      </c>
      <c r="J790" s="71" t="n">
        <f aca="false">VarInput!J790</f>
        <v>0</v>
      </c>
      <c r="K790" s="72" t="n">
        <f aca="false">VarInput!K790</f>
        <v>0</v>
      </c>
      <c r="L790" s="72"/>
      <c r="M790" s="72"/>
    </row>
    <row r="791" customFormat="false" ht="12.75" hidden="false" customHeight="false" outlineLevel="0" collapsed="false">
      <c r="A791" s="71" t="n">
        <f aca="false">VarInput!A791</f>
        <v>0</v>
      </c>
      <c r="B791" s="71" t="n">
        <f aca="false">VarInput!B791</f>
        <v>0</v>
      </c>
      <c r="C791" s="71" t="n">
        <f aca="false">VarInput!C791</f>
        <v>0</v>
      </c>
      <c r="D791" s="71" t="n">
        <f aca="false">VarInput!D791</f>
        <v>0</v>
      </c>
      <c r="E791" s="71" t="n">
        <f aca="false">VarInput!E791</f>
        <v>0</v>
      </c>
      <c r="F791" s="71" t="n">
        <f aca="false">VarInput!F791</f>
        <v>0</v>
      </c>
      <c r="G791" s="71" t="n">
        <f aca="false">VarInput!G791</f>
        <v>0</v>
      </c>
      <c r="H791" s="71" t="n">
        <f aca="false">VarInput!H791</f>
        <v>0</v>
      </c>
      <c r="I791" s="71" t="n">
        <f aca="false">VarInput!I791</f>
        <v>0</v>
      </c>
      <c r="J791" s="71" t="n">
        <f aca="false">VarInput!J791</f>
        <v>0</v>
      </c>
      <c r="K791" s="72" t="n">
        <f aca="false">VarInput!K791</f>
        <v>0</v>
      </c>
      <c r="L791" s="72"/>
      <c r="M791" s="72"/>
    </row>
    <row r="792" customFormat="false" ht="12.75" hidden="false" customHeight="false" outlineLevel="0" collapsed="false">
      <c r="A792" s="71" t="n">
        <f aca="false">VarInput!A792</f>
        <v>0</v>
      </c>
      <c r="B792" s="71" t="n">
        <f aca="false">VarInput!B792</f>
        <v>0</v>
      </c>
      <c r="C792" s="71" t="n">
        <f aca="false">VarInput!C792</f>
        <v>0</v>
      </c>
      <c r="D792" s="71" t="n">
        <f aca="false">VarInput!D792</f>
        <v>0</v>
      </c>
      <c r="E792" s="71" t="n">
        <f aca="false">VarInput!E792</f>
        <v>0</v>
      </c>
      <c r="F792" s="71" t="n">
        <f aca="false">VarInput!F792</f>
        <v>0</v>
      </c>
      <c r="G792" s="71" t="n">
        <f aca="false">VarInput!G792</f>
        <v>0</v>
      </c>
      <c r="H792" s="71" t="n">
        <f aca="false">VarInput!H792</f>
        <v>0</v>
      </c>
      <c r="I792" s="71" t="n">
        <f aca="false">VarInput!I792</f>
        <v>0</v>
      </c>
      <c r="J792" s="71" t="n">
        <f aca="false">VarInput!J792</f>
        <v>0</v>
      </c>
      <c r="K792" s="72" t="n">
        <f aca="false">VarInput!K792</f>
        <v>0</v>
      </c>
      <c r="L792" s="72"/>
      <c r="M792" s="72"/>
    </row>
    <row r="793" customFormat="false" ht="12.75" hidden="false" customHeight="false" outlineLevel="0" collapsed="false">
      <c r="A793" s="71" t="n">
        <f aca="false">VarInput!A793</f>
        <v>0</v>
      </c>
      <c r="B793" s="71" t="n">
        <f aca="false">VarInput!B793</f>
        <v>0</v>
      </c>
      <c r="C793" s="71" t="n">
        <f aca="false">VarInput!C793</f>
        <v>0</v>
      </c>
      <c r="D793" s="71" t="n">
        <f aca="false">VarInput!D793</f>
        <v>0</v>
      </c>
      <c r="E793" s="71" t="n">
        <f aca="false">VarInput!E793</f>
        <v>0</v>
      </c>
      <c r="F793" s="71" t="n">
        <f aca="false">VarInput!F793</f>
        <v>0</v>
      </c>
      <c r="G793" s="71" t="n">
        <f aca="false">VarInput!G793</f>
        <v>0</v>
      </c>
      <c r="H793" s="71" t="n">
        <f aca="false">VarInput!H793</f>
        <v>0</v>
      </c>
      <c r="I793" s="71" t="n">
        <f aca="false">VarInput!I793</f>
        <v>0</v>
      </c>
      <c r="J793" s="71" t="n">
        <f aca="false">VarInput!J793</f>
        <v>0</v>
      </c>
      <c r="K793" s="72" t="n">
        <f aca="false">VarInput!K793</f>
        <v>0</v>
      </c>
      <c r="L793" s="72"/>
      <c r="M793" s="72"/>
    </row>
    <row r="794" customFormat="false" ht="12.75" hidden="false" customHeight="false" outlineLevel="0" collapsed="false">
      <c r="A794" s="71" t="n">
        <f aca="false">VarInput!A794</f>
        <v>0</v>
      </c>
      <c r="B794" s="71" t="n">
        <f aca="false">VarInput!B794</f>
        <v>0</v>
      </c>
      <c r="C794" s="71" t="n">
        <f aca="false">VarInput!C794</f>
        <v>0</v>
      </c>
      <c r="D794" s="71" t="n">
        <f aca="false">VarInput!D794</f>
        <v>0</v>
      </c>
      <c r="E794" s="71" t="n">
        <f aca="false">VarInput!E794</f>
        <v>0</v>
      </c>
      <c r="F794" s="71" t="n">
        <f aca="false">VarInput!F794</f>
        <v>0</v>
      </c>
      <c r="G794" s="71" t="n">
        <f aca="false">VarInput!G794</f>
        <v>0</v>
      </c>
      <c r="H794" s="71" t="n">
        <f aca="false">VarInput!H794</f>
        <v>0</v>
      </c>
      <c r="I794" s="71" t="n">
        <f aca="false">VarInput!I794</f>
        <v>0</v>
      </c>
      <c r="J794" s="71" t="n">
        <f aca="false">VarInput!J794</f>
        <v>0</v>
      </c>
      <c r="K794" s="72" t="n">
        <f aca="false">VarInput!K794</f>
        <v>0</v>
      </c>
      <c r="L794" s="72"/>
      <c r="M794" s="72"/>
    </row>
    <row r="795" customFormat="false" ht="12.75" hidden="false" customHeight="false" outlineLevel="0" collapsed="false">
      <c r="A795" s="71" t="n">
        <f aca="false">VarInput!A795</f>
        <v>0</v>
      </c>
      <c r="B795" s="71" t="n">
        <f aca="false">VarInput!B795</f>
        <v>0</v>
      </c>
      <c r="C795" s="71" t="n">
        <f aca="false">VarInput!C795</f>
        <v>0</v>
      </c>
      <c r="D795" s="71" t="n">
        <f aca="false">VarInput!D795</f>
        <v>0</v>
      </c>
      <c r="E795" s="71" t="n">
        <f aca="false">VarInput!E795</f>
        <v>0</v>
      </c>
      <c r="F795" s="71" t="n">
        <f aca="false">VarInput!F795</f>
        <v>0</v>
      </c>
      <c r="G795" s="71" t="n">
        <f aca="false">VarInput!G795</f>
        <v>0</v>
      </c>
      <c r="H795" s="71" t="n">
        <f aca="false">VarInput!H795</f>
        <v>0</v>
      </c>
      <c r="I795" s="71" t="n">
        <f aca="false">VarInput!I795</f>
        <v>0</v>
      </c>
      <c r="J795" s="71" t="n">
        <f aca="false">VarInput!J795</f>
        <v>0</v>
      </c>
      <c r="K795" s="72" t="n">
        <f aca="false">VarInput!K795</f>
        <v>0</v>
      </c>
      <c r="L795" s="72"/>
      <c r="M795" s="72"/>
    </row>
    <row r="796" customFormat="false" ht="12.75" hidden="false" customHeight="false" outlineLevel="0" collapsed="false">
      <c r="A796" s="71" t="n">
        <f aca="false">VarInput!A796</f>
        <v>0</v>
      </c>
      <c r="B796" s="71" t="n">
        <f aca="false">VarInput!B796</f>
        <v>0</v>
      </c>
      <c r="C796" s="71" t="n">
        <f aca="false">VarInput!C796</f>
        <v>0</v>
      </c>
      <c r="D796" s="71" t="n">
        <f aca="false">VarInput!D796</f>
        <v>0</v>
      </c>
      <c r="E796" s="71" t="n">
        <f aca="false">VarInput!E796</f>
        <v>0</v>
      </c>
      <c r="F796" s="71" t="n">
        <f aca="false">VarInput!F796</f>
        <v>0</v>
      </c>
      <c r="G796" s="71" t="n">
        <f aca="false">VarInput!G796</f>
        <v>0</v>
      </c>
      <c r="H796" s="71" t="n">
        <f aca="false">VarInput!H796</f>
        <v>0</v>
      </c>
      <c r="I796" s="71" t="n">
        <f aca="false">VarInput!I796</f>
        <v>0</v>
      </c>
      <c r="J796" s="71" t="n">
        <f aca="false">VarInput!J796</f>
        <v>0</v>
      </c>
      <c r="K796" s="72" t="n">
        <f aca="false">VarInput!K796</f>
        <v>0</v>
      </c>
      <c r="L796" s="72"/>
      <c r="M796" s="72"/>
    </row>
    <row r="797" customFormat="false" ht="12.75" hidden="false" customHeight="false" outlineLevel="0" collapsed="false">
      <c r="A797" s="71" t="n">
        <f aca="false">VarInput!A797</f>
        <v>0</v>
      </c>
      <c r="B797" s="71" t="n">
        <f aca="false">VarInput!B797</f>
        <v>0</v>
      </c>
      <c r="C797" s="71" t="n">
        <f aca="false">VarInput!C797</f>
        <v>0</v>
      </c>
      <c r="D797" s="71" t="n">
        <f aca="false">VarInput!D797</f>
        <v>0</v>
      </c>
      <c r="E797" s="71" t="n">
        <f aca="false">VarInput!E797</f>
        <v>0</v>
      </c>
      <c r="F797" s="71" t="n">
        <f aca="false">VarInput!F797</f>
        <v>0</v>
      </c>
      <c r="G797" s="71" t="n">
        <f aca="false">VarInput!G797</f>
        <v>0</v>
      </c>
      <c r="H797" s="71" t="n">
        <f aca="false">VarInput!H797</f>
        <v>0</v>
      </c>
      <c r="I797" s="71" t="n">
        <f aca="false">VarInput!I797</f>
        <v>0</v>
      </c>
      <c r="J797" s="71" t="n">
        <f aca="false">VarInput!J797</f>
        <v>0</v>
      </c>
      <c r="K797" s="72" t="n">
        <f aca="false">VarInput!K797</f>
        <v>0</v>
      </c>
      <c r="L797" s="72"/>
      <c r="M797" s="72"/>
    </row>
    <row r="798" customFormat="false" ht="12.75" hidden="false" customHeight="false" outlineLevel="0" collapsed="false">
      <c r="A798" s="71" t="n">
        <f aca="false">VarInput!A798</f>
        <v>0</v>
      </c>
      <c r="B798" s="71" t="n">
        <f aca="false">VarInput!B798</f>
        <v>0</v>
      </c>
      <c r="C798" s="71" t="n">
        <f aca="false">VarInput!C798</f>
        <v>0</v>
      </c>
      <c r="D798" s="71" t="n">
        <f aca="false">VarInput!D798</f>
        <v>0</v>
      </c>
      <c r="E798" s="71" t="n">
        <f aca="false">VarInput!E798</f>
        <v>0</v>
      </c>
      <c r="F798" s="71" t="n">
        <f aca="false">VarInput!F798</f>
        <v>0</v>
      </c>
      <c r="G798" s="71" t="n">
        <f aca="false">VarInput!G798</f>
        <v>0</v>
      </c>
      <c r="H798" s="71" t="n">
        <f aca="false">VarInput!H798</f>
        <v>0</v>
      </c>
      <c r="I798" s="71" t="n">
        <f aca="false">VarInput!I798</f>
        <v>0</v>
      </c>
      <c r="J798" s="71" t="n">
        <f aca="false">VarInput!J798</f>
        <v>0</v>
      </c>
      <c r="K798" s="72" t="n">
        <f aca="false">VarInput!K798</f>
        <v>0</v>
      </c>
      <c r="L798" s="72"/>
      <c r="M798" s="72"/>
    </row>
    <row r="799" customFormat="false" ht="12.75" hidden="false" customHeight="false" outlineLevel="0" collapsed="false">
      <c r="A799" s="71" t="n">
        <f aca="false">VarInput!A799</f>
        <v>0</v>
      </c>
      <c r="B799" s="71" t="n">
        <f aca="false">VarInput!B799</f>
        <v>0</v>
      </c>
      <c r="C799" s="71" t="n">
        <f aca="false">VarInput!C799</f>
        <v>0</v>
      </c>
      <c r="D799" s="71" t="n">
        <f aca="false">VarInput!D799</f>
        <v>0</v>
      </c>
      <c r="E799" s="71" t="n">
        <f aca="false">VarInput!E799</f>
        <v>0</v>
      </c>
      <c r="F799" s="71" t="n">
        <f aca="false">VarInput!F799</f>
        <v>0</v>
      </c>
      <c r="G799" s="71" t="n">
        <f aca="false">VarInput!G799</f>
        <v>0</v>
      </c>
      <c r="H799" s="71" t="n">
        <f aca="false">VarInput!H799</f>
        <v>0</v>
      </c>
      <c r="I799" s="71" t="n">
        <f aca="false">VarInput!I799</f>
        <v>0</v>
      </c>
      <c r="J799" s="71" t="n">
        <f aca="false">VarInput!J799</f>
        <v>0</v>
      </c>
      <c r="K799" s="72" t="n">
        <f aca="false">VarInput!K799</f>
        <v>0</v>
      </c>
      <c r="L799" s="72"/>
      <c r="M799" s="72"/>
    </row>
    <row r="800" customFormat="false" ht="12.75" hidden="false" customHeight="false" outlineLevel="0" collapsed="false">
      <c r="A800" s="71" t="n">
        <f aca="false">VarInput!A800</f>
        <v>0</v>
      </c>
      <c r="B800" s="71" t="n">
        <f aca="false">VarInput!B800</f>
        <v>0</v>
      </c>
      <c r="C800" s="71" t="n">
        <f aca="false">VarInput!C800</f>
        <v>0</v>
      </c>
      <c r="D800" s="71" t="n">
        <f aca="false">VarInput!D800</f>
        <v>0</v>
      </c>
      <c r="E800" s="71" t="n">
        <f aca="false">VarInput!E800</f>
        <v>0</v>
      </c>
      <c r="F800" s="71" t="n">
        <f aca="false">VarInput!F800</f>
        <v>0</v>
      </c>
      <c r="G800" s="71" t="n">
        <f aca="false">VarInput!G800</f>
        <v>0</v>
      </c>
      <c r="H800" s="71" t="n">
        <f aca="false">VarInput!H800</f>
        <v>0</v>
      </c>
      <c r="I800" s="71" t="n">
        <f aca="false">VarInput!I800</f>
        <v>0</v>
      </c>
      <c r="J800" s="71" t="n">
        <f aca="false">VarInput!J800</f>
        <v>0</v>
      </c>
      <c r="K800" s="72" t="n">
        <f aca="false">VarInput!K800</f>
        <v>0</v>
      </c>
      <c r="L800" s="72"/>
      <c r="M800" s="72"/>
    </row>
    <row r="801" customFormat="false" ht="12.75" hidden="false" customHeight="false" outlineLevel="0" collapsed="false">
      <c r="A801" s="71" t="n">
        <f aca="false">VarInput!A801</f>
        <v>0</v>
      </c>
      <c r="B801" s="71" t="n">
        <f aca="false">VarInput!B801</f>
        <v>0</v>
      </c>
      <c r="C801" s="71" t="n">
        <f aca="false">VarInput!C801</f>
        <v>0</v>
      </c>
      <c r="D801" s="71" t="n">
        <f aca="false">VarInput!D801</f>
        <v>0</v>
      </c>
      <c r="E801" s="71" t="n">
        <f aca="false">VarInput!E801</f>
        <v>0</v>
      </c>
      <c r="F801" s="71" t="n">
        <f aca="false">VarInput!F801</f>
        <v>0</v>
      </c>
      <c r="G801" s="71" t="n">
        <f aca="false">VarInput!G801</f>
        <v>0</v>
      </c>
      <c r="H801" s="71" t="n">
        <f aca="false">VarInput!H801</f>
        <v>0</v>
      </c>
      <c r="I801" s="71" t="n">
        <f aca="false">VarInput!I801</f>
        <v>0</v>
      </c>
      <c r="J801" s="71" t="n">
        <f aca="false">VarInput!J801</f>
        <v>0</v>
      </c>
      <c r="K801" s="72" t="n">
        <f aca="false">VarInput!K801</f>
        <v>0</v>
      </c>
      <c r="L801" s="72"/>
      <c r="M801" s="72"/>
    </row>
    <row r="802" customFormat="false" ht="12.75" hidden="false" customHeight="false" outlineLevel="0" collapsed="false">
      <c r="A802" s="71" t="n">
        <f aca="false">VarInput!A802</f>
        <v>0</v>
      </c>
      <c r="B802" s="71" t="n">
        <f aca="false">VarInput!B802</f>
        <v>0</v>
      </c>
      <c r="C802" s="71" t="n">
        <f aca="false">VarInput!C802</f>
        <v>0</v>
      </c>
      <c r="D802" s="71" t="n">
        <f aca="false">VarInput!D802</f>
        <v>0</v>
      </c>
      <c r="E802" s="71" t="n">
        <f aca="false">VarInput!E802</f>
        <v>0</v>
      </c>
      <c r="F802" s="71" t="n">
        <f aca="false">VarInput!F802</f>
        <v>0</v>
      </c>
      <c r="G802" s="71" t="n">
        <f aca="false">VarInput!G802</f>
        <v>0</v>
      </c>
      <c r="H802" s="71" t="n">
        <f aca="false">VarInput!H802</f>
        <v>0</v>
      </c>
      <c r="I802" s="71" t="n">
        <f aca="false">VarInput!I802</f>
        <v>0</v>
      </c>
      <c r="J802" s="71" t="n">
        <f aca="false">VarInput!J802</f>
        <v>0</v>
      </c>
      <c r="K802" s="72" t="n">
        <f aca="false">VarInput!K802</f>
        <v>0</v>
      </c>
      <c r="L802" s="72"/>
      <c r="M802" s="72"/>
    </row>
    <row r="803" customFormat="false" ht="12.75" hidden="false" customHeight="false" outlineLevel="0" collapsed="false">
      <c r="A803" s="71" t="n">
        <f aca="false">VarInput!A803</f>
        <v>0</v>
      </c>
      <c r="B803" s="71" t="n">
        <f aca="false">VarInput!B803</f>
        <v>0</v>
      </c>
      <c r="C803" s="71" t="n">
        <f aca="false">VarInput!C803</f>
        <v>0</v>
      </c>
      <c r="D803" s="71" t="n">
        <f aca="false">VarInput!D803</f>
        <v>0</v>
      </c>
      <c r="E803" s="71" t="n">
        <f aca="false">VarInput!E803</f>
        <v>0</v>
      </c>
      <c r="F803" s="71" t="n">
        <f aca="false">VarInput!F803</f>
        <v>0</v>
      </c>
      <c r="G803" s="71" t="n">
        <f aca="false">VarInput!G803</f>
        <v>0</v>
      </c>
      <c r="H803" s="71" t="n">
        <f aca="false">VarInput!H803</f>
        <v>0</v>
      </c>
      <c r="I803" s="71" t="n">
        <f aca="false">VarInput!I803</f>
        <v>0</v>
      </c>
      <c r="J803" s="71" t="n">
        <f aca="false">VarInput!J803</f>
        <v>0</v>
      </c>
      <c r="K803" s="72" t="n">
        <f aca="false">VarInput!K803</f>
        <v>0</v>
      </c>
      <c r="L803" s="72"/>
      <c r="M803" s="72"/>
    </row>
    <row r="804" customFormat="false" ht="12.75" hidden="false" customHeight="false" outlineLevel="0" collapsed="false">
      <c r="A804" s="71" t="n">
        <f aca="false">VarInput!A804</f>
        <v>0</v>
      </c>
      <c r="B804" s="71" t="n">
        <f aca="false">VarInput!B804</f>
        <v>0</v>
      </c>
      <c r="C804" s="71" t="n">
        <f aca="false">VarInput!C804</f>
        <v>0</v>
      </c>
      <c r="D804" s="71" t="n">
        <f aca="false">VarInput!D804</f>
        <v>0</v>
      </c>
      <c r="E804" s="71" t="n">
        <f aca="false">VarInput!E804</f>
        <v>0</v>
      </c>
      <c r="F804" s="71" t="n">
        <f aca="false">VarInput!F804</f>
        <v>0</v>
      </c>
      <c r="G804" s="71" t="n">
        <f aca="false">VarInput!G804</f>
        <v>0</v>
      </c>
      <c r="H804" s="71" t="n">
        <f aca="false">VarInput!H804</f>
        <v>0</v>
      </c>
      <c r="I804" s="71" t="n">
        <f aca="false">VarInput!I804</f>
        <v>0</v>
      </c>
      <c r="J804" s="71" t="n">
        <f aca="false">VarInput!J804</f>
        <v>0</v>
      </c>
      <c r="K804" s="72" t="n">
        <f aca="false">VarInput!K804</f>
        <v>0</v>
      </c>
      <c r="L804" s="72"/>
      <c r="M804" s="72"/>
    </row>
    <row r="805" customFormat="false" ht="12.75" hidden="false" customHeight="false" outlineLevel="0" collapsed="false">
      <c r="A805" s="71" t="n">
        <f aca="false">VarInput!A805</f>
        <v>0</v>
      </c>
      <c r="B805" s="71" t="n">
        <f aca="false">VarInput!B805</f>
        <v>0</v>
      </c>
      <c r="C805" s="71" t="n">
        <f aca="false">VarInput!C805</f>
        <v>0</v>
      </c>
      <c r="D805" s="71" t="n">
        <f aca="false">VarInput!D805</f>
        <v>0</v>
      </c>
      <c r="E805" s="71" t="n">
        <f aca="false">VarInput!E805</f>
        <v>0</v>
      </c>
      <c r="F805" s="71" t="n">
        <f aca="false">VarInput!F805</f>
        <v>0</v>
      </c>
      <c r="G805" s="71" t="n">
        <f aca="false">VarInput!G805</f>
        <v>0</v>
      </c>
      <c r="H805" s="71" t="n">
        <f aca="false">VarInput!H805</f>
        <v>0</v>
      </c>
      <c r="I805" s="71" t="n">
        <f aca="false">VarInput!I805</f>
        <v>0</v>
      </c>
      <c r="J805" s="71" t="n">
        <f aca="false">VarInput!J805</f>
        <v>0</v>
      </c>
      <c r="K805" s="72" t="n">
        <f aca="false">VarInput!K805</f>
        <v>0</v>
      </c>
      <c r="L805" s="72"/>
      <c r="M805" s="72"/>
    </row>
    <row r="806" customFormat="false" ht="12.75" hidden="false" customHeight="false" outlineLevel="0" collapsed="false">
      <c r="A806" s="71" t="n">
        <f aca="false">VarInput!A806</f>
        <v>0</v>
      </c>
      <c r="B806" s="71" t="n">
        <f aca="false">VarInput!B806</f>
        <v>0</v>
      </c>
      <c r="C806" s="71" t="n">
        <f aca="false">VarInput!C806</f>
        <v>0</v>
      </c>
      <c r="D806" s="71" t="n">
        <f aca="false">VarInput!D806</f>
        <v>0</v>
      </c>
      <c r="E806" s="71" t="n">
        <f aca="false">VarInput!E806</f>
        <v>0</v>
      </c>
      <c r="F806" s="71" t="n">
        <f aca="false">VarInput!F806</f>
        <v>0</v>
      </c>
      <c r="G806" s="71" t="n">
        <f aca="false">VarInput!G806</f>
        <v>0</v>
      </c>
      <c r="H806" s="71" t="n">
        <f aca="false">VarInput!H806</f>
        <v>0</v>
      </c>
      <c r="I806" s="71" t="n">
        <f aca="false">VarInput!I806</f>
        <v>0</v>
      </c>
      <c r="J806" s="71" t="n">
        <f aca="false">VarInput!J806</f>
        <v>0</v>
      </c>
      <c r="K806" s="72" t="n">
        <f aca="false">VarInput!K806</f>
        <v>0</v>
      </c>
      <c r="L806" s="72"/>
      <c r="M806" s="72"/>
    </row>
    <row r="807" customFormat="false" ht="12.75" hidden="false" customHeight="false" outlineLevel="0" collapsed="false">
      <c r="A807" s="71" t="n">
        <f aca="false">VarInput!A807</f>
        <v>0</v>
      </c>
      <c r="B807" s="71" t="n">
        <f aca="false">VarInput!B807</f>
        <v>0</v>
      </c>
      <c r="C807" s="71" t="n">
        <f aca="false">VarInput!C807</f>
        <v>0</v>
      </c>
      <c r="D807" s="71" t="n">
        <f aca="false">VarInput!D807</f>
        <v>0</v>
      </c>
      <c r="E807" s="71" t="n">
        <f aca="false">VarInput!E807</f>
        <v>0</v>
      </c>
      <c r="F807" s="71" t="n">
        <f aca="false">VarInput!F807</f>
        <v>0</v>
      </c>
      <c r="G807" s="71" t="n">
        <f aca="false">VarInput!G807</f>
        <v>0</v>
      </c>
      <c r="H807" s="71" t="n">
        <f aca="false">VarInput!H807</f>
        <v>0</v>
      </c>
      <c r="I807" s="71" t="n">
        <f aca="false">VarInput!I807</f>
        <v>0</v>
      </c>
      <c r="J807" s="71" t="n">
        <f aca="false">VarInput!J807</f>
        <v>0</v>
      </c>
      <c r="K807" s="72" t="n">
        <f aca="false">VarInput!K807</f>
        <v>0</v>
      </c>
      <c r="L807" s="72"/>
      <c r="M807" s="72"/>
    </row>
    <row r="808" customFormat="false" ht="12.75" hidden="false" customHeight="false" outlineLevel="0" collapsed="false">
      <c r="A808" s="71" t="n">
        <f aca="false">VarInput!A808</f>
        <v>0</v>
      </c>
      <c r="B808" s="71" t="n">
        <f aca="false">VarInput!B808</f>
        <v>0</v>
      </c>
      <c r="C808" s="71" t="n">
        <f aca="false">VarInput!C808</f>
        <v>0</v>
      </c>
      <c r="D808" s="71" t="n">
        <f aca="false">VarInput!D808</f>
        <v>0</v>
      </c>
      <c r="E808" s="71" t="n">
        <f aca="false">VarInput!E808</f>
        <v>0</v>
      </c>
      <c r="F808" s="71" t="n">
        <f aca="false">VarInput!F808</f>
        <v>0</v>
      </c>
      <c r="G808" s="71" t="n">
        <f aca="false">VarInput!G808</f>
        <v>0</v>
      </c>
      <c r="H808" s="71" t="n">
        <f aca="false">VarInput!H808</f>
        <v>0</v>
      </c>
      <c r="I808" s="71" t="n">
        <f aca="false">VarInput!I808</f>
        <v>0</v>
      </c>
      <c r="J808" s="71" t="n">
        <f aca="false">VarInput!J808</f>
        <v>0</v>
      </c>
      <c r="K808" s="72" t="n">
        <f aca="false">VarInput!K808</f>
        <v>0</v>
      </c>
      <c r="L808" s="72"/>
      <c r="M808" s="72"/>
    </row>
    <row r="809" customFormat="false" ht="12.75" hidden="false" customHeight="false" outlineLevel="0" collapsed="false">
      <c r="A809" s="71" t="n">
        <f aca="false">VarInput!A809</f>
        <v>0</v>
      </c>
      <c r="B809" s="71" t="n">
        <f aca="false">VarInput!B809</f>
        <v>0</v>
      </c>
      <c r="C809" s="71" t="n">
        <f aca="false">VarInput!C809</f>
        <v>0</v>
      </c>
      <c r="D809" s="71" t="n">
        <f aca="false">VarInput!D809</f>
        <v>0</v>
      </c>
      <c r="E809" s="71" t="n">
        <f aca="false">VarInput!E809</f>
        <v>0</v>
      </c>
      <c r="F809" s="71" t="n">
        <f aca="false">VarInput!F809</f>
        <v>0</v>
      </c>
      <c r="G809" s="71" t="n">
        <f aca="false">VarInput!G809</f>
        <v>0</v>
      </c>
      <c r="H809" s="71" t="n">
        <f aca="false">VarInput!H809</f>
        <v>0</v>
      </c>
      <c r="I809" s="71" t="n">
        <f aca="false">VarInput!I809</f>
        <v>0</v>
      </c>
      <c r="J809" s="71" t="n">
        <f aca="false">VarInput!J809</f>
        <v>0</v>
      </c>
      <c r="K809" s="72" t="n">
        <f aca="false">VarInput!K809</f>
        <v>0</v>
      </c>
      <c r="L809" s="72"/>
      <c r="M809" s="72"/>
    </row>
    <row r="810" customFormat="false" ht="12.75" hidden="false" customHeight="false" outlineLevel="0" collapsed="false">
      <c r="A810" s="71" t="n">
        <f aca="false">VarInput!A810</f>
        <v>0</v>
      </c>
      <c r="B810" s="71" t="n">
        <f aca="false">VarInput!B810</f>
        <v>0</v>
      </c>
      <c r="C810" s="71" t="n">
        <f aca="false">VarInput!C810</f>
        <v>0</v>
      </c>
      <c r="D810" s="71" t="n">
        <f aca="false">VarInput!D810</f>
        <v>0</v>
      </c>
      <c r="E810" s="71" t="n">
        <f aca="false">VarInput!E810</f>
        <v>0</v>
      </c>
      <c r="F810" s="71" t="n">
        <f aca="false">VarInput!F810</f>
        <v>0</v>
      </c>
      <c r="G810" s="71" t="n">
        <f aca="false">VarInput!G810</f>
        <v>0</v>
      </c>
      <c r="H810" s="71" t="n">
        <f aca="false">VarInput!H810</f>
        <v>0</v>
      </c>
      <c r="I810" s="71" t="n">
        <f aca="false">VarInput!I810</f>
        <v>0</v>
      </c>
      <c r="J810" s="71" t="n">
        <f aca="false">VarInput!J810</f>
        <v>0</v>
      </c>
      <c r="K810" s="72" t="n">
        <f aca="false">VarInput!K810</f>
        <v>0</v>
      </c>
      <c r="L810" s="72"/>
      <c r="M810" s="72"/>
    </row>
    <row r="811" customFormat="false" ht="12.75" hidden="false" customHeight="false" outlineLevel="0" collapsed="false">
      <c r="A811" s="71" t="n">
        <f aca="false">VarInput!A811</f>
        <v>0</v>
      </c>
      <c r="B811" s="71" t="n">
        <f aca="false">VarInput!B811</f>
        <v>0</v>
      </c>
      <c r="C811" s="71" t="n">
        <f aca="false">VarInput!C811</f>
        <v>0</v>
      </c>
      <c r="D811" s="71" t="n">
        <f aca="false">VarInput!D811</f>
        <v>0</v>
      </c>
      <c r="E811" s="71" t="n">
        <f aca="false">VarInput!E811</f>
        <v>0</v>
      </c>
      <c r="F811" s="71" t="n">
        <f aca="false">VarInput!F811</f>
        <v>0</v>
      </c>
      <c r="G811" s="71" t="n">
        <f aca="false">VarInput!G811</f>
        <v>0</v>
      </c>
      <c r="H811" s="71" t="n">
        <f aca="false">VarInput!H811</f>
        <v>0</v>
      </c>
      <c r="I811" s="71" t="n">
        <f aca="false">VarInput!I811</f>
        <v>0</v>
      </c>
      <c r="J811" s="71" t="n">
        <f aca="false">VarInput!J811</f>
        <v>0</v>
      </c>
      <c r="K811" s="72" t="n">
        <f aca="false">VarInput!K811</f>
        <v>0</v>
      </c>
      <c r="L811" s="72"/>
      <c r="M811" s="72"/>
    </row>
    <row r="812" customFormat="false" ht="12.75" hidden="false" customHeight="false" outlineLevel="0" collapsed="false">
      <c r="A812" s="71" t="n">
        <f aca="false">VarInput!A812</f>
        <v>0</v>
      </c>
      <c r="B812" s="71" t="n">
        <f aca="false">VarInput!B812</f>
        <v>0</v>
      </c>
      <c r="C812" s="71" t="n">
        <f aca="false">VarInput!C812</f>
        <v>0</v>
      </c>
      <c r="D812" s="71" t="n">
        <f aca="false">VarInput!D812</f>
        <v>0</v>
      </c>
      <c r="E812" s="71" t="n">
        <f aca="false">VarInput!E812</f>
        <v>0</v>
      </c>
      <c r="F812" s="71" t="n">
        <f aca="false">VarInput!F812</f>
        <v>0</v>
      </c>
      <c r="G812" s="71" t="n">
        <f aca="false">VarInput!G812</f>
        <v>0</v>
      </c>
      <c r="H812" s="71" t="n">
        <f aca="false">VarInput!H812</f>
        <v>0</v>
      </c>
      <c r="I812" s="71" t="n">
        <f aca="false">VarInput!I812</f>
        <v>0</v>
      </c>
      <c r="J812" s="71" t="n">
        <f aca="false">VarInput!J812</f>
        <v>0</v>
      </c>
      <c r="K812" s="72" t="n">
        <f aca="false">VarInput!K812</f>
        <v>0</v>
      </c>
      <c r="L812" s="72"/>
      <c r="M812" s="72"/>
    </row>
    <row r="813" customFormat="false" ht="12.75" hidden="false" customHeight="false" outlineLevel="0" collapsed="false">
      <c r="A813" s="71" t="n">
        <f aca="false">VarInput!A813</f>
        <v>0</v>
      </c>
      <c r="B813" s="71" t="n">
        <f aca="false">VarInput!B813</f>
        <v>0</v>
      </c>
      <c r="C813" s="71" t="n">
        <f aca="false">VarInput!C813</f>
        <v>0</v>
      </c>
      <c r="D813" s="71" t="n">
        <f aca="false">VarInput!D813</f>
        <v>0</v>
      </c>
      <c r="E813" s="71" t="n">
        <f aca="false">VarInput!E813</f>
        <v>0</v>
      </c>
      <c r="F813" s="71" t="n">
        <f aca="false">VarInput!F813</f>
        <v>0</v>
      </c>
      <c r="G813" s="71" t="n">
        <f aca="false">VarInput!G813</f>
        <v>0</v>
      </c>
      <c r="H813" s="71" t="n">
        <f aca="false">VarInput!H813</f>
        <v>0</v>
      </c>
      <c r="I813" s="71" t="n">
        <f aca="false">VarInput!I813</f>
        <v>0</v>
      </c>
      <c r="J813" s="71" t="n">
        <f aca="false">VarInput!J813</f>
        <v>0</v>
      </c>
      <c r="K813" s="72" t="n">
        <f aca="false">VarInput!K813</f>
        <v>0</v>
      </c>
      <c r="L813" s="72"/>
      <c r="M813" s="72"/>
    </row>
    <row r="814" customFormat="false" ht="12.75" hidden="false" customHeight="false" outlineLevel="0" collapsed="false">
      <c r="A814" s="71" t="n">
        <f aca="false">VarInput!A814</f>
        <v>0</v>
      </c>
      <c r="B814" s="71" t="n">
        <f aca="false">VarInput!B814</f>
        <v>0</v>
      </c>
      <c r="C814" s="71" t="n">
        <f aca="false">VarInput!C814</f>
        <v>0</v>
      </c>
      <c r="D814" s="71" t="n">
        <f aca="false">VarInput!D814</f>
        <v>0</v>
      </c>
      <c r="E814" s="71" t="n">
        <f aca="false">VarInput!E814</f>
        <v>0</v>
      </c>
      <c r="F814" s="71" t="n">
        <f aca="false">VarInput!F814</f>
        <v>0</v>
      </c>
      <c r="G814" s="71" t="n">
        <f aca="false">VarInput!G814</f>
        <v>0</v>
      </c>
      <c r="H814" s="71" t="n">
        <f aca="false">VarInput!H814</f>
        <v>0</v>
      </c>
      <c r="I814" s="71" t="n">
        <f aca="false">VarInput!I814</f>
        <v>0</v>
      </c>
      <c r="J814" s="71" t="n">
        <f aca="false">VarInput!J814</f>
        <v>0</v>
      </c>
      <c r="K814" s="72" t="n">
        <f aca="false">VarInput!K814</f>
        <v>0</v>
      </c>
      <c r="L814" s="72"/>
      <c r="M814" s="72"/>
    </row>
    <row r="815" customFormat="false" ht="12.75" hidden="false" customHeight="false" outlineLevel="0" collapsed="false">
      <c r="A815" s="71" t="n">
        <f aca="false">VarInput!A815</f>
        <v>0</v>
      </c>
      <c r="B815" s="71" t="n">
        <f aca="false">VarInput!B815</f>
        <v>0</v>
      </c>
      <c r="C815" s="71" t="n">
        <f aca="false">VarInput!C815</f>
        <v>0</v>
      </c>
      <c r="D815" s="71" t="n">
        <f aca="false">VarInput!D815</f>
        <v>0</v>
      </c>
      <c r="E815" s="71" t="n">
        <f aca="false">VarInput!E815</f>
        <v>0</v>
      </c>
      <c r="F815" s="71" t="n">
        <f aca="false">VarInput!F815</f>
        <v>0</v>
      </c>
      <c r="G815" s="71" t="n">
        <f aca="false">VarInput!G815</f>
        <v>0</v>
      </c>
      <c r="H815" s="71" t="n">
        <f aca="false">VarInput!H815</f>
        <v>0</v>
      </c>
      <c r="I815" s="71" t="n">
        <f aca="false">VarInput!I815</f>
        <v>0</v>
      </c>
      <c r="J815" s="71" t="n">
        <f aca="false">VarInput!J815</f>
        <v>0</v>
      </c>
      <c r="K815" s="72" t="n">
        <f aca="false">VarInput!K815</f>
        <v>0</v>
      </c>
      <c r="L815" s="72"/>
      <c r="M815" s="72"/>
    </row>
    <row r="816" customFormat="false" ht="12.75" hidden="false" customHeight="false" outlineLevel="0" collapsed="false">
      <c r="A816" s="71" t="n">
        <f aca="false">VarInput!A816</f>
        <v>0</v>
      </c>
      <c r="B816" s="71" t="n">
        <f aca="false">VarInput!B816</f>
        <v>0</v>
      </c>
      <c r="C816" s="71" t="n">
        <f aca="false">VarInput!C816</f>
        <v>0</v>
      </c>
      <c r="D816" s="71" t="n">
        <f aca="false">VarInput!D816</f>
        <v>0</v>
      </c>
      <c r="E816" s="71" t="n">
        <f aca="false">VarInput!E816</f>
        <v>0</v>
      </c>
      <c r="F816" s="71" t="n">
        <f aca="false">VarInput!F816</f>
        <v>0</v>
      </c>
      <c r="G816" s="71" t="n">
        <f aca="false">VarInput!G816</f>
        <v>0</v>
      </c>
      <c r="H816" s="71" t="n">
        <f aca="false">VarInput!H816</f>
        <v>0</v>
      </c>
      <c r="I816" s="71" t="n">
        <f aca="false">VarInput!I816</f>
        <v>0</v>
      </c>
      <c r="J816" s="71" t="n">
        <f aca="false">VarInput!J816</f>
        <v>0</v>
      </c>
      <c r="K816" s="72" t="n">
        <f aca="false">VarInput!K816</f>
        <v>0</v>
      </c>
      <c r="L816" s="72"/>
      <c r="M816" s="72"/>
    </row>
    <row r="817" customFormat="false" ht="12.75" hidden="false" customHeight="false" outlineLevel="0" collapsed="false">
      <c r="A817" s="71" t="n">
        <f aca="false">VarInput!A817</f>
        <v>0</v>
      </c>
      <c r="B817" s="71" t="n">
        <f aca="false">VarInput!B817</f>
        <v>0</v>
      </c>
      <c r="C817" s="71" t="n">
        <f aca="false">VarInput!C817</f>
        <v>0</v>
      </c>
      <c r="D817" s="71" t="n">
        <f aca="false">VarInput!D817</f>
        <v>0</v>
      </c>
      <c r="E817" s="71" t="n">
        <f aca="false">VarInput!E817</f>
        <v>0</v>
      </c>
      <c r="F817" s="71" t="n">
        <f aca="false">VarInput!F817</f>
        <v>0</v>
      </c>
      <c r="G817" s="71" t="n">
        <f aca="false">VarInput!G817</f>
        <v>0</v>
      </c>
      <c r="H817" s="71" t="n">
        <f aca="false">VarInput!H817</f>
        <v>0</v>
      </c>
      <c r="I817" s="71" t="n">
        <f aca="false">VarInput!I817</f>
        <v>0</v>
      </c>
      <c r="J817" s="71" t="n">
        <f aca="false">VarInput!J817</f>
        <v>0</v>
      </c>
      <c r="K817" s="72" t="n">
        <f aca="false">VarInput!K817</f>
        <v>0</v>
      </c>
      <c r="L817" s="72"/>
      <c r="M817" s="72"/>
    </row>
    <row r="818" customFormat="false" ht="12.75" hidden="false" customHeight="false" outlineLevel="0" collapsed="false">
      <c r="A818" s="71" t="n">
        <f aca="false">VarInput!A818</f>
        <v>0</v>
      </c>
      <c r="B818" s="71" t="n">
        <f aca="false">VarInput!B818</f>
        <v>0</v>
      </c>
      <c r="C818" s="71" t="n">
        <f aca="false">VarInput!C818</f>
        <v>0</v>
      </c>
      <c r="D818" s="71" t="n">
        <f aca="false">VarInput!D818</f>
        <v>0</v>
      </c>
      <c r="E818" s="71" t="n">
        <f aca="false">VarInput!E818</f>
        <v>0</v>
      </c>
      <c r="F818" s="71" t="n">
        <f aca="false">VarInput!F818</f>
        <v>0</v>
      </c>
      <c r="G818" s="71" t="n">
        <f aca="false">VarInput!G818</f>
        <v>0</v>
      </c>
      <c r="H818" s="71" t="n">
        <f aca="false">VarInput!H818</f>
        <v>0</v>
      </c>
      <c r="I818" s="71" t="n">
        <f aca="false">VarInput!I818</f>
        <v>0</v>
      </c>
      <c r="J818" s="71" t="n">
        <f aca="false">VarInput!J818</f>
        <v>0</v>
      </c>
      <c r="K818" s="72" t="n">
        <f aca="false">VarInput!K818</f>
        <v>0</v>
      </c>
      <c r="L818" s="72"/>
      <c r="M818" s="72"/>
    </row>
    <row r="819" customFormat="false" ht="12.75" hidden="false" customHeight="false" outlineLevel="0" collapsed="false">
      <c r="A819" s="71" t="n">
        <f aca="false">VarInput!A819</f>
        <v>0</v>
      </c>
      <c r="B819" s="71" t="n">
        <f aca="false">VarInput!B819</f>
        <v>0</v>
      </c>
      <c r="C819" s="71" t="n">
        <f aca="false">VarInput!C819</f>
        <v>0</v>
      </c>
      <c r="D819" s="71" t="n">
        <f aca="false">VarInput!D819</f>
        <v>0</v>
      </c>
      <c r="E819" s="71" t="n">
        <f aca="false">VarInput!E819</f>
        <v>0</v>
      </c>
      <c r="F819" s="71" t="n">
        <f aca="false">VarInput!F819</f>
        <v>0</v>
      </c>
      <c r="G819" s="71" t="n">
        <f aca="false">VarInput!G819</f>
        <v>0</v>
      </c>
      <c r="H819" s="71" t="n">
        <f aca="false">VarInput!H819</f>
        <v>0</v>
      </c>
      <c r="I819" s="71" t="n">
        <f aca="false">VarInput!I819</f>
        <v>0</v>
      </c>
      <c r="J819" s="71" t="n">
        <f aca="false">VarInput!J819</f>
        <v>0</v>
      </c>
      <c r="K819" s="72" t="n">
        <f aca="false">VarInput!K819</f>
        <v>0</v>
      </c>
      <c r="L819" s="72"/>
      <c r="M819" s="72"/>
    </row>
    <row r="820" customFormat="false" ht="12.75" hidden="false" customHeight="false" outlineLevel="0" collapsed="false">
      <c r="A820" s="71" t="n">
        <f aca="false">VarInput!A820</f>
        <v>0</v>
      </c>
      <c r="B820" s="71" t="n">
        <f aca="false">VarInput!B820</f>
        <v>0</v>
      </c>
      <c r="C820" s="71" t="n">
        <f aca="false">VarInput!C820</f>
        <v>0</v>
      </c>
      <c r="D820" s="71" t="n">
        <f aca="false">VarInput!D820</f>
        <v>0</v>
      </c>
      <c r="E820" s="71" t="n">
        <f aca="false">VarInput!E820</f>
        <v>0</v>
      </c>
      <c r="F820" s="71" t="n">
        <f aca="false">VarInput!F820</f>
        <v>0</v>
      </c>
      <c r="G820" s="71" t="n">
        <f aca="false">VarInput!G820</f>
        <v>0</v>
      </c>
      <c r="H820" s="71" t="n">
        <f aca="false">VarInput!H820</f>
        <v>0</v>
      </c>
      <c r="I820" s="71" t="n">
        <f aca="false">VarInput!I820</f>
        <v>0</v>
      </c>
      <c r="J820" s="71" t="n">
        <f aca="false">VarInput!J820</f>
        <v>0</v>
      </c>
      <c r="K820" s="72" t="n">
        <f aca="false">VarInput!K820</f>
        <v>0</v>
      </c>
      <c r="L820" s="72"/>
      <c r="M820" s="72"/>
    </row>
    <row r="821" customFormat="false" ht="12.75" hidden="false" customHeight="false" outlineLevel="0" collapsed="false">
      <c r="A821" s="71" t="n">
        <f aca="false">VarInput!A821</f>
        <v>0</v>
      </c>
      <c r="B821" s="71" t="n">
        <f aca="false">VarInput!B821</f>
        <v>0</v>
      </c>
      <c r="C821" s="71" t="n">
        <f aca="false">VarInput!C821</f>
        <v>0</v>
      </c>
      <c r="D821" s="71" t="n">
        <f aca="false">VarInput!D821</f>
        <v>0</v>
      </c>
      <c r="E821" s="71" t="n">
        <f aca="false">VarInput!E821</f>
        <v>0</v>
      </c>
      <c r="F821" s="71" t="n">
        <f aca="false">VarInput!F821</f>
        <v>0</v>
      </c>
      <c r="G821" s="71" t="n">
        <f aca="false">VarInput!G821</f>
        <v>0</v>
      </c>
      <c r="H821" s="71" t="n">
        <f aca="false">VarInput!H821</f>
        <v>0</v>
      </c>
      <c r="I821" s="71" t="n">
        <f aca="false">VarInput!I821</f>
        <v>0</v>
      </c>
      <c r="J821" s="71" t="n">
        <f aca="false">VarInput!J821</f>
        <v>0</v>
      </c>
      <c r="K821" s="72" t="n">
        <f aca="false">VarInput!K821</f>
        <v>0</v>
      </c>
      <c r="L821" s="72"/>
      <c r="M821" s="72"/>
    </row>
    <row r="822" customFormat="false" ht="12.75" hidden="false" customHeight="false" outlineLevel="0" collapsed="false">
      <c r="A822" s="71" t="n">
        <f aca="false">VarInput!A822</f>
        <v>0</v>
      </c>
      <c r="B822" s="71" t="n">
        <f aca="false">VarInput!B822</f>
        <v>0</v>
      </c>
      <c r="C822" s="71" t="n">
        <f aca="false">VarInput!C822</f>
        <v>0</v>
      </c>
      <c r="D822" s="71" t="n">
        <f aca="false">VarInput!D822</f>
        <v>0</v>
      </c>
      <c r="E822" s="71" t="n">
        <f aca="false">VarInput!E822</f>
        <v>0</v>
      </c>
      <c r="F822" s="71" t="n">
        <f aca="false">VarInput!F822</f>
        <v>0</v>
      </c>
      <c r="G822" s="71" t="n">
        <f aca="false">VarInput!G822</f>
        <v>0</v>
      </c>
      <c r="H822" s="71" t="n">
        <f aca="false">VarInput!H822</f>
        <v>0</v>
      </c>
      <c r="I822" s="71" t="n">
        <f aca="false">VarInput!I822</f>
        <v>0</v>
      </c>
      <c r="J822" s="71" t="n">
        <f aca="false">VarInput!J822</f>
        <v>0</v>
      </c>
      <c r="K822" s="72" t="n">
        <f aca="false">VarInput!K822</f>
        <v>0</v>
      </c>
      <c r="L822" s="72"/>
      <c r="M822" s="72"/>
    </row>
    <row r="823" customFormat="false" ht="12.75" hidden="false" customHeight="false" outlineLevel="0" collapsed="false">
      <c r="A823" s="71" t="n">
        <f aca="false">VarInput!A823</f>
        <v>0</v>
      </c>
      <c r="B823" s="71" t="n">
        <f aca="false">VarInput!B823</f>
        <v>0</v>
      </c>
      <c r="C823" s="71" t="n">
        <f aca="false">VarInput!C823</f>
        <v>0</v>
      </c>
      <c r="D823" s="71" t="n">
        <f aca="false">VarInput!D823</f>
        <v>0</v>
      </c>
      <c r="E823" s="71" t="n">
        <f aca="false">VarInput!E823</f>
        <v>0</v>
      </c>
      <c r="F823" s="71" t="n">
        <f aca="false">VarInput!F823</f>
        <v>0</v>
      </c>
      <c r="G823" s="71" t="n">
        <f aca="false">VarInput!G823</f>
        <v>0</v>
      </c>
      <c r="H823" s="71" t="n">
        <f aca="false">VarInput!H823</f>
        <v>0</v>
      </c>
      <c r="I823" s="71" t="n">
        <f aca="false">VarInput!I823</f>
        <v>0</v>
      </c>
      <c r="J823" s="71" t="n">
        <f aca="false">VarInput!J823</f>
        <v>0</v>
      </c>
      <c r="K823" s="72" t="n">
        <f aca="false">VarInput!K823</f>
        <v>0</v>
      </c>
      <c r="L823" s="72"/>
      <c r="M823" s="72"/>
    </row>
    <row r="824" customFormat="false" ht="12.75" hidden="false" customHeight="false" outlineLevel="0" collapsed="false">
      <c r="A824" s="71" t="n">
        <f aca="false">VarInput!A824</f>
        <v>0</v>
      </c>
      <c r="B824" s="71" t="n">
        <f aca="false">VarInput!B824</f>
        <v>0</v>
      </c>
      <c r="C824" s="71" t="n">
        <f aca="false">VarInput!C824</f>
        <v>0</v>
      </c>
      <c r="D824" s="71" t="n">
        <f aca="false">VarInput!D824</f>
        <v>0</v>
      </c>
      <c r="E824" s="71" t="n">
        <f aca="false">VarInput!E824</f>
        <v>0</v>
      </c>
      <c r="F824" s="71" t="n">
        <f aca="false">VarInput!F824</f>
        <v>0</v>
      </c>
      <c r="G824" s="71" t="n">
        <f aca="false">VarInput!G824</f>
        <v>0</v>
      </c>
      <c r="H824" s="71" t="n">
        <f aca="false">VarInput!H824</f>
        <v>0</v>
      </c>
      <c r="I824" s="71" t="n">
        <f aca="false">VarInput!I824</f>
        <v>0</v>
      </c>
      <c r="J824" s="71" t="n">
        <f aca="false">VarInput!J824</f>
        <v>0</v>
      </c>
      <c r="K824" s="72" t="n">
        <f aca="false">VarInput!K824</f>
        <v>0</v>
      </c>
      <c r="L824" s="72"/>
      <c r="M824" s="72"/>
    </row>
    <row r="825" customFormat="false" ht="12.75" hidden="false" customHeight="false" outlineLevel="0" collapsed="false">
      <c r="A825" s="71" t="n">
        <f aca="false">VarInput!A825</f>
        <v>0</v>
      </c>
      <c r="B825" s="71" t="n">
        <f aca="false">VarInput!B825</f>
        <v>0</v>
      </c>
      <c r="C825" s="71" t="n">
        <f aca="false">VarInput!C825</f>
        <v>0</v>
      </c>
      <c r="D825" s="71" t="n">
        <f aca="false">VarInput!D825</f>
        <v>0</v>
      </c>
      <c r="E825" s="71" t="n">
        <f aca="false">VarInput!E825</f>
        <v>0</v>
      </c>
      <c r="F825" s="71" t="n">
        <f aca="false">VarInput!F825</f>
        <v>0</v>
      </c>
      <c r="G825" s="71" t="n">
        <f aca="false">VarInput!G825</f>
        <v>0</v>
      </c>
      <c r="H825" s="71" t="n">
        <f aca="false">VarInput!H825</f>
        <v>0</v>
      </c>
      <c r="I825" s="71" t="n">
        <f aca="false">VarInput!I825</f>
        <v>0</v>
      </c>
      <c r="J825" s="71" t="n">
        <f aca="false">VarInput!J825</f>
        <v>0</v>
      </c>
      <c r="K825" s="72" t="n">
        <f aca="false">VarInput!K825</f>
        <v>0</v>
      </c>
      <c r="L825" s="72"/>
      <c r="M825" s="72"/>
    </row>
    <row r="826" customFormat="false" ht="12.75" hidden="false" customHeight="false" outlineLevel="0" collapsed="false">
      <c r="A826" s="71" t="n">
        <f aca="false">VarInput!A826</f>
        <v>0</v>
      </c>
      <c r="B826" s="71" t="n">
        <f aca="false">VarInput!B826</f>
        <v>0</v>
      </c>
      <c r="C826" s="71" t="n">
        <f aca="false">VarInput!C826</f>
        <v>0</v>
      </c>
      <c r="D826" s="71" t="n">
        <f aca="false">VarInput!D826</f>
        <v>0</v>
      </c>
      <c r="E826" s="71" t="n">
        <f aca="false">VarInput!E826</f>
        <v>0</v>
      </c>
      <c r="F826" s="71" t="n">
        <f aca="false">VarInput!F826</f>
        <v>0</v>
      </c>
      <c r="G826" s="71" t="n">
        <f aca="false">VarInput!G826</f>
        <v>0</v>
      </c>
      <c r="H826" s="71" t="n">
        <f aca="false">VarInput!H826</f>
        <v>0</v>
      </c>
      <c r="I826" s="71" t="n">
        <f aca="false">VarInput!I826</f>
        <v>0</v>
      </c>
      <c r="J826" s="71" t="n">
        <f aca="false">VarInput!J826</f>
        <v>0</v>
      </c>
      <c r="K826" s="72" t="n">
        <f aca="false">VarInput!K826</f>
        <v>0</v>
      </c>
      <c r="L826" s="72"/>
      <c r="M826" s="72"/>
    </row>
    <row r="827" customFormat="false" ht="12.75" hidden="false" customHeight="false" outlineLevel="0" collapsed="false">
      <c r="A827" s="71" t="n">
        <f aca="false">VarInput!A827</f>
        <v>0</v>
      </c>
      <c r="B827" s="71" t="n">
        <f aca="false">VarInput!B827</f>
        <v>0</v>
      </c>
      <c r="C827" s="71" t="n">
        <f aca="false">VarInput!C827</f>
        <v>0</v>
      </c>
      <c r="D827" s="71" t="n">
        <f aca="false">VarInput!D827</f>
        <v>0</v>
      </c>
      <c r="E827" s="71" t="n">
        <f aca="false">VarInput!E827</f>
        <v>0</v>
      </c>
      <c r="F827" s="71" t="n">
        <f aca="false">VarInput!F827</f>
        <v>0</v>
      </c>
      <c r="G827" s="71" t="n">
        <f aca="false">VarInput!G827</f>
        <v>0</v>
      </c>
      <c r="H827" s="71" t="n">
        <f aca="false">VarInput!H827</f>
        <v>0</v>
      </c>
      <c r="I827" s="71" t="n">
        <f aca="false">VarInput!I827</f>
        <v>0</v>
      </c>
      <c r="J827" s="71" t="n">
        <f aca="false">VarInput!J827</f>
        <v>0</v>
      </c>
      <c r="K827" s="72" t="n">
        <f aca="false">VarInput!K827</f>
        <v>0</v>
      </c>
      <c r="L827" s="72"/>
      <c r="M827" s="72"/>
    </row>
    <row r="828" customFormat="false" ht="12.75" hidden="false" customHeight="false" outlineLevel="0" collapsed="false">
      <c r="A828" s="71" t="n">
        <f aca="false">VarInput!A828</f>
        <v>0</v>
      </c>
      <c r="B828" s="71" t="n">
        <f aca="false">VarInput!B828</f>
        <v>0</v>
      </c>
      <c r="C828" s="71" t="n">
        <f aca="false">VarInput!C828</f>
        <v>0</v>
      </c>
      <c r="D828" s="71" t="n">
        <f aca="false">VarInput!D828</f>
        <v>0</v>
      </c>
      <c r="E828" s="71" t="n">
        <f aca="false">VarInput!E828</f>
        <v>0</v>
      </c>
      <c r="F828" s="71" t="n">
        <f aca="false">VarInput!F828</f>
        <v>0</v>
      </c>
      <c r="G828" s="71" t="n">
        <f aca="false">VarInput!G828</f>
        <v>0</v>
      </c>
      <c r="H828" s="71" t="n">
        <f aca="false">VarInput!H828</f>
        <v>0</v>
      </c>
      <c r="I828" s="71" t="n">
        <f aca="false">VarInput!I828</f>
        <v>0</v>
      </c>
      <c r="J828" s="71" t="n">
        <f aca="false">VarInput!J828</f>
        <v>0</v>
      </c>
      <c r="K828" s="72" t="n">
        <f aca="false">VarInput!K828</f>
        <v>0</v>
      </c>
      <c r="L828" s="72"/>
      <c r="M828" s="72"/>
    </row>
    <row r="829" customFormat="false" ht="12.75" hidden="false" customHeight="false" outlineLevel="0" collapsed="false">
      <c r="A829" s="71" t="n">
        <f aca="false">VarInput!A829</f>
        <v>0</v>
      </c>
      <c r="B829" s="71" t="n">
        <f aca="false">VarInput!B829</f>
        <v>0</v>
      </c>
      <c r="C829" s="71" t="n">
        <f aca="false">VarInput!C829</f>
        <v>0</v>
      </c>
      <c r="D829" s="71" t="n">
        <f aca="false">VarInput!D829</f>
        <v>0</v>
      </c>
      <c r="E829" s="71" t="n">
        <f aca="false">VarInput!E829</f>
        <v>0</v>
      </c>
      <c r="F829" s="71" t="n">
        <f aca="false">VarInput!F829</f>
        <v>0</v>
      </c>
      <c r="G829" s="71" t="n">
        <f aca="false">VarInput!G829</f>
        <v>0</v>
      </c>
      <c r="H829" s="71" t="n">
        <f aca="false">VarInput!H829</f>
        <v>0</v>
      </c>
      <c r="I829" s="71" t="n">
        <f aca="false">VarInput!I829</f>
        <v>0</v>
      </c>
      <c r="J829" s="71" t="n">
        <f aca="false">VarInput!J829</f>
        <v>0</v>
      </c>
      <c r="K829" s="72" t="n">
        <f aca="false">VarInput!K829</f>
        <v>0</v>
      </c>
      <c r="L829" s="72"/>
      <c r="M829" s="72"/>
    </row>
    <row r="830" customFormat="false" ht="12.75" hidden="false" customHeight="false" outlineLevel="0" collapsed="false">
      <c r="A830" s="71" t="n">
        <f aca="false">VarInput!A830</f>
        <v>0</v>
      </c>
      <c r="B830" s="71" t="n">
        <f aca="false">VarInput!B830</f>
        <v>0</v>
      </c>
      <c r="C830" s="71" t="n">
        <f aca="false">VarInput!C830</f>
        <v>0</v>
      </c>
      <c r="D830" s="71" t="n">
        <f aca="false">VarInput!D830</f>
        <v>0</v>
      </c>
      <c r="E830" s="71" t="n">
        <f aca="false">VarInput!E830</f>
        <v>0</v>
      </c>
      <c r="F830" s="71" t="n">
        <f aca="false">VarInput!F830</f>
        <v>0</v>
      </c>
      <c r="G830" s="71" t="n">
        <f aca="false">VarInput!G830</f>
        <v>0</v>
      </c>
      <c r="H830" s="71" t="n">
        <f aca="false">VarInput!H830</f>
        <v>0</v>
      </c>
      <c r="I830" s="71" t="n">
        <f aca="false">VarInput!I830</f>
        <v>0</v>
      </c>
      <c r="J830" s="71" t="n">
        <f aca="false">VarInput!J830</f>
        <v>0</v>
      </c>
      <c r="K830" s="72" t="n">
        <f aca="false">VarInput!K830</f>
        <v>0</v>
      </c>
      <c r="L830" s="72"/>
      <c r="M830" s="72"/>
    </row>
    <row r="831" customFormat="false" ht="12.75" hidden="false" customHeight="false" outlineLevel="0" collapsed="false">
      <c r="A831" s="71" t="n">
        <f aca="false">VarInput!A831</f>
        <v>0</v>
      </c>
      <c r="B831" s="71" t="n">
        <f aca="false">VarInput!B831</f>
        <v>0</v>
      </c>
      <c r="C831" s="71" t="n">
        <f aca="false">VarInput!C831</f>
        <v>0</v>
      </c>
      <c r="D831" s="71" t="n">
        <f aca="false">VarInput!D831</f>
        <v>0</v>
      </c>
      <c r="E831" s="71" t="n">
        <f aca="false">VarInput!E831</f>
        <v>0</v>
      </c>
      <c r="F831" s="71" t="n">
        <f aca="false">VarInput!F831</f>
        <v>0</v>
      </c>
      <c r="G831" s="71" t="n">
        <f aca="false">VarInput!G831</f>
        <v>0</v>
      </c>
      <c r="H831" s="71" t="n">
        <f aca="false">VarInput!H831</f>
        <v>0</v>
      </c>
      <c r="I831" s="71" t="n">
        <f aca="false">VarInput!I831</f>
        <v>0</v>
      </c>
      <c r="J831" s="71" t="n">
        <f aca="false">VarInput!J831</f>
        <v>0</v>
      </c>
      <c r="K831" s="72" t="n">
        <f aca="false">VarInput!K831</f>
        <v>0</v>
      </c>
      <c r="L831" s="72"/>
      <c r="M831" s="72"/>
    </row>
    <row r="832" customFormat="false" ht="12.75" hidden="false" customHeight="false" outlineLevel="0" collapsed="false">
      <c r="A832" s="71" t="n">
        <f aca="false">VarInput!A832</f>
        <v>0</v>
      </c>
      <c r="B832" s="71" t="n">
        <f aca="false">VarInput!B832</f>
        <v>0</v>
      </c>
      <c r="C832" s="71" t="n">
        <f aca="false">VarInput!C832</f>
        <v>0</v>
      </c>
      <c r="D832" s="71" t="n">
        <f aca="false">VarInput!D832</f>
        <v>0</v>
      </c>
      <c r="E832" s="71" t="n">
        <f aca="false">VarInput!E832</f>
        <v>0</v>
      </c>
      <c r="F832" s="71" t="n">
        <f aca="false">VarInput!F832</f>
        <v>0</v>
      </c>
      <c r="G832" s="71" t="n">
        <f aca="false">VarInput!G832</f>
        <v>0</v>
      </c>
      <c r="H832" s="71" t="n">
        <f aca="false">VarInput!H832</f>
        <v>0</v>
      </c>
      <c r="I832" s="71" t="n">
        <f aca="false">VarInput!I832</f>
        <v>0</v>
      </c>
      <c r="J832" s="71" t="n">
        <f aca="false">VarInput!J832</f>
        <v>0</v>
      </c>
      <c r="K832" s="72" t="n">
        <f aca="false">VarInput!K832</f>
        <v>0</v>
      </c>
      <c r="L832" s="72"/>
      <c r="M832" s="72"/>
    </row>
    <row r="833" customFormat="false" ht="12.75" hidden="false" customHeight="false" outlineLevel="0" collapsed="false">
      <c r="A833" s="71" t="n">
        <f aca="false">VarInput!A833</f>
        <v>0</v>
      </c>
      <c r="B833" s="71" t="n">
        <f aca="false">VarInput!B833</f>
        <v>0</v>
      </c>
      <c r="C833" s="71" t="n">
        <f aca="false">VarInput!C833</f>
        <v>0</v>
      </c>
      <c r="D833" s="71" t="n">
        <f aca="false">VarInput!D833</f>
        <v>0</v>
      </c>
      <c r="E833" s="71" t="n">
        <f aca="false">VarInput!E833</f>
        <v>0</v>
      </c>
      <c r="F833" s="71" t="n">
        <f aca="false">VarInput!F833</f>
        <v>0</v>
      </c>
      <c r="G833" s="71" t="n">
        <f aca="false">VarInput!G833</f>
        <v>0</v>
      </c>
      <c r="H833" s="71" t="n">
        <f aca="false">VarInput!H833</f>
        <v>0</v>
      </c>
      <c r="I833" s="71" t="n">
        <f aca="false">VarInput!I833</f>
        <v>0</v>
      </c>
      <c r="J833" s="71" t="n">
        <f aca="false">VarInput!J833</f>
        <v>0</v>
      </c>
      <c r="K833" s="72" t="n">
        <f aca="false">VarInput!K833</f>
        <v>0</v>
      </c>
      <c r="L833" s="72"/>
      <c r="M833" s="72"/>
    </row>
    <row r="834" customFormat="false" ht="12.75" hidden="false" customHeight="false" outlineLevel="0" collapsed="false">
      <c r="A834" s="71" t="n">
        <f aca="false">VarInput!A834</f>
        <v>0</v>
      </c>
      <c r="B834" s="71" t="n">
        <f aca="false">VarInput!B834</f>
        <v>0</v>
      </c>
      <c r="C834" s="71" t="n">
        <f aca="false">VarInput!C834</f>
        <v>0</v>
      </c>
      <c r="D834" s="71" t="n">
        <f aca="false">VarInput!D834</f>
        <v>0</v>
      </c>
      <c r="E834" s="71" t="n">
        <f aca="false">VarInput!E834</f>
        <v>0</v>
      </c>
      <c r="F834" s="71" t="n">
        <f aca="false">VarInput!F834</f>
        <v>0</v>
      </c>
      <c r="G834" s="71" t="n">
        <f aca="false">VarInput!G834</f>
        <v>0</v>
      </c>
      <c r="H834" s="71" t="n">
        <f aca="false">VarInput!H834</f>
        <v>0</v>
      </c>
      <c r="I834" s="71" t="n">
        <f aca="false">VarInput!I834</f>
        <v>0</v>
      </c>
      <c r="J834" s="71" t="n">
        <f aca="false">VarInput!J834</f>
        <v>0</v>
      </c>
      <c r="K834" s="72" t="n">
        <f aca="false">VarInput!K834</f>
        <v>0</v>
      </c>
      <c r="L834" s="72"/>
      <c r="M834" s="72"/>
    </row>
    <row r="835" customFormat="false" ht="12.75" hidden="false" customHeight="false" outlineLevel="0" collapsed="false">
      <c r="A835" s="71" t="n">
        <f aca="false">VarInput!A835</f>
        <v>0</v>
      </c>
      <c r="B835" s="71" t="n">
        <f aca="false">VarInput!B835</f>
        <v>0</v>
      </c>
      <c r="C835" s="71" t="n">
        <f aca="false">VarInput!C835</f>
        <v>0</v>
      </c>
      <c r="D835" s="71" t="n">
        <f aca="false">VarInput!D835</f>
        <v>0</v>
      </c>
      <c r="E835" s="71" t="n">
        <f aca="false">VarInput!E835</f>
        <v>0</v>
      </c>
      <c r="F835" s="71" t="n">
        <f aca="false">VarInput!F835</f>
        <v>0</v>
      </c>
      <c r="G835" s="71" t="n">
        <f aca="false">VarInput!G835</f>
        <v>0</v>
      </c>
      <c r="H835" s="71" t="n">
        <f aca="false">VarInput!H835</f>
        <v>0</v>
      </c>
      <c r="I835" s="71" t="n">
        <f aca="false">VarInput!I835</f>
        <v>0</v>
      </c>
      <c r="J835" s="71" t="n">
        <f aca="false">VarInput!J835</f>
        <v>0</v>
      </c>
      <c r="K835" s="72" t="n">
        <f aca="false">VarInput!K835</f>
        <v>0</v>
      </c>
      <c r="L835" s="72"/>
      <c r="M835" s="72"/>
    </row>
    <row r="836" customFormat="false" ht="12.75" hidden="false" customHeight="false" outlineLevel="0" collapsed="false">
      <c r="A836" s="71" t="n">
        <f aca="false">VarInput!A836</f>
        <v>0</v>
      </c>
      <c r="B836" s="71" t="n">
        <f aca="false">VarInput!B836</f>
        <v>0</v>
      </c>
      <c r="C836" s="71" t="n">
        <f aca="false">VarInput!C836</f>
        <v>0</v>
      </c>
      <c r="D836" s="71" t="n">
        <f aca="false">VarInput!D836</f>
        <v>0</v>
      </c>
      <c r="E836" s="71" t="n">
        <f aca="false">VarInput!E836</f>
        <v>0</v>
      </c>
      <c r="F836" s="71" t="n">
        <f aca="false">VarInput!F836</f>
        <v>0</v>
      </c>
      <c r="G836" s="71" t="n">
        <f aca="false">VarInput!G836</f>
        <v>0</v>
      </c>
      <c r="H836" s="71" t="n">
        <f aca="false">VarInput!H836</f>
        <v>0</v>
      </c>
      <c r="I836" s="71" t="n">
        <f aca="false">VarInput!I836</f>
        <v>0</v>
      </c>
      <c r="J836" s="71" t="n">
        <f aca="false">VarInput!J836</f>
        <v>0</v>
      </c>
      <c r="K836" s="72" t="n">
        <f aca="false">VarInput!K836</f>
        <v>0</v>
      </c>
      <c r="L836" s="72"/>
      <c r="M836" s="72"/>
    </row>
    <row r="837" customFormat="false" ht="12.75" hidden="false" customHeight="false" outlineLevel="0" collapsed="false">
      <c r="A837" s="71" t="n">
        <f aca="false">VarInput!A837</f>
        <v>0</v>
      </c>
      <c r="B837" s="71" t="n">
        <f aca="false">VarInput!B837</f>
        <v>0</v>
      </c>
      <c r="C837" s="71" t="n">
        <f aca="false">VarInput!C837</f>
        <v>0</v>
      </c>
      <c r="D837" s="71" t="n">
        <f aca="false">VarInput!D837</f>
        <v>0</v>
      </c>
      <c r="E837" s="71" t="n">
        <f aca="false">VarInput!E837</f>
        <v>0</v>
      </c>
      <c r="F837" s="71" t="n">
        <f aca="false">VarInput!F837</f>
        <v>0</v>
      </c>
      <c r="G837" s="71" t="n">
        <f aca="false">VarInput!G837</f>
        <v>0</v>
      </c>
      <c r="H837" s="71" t="n">
        <f aca="false">VarInput!H837</f>
        <v>0</v>
      </c>
      <c r="I837" s="71" t="n">
        <f aca="false">VarInput!I837</f>
        <v>0</v>
      </c>
      <c r="J837" s="71" t="n">
        <f aca="false">VarInput!J837</f>
        <v>0</v>
      </c>
      <c r="K837" s="72" t="n">
        <f aca="false">VarInput!K837</f>
        <v>0</v>
      </c>
      <c r="L837" s="72"/>
      <c r="M837" s="72"/>
    </row>
    <row r="838" customFormat="false" ht="12.75" hidden="false" customHeight="false" outlineLevel="0" collapsed="false">
      <c r="A838" s="71" t="n">
        <f aca="false">VarInput!A838</f>
        <v>0</v>
      </c>
      <c r="B838" s="71" t="n">
        <f aca="false">VarInput!B838</f>
        <v>0</v>
      </c>
      <c r="C838" s="71" t="n">
        <f aca="false">VarInput!C838</f>
        <v>0</v>
      </c>
      <c r="D838" s="71" t="n">
        <f aca="false">VarInput!D838</f>
        <v>0</v>
      </c>
      <c r="E838" s="71" t="n">
        <f aca="false">VarInput!E838</f>
        <v>0</v>
      </c>
      <c r="F838" s="71" t="n">
        <f aca="false">VarInput!F838</f>
        <v>0</v>
      </c>
      <c r="G838" s="71" t="n">
        <f aca="false">VarInput!G838</f>
        <v>0</v>
      </c>
      <c r="H838" s="71" t="n">
        <f aca="false">VarInput!H838</f>
        <v>0</v>
      </c>
      <c r="I838" s="71" t="n">
        <f aca="false">VarInput!I838</f>
        <v>0</v>
      </c>
      <c r="J838" s="71" t="n">
        <f aca="false">VarInput!J838</f>
        <v>0</v>
      </c>
      <c r="K838" s="72" t="n">
        <f aca="false">VarInput!K838</f>
        <v>0</v>
      </c>
      <c r="L838" s="72"/>
      <c r="M838" s="72"/>
    </row>
    <row r="839" customFormat="false" ht="12.75" hidden="false" customHeight="false" outlineLevel="0" collapsed="false">
      <c r="A839" s="71" t="n">
        <f aca="false">VarInput!A839</f>
        <v>0</v>
      </c>
      <c r="B839" s="71" t="n">
        <f aca="false">VarInput!B839</f>
        <v>0</v>
      </c>
      <c r="C839" s="71" t="n">
        <f aca="false">VarInput!C839</f>
        <v>0</v>
      </c>
      <c r="D839" s="71" t="n">
        <f aca="false">VarInput!D839</f>
        <v>0</v>
      </c>
      <c r="E839" s="71" t="n">
        <f aca="false">VarInput!E839</f>
        <v>0</v>
      </c>
      <c r="F839" s="71" t="n">
        <f aca="false">VarInput!F839</f>
        <v>0</v>
      </c>
      <c r="G839" s="71" t="n">
        <f aca="false">VarInput!G839</f>
        <v>0</v>
      </c>
      <c r="H839" s="71" t="n">
        <f aca="false">VarInput!H839</f>
        <v>0</v>
      </c>
      <c r="I839" s="71" t="n">
        <f aca="false">VarInput!I839</f>
        <v>0</v>
      </c>
      <c r="J839" s="71" t="n">
        <f aca="false">VarInput!J839</f>
        <v>0</v>
      </c>
      <c r="K839" s="72" t="n">
        <f aca="false">VarInput!K839</f>
        <v>0</v>
      </c>
      <c r="L839" s="72"/>
      <c r="M839" s="72"/>
    </row>
    <row r="840" customFormat="false" ht="12.75" hidden="false" customHeight="false" outlineLevel="0" collapsed="false">
      <c r="A840" s="71" t="n">
        <f aca="false">VarInput!A840</f>
        <v>0</v>
      </c>
      <c r="B840" s="71" t="n">
        <f aca="false">VarInput!B840</f>
        <v>0</v>
      </c>
      <c r="C840" s="71" t="n">
        <f aca="false">VarInput!C840</f>
        <v>0</v>
      </c>
      <c r="D840" s="71" t="n">
        <f aca="false">VarInput!D840</f>
        <v>0</v>
      </c>
      <c r="E840" s="71" t="n">
        <f aca="false">VarInput!E840</f>
        <v>0</v>
      </c>
      <c r="F840" s="71" t="n">
        <f aca="false">VarInput!F840</f>
        <v>0</v>
      </c>
      <c r="G840" s="71" t="n">
        <f aca="false">VarInput!G840</f>
        <v>0</v>
      </c>
      <c r="H840" s="71" t="n">
        <f aca="false">VarInput!H840</f>
        <v>0</v>
      </c>
      <c r="I840" s="71" t="n">
        <f aca="false">VarInput!I840</f>
        <v>0</v>
      </c>
      <c r="J840" s="71" t="n">
        <f aca="false">VarInput!J840</f>
        <v>0</v>
      </c>
      <c r="K840" s="72" t="n">
        <f aca="false">VarInput!K840</f>
        <v>0</v>
      </c>
      <c r="L840" s="72"/>
      <c r="M840" s="72"/>
    </row>
    <row r="841" customFormat="false" ht="12.75" hidden="false" customHeight="false" outlineLevel="0" collapsed="false">
      <c r="A841" s="71" t="n">
        <f aca="false">VarInput!A841</f>
        <v>0</v>
      </c>
      <c r="B841" s="71" t="n">
        <f aca="false">VarInput!B841</f>
        <v>0</v>
      </c>
      <c r="C841" s="71" t="n">
        <f aca="false">VarInput!C841</f>
        <v>0</v>
      </c>
      <c r="D841" s="71" t="n">
        <f aca="false">VarInput!D841</f>
        <v>0</v>
      </c>
      <c r="E841" s="71" t="n">
        <f aca="false">VarInput!E841</f>
        <v>0</v>
      </c>
      <c r="F841" s="71" t="n">
        <f aca="false">VarInput!F841</f>
        <v>0</v>
      </c>
      <c r="G841" s="71" t="n">
        <f aca="false">VarInput!G841</f>
        <v>0</v>
      </c>
      <c r="H841" s="71" t="n">
        <f aca="false">VarInput!H841</f>
        <v>0</v>
      </c>
      <c r="I841" s="71" t="n">
        <f aca="false">VarInput!I841</f>
        <v>0</v>
      </c>
      <c r="J841" s="71" t="n">
        <f aca="false">VarInput!J841</f>
        <v>0</v>
      </c>
      <c r="K841" s="72" t="n">
        <f aca="false">VarInput!K841</f>
        <v>0</v>
      </c>
      <c r="L841" s="72"/>
      <c r="M841" s="72"/>
    </row>
    <row r="842" customFormat="false" ht="12.75" hidden="false" customHeight="false" outlineLevel="0" collapsed="false">
      <c r="A842" s="71" t="n">
        <f aca="false">VarInput!A842</f>
        <v>0</v>
      </c>
      <c r="B842" s="71" t="n">
        <f aca="false">VarInput!B842</f>
        <v>0</v>
      </c>
      <c r="C842" s="71" t="n">
        <f aca="false">VarInput!C842</f>
        <v>0</v>
      </c>
      <c r="D842" s="71" t="n">
        <f aca="false">VarInput!D842</f>
        <v>0</v>
      </c>
      <c r="E842" s="71" t="n">
        <f aca="false">VarInput!E842</f>
        <v>0</v>
      </c>
      <c r="F842" s="71" t="n">
        <f aca="false">VarInput!F842</f>
        <v>0</v>
      </c>
      <c r="G842" s="71" t="n">
        <f aca="false">VarInput!G842</f>
        <v>0</v>
      </c>
      <c r="H842" s="71" t="n">
        <f aca="false">VarInput!H842</f>
        <v>0</v>
      </c>
      <c r="I842" s="71" t="n">
        <f aca="false">VarInput!I842</f>
        <v>0</v>
      </c>
      <c r="J842" s="71" t="n">
        <f aca="false">VarInput!J842</f>
        <v>0</v>
      </c>
      <c r="K842" s="72" t="n">
        <f aca="false">VarInput!K842</f>
        <v>0</v>
      </c>
      <c r="L842" s="72"/>
      <c r="M842" s="72"/>
    </row>
    <row r="843" customFormat="false" ht="12.75" hidden="false" customHeight="false" outlineLevel="0" collapsed="false">
      <c r="A843" s="71" t="n">
        <f aca="false">VarInput!A843</f>
        <v>0</v>
      </c>
      <c r="B843" s="71" t="n">
        <f aca="false">VarInput!B843</f>
        <v>0</v>
      </c>
      <c r="C843" s="71" t="n">
        <f aca="false">VarInput!C843</f>
        <v>0</v>
      </c>
      <c r="D843" s="71" t="n">
        <f aca="false">VarInput!D843</f>
        <v>0</v>
      </c>
      <c r="E843" s="71" t="n">
        <f aca="false">VarInput!E843</f>
        <v>0</v>
      </c>
      <c r="F843" s="71" t="n">
        <f aca="false">VarInput!F843</f>
        <v>0</v>
      </c>
      <c r="G843" s="71" t="n">
        <f aca="false">VarInput!G843</f>
        <v>0</v>
      </c>
      <c r="H843" s="71" t="n">
        <f aca="false">VarInput!H843</f>
        <v>0</v>
      </c>
      <c r="I843" s="71" t="n">
        <f aca="false">VarInput!I843</f>
        <v>0</v>
      </c>
      <c r="J843" s="71" t="n">
        <f aca="false">VarInput!J843</f>
        <v>0</v>
      </c>
      <c r="K843" s="72" t="n">
        <f aca="false">VarInput!K843</f>
        <v>0</v>
      </c>
      <c r="L843" s="72"/>
      <c r="M843" s="72"/>
    </row>
    <row r="844" customFormat="false" ht="12.75" hidden="false" customHeight="false" outlineLevel="0" collapsed="false">
      <c r="A844" s="71" t="n">
        <f aca="false">VarInput!A844</f>
        <v>0</v>
      </c>
      <c r="B844" s="71" t="n">
        <f aca="false">VarInput!B844</f>
        <v>0</v>
      </c>
      <c r="C844" s="71" t="n">
        <f aca="false">VarInput!C844</f>
        <v>0</v>
      </c>
      <c r="D844" s="71" t="n">
        <f aca="false">VarInput!D844</f>
        <v>0</v>
      </c>
      <c r="E844" s="71" t="n">
        <f aca="false">VarInput!E844</f>
        <v>0</v>
      </c>
      <c r="F844" s="71" t="n">
        <f aca="false">VarInput!F844</f>
        <v>0</v>
      </c>
      <c r="G844" s="71" t="n">
        <f aca="false">VarInput!G844</f>
        <v>0</v>
      </c>
      <c r="H844" s="71" t="n">
        <f aca="false">VarInput!H844</f>
        <v>0</v>
      </c>
      <c r="I844" s="71" t="n">
        <f aca="false">VarInput!I844</f>
        <v>0</v>
      </c>
      <c r="J844" s="71" t="n">
        <f aca="false">VarInput!J844</f>
        <v>0</v>
      </c>
      <c r="K844" s="72" t="n">
        <f aca="false">VarInput!K844</f>
        <v>0</v>
      </c>
      <c r="L844" s="72"/>
      <c r="M844" s="72"/>
    </row>
    <row r="845" customFormat="false" ht="12.75" hidden="false" customHeight="false" outlineLevel="0" collapsed="false">
      <c r="A845" s="71" t="n">
        <f aca="false">VarInput!A845</f>
        <v>0</v>
      </c>
      <c r="B845" s="71" t="n">
        <f aca="false">VarInput!B845</f>
        <v>0</v>
      </c>
      <c r="C845" s="71" t="n">
        <f aca="false">VarInput!C845</f>
        <v>0</v>
      </c>
      <c r="D845" s="71" t="n">
        <f aca="false">VarInput!D845</f>
        <v>0</v>
      </c>
      <c r="E845" s="71" t="n">
        <f aca="false">VarInput!E845</f>
        <v>0</v>
      </c>
      <c r="F845" s="71" t="n">
        <f aca="false">VarInput!F845</f>
        <v>0</v>
      </c>
      <c r="G845" s="71" t="n">
        <f aca="false">VarInput!G845</f>
        <v>0</v>
      </c>
      <c r="H845" s="71" t="n">
        <f aca="false">VarInput!H845</f>
        <v>0</v>
      </c>
      <c r="I845" s="71" t="n">
        <f aca="false">VarInput!I845</f>
        <v>0</v>
      </c>
      <c r="J845" s="71" t="n">
        <f aca="false">VarInput!J845</f>
        <v>0</v>
      </c>
      <c r="K845" s="72" t="n">
        <f aca="false">VarInput!K845</f>
        <v>0</v>
      </c>
      <c r="L845" s="72"/>
      <c r="M845" s="72"/>
    </row>
    <row r="846" customFormat="false" ht="12.75" hidden="false" customHeight="false" outlineLevel="0" collapsed="false">
      <c r="A846" s="71" t="n">
        <f aca="false">VarInput!A846</f>
        <v>0</v>
      </c>
      <c r="B846" s="71" t="n">
        <f aca="false">VarInput!B846</f>
        <v>0</v>
      </c>
      <c r="C846" s="71" t="n">
        <f aca="false">VarInput!C846</f>
        <v>0</v>
      </c>
      <c r="D846" s="71" t="n">
        <f aca="false">VarInput!D846</f>
        <v>0</v>
      </c>
      <c r="E846" s="71" t="n">
        <f aca="false">VarInput!E846</f>
        <v>0</v>
      </c>
      <c r="F846" s="71" t="n">
        <f aca="false">VarInput!F846</f>
        <v>0</v>
      </c>
      <c r="G846" s="71" t="n">
        <f aca="false">VarInput!G846</f>
        <v>0</v>
      </c>
      <c r="H846" s="71" t="n">
        <f aca="false">VarInput!H846</f>
        <v>0</v>
      </c>
      <c r="I846" s="71" t="n">
        <f aca="false">VarInput!I846</f>
        <v>0</v>
      </c>
      <c r="J846" s="71" t="n">
        <f aca="false">VarInput!J846</f>
        <v>0</v>
      </c>
      <c r="K846" s="72" t="n">
        <f aca="false">VarInput!K846</f>
        <v>0</v>
      </c>
      <c r="L846" s="72"/>
      <c r="M846" s="72"/>
    </row>
    <row r="847" customFormat="false" ht="12.75" hidden="false" customHeight="false" outlineLevel="0" collapsed="false">
      <c r="A847" s="71" t="n">
        <f aca="false">VarInput!A847</f>
        <v>0</v>
      </c>
      <c r="B847" s="71" t="n">
        <f aca="false">VarInput!B847</f>
        <v>0</v>
      </c>
      <c r="C847" s="71" t="n">
        <f aca="false">VarInput!C847</f>
        <v>0</v>
      </c>
      <c r="D847" s="71" t="n">
        <f aca="false">VarInput!D847</f>
        <v>0</v>
      </c>
      <c r="E847" s="71" t="n">
        <f aca="false">VarInput!E847</f>
        <v>0</v>
      </c>
      <c r="F847" s="71" t="n">
        <f aca="false">VarInput!F847</f>
        <v>0</v>
      </c>
      <c r="G847" s="71" t="n">
        <f aca="false">VarInput!G847</f>
        <v>0</v>
      </c>
      <c r="H847" s="71" t="n">
        <f aca="false">VarInput!H847</f>
        <v>0</v>
      </c>
      <c r="I847" s="71" t="n">
        <f aca="false">VarInput!I847</f>
        <v>0</v>
      </c>
      <c r="J847" s="71" t="n">
        <f aca="false">VarInput!J847</f>
        <v>0</v>
      </c>
      <c r="K847" s="72" t="n">
        <f aca="false">VarInput!K847</f>
        <v>0</v>
      </c>
      <c r="L847" s="72"/>
      <c r="M847" s="72"/>
    </row>
    <row r="848" customFormat="false" ht="12.75" hidden="false" customHeight="false" outlineLevel="0" collapsed="false">
      <c r="A848" s="71" t="n">
        <f aca="false">VarInput!A848</f>
        <v>0</v>
      </c>
      <c r="B848" s="71" t="n">
        <f aca="false">VarInput!B848</f>
        <v>0</v>
      </c>
      <c r="C848" s="71" t="n">
        <f aca="false">VarInput!C848</f>
        <v>0</v>
      </c>
      <c r="D848" s="71" t="n">
        <f aca="false">VarInput!D848</f>
        <v>0</v>
      </c>
      <c r="E848" s="71" t="n">
        <f aca="false">VarInput!E848</f>
        <v>0</v>
      </c>
      <c r="F848" s="71" t="n">
        <f aca="false">VarInput!F848</f>
        <v>0</v>
      </c>
      <c r="G848" s="71" t="n">
        <f aca="false">VarInput!G848</f>
        <v>0</v>
      </c>
      <c r="H848" s="71" t="n">
        <f aca="false">VarInput!H848</f>
        <v>0</v>
      </c>
      <c r="I848" s="71" t="n">
        <f aca="false">VarInput!I848</f>
        <v>0</v>
      </c>
      <c r="J848" s="71" t="n">
        <f aca="false">VarInput!J848</f>
        <v>0</v>
      </c>
      <c r="K848" s="72" t="n">
        <f aca="false">VarInput!K848</f>
        <v>0</v>
      </c>
      <c r="L848" s="72"/>
      <c r="M848" s="72"/>
    </row>
    <row r="849" customFormat="false" ht="12.75" hidden="false" customHeight="false" outlineLevel="0" collapsed="false">
      <c r="A849" s="71" t="n">
        <f aca="false">VarInput!A849</f>
        <v>0</v>
      </c>
      <c r="B849" s="71" t="n">
        <f aca="false">VarInput!B849</f>
        <v>0</v>
      </c>
      <c r="C849" s="71" t="n">
        <f aca="false">VarInput!C849</f>
        <v>0</v>
      </c>
      <c r="D849" s="71" t="n">
        <f aca="false">VarInput!D849</f>
        <v>0</v>
      </c>
      <c r="E849" s="71" t="n">
        <f aca="false">VarInput!E849</f>
        <v>0</v>
      </c>
      <c r="F849" s="71" t="n">
        <f aca="false">VarInput!F849</f>
        <v>0</v>
      </c>
      <c r="G849" s="71" t="n">
        <f aca="false">VarInput!G849</f>
        <v>0</v>
      </c>
      <c r="H849" s="71" t="n">
        <f aca="false">VarInput!H849</f>
        <v>0</v>
      </c>
      <c r="I849" s="71" t="n">
        <f aca="false">VarInput!I849</f>
        <v>0</v>
      </c>
      <c r="J849" s="71" t="n">
        <f aca="false">VarInput!J849</f>
        <v>0</v>
      </c>
      <c r="K849" s="72" t="n">
        <f aca="false">VarInput!K849</f>
        <v>0</v>
      </c>
      <c r="L849" s="72"/>
      <c r="M849" s="72"/>
    </row>
    <row r="850" customFormat="false" ht="12.75" hidden="false" customHeight="false" outlineLevel="0" collapsed="false">
      <c r="A850" s="71" t="n">
        <f aca="false">VarInput!A850</f>
        <v>0</v>
      </c>
      <c r="B850" s="71" t="n">
        <f aca="false">VarInput!B850</f>
        <v>0</v>
      </c>
      <c r="C850" s="71" t="n">
        <f aca="false">VarInput!C850</f>
        <v>0</v>
      </c>
      <c r="D850" s="71" t="n">
        <f aca="false">VarInput!D850</f>
        <v>0</v>
      </c>
      <c r="E850" s="71" t="n">
        <f aca="false">VarInput!E850</f>
        <v>0</v>
      </c>
      <c r="F850" s="71" t="n">
        <f aca="false">VarInput!F850</f>
        <v>0</v>
      </c>
      <c r="G850" s="71" t="n">
        <f aca="false">VarInput!G850</f>
        <v>0</v>
      </c>
      <c r="H850" s="71" t="n">
        <f aca="false">VarInput!H850</f>
        <v>0</v>
      </c>
      <c r="I850" s="71" t="n">
        <f aca="false">VarInput!I850</f>
        <v>0</v>
      </c>
      <c r="J850" s="71" t="n">
        <f aca="false">VarInput!J850</f>
        <v>0</v>
      </c>
      <c r="K850" s="72" t="n">
        <f aca="false">VarInput!K850</f>
        <v>0</v>
      </c>
      <c r="L850" s="72"/>
      <c r="M850" s="72"/>
    </row>
    <row r="851" customFormat="false" ht="12.75" hidden="false" customHeight="false" outlineLevel="0" collapsed="false">
      <c r="A851" s="71" t="n">
        <f aca="false">VarInput!A851</f>
        <v>0</v>
      </c>
      <c r="B851" s="71" t="n">
        <f aca="false">VarInput!B851</f>
        <v>0</v>
      </c>
      <c r="C851" s="71" t="n">
        <f aca="false">VarInput!C851</f>
        <v>0</v>
      </c>
      <c r="D851" s="71" t="n">
        <f aca="false">VarInput!D851</f>
        <v>0</v>
      </c>
      <c r="E851" s="71" t="n">
        <f aca="false">VarInput!E851</f>
        <v>0</v>
      </c>
      <c r="F851" s="71" t="n">
        <f aca="false">VarInput!F851</f>
        <v>0</v>
      </c>
      <c r="G851" s="71" t="n">
        <f aca="false">VarInput!G851</f>
        <v>0</v>
      </c>
      <c r="H851" s="71" t="n">
        <f aca="false">VarInput!H851</f>
        <v>0</v>
      </c>
      <c r="I851" s="71" t="n">
        <f aca="false">VarInput!I851</f>
        <v>0</v>
      </c>
      <c r="J851" s="71" t="n">
        <f aca="false">VarInput!J851</f>
        <v>0</v>
      </c>
      <c r="K851" s="72" t="n">
        <f aca="false">VarInput!K851</f>
        <v>0</v>
      </c>
      <c r="L851" s="72"/>
      <c r="M851" s="72"/>
    </row>
    <row r="852" customFormat="false" ht="12.75" hidden="false" customHeight="false" outlineLevel="0" collapsed="false">
      <c r="A852" s="71" t="n">
        <f aca="false">VarInput!A852</f>
        <v>0</v>
      </c>
      <c r="B852" s="71" t="n">
        <f aca="false">VarInput!B852</f>
        <v>0</v>
      </c>
      <c r="C852" s="71" t="n">
        <f aca="false">VarInput!C852</f>
        <v>0</v>
      </c>
      <c r="D852" s="71" t="n">
        <f aca="false">VarInput!D852</f>
        <v>0</v>
      </c>
      <c r="E852" s="71" t="n">
        <f aca="false">VarInput!E852</f>
        <v>0</v>
      </c>
      <c r="F852" s="71" t="n">
        <f aca="false">VarInput!F852</f>
        <v>0</v>
      </c>
      <c r="G852" s="71" t="n">
        <f aca="false">VarInput!G852</f>
        <v>0</v>
      </c>
      <c r="H852" s="71" t="n">
        <f aca="false">VarInput!H852</f>
        <v>0</v>
      </c>
      <c r="I852" s="71" t="n">
        <f aca="false">VarInput!I852</f>
        <v>0</v>
      </c>
      <c r="J852" s="71" t="n">
        <f aca="false">VarInput!J852</f>
        <v>0</v>
      </c>
      <c r="K852" s="72" t="n">
        <f aca="false">VarInput!K852</f>
        <v>0</v>
      </c>
      <c r="L852" s="72"/>
      <c r="M852" s="72"/>
    </row>
    <row r="853" customFormat="false" ht="12.75" hidden="false" customHeight="false" outlineLevel="0" collapsed="false">
      <c r="A853" s="71" t="n">
        <f aca="false">VarInput!A853</f>
        <v>0</v>
      </c>
      <c r="B853" s="71" t="n">
        <f aca="false">VarInput!B853</f>
        <v>0</v>
      </c>
      <c r="C853" s="71" t="n">
        <f aca="false">VarInput!C853</f>
        <v>0</v>
      </c>
      <c r="D853" s="71" t="n">
        <f aca="false">VarInput!D853</f>
        <v>0</v>
      </c>
      <c r="E853" s="71" t="n">
        <f aca="false">VarInput!E853</f>
        <v>0</v>
      </c>
      <c r="F853" s="71" t="n">
        <f aca="false">VarInput!F853</f>
        <v>0</v>
      </c>
      <c r="G853" s="71" t="n">
        <f aca="false">VarInput!G853</f>
        <v>0</v>
      </c>
      <c r="H853" s="71" t="n">
        <f aca="false">VarInput!H853</f>
        <v>0</v>
      </c>
      <c r="I853" s="71" t="n">
        <f aca="false">VarInput!I853</f>
        <v>0</v>
      </c>
      <c r="J853" s="71" t="n">
        <f aca="false">VarInput!J853</f>
        <v>0</v>
      </c>
      <c r="K853" s="72" t="n">
        <f aca="false">VarInput!K853</f>
        <v>0</v>
      </c>
      <c r="L853" s="72"/>
      <c r="M853" s="72"/>
    </row>
    <row r="854" customFormat="false" ht="12.75" hidden="false" customHeight="false" outlineLevel="0" collapsed="false">
      <c r="A854" s="71" t="n">
        <f aca="false">VarInput!A854</f>
        <v>0</v>
      </c>
      <c r="B854" s="71" t="n">
        <f aca="false">VarInput!B854</f>
        <v>0</v>
      </c>
      <c r="C854" s="71" t="n">
        <f aca="false">VarInput!C854</f>
        <v>0</v>
      </c>
      <c r="D854" s="71" t="n">
        <f aca="false">VarInput!D854</f>
        <v>0</v>
      </c>
      <c r="E854" s="71" t="n">
        <f aca="false">VarInput!E854</f>
        <v>0</v>
      </c>
      <c r="F854" s="71" t="n">
        <f aca="false">VarInput!F854</f>
        <v>0</v>
      </c>
      <c r="G854" s="71" t="n">
        <f aca="false">VarInput!G854</f>
        <v>0</v>
      </c>
      <c r="H854" s="71" t="n">
        <f aca="false">VarInput!H854</f>
        <v>0</v>
      </c>
      <c r="I854" s="71" t="n">
        <f aca="false">VarInput!I854</f>
        <v>0</v>
      </c>
      <c r="J854" s="71" t="n">
        <f aca="false">VarInput!J854</f>
        <v>0</v>
      </c>
      <c r="K854" s="72" t="n">
        <f aca="false">VarInput!K854</f>
        <v>0</v>
      </c>
      <c r="L854" s="72"/>
      <c r="M854" s="72"/>
    </row>
    <row r="855" customFormat="false" ht="12.75" hidden="false" customHeight="false" outlineLevel="0" collapsed="false">
      <c r="A855" s="71" t="n">
        <f aca="false">VarInput!A855</f>
        <v>0</v>
      </c>
      <c r="B855" s="71" t="n">
        <f aca="false">VarInput!B855</f>
        <v>0</v>
      </c>
      <c r="C855" s="71" t="n">
        <f aca="false">VarInput!C855</f>
        <v>0</v>
      </c>
      <c r="D855" s="71" t="n">
        <f aca="false">VarInput!D855</f>
        <v>0</v>
      </c>
      <c r="E855" s="71" t="n">
        <f aca="false">VarInput!E855</f>
        <v>0</v>
      </c>
      <c r="F855" s="71" t="n">
        <f aca="false">VarInput!F855</f>
        <v>0</v>
      </c>
      <c r="G855" s="71" t="n">
        <f aca="false">VarInput!G855</f>
        <v>0</v>
      </c>
      <c r="H855" s="71" t="n">
        <f aca="false">VarInput!H855</f>
        <v>0</v>
      </c>
      <c r="I855" s="71" t="n">
        <f aca="false">VarInput!I855</f>
        <v>0</v>
      </c>
      <c r="J855" s="71" t="n">
        <f aca="false">VarInput!J855</f>
        <v>0</v>
      </c>
      <c r="K855" s="72" t="n">
        <f aca="false">VarInput!K855</f>
        <v>0</v>
      </c>
      <c r="L855" s="72"/>
      <c r="M855" s="72"/>
    </row>
    <row r="856" customFormat="false" ht="12.75" hidden="false" customHeight="false" outlineLevel="0" collapsed="false">
      <c r="A856" s="71" t="n">
        <f aca="false">VarInput!A856</f>
        <v>0</v>
      </c>
      <c r="B856" s="71" t="n">
        <f aca="false">VarInput!B856</f>
        <v>0</v>
      </c>
      <c r="C856" s="71" t="n">
        <f aca="false">VarInput!C856</f>
        <v>0</v>
      </c>
      <c r="D856" s="71" t="n">
        <f aca="false">VarInput!D856</f>
        <v>0</v>
      </c>
      <c r="E856" s="71" t="n">
        <f aca="false">VarInput!E856</f>
        <v>0</v>
      </c>
      <c r="F856" s="71" t="n">
        <f aca="false">VarInput!F856</f>
        <v>0</v>
      </c>
      <c r="G856" s="71" t="n">
        <f aca="false">VarInput!G856</f>
        <v>0</v>
      </c>
      <c r="H856" s="71" t="n">
        <f aca="false">VarInput!H856</f>
        <v>0</v>
      </c>
      <c r="I856" s="71" t="n">
        <f aca="false">VarInput!I856</f>
        <v>0</v>
      </c>
      <c r="J856" s="71" t="n">
        <f aca="false">VarInput!J856</f>
        <v>0</v>
      </c>
      <c r="K856" s="72" t="n">
        <f aca="false">VarInput!K856</f>
        <v>0</v>
      </c>
      <c r="L856" s="72"/>
      <c r="M856" s="72"/>
    </row>
    <row r="857" customFormat="false" ht="12.75" hidden="false" customHeight="false" outlineLevel="0" collapsed="false">
      <c r="A857" s="71" t="n">
        <f aca="false">VarInput!A857</f>
        <v>0</v>
      </c>
      <c r="B857" s="71" t="n">
        <f aca="false">VarInput!B857</f>
        <v>0</v>
      </c>
      <c r="C857" s="71" t="n">
        <f aca="false">VarInput!C857</f>
        <v>0</v>
      </c>
      <c r="D857" s="71" t="n">
        <f aca="false">VarInput!D857</f>
        <v>0</v>
      </c>
      <c r="E857" s="71" t="n">
        <f aca="false">VarInput!E857</f>
        <v>0</v>
      </c>
      <c r="F857" s="71" t="n">
        <f aca="false">VarInput!F857</f>
        <v>0</v>
      </c>
      <c r="G857" s="71" t="n">
        <f aca="false">VarInput!G857</f>
        <v>0</v>
      </c>
      <c r="H857" s="71" t="n">
        <f aca="false">VarInput!H857</f>
        <v>0</v>
      </c>
      <c r="I857" s="71" t="n">
        <f aca="false">VarInput!I857</f>
        <v>0</v>
      </c>
      <c r="J857" s="71" t="n">
        <f aca="false">VarInput!J857</f>
        <v>0</v>
      </c>
      <c r="K857" s="72" t="n">
        <f aca="false">VarInput!K857</f>
        <v>0</v>
      </c>
      <c r="L857" s="72"/>
      <c r="M857" s="72"/>
    </row>
    <row r="858" customFormat="false" ht="12.75" hidden="false" customHeight="false" outlineLevel="0" collapsed="false">
      <c r="A858" s="71" t="n">
        <f aca="false">VarInput!A858</f>
        <v>0</v>
      </c>
      <c r="B858" s="71" t="n">
        <f aca="false">VarInput!B858</f>
        <v>0</v>
      </c>
      <c r="C858" s="71" t="n">
        <f aca="false">VarInput!C858</f>
        <v>0</v>
      </c>
      <c r="D858" s="71" t="n">
        <f aca="false">VarInput!D858</f>
        <v>0</v>
      </c>
      <c r="E858" s="71" t="n">
        <f aca="false">VarInput!E858</f>
        <v>0</v>
      </c>
      <c r="F858" s="71" t="n">
        <f aca="false">VarInput!F858</f>
        <v>0</v>
      </c>
      <c r="G858" s="71" t="n">
        <f aca="false">VarInput!G858</f>
        <v>0</v>
      </c>
      <c r="H858" s="71" t="n">
        <f aca="false">VarInput!H858</f>
        <v>0</v>
      </c>
      <c r="I858" s="71" t="n">
        <f aca="false">VarInput!I858</f>
        <v>0</v>
      </c>
      <c r="J858" s="71" t="n">
        <f aca="false">VarInput!J858</f>
        <v>0</v>
      </c>
      <c r="K858" s="72" t="n">
        <f aca="false">VarInput!K858</f>
        <v>0</v>
      </c>
      <c r="L858" s="72"/>
      <c r="M858" s="72"/>
    </row>
    <row r="859" customFormat="false" ht="12.75" hidden="false" customHeight="false" outlineLevel="0" collapsed="false">
      <c r="A859" s="71" t="n">
        <f aca="false">VarInput!A859</f>
        <v>0</v>
      </c>
      <c r="B859" s="71" t="n">
        <f aca="false">VarInput!B859</f>
        <v>0</v>
      </c>
      <c r="C859" s="71" t="n">
        <f aca="false">VarInput!C859</f>
        <v>0</v>
      </c>
      <c r="D859" s="71" t="n">
        <f aca="false">VarInput!D859</f>
        <v>0</v>
      </c>
      <c r="E859" s="71" t="n">
        <f aca="false">VarInput!E859</f>
        <v>0</v>
      </c>
      <c r="F859" s="71" t="n">
        <f aca="false">VarInput!F859</f>
        <v>0</v>
      </c>
      <c r="G859" s="71" t="n">
        <f aca="false">VarInput!G859</f>
        <v>0</v>
      </c>
      <c r="H859" s="71" t="n">
        <f aca="false">VarInput!H859</f>
        <v>0</v>
      </c>
      <c r="I859" s="71" t="n">
        <f aca="false">VarInput!I859</f>
        <v>0</v>
      </c>
      <c r="J859" s="71" t="n">
        <f aca="false">VarInput!J859</f>
        <v>0</v>
      </c>
      <c r="K859" s="72" t="n">
        <f aca="false">VarInput!K859</f>
        <v>0</v>
      </c>
      <c r="L859" s="72"/>
      <c r="M859" s="72"/>
    </row>
    <row r="860" customFormat="false" ht="12.75" hidden="false" customHeight="false" outlineLevel="0" collapsed="false">
      <c r="A860" s="71" t="n">
        <f aca="false">VarInput!A860</f>
        <v>0</v>
      </c>
      <c r="B860" s="71" t="n">
        <f aca="false">VarInput!B860</f>
        <v>0</v>
      </c>
      <c r="C860" s="71" t="n">
        <f aca="false">VarInput!C860</f>
        <v>0</v>
      </c>
      <c r="D860" s="71" t="n">
        <f aca="false">VarInput!D860</f>
        <v>0</v>
      </c>
      <c r="E860" s="71" t="n">
        <f aca="false">VarInput!E860</f>
        <v>0</v>
      </c>
      <c r="F860" s="71" t="n">
        <f aca="false">VarInput!F860</f>
        <v>0</v>
      </c>
      <c r="G860" s="71" t="n">
        <f aca="false">VarInput!G860</f>
        <v>0</v>
      </c>
      <c r="H860" s="71" t="n">
        <f aca="false">VarInput!H860</f>
        <v>0</v>
      </c>
      <c r="I860" s="71" t="n">
        <f aca="false">VarInput!I860</f>
        <v>0</v>
      </c>
      <c r="J860" s="71" t="n">
        <f aca="false">VarInput!J860</f>
        <v>0</v>
      </c>
      <c r="K860" s="72" t="n">
        <f aca="false">VarInput!K860</f>
        <v>0</v>
      </c>
      <c r="L860" s="72"/>
      <c r="M860" s="72"/>
    </row>
    <row r="861" customFormat="false" ht="12.75" hidden="false" customHeight="false" outlineLevel="0" collapsed="false">
      <c r="A861" s="71" t="n">
        <f aca="false">VarInput!A861</f>
        <v>0</v>
      </c>
      <c r="B861" s="71" t="n">
        <f aca="false">VarInput!B861</f>
        <v>0</v>
      </c>
      <c r="C861" s="71" t="n">
        <f aca="false">VarInput!C861</f>
        <v>0</v>
      </c>
      <c r="D861" s="71" t="n">
        <f aca="false">VarInput!D861</f>
        <v>0</v>
      </c>
      <c r="E861" s="71" t="n">
        <f aca="false">VarInput!E861</f>
        <v>0</v>
      </c>
      <c r="F861" s="71" t="n">
        <f aca="false">VarInput!F861</f>
        <v>0</v>
      </c>
      <c r="G861" s="71" t="n">
        <f aca="false">VarInput!G861</f>
        <v>0</v>
      </c>
      <c r="H861" s="71" t="n">
        <f aca="false">VarInput!H861</f>
        <v>0</v>
      </c>
      <c r="I861" s="71" t="n">
        <f aca="false">VarInput!I861</f>
        <v>0</v>
      </c>
      <c r="J861" s="71" t="n">
        <f aca="false">VarInput!J861</f>
        <v>0</v>
      </c>
      <c r="K861" s="72" t="n">
        <f aca="false">VarInput!K861</f>
        <v>0</v>
      </c>
      <c r="L861" s="72"/>
      <c r="M861" s="72"/>
    </row>
    <row r="862" customFormat="false" ht="12.75" hidden="false" customHeight="false" outlineLevel="0" collapsed="false">
      <c r="A862" s="71" t="n">
        <f aca="false">VarInput!A862</f>
        <v>0</v>
      </c>
      <c r="B862" s="71" t="n">
        <f aca="false">VarInput!B862</f>
        <v>0</v>
      </c>
      <c r="C862" s="71" t="n">
        <f aca="false">VarInput!C862</f>
        <v>0</v>
      </c>
      <c r="D862" s="71" t="n">
        <f aca="false">VarInput!D862</f>
        <v>0</v>
      </c>
      <c r="E862" s="71" t="n">
        <f aca="false">VarInput!E862</f>
        <v>0</v>
      </c>
      <c r="F862" s="71" t="n">
        <f aca="false">VarInput!F862</f>
        <v>0</v>
      </c>
      <c r="G862" s="71" t="n">
        <f aca="false">VarInput!G862</f>
        <v>0</v>
      </c>
      <c r="H862" s="71" t="n">
        <f aca="false">VarInput!H862</f>
        <v>0</v>
      </c>
      <c r="I862" s="71" t="n">
        <f aca="false">VarInput!I862</f>
        <v>0</v>
      </c>
      <c r="J862" s="71" t="n">
        <f aca="false">VarInput!J862</f>
        <v>0</v>
      </c>
      <c r="K862" s="72" t="n">
        <f aca="false">VarInput!K862</f>
        <v>0</v>
      </c>
      <c r="L862" s="72"/>
      <c r="M862" s="72"/>
    </row>
    <row r="863" customFormat="false" ht="12.75" hidden="false" customHeight="false" outlineLevel="0" collapsed="false">
      <c r="A863" s="71" t="n">
        <f aca="false">VarInput!A863</f>
        <v>0</v>
      </c>
      <c r="B863" s="71" t="n">
        <f aca="false">VarInput!B863</f>
        <v>0</v>
      </c>
      <c r="C863" s="71" t="n">
        <f aca="false">VarInput!C863</f>
        <v>0</v>
      </c>
      <c r="D863" s="71" t="n">
        <f aca="false">VarInput!D863</f>
        <v>0</v>
      </c>
      <c r="E863" s="71" t="n">
        <f aca="false">VarInput!E863</f>
        <v>0</v>
      </c>
      <c r="F863" s="71" t="n">
        <f aca="false">VarInput!F863</f>
        <v>0</v>
      </c>
      <c r="G863" s="71" t="n">
        <f aca="false">VarInput!G863</f>
        <v>0</v>
      </c>
      <c r="H863" s="71" t="n">
        <f aca="false">VarInput!H863</f>
        <v>0</v>
      </c>
      <c r="I863" s="71" t="n">
        <f aca="false">VarInput!I863</f>
        <v>0</v>
      </c>
      <c r="J863" s="71" t="n">
        <f aca="false">VarInput!J863</f>
        <v>0</v>
      </c>
      <c r="K863" s="72" t="n">
        <f aca="false">VarInput!K863</f>
        <v>0</v>
      </c>
      <c r="L863" s="72"/>
      <c r="M863" s="72"/>
    </row>
    <row r="864" customFormat="false" ht="12.75" hidden="false" customHeight="false" outlineLevel="0" collapsed="false">
      <c r="A864" s="71" t="n">
        <f aca="false">VarInput!A864</f>
        <v>0</v>
      </c>
      <c r="B864" s="71" t="n">
        <f aca="false">VarInput!B864</f>
        <v>0</v>
      </c>
      <c r="C864" s="71" t="n">
        <f aca="false">VarInput!C864</f>
        <v>0</v>
      </c>
      <c r="D864" s="71" t="n">
        <f aca="false">VarInput!D864</f>
        <v>0</v>
      </c>
      <c r="E864" s="71" t="n">
        <f aca="false">VarInput!E864</f>
        <v>0</v>
      </c>
      <c r="F864" s="71" t="n">
        <f aca="false">VarInput!F864</f>
        <v>0</v>
      </c>
      <c r="G864" s="71" t="n">
        <f aca="false">VarInput!G864</f>
        <v>0</v>
      </c>
      <c r="H864" s="71" t="n">
        <f aca="false">VarInput!H864</f>
        <v>0</v>
      </c>
      <c r="I864" s="71" t="n">
        <f aca="false">VarInput!I864</f>
        <v>0</v>
      </c>
      <c r="J864" s="71" t="n">
        <f aca="false">VarInput!J864</f>
        <v>0</v>
      </c>
      <c r="K864" s="72" t="n">
        <f aca="false">VarInput!K864</f>
        <v>0</v>
      </c>
      <c r="L864" s="72"/>
      <c r="M864" s="72"/>
    </row>
    <row r="865" customFormat="false" ht="12.75" hidden="false" customHeight="false" outlineLevel="0" collapsed="false">
      <c r="A865" s="71" t="n">
        <f aca="false">VarInput!A865</f>
        <v>0</v>
      </c>
      <c r="B865" s="71" t="n">
        <f aca="false">VarInput!B865</f>
        <v>0</v>
      </c>
      <c r="C865" s="71" t="n">
        <f aca="false">VarInput!C865</f>
        <v>0</v>
      </c>
      <c r="D865" s="71" t="n">
        <f aca="false">VarInput!D865</f>
        <v>0</v>
      </c>
      <c r="E865" s="71" t="n">
        <f aca="false">VarInput!E865</f>
        <v>0</v>
      </c>
      <c r="F865" s="71" t="n">
        <f aca="false">VarInput!F865</f>
        <v>0</v>
      </c>
      <c r="G865" s="71" t="n">
        <f aca="false">VarInput!G865</f>
        <v>0</v>
      </c>
      <c r="H865" s="71" t="n">
        <f aca="false">VarInput!H865</f>
        <v>0</v>
      </c>
      <c r="I865" s="71" t="n">
        <f aca="false">VarInput!I865</f>
        <v>0</v>
      </c>
      <c r="J865" s="71" t="n">
        <f aca="false">VarInput!J865</f>
        <v>0</v>
      </c>
      <c r="K865" s="72" t="n">
        <f aca="false">VarInput!K865</f>
        <v>0</v>
      </c>
      <c r="L865" s="72"/>
      <c r="M865" s="72"/>
    </row>
    <row r="866" customFormat="false" ht="12.75" hidden="false" customHeight="false" outlineLevel="0" collapsed="false">
      <c r="A866" s="71" t="n">
        <f aca="false">VarInput!A866</f>
        <v>0</v>
      </c>
      <c r="B866" s="71" t="n">
        <f aca="false">VarInput!B866</f>
        <v>0</v>
      </c>
      <c r="C866" s="71" t="n">
        <f aca="false">VarInput!C866</f>
        <v>0</v>
      </c>
      <c r="D866" s="71" t="n">
        <f aca="false">VarInput!D866</f>
        <v>0</v>
      </c>
      <c r="E866" s="71" t="n">
        <f aca="false">VarInput!E866</f>
        <v>0</v>
      </c>
      <c r="F866" s="71" t="n">
        <f aca="false">VarInput!F866</f>
        <v>0</v>
      </c>
      <c r="G866" s="71" t="n">
        <f aca="false">VarInput!G866</f>
        <v>0</v>
      </c>
      <c r="H866" s="71" t="n">
        <f aca="false">VarInput!H866</f>
        <v>0</v>
      </c>
      <c r="I866" s="71" t="n">
        <f aca="false">VarInput!I866</f>
        <v>0</v>
      </c>
      <c r="J866" s="71" t="n">
        <f aca="false">VarInput!J866</f>
        <v>0</v>
      </c>
      <c r="K866" s="72" t="n">
        <f aca="false">VarInput!K866</f>
        <v>0</v>
      </c>
      <c r="L866" s="72"/>
      <c r="M866" s="72"/>
    </row>
    <row r="867" customFormat="false" ht="12.75" hidden="false" customHeight="false" outlineLevel="0" collapsed="false">
      <c r="A867" s="71" t="n">
        <f aca="false">VarInput!A867</f>
        <v>0</v>
      </c>
      <c r="B867" s="71" t="n">
        <f aca="false">VarInput!B867</f>
        <v>0</v>
      </c>
      <c r="C867" s="71" t="n">
        <f aca="false">VarInput!C867</f>
        <v>0</v>
      </c>
      <c r="D867" s="71" t="n">
        <f aca="false">VarInput!D867</f>
        <v>0</v>
      </c>
      <c r="E867" s="71" t="n">
        <f aca="false">VarInput!E867</f>
        <v>0</v>
      </c>
      <c r="F867" s="71" t="n">
        <f aca="false">VarInput!F867</f>
        <v>0</v>
      </c>
      <c r="G867" s="71" t="n">
        <f aca="false">VarInput!G867</f>
        <v>0</v>
      </c>
      <c r="H867" s="71" t="n">
        <f aca="false">VarInput!H867</f>
        <v>0</v>
      </c>
      <c r="I867" s="71" t="n">
        <f aca="false">VarInput!I867</f>
        <v>0</v>
      </c>
      <c r="J867" s="71" t="n">
        <f aca="false">VarInput!J867</f>
        <v>0</v>
      </c>
      <c r="K867" s="72" t="n">
        <f aca="false">VarInput!K867</f>
        <v>0</v>
      </c>
      <c r="L867" s="72"/>
      <c r="M867" s="72"/>
    </row>
    <row r="868" customFormat="false" ht="12.75" hidden="false" customHeight="false" outlineLevel="0" collapsed="false">
      <c r="A868" s="71" t="n">
        <f aca="false">VarInput!A868</f>
        <v>0</v>
      </c>
      <c r="B868" s="71" t="n">
        <f aca="false">VarInput!B868</f>
        <v>0</v>
      </c>
      <c r="C868" s="71" t="n">
        <f aca="false">VarInput!C868</f>
        <v>0</v>
      </c>
      <c r="D868" s="71" t="n">
        <f aca="false">VarInput!D868</f>
        <v>0</v>
      </c>
      <c r="E868" s="71" t="n">
        <f aca="false">VarInput!E868</f>
        <v>0</v>
      </c>
      <c r="F868" s="71" t="n">
        <f aca="false">VarInput!F868</f>
        <v>0</v>
      </c>
      <c r="G868" s="71" t="n">
        <f aca="false">VarInput!G868</f>
        <v>0</v>
      </c>
      <c r="H868" s="71" t="n">
        <f aca="false">VarInput!H868</f>
        <v>0</v>
      </c>
      <c r="I868" s="71" t="n">
        <f aca="false">VarInput!I868</f>
        <v>0</v>
      </c>
      <c r="J868" s="71" t="n">
        <f aca="false">VarInput!J868</f>
        <v>0</v>
      </c>
      <c r="K868" s="72" t="n">
        <f aca="false">VarInput!K868</f>
        <v>0</v>
      </c>
      <c r="L868" s="72"/>
      <c r="M868" s="72"/>
    </row>
    <row r="869" customFormat="false" ht="12.75" hidden="false" customHeight="false" outlineLevel="0" collapsed="false">
      <c r="A869" s="71" t="n">
        <f aca="false">VarInput!A869</f>
        <v>0</v>
      </c>
      <c r="B869" s="71" t="n">
        <f aca="false">VarInput!B869</f>
        <v>0</v>
      </c>
      <c r="C869" s="71" t="n">
        <f aca="false">VarInput!C869</f>
        <v>0</v>
      </c>
      <c r="D869" s="71" t="n">
        <f aca="false">VarInput!D869</f>
        <v>0</v>
      </c>
      <c r="E869" s="71" t="n">
        <f aca="false">VarInput!E869</f>
        <v>0</v>
      </c>
      <c r="F869" s="71" t="n">
        <f aca="false">VarInput!F869</f>
        <v>0</v>
      </c>
      <c r="G869" s="71" t="n">
        <f aca="false">VarInput!G869</f>
        <v>0</v>
      </c>
      <c r="H869" s="71" t="n">
        <f aca="false">VarInput!H869</f>
        <v>0</v>
      </c>
      <c r="I869" s="71" t="n">
        <f aca="false">VarInput!I869</f>
        <v>0</v>
      </c>
      <c r="J869" s="71" t="n">
        <f aca="false">VarInput!J869</f>
        <v>0</v>
      </c>
      <c r="K869" s="72" t="n">
        <f aca="false">VarInput!K869</f>
        <v>0</v>
      </c>
      <c r="L869" s="72"/>
      <c r="M869" s="72"/>
    </row>
    <row r="870" customFormat="false" ht="12.75" hidden="false" customHeight="false" outlineLevel="0" collapsed="false">
      <c r="A870" s="71" t="n">
        <f aca="false">VarInput!A870</f>
        <v>0</v>
      </c>
      <c r="B870" s="71" t="n">
        <f aca="false">VarInput!B870</f>
        <v>0</v>
      </c>
      <c r="C870" s="71" t="n">
        <f aca="false">VarInput!C870</f>
        <v>0</v>
      </c>
      <c r="D870" s="71" t="n">
        <f aca="false">VarInput!D870</f>
        <v>0</v>
      </c>
      <c r="E870" s="71" t="n">
        <f aca="false">VarInput!E870</f>
        <v>0</v>
      </c>
      <c r="F870" s="71" t="n">
        <f aca="false">VarInput!F870</f>
        <v>0</v>
      </c>
      <c r="G870" s="71" t="n">
        <f aca="false">VarInput!G870</f>
        <v>0</v>
      </c>
      <c r="H870" s="71" t="n">
        <f aca="false">VarInput!H870</f>
        <v>0</v>
      </c>
      <c r="I870" s="71" t="n">
        <f aca="false">VarInput!I870</f>
        <v>0</v>
      </c>
      <c r="J870" s="71" t="n">
        <f aca="false">VarInput!J870</f>
        <v>0</v>
      </c>
      <c r="K870" s="72" t="n">
        <f aca="false">VarInput!K870</f>
        <v>0</v>
      </c>
      <c r="L870" s="72"/>
      <c r="M870" s="72"/>
    </row>
    <row r="871" customFormat="false" ht="12.75" hidden="false" customHeight="false" outlineLevel="0" collapsed="false">
      <c r="A871" s="71" t="n">
        <f aca="false">VarInput!A871</f>
        <v>0</v>
      </c>
      <c r="B871" s="71" t="n">
        <f aca="false">VarInput!B871</f>
        <v>0</v>
      </c>
      <c r="C871" s="71" t="n">
        <f aca="false">VarInput!C871</f>
        <v>0</v>
      </c>
      <c r="D871" s="71" t="n">
        <f aca="false">VarInput!D871</f>
        <v>0</v>
      </c>
      <c r="E871" s="71" t="n">
        <f aca="false">VarInput!E871</f>
        <v>0</v>
      </c>
      <c r="F871" s="71" t="n">
        <f aca="false">VarInput!F871</f>
        <v>0</v>
      </c>
      <c r="G871" s="71" t="n">
        <f aca="false">VarInput!G871</f>
        <v>0</v>
      </c>
      <c r="H871" s="71" t="n">
        <f aca="false">VarInput!H871</f>
        <v>0</v>
      </c>
      <c r="I871" s="71" t="n">
        <f aca="false">VarInput!I871</f>
        <v>0</v>
      </c>
      <c r="J871" s="71" t="n">
        <f aca="false">VarInput!J871</f>
        <v>0</v>
      </c>
      <c r="K871" s="72" t="n">
        <f aca="false">VarInput!K871</f>
        <v>0</v>
      </c>
      <c r="L871" s="72"/>
      <c r="M871" s="72"/>
    </row>
    <row r="872" customFormat="false" ht="12.75" hidden="false" customHeight="false" outlineLevel="0" collapsed="false">
      <c r="A872" s="71" t="n">
        <f aca="false">VarInput!A872</f>
        <v>0</v>
      </c>
      <c r="B872" s="71" t="n">
        <f aca="false">VarInput!B872</f>
        <v>0</v>
      </c>
      <c r="C872" s="71" t="n">
        <f aca="false">VarInput!C872</f>
        <v>0</v>
      </c>
      <c r="D872" s="71" t="n">
        <f aca="false">VarInput!D872</f>
        <v>0</v>
      </c>
      <c r="E872" s="71" t="n">
        <f aca="false">VarInput!E872</f>
        <v>0</v>
      </c>
      <c r="F872" s="71" t="n">
        <f aca="false">VarInput!F872</f>
        <v>0</v>
      </c>
      <c r="G872" s="71" t="n">
        <f aca="false">VarInput!G872</f>
        <v>0</v>
      </c>
      <c r="H872" s="71" t="n">
        <f aca="false">VarInput!H872</f>
        <v>0</v>
      </c>
      <c r="I872" s="71" t="n">
        <f aca="false">VarInput!I872</f>
        <v>0</v>
      </c>
      <c r="J872" s="71" t="n">
        <f aca="false">VarInput!J872</f>
        <v>0</v>
      </c>
      <c r="K872" s="72" t="n">
        <f aca="false">VarInput!K872</f>
        <v>0</v>
      </c>
      <c r="L872" s="72"/>
      <c r="M872" s="72"/>
    </row>
    <row r="873" customFormat="false" ht="12.75" hidden="false" customHeight="false" outlineLevel="0" collapsed="false">
      <c r="A873" s="71" t="n">
        <f aca="false">VarInput!A873</f>
        <v>0</v>
      </c>
      <c r="B873" s="71" t="n">
        <f aca="false">VarInput!B873</f>
        <v>0</v>
      </c>
      <c r="C873" s="71" t="n">
        <f aca="false">VarInput!C873</f>
        <v>0</v>
      </c>
      <c r="D873" s="71" t="n">
        <f aca="false">VarInput!D873</f>
        <v>0</v>
      </c>
      <c r="E873" s="71" t="n">
        <f aca="false">VarInput!E873</f>
        <v>0</v>
      </c>
      <c r="F873" s="71" t="n">
        <f aca="false">VarInput!F873</f>
        <v>0</v>
      </c>
      <c r="G873" s="71" t="n">
        <f aca="false">VarInput!G873</f>
        <v>0</v>
      </c>
      <c r="H873" s="71" t="n">
        <f aca="false">VarInput!H873</f>
        <v>0</v>
      </c>
      <c r="I873" s="71" t="n">
        <f aca="false">VarInput!I873</f>
        <v>0</v>
      </c>
      <c r="J873" s="71" t="n">
        <f aca="false">VarInput!J873</f>
        <v>0</v>
      </c>
      <c r="K873" s="72" t="n">
        <f aca="false">VarInput!K873</f>
        <v>0</v>
      </c>
      <c r="L873" s="72"/>
      <c r="M873" s="72"/>
    </row>
    <row r="874" customFormat="false" ht="12.75" hidden="false" customHeight="false" outlineLevel="0" collapsed="false">
      <c r="A874" s="71" t="n">
        <f aca="false">VarInput!A874</f>
        <v>0</v>
      </c>
      <c r="B874" s="71" t="n">
        <f aca="false">VarInput!B874</f>
        <v>0</v>
      </c>
      <c r="C874" s="71" t="n">
        <f aca="false">VarInput!C874</f>
        <v>0</v>
      </c>
      <c r="D874" s="71" t="n">
        <f aca="false">VarInput!D874</f>
        <v>0</v>
      </c>
      <c r="E874" s="71" t="n">
        <f aca="false">VarInput!E874</f>
        <v>0</v>
      </c>
      <c r="F874" s="71" t="n">
        <f aca="false">VarInput!F874</f>
        <v>0</v>
      </c>
      <c r="G874" s="71" t="n">
        <f aca="false">VarInput!G874</f>
        <v>0</v>
      </c>
      <c r="H874" s="71" t="n">
        <f aca="false">VarInput!H874</f>
        <v>0</v>
      </c>
      <c r="I874" s="71" t="n">
        <f aca="false">VarInput!I874</f>
        <v>0</v>
      </c>
      <c r="J874" s="71" t="n">
        <f aca="false">VarInput!J874</f>
        <v>0</v>
      </c>
      <c r="K874" s="72" t="n">
        <f aca="false">VarInput!K874</f>
        <v>0</v>
      </c>
      <c r="L874" s="72"/>
      <c r="M874" s="72"/>
    </row>
    <row r="875" customFormat="false" ht="12.75" hidden="false" customHeight="false" outlineLevel="0" collapsed="false">
      <c r="A875" s="71" t="n">
        <f aca="false">VarInput!A875</f>
        <v>0</v>
      </c>
      <c r="B875" s="71" t="n">
        <f aca="false">VarInput!B875</f>
        <v>0</v>
      </c>
      <c r="C875" s="71" t="n">
        <f aca="false">VarInput!C875</f>
        <v>0</v>
      </c>
      <c r="D875" s="71" t="n">
        <f aca="false">VarInput!D875</f>
        <v>0</v>
      </c>
      <c r="E875" s="71" t="n">
        <f aca="false">VarInput!E875</f>
        <v>0</v>
      </c>
      <c r="F875" s="71" t="n">
        <f aca="false">VarInput!F875</f>
        <v>0</v>
      </c>
      <c r="G875" s="71" t="n">
        <f aca="false">VarInput!G875</f>
        <v>0</v>
      </c>
      <c r="H875" s="71" t="n">
        <f aca="false">VarInput!H875</f>
        <v>0</v>
      </c>
      <c r="I875" s="71" t="n">
        <f aca="false">VarInput!I875</f>
        <v>0</v>
      </c>
      <c r="J875" s="71" t="n">
        <f aca="false">VarInput!J875</f>
        <v>0</v>
      </c>
      <c r="K875" s="72" t="n">
        <f aca="false">VarInput!K875</f>
        <v>0</v>
      </c>
      <c r="L875" s="72"/>
      <c r="M875" s="72"/>
    </row>
    <row r="876" customFormat="false" ht="12.75" hidden="false" customHeight="false" outlineLevel="0" collapsed="false">
      <c r="A876" s="71" t="n">
        <f aca="false">VarInput!A876</f>
        <v>0</v>
      </c>
      <c r="B876" s="71" t="n">
        <f aca="false">VarInput!B876</f>
        <v>0</v>
      </c>
      <c r="C876" s="71" t="n">
        <f aca="false">VarInput!C876</f>
        <v>0</v>
      </c>
      <c r="D876" s="71" t="n">
        <f aca="false">VarInput!D876</f>
        <v>0</v>
      </c>
      <c r="E876" s="71" t="n">
        <f aca="false">VarInput!E876</f>
        <v>0</v>
      </c>
      <c r="F876" s="71" t="n">
        <f aca="false">VarInput!F876</f>
        <v>0</v>
      </c>
      <c r="G876" s="71" t="n">
        <f aca="false">VarInput!G876</f>
        <v>0</v>
      </c>
      <c r="H876" s="71" t="n">
        <f aca="false">VarInput!H876</f>
        <v>0</v>
      </c>
      <c r="I876" s="71" t="n">
        <f aca="false">VarInput!I876</f>
        <v>0</v>
      </c>
      <c r="J876" s="71" t="n">
        <f aca="false">VarInput!J876</f>
        <v>0</v>
      </c>
      <c r="K876" s="72" t="n">
        <f aca="false">VarInput!K876</f>
        <v>0</v>
      </c>
      <c r="L876" s="72"/>
      <c r="M876" s="72"/>
    </row>
    <row r="877" customFormat="false" ht="12.75" hidden="false" customHeight="false" outlineLevel="0" collapsed="false">
      <c r="A877" s="71" t="n">
        <f aca="false">VarInput!A877</f>
        <v>0</v>
      </c>
      <c r="B877" s="71" t="n">
        <f aca="false">VarInput!B877</f>
        <v>0</v>
      </c>
      <c r="C877" s="71" t="n">
        <f aca="false">VarInput!C877</f>
        <v>0</v>
      </c>
      <c r="D877" s="71" t="n">
        <f aca="false">VarInput!D877</f>
        <v>0</v>
      </c>
      <c r="E877" s="71" t="n">
        <f aca="false">VarInput!E877</f>
        <v>0</v>
      </c>
      <c r="F877" s="71" t="n">
        <f aca="false">VarInput!F877</f>
        <v>0</v>
      </c>
      <c r="G877" s="71" t="n">
        <f aca="false">VarInput!G877</f>
        <v>0</v>
      </c>
      <c r="H877" s="71" t="n">
        <f aca="false">VarInput!H877</f>
        <v>0</v>
      </c>
      <c r="I877" s="71" t="n">
        <f aca="false">VarInput!I877</f>
        <v>0</v>
      </c>
      <c r="J877" s="71" t="n">
        <f aca="false">VarInput!J877</f>
        <v>0</v>
      </c>
      <c r="K877" s="72" t="n">
        <f aca="false">VarInput!K877</f>
        <v>0</v>
      </c>
      <c r="L877" s="72"/>
      <c r="M877" s="72"/>
    </row>
    <row r="878" customFormat="false" ht="12.75" hidden="false" customHeight="false" outlineLevel="0" collapsed="false">
      <c r="A878" s="71" t="n">
        <f aca="false">VarInput!A878</f>
        <v>0</v>
      </c>
      <c r="B878" s="71" t="n">
        <f aca="false">VarInput!B878</f>
        <v>0</v>
      </c>
      <c r="C878" s="71" t="n">
        <f aca="false">VarInput!C878</f>
        <v>0</v>
      </c>
      <c r="D878" s="71" t="n">
        <f aca="false">VarInput!D878</f>
        <v>0</v>
      </c>
      <c r="E878" s="71" t="n">
        <f aca="false">VarInput!E878</f>
        <v>0</v>
      </c>
      <c r="F878" s="71" t="n">
        <f aca="false">VarInput!F878</f>
        <v>0</v>
      </c>
      <c r="G878" s="71" t="n">
        <f aca="false">VarInput!G878</f>
        <v>0</v>
      </c>
      <c r="H878" s="71" t="n">
        <f aca="false">VarInput!H878</f>
        <v>0</v>
      </c>
      <c r="I878" s="71" t="n">
        <f aca="false">VarInput!I878</f>
        <v>0</v>
      </c>
      <c r="J878" s="71" t="n">
        <f aca="false">VarInput!J878</f>
        <v>0</v>
      </c>
      <c r="K878" s="72" t="n">
        <f aca="false">VarInput!K878</f>
        <v>0</v>
      </c>
      <c r="L878" s="72"/>
      <c r="M878" s="72"/>
    </row>
    <row r="879" customFormat="false" ht="12.75" hidden="false" customHeight="false" outlineLevel="0" collapsed="false">
      <c r="A879" s="71" t="n">
        <f aca="false">VarInput!A879</f>
        <v>0</v>
      </c>
      <c r="B879" s="71" t="n">
        <f aca="false">VarInput!B879</f>
        <v>0</v>
      </c>
      <c r="C879" s="71" t="n">
        <f aca="false">VarInput!C879</f>
        <v>0</v>
      </c>
      <c r="D879" s="71" t="n">
        <f aca="false">VarInput!D879</f>
        <v>0</v>
      </c>
      <c r="E879" s="71" t="n">
        <f aca="false">VarInput!E879</f>
        <v>0</v>
      </c>
      <c r="F879" s="71" t="n">
        <f aca="false">VarInput!F879</f>
        <v>0</v>
      </c>
      <c r="G879" s="71" t="n">
        <f aca="false">VarInput!G879</f>
        <v>0</v>
      </c>
      <c r="H879" s="71" t="n">
        <f aca="false">VarInput!H879</f>
        <v>0</v>
      </c>
      <c r="I879" s="71" t="n">
        <f aca="false">VarInput!I879</f>
        <v>0</v>
      </c>
      <c r="J879" s="71" t="n">
        <f aca="false">VarInput!J879</f>
        <v>0</v>
      </c>
      <c r="K879" s="72" t="n">
        <f aca="false">VarInput!K879</f>
        <v>0</v>
      </c>
      <c r="L879" s="72"/>
      <c r="M879" s="72"/>
    </row>
    <row r="880" customFormat="false" ht="12.75" hidden="false" customHeight="false" outlineLevel="0" collapsed="false">
      <c r="A880" s="71" t="n">
        <f aca="false">VarInput!A880</f>
        <v>0</v>
      </c>
      <c r="B880" s="71" t="n">
        <f aca="false">VarInput!B880</f>
        <v>0</v>
      </c>
      <c r="C880" s="71" t="n">
        <f aca="false">VarInput!C880</f>
        <v>0</v>
      </c>
      <c r="D880" s="71" t="n">
        <f aca="false">VarInput!D880</f>
        <v>0</v>
      </c>
      <c r="E880" s="71" t="n">
        <f aca="false">VarInput!E880</f>
        <v>0</v>
      </c>
      <c r="F880" s="71" t="n">
        <f aca="false">VarInput!F880</f>
        <v>0</v>
      </c>
      <c r="G880" s="71" t="n">
        <f aca="false">VarInput!G880</f>
        <v>0</v>
      </c>
      <c r="H880" s="71" t="n">
        <f aca="false">VarInput!H880</f>
        <v>0</v>
      </c>
      <c r="I880" s="71" t="n">
        <f aca="false">VarInput!I880</f>
        <v>0</v>
      </c>
      <c r="J880" s="71" t="n">
        <f aca="false">VarInput!J880</f>
        <v>0</v>
      </c>
      <c r="K880" s="72" t="n">
        <f aca="false">VarInput!K880</f>
        <v>0</v>
      </c>
      <c r="L880" s="72"/>
      <c r="M880" s="72"/>
    </row>
    <row r="881" customFormat="false" ht="12.75" hidden="false" customHeight="false" outlineLevel="0" collapsed="false">
      <c r="A881" s="71" t="n">
        <f aca="false">VarInput!A881</f>
        <v>0</v>
      </c>
      <c r="B881" s="71" t="n">
        <f aca="false">VarInput!B881</f>
        <v>0</v>
      </c>
      <c r="C881" s="71" t="n">
        <f aca="false">VarInput!C881</f>
        <v>0</v>
      </c>
      <c r="D881" s="71" t="n">
        <f aca="false">VarInput!D881</f>
        <v>0</v>
      </c>
      <c r="E881" s="71" t="n">
        <f aca="false">VarInput!E881</f>
        <v>0</v>
      </c>
      <c r="F881" s="71" t="n">
        <f aca="false">VarInput!F881</f>
        <v>0</v>
      </c>
      <c r="G881" s="71" t="n">
        <f aca="false">VarInput!G881</f>
        <v>0</v>
      </c>
      <c r="H881" s="71" t="n">
        <f aca="false">VarInput!H881</f>
        <v>0</v>
      </c>
      <c r="I881" s="71" t="n">
        <f aca="false">VarInput!I881</f>
        <v>0</v>
      </c>
      <c r="J881" s="71" t="n">
        <f aca="false">VarInput!J881</f>
        <v>0</v>
      </c>
      <c r="K881" s="72" t="n">
        <f aca="false">VarInput!K881</f>
        <v>0</v>
      </c>
      <c r="L881" s="72"/>
      <c r="M881" s="72"/>
    </row>
    <row r="882" customFormat="false" ht="12.75" hidden="false" customHeight="false" outlineLevel="0" collapsed="false">
      <c r="A882" s="71" t="n">
        <f aca="false">VarInput!A882</f>
        <v>0</v>
      </c>
      <c r="B882" s="71" t="n">
        <f aca="false">VarInput!B882</f>
        <v>0</v>
      </c>
      <c r="C882" s="71" t="n">
        <f aca="false">VarInput!C882</f>
        <v>0</v>
      </c>
      <c r="D882" s="71" t="n">
        <f aca="false">VarInput!D882</f>
        <v>0</v>
      </c>
      <c r="E882" s="71" t="n">
        <f aca="false">VarInput!E882</f>
        <v>0</v>
      </c>
      <c r="F882" s="71" t="n">
        <f aca="false">VarInput!F882</f>
        <v>0</v>
      </c>
      <c r="G882" s="71" t="n">
        <f aca="false">VarInput!G882</f>
        <v>0</v>
      </c>
      <c r="H882" s="71" t="n">
        <f aca="false">VarInput!H882</f>
        <v>0</v>
      </c>
      <c r="I882" s="71" t="n">
        <f aca="false">VarInput!I882</f>
        <v>0</v>
      </c>
      <c r="J882" s="71" t="n">
        <f aca="false">VarInput!J882</f>
        <v>0</v>
      </c>
      <c r="K882" s="72" t="n">
        <f aca="false">VarInput!K882</f>
        <v>0</v>
      </c>
      <c r="L882" s="72"/>
      <c r="M882" s="72"/>
    </row>
    <row r="883" customFormat="false" ht="12.75" hidden="false" customHeight="false" outlineLevel="0" collapsed="false">
      <c r="A883" s="71" t="n">
        <f aca="false">VarInput!A883</f>
        <v>0</v>
      </c>
      <c r="B883" s="71" t="n">
        <f aca="false">VarInput!B883</f>
        <v>0</v>
      </c>
      <c r="C883" s="71" t="n">
        <f aca="false">VarInput!C883</f>
        <v>0</v>
      </c>
      <c r="D883" s="71" t="n">
        <f aca="false">VarInput!D883</f>
        <v>0</v>
      </c>
      <c r="E883" s="71" t="n">
        <f aca="false">VarInput!E883</f>
        <v>0</v>
      </c>
      <c r="F883" s="71" t="n">
        <f aca="false">VarInput!F883</f>
        <v>0</v>
      </c>
      <c r="G883" s="71" t="n">
        <f aca="false">VarInput!G883</f>
        <v>0</v>
      </c>
      <c r="H883" s="71" t="n">
        <f aca="false">VarInput!H883</f>
        <v>0</v>
      </c>
      <c r="I883" s="71" t="n">
        <f aca="false">VarInput!I883</f>
        <v>0</v>
      </c>
      <c r="J883" s="71" t="n">
        <f aca="false">VarInput!J883</f>
        <v>0</v>
      </c>
      <c r="K883" s="72" t="n">
        <f aca="false">VarInput!K883</f>
        <v>0</v>
      </c>
      <c r="L883" s="72"/>
      <c r="M883" s="72"/>
    </row>
    <row r="884" customFormat="false" ht="12.75" hidden="false" customHeight="false" outlineLevel="0" collapsed="false">
      <c r="A884" s="71" t="n">
        <f aca="false">VarInput!A884</f>
        <v>0</v>
      </c>
      <c r="B884" s="71" t="n">
        <f aca="false">VarInput!B884</f>
        <v>0</v>
      </c>
      <c r="C884" s="71" t="n">
        <f aca="false">VarInput!C884</f>
        <v>0</v>
      </c>
      <c r="D884" s="71" t="n">
        <f aca="false">VarInput!D884</f>
        <v>0</v>
      </c>
      <c r="E884" s="71" t="n">
        <f aca="false">VarInput!E884</f>
        <v>0</v>
      </c>
      <c r="F884" s="71" t="n">
        <f aca="false">VarInput!F884</f>
        <v>0</v>
      </c>
      <c r="G884" s="71" t="n">
        <f aca="false">VarInput!G884</f>
        <v>0</v>
      </c>
      <c r="H884" s="71" t="n">
        <f aca="false">VarInput!H884</f>
        <v>0</v>
      </c>
      <c r="I884" s="71" t="n">
        <f aca="false">VarInput!I884</f>
        <v>0</v>
      </c>
      <c r="J884" s="71" t="n">
        <f aca="false">VarInput!J884</f>
        <v>0</v>
      </c>
      <c r="K884" s="72" t="n">
        <f aca="false">VarInput!K884</f>
        <v>0</v>
      </c>
      <c r="L884" s="72"/>
      <c r="M884" s="72"/>
    </row>
    <row r="885" customFormat="false" ht="12.75" hidden="false" customHeight="false" outlineLevel="0" collapsed="false">
      <c r="A885" s="71" t="n">
        <f aca="false">VarInput!A885</f>
        <v>0</v>
      </c>
      <c r="B885" s="71" t="n">
        <f aca="false">VarInput!B885</f>
        <v>0</v>
      </c>
      <c r="C885" s="71" t="n">
        <f aca="false">VarInput!C885</f>
        <v>0</v>
      </c>
      <c r="D885" s="71" t="n">
        <f aca="false">VarInput!D885</f>
        <v>0</v>
      </c>
      <c r="E885" s="71" t="n">
        <f aca="false">VarInput!E885</f>
        <v>0</v>
      </c>
      <c r="F885" s="71" t="n">
        <f aca="false">VarInput!F885</f>
        <v>0</v>
      </c>
      <c r="G885" s="71" t="n">
        <f aca="false">VarInput!G885</f>
        <v>0</v>
      </c>
      <c r="H885" s="71" t="n">
        <f aca="false">VarInput!H885</f>
        <v>0</v>
      </c>
      <c r="I885" s="71" t="n">
        <f aca="false">VarInput!I885</f>
        <v>0</v>
      </c>
      <c r="J885" s="71" t="n">
        <f aca="false">VarInput!J885</f>
        <v>0</v>
      </c>
      <c r="K885" s="72" t="n">
        <f aca="false">VarInput!K885</f>
        <v>0</v>
      </c>
      <c r="L885" s="72"/>
      <c r="M885" s="72"/>
    </row>
    <row r="886" customFormat="false" ht="12.75" hidden="false" customHeight="false" outlineLevel="0" collapsed="false">
      <c r="A886" s="71" t="n">
        <f aca="false">VarInput!A886</f>
        <v>0</v>
      </c>
      <c r="B886" s="71" t="n">
        <f aca="false">VarInput!B886</f>
        <v>0</v>
      </c>
      <c r="C886" s="71" t="n">
        <f aca="false">VarInput!C886</f>
        <v>0</v>
      </c>
      <c r="D886" s="71" t="n">
        <f aca="false">VarInput!D886</f>
        <v>0</v>
      </c>
      <c r="E886" s="71" t="n">
        <f aca="false">VarInput!E886</f>
        <v>0</v>
      </c>
      <c r="F886" s="71" t="n">
        <f aca="false">VarInput!F886</f>
        <v>0</v>
      </c>
      <c r="G886" s="71" t="n">
        <f aca="false">VarInput!G886</f>
        <v>0</v>
      </c>
      <c r="H886" s="71" t="n">
        <f aca="false">VarInput!H886</f>
        <v>0</v>
      </c>
      <c r="I886" s="71" t="n">
        <f aca="false">VarInput!I886</f>
        <v>0</v>
      </c>
      <c r="J886" s="71" t="n">
        <f aca="false">VarInput!J886</f>
        <v>0</v>
      </c>
      <c r="K886" s="72" t="n">
        <f aca="false">VarInput!K886</f>
        <v>0</v>
      </c>
      <c r="L886" s="72"/>
      <c r="M886" s="72"/>
    </row>
    <row r="887" customFormat="false" ht="12.75" hidden="false" customHeight="false" outlineLevel="0" collapsed="false">
      <c r="A887" s="71" t="n">
        <f aca="false">VarInput!A887</f>
        <v>0</v>
      </c>
      <c r="B887" s="71" t="n">
        <f aca="false">VarInput!B887</f>
        <v>0</v>
      </c>
      <c r="C887" s="71" t="n">
        <f aca="false">VarInput!C887</f>
        <v>0</v>
      </c>
      <c r="D887" s="71" t="n">
        <f aca="false">VarInput!D887</f>
        <v>0</v>
      </c>
      <c r="E887" s="71" t="n">
        <f aca="false">VarInput!E887</f>
        <v>0</v>
      </c>
      <c r="F887" s="71" t="n">
        <f aca="false">VarInput!F887</f>
        <v>0</v>
      </c>
      <c r="G887" s="71" t="n">
        <f aca="false">VarInput!G887</f>
        <v>0</v>
      </c>
      <c r="H887" s="71" t="n">
        <f aca="false">VarInput!H887</f>
        <v>0</v>
      </c>
      <c r="I887" s="71" t="n">
        <f aca="false">VarInput!I887</f>
        <v>0</v>
      </c>
      <c r="J887" s="71" t="n">
        <f aca="false">VarInput!J887</f>
        <v>0</v>
      </c>
      <c r="K887" s="72" t="n">
        <f aca="false">VarInput!K887</f>
        <v>0</v>
      </c>
      <c r="L887" s="72"/>
      <c r="M887" s="72"/>
    </row>
    <row r="888" customFormat="false" ht="12.75" hidden="false" customHeight="false" outlineLevel="0" collapsed="false">
      <c r="A888" s="71" t="n">
        <f aca="false">VarInput!A888</f>
        <v>0</v>
      </c>
      <c r="B888" s="71" t="n">
        <f aca="false">VarInput!B888</f>
        <v>0</v>
      </c>
      <c r="C888" s="71" t="n">
        <f aca="false">VarInput!C888</f>
        <v>0</v>
      </c>
      <c r="D888" s="71" t="n">
        <f aca="false">VarInput!D888</f>
        <v>0</v>
      </c>
      <c r="E888" s="71" t="n">
        <f aca="false">VarInput!E888</f>
        <v>0</v>
      </c>
      <c r="F888" s="71" t="n">
        <f aca="false">VarInput!F888</f>
        <v>0</v>
      </c>
      <c r="G888" s="71" t="n">
        <f aca="false">VarInput!G888</f>
        <v>0</v>
      </c>
      <c r="H888" s="71" t="n">
        <f aca="false">VarInput!H888</f>
        <v>0</v>
      </c>
      <c r="I888" s="71" t="n">
        <f aca="false">VarInput!I888</f>
        <v>0</v>
      </c>
      <c r="J888" s="71" t="n">
        <f aca="false">VarInput!J888</f>
        <v>0</v>
      </c>
      <c r="K888" s="72" t="n">
        <f aca="false">VarInput!K888</f>
        <v>0</v>
      </c>
      <c r="L888" s="72"/>
      <c r="M888" s="72"/>
    </row>
    <row r="889" customFormat="false" ht="12.75" hidden="false" customHeight="false" outlineLevel="0" collapsed="false">
      <c r="A889" s="71" t="n">
        <f aca="false">VarInput!A889</f>
        <v>0</v>
      </c>
      <c r="B889" s="71" t="n">
        <f aca="false">VarInput!B889</f>
        <v>0</v>
      </c>
      <c r="C889" s="71" t="n">
        <f aca="false">VarInput!C889</f>
        <v>0</v>
      </c>
      <c r="D889" s="71" t="n">
        <f aca="false">VarInput!D889</f>
        <v>0</v>
      </c>
      <c r="E889" s="71" t="n">
        <f aca="false">VarInput!E889</f>
        <v>0</v>
      </c>
      <c r="F889" s="71" t="n">
        <f aca="false">VarInput!F889</f>
        <v>0</v>
      </c>
      <c r="G889" s="71" t="n">
        <f aca="false">VarInput!G889</f>
        <v>0</v>
      </c>
      <c r="H889" s="71" t="n">
        <f aca="false">VarInput!H889</f>
        <v>0</v>
      </c>
      <c r="I889" s="71" t="n">
        <f aca="false">VarInput!I889</f>
        <v>0</v>
      </c>
      <c r="J889" s="71" t="n">
        <f aca="false">VarInput!J889</f>
        <v>0</v>
      </c>
      <c r="K889" s="72" t="n">
        <f aca="false">VarInput!K889</f>
        <v>0</v>
      </c>
      <c r="L889" s="72"/>
      <c r="M889" s="72"/>
    </row>
    <row r="890" customFormat="false" ht="12.75" hidden="false" customHeight="false" outlineLevel="0" collapsed="false">
      <c r="A890" s="71" t="n">
        <f aca="false">VarInput!A890</f>
        <v>0</v>
      </c>
      <c r="B890" s="71" t="n">
        <f aca="false">VarInput!B890</f>
        <v>0</v>
      </c>
      <c r="C890" s="71" t="n">
        <f aca="false">VarInput!C890</f>
        <v>0</v>
      </c>
      <c r="D890" s="71" t="n">
        <f aca="false">VarInput!D890</f>
        <v>0</v>
      </c>
      <c r="E890" s="71" t="n">
        <f aca="false">VarInput!E890</f>
        <v>0</v>
      </c>
      <c r="F890" s="71" t="n">
        <f aca="false">VarInput!F890</f>
        <v>0</v>
      </c>
      <c r="G890" s="71" t="n">
        <f aca="false">VarInput!G890</f>
        <v>0</v>
      </c>
      <c r="H890" s="71" t="n">
        <f aca="false">VarInput!H890</f>
        <v>0</v>
      </c>
      <c r="I890" s="71" t="n">
        <f aca="false">VarInput!I890</f>
        <v>0</v>
      </c>
      <c r="J890" s="71" t="n">
        <f aca="false">VarInput!J890</f>
        <v>0</v>
      </c>
      <c r="K890" s="72" t="n">
        <f aca="false">VarInput!K890</f>
        <v>0</v>
      </c>
      <c r="L890" s="72"/>
      <c r="M890" s="72"/>
    </row>
    <row r="891" customFormat="false" ht="12.75" hidden="false" customHeight="false" outlineLevel="0" collapsed="false">
      <c r="A891" s="71" t="n">
        <f aca="false">VarInput!A891</f>
        <v>0</v>
      </c>
      <c r="B891" s="71" t="n">
        <f aca="false">VarInput!B891</f>
        <v>0</v>
      </c>
      <c r="C891" s="71" t="n">
        <f aca="false">VarInput!C891</f>
        <v>0</v>
      </c>
      <c r="D891" s="71" t="n">
        <f aca="false">VarInput!D891</f>
        <v>0</v>
      </c>
      <c r="E891" s="71" t="n">
        <f aca="false">VarInput!E891</f>
        <v>0</v>
      </c>
      <c r="F891" s="71" t="n">
        <f aca="false">VarInput!F891</f>
        <v>0</v>
      </c>
      <c r="G891" s="71" t="n">
        <f aca="false">VarInput!G891</f>
        <v>0</v>
      </c>
      <c r="H891" s="71" t="n">
        <f aca="false">VarInput!H891</f>
        <v>0</v>
      </c>
      <c r="I891" s="71" t="n">
        <f aca="false">VarInput!I891</f>
        <v>0</v>
      </c>
      <c r="J891" s="71" t="n">
        <f aca="false">VarInput!J891</f>
        <v>0</v>
      </c>
      <c r="K891" s="72" t="n">
        <f aca="false">VarInput!K891</f>
        <v>0</v>
      </c>
      <c r="L891" s="72"/>
      <c r="M891" s="72"/>
    </row>
    <row r="892" customFormat="false" ht="12.75" hidden="false" customHeight="false" outlineLevel="0" collapsed="false">
      <c r="A892" s="71" t="n">
        <f aca="false">VarInput!A892</f>
        <v>0</v>
      </c>
      <c r="B892" s="71" t="n">
        <f aca="false">VarInput!B892</f>
        <v>0</v>
      </c>
      <c r="C892" s="71" t="n">
        <f aca="false">VarInput!C892</f>
        <v>0</v>
      </c>
      <c r="D892" s="71" t="n">
        <f aca="false">VarInput!D892</f>
        <v>0</v>
      </c>
      <c r="E892" s="71" t="n">
        <f aca="false">VarInput!E892</f>
        <v>0</v>
      </c>
      <c r="F892" s="71" t="n">
        <f aca="false">VarInput!F892</f>
        <v>0</v>
      </c>
      <c r="G892" s="71" t="n">
        <f aca="false">VarInput!G892</f>
        <v>0</v>
      </c>
      <c r="H892" s="71" t="n">
        <f aca="false">VarInput!H892</f>
        <v>0</v>
      </c>
      <c r="I892" s="71" t="n">
        <f aca="false">VarInput!I892</f>
        <v>0</v>
      </c>
      <c r="J892" s="71" t="n">
        <f aca="false">VarInput!J892</f>
        <v>0</v>
      </c>
      <c r="K892" s="72" t="n">
        <f aca="false">VarInput!K892</f>
        <v>0</v>
      </c>
      <c r="L892" s="72"/>
      <c r="M892" s="72"/>
    </row>
    <row r="893" customFormat="false" ht="12.75" hidden="false" customHeight="false" outlineLevel="0" collapsed="false">
      <c r="A893" s="71" t="n">
        <f aca="false">VarInput!A893</f>
        <v>0</v>
      </c>
      <c r="B893" s="71" t="n">
        <f aca="false">VarInput!B893</f>
        <v>0</v>
      </c>
      <c r="C893" s="71" t="n">
        <f aca="false">VarInput!C893</f>
        <v>0</v>
      </c>
      <c r="D893" s="71" t="n">
        <f aca="false">VarInput!D893</f>
        <v>0</v>
      </c>
      <c r="E893" s="71" t="n">
        <f aca="false">VarInput!E893</f>
        <v>0</v>
      </c>
      <c r="F893" s="71" t="n">
        <f aca="false">VarInput!F893</f>
        <v>0</v>
      </c>
      <c r="G893" s="71" t="n">
        <f aca="false">VarInput!G893</f>
        <v>0</v>
      </c>
      <c r="H893" s="71" t="n">
        <f aca="false">VarInput!H893</f>
        <v>0</v>
      </c>
      <c r="I893" s="71" t="n">
        <f aca="false">VarInput!I893</f>
        <v>0</v>
      </c>
      <c r="J893" s="71" t="n">
        <f aca="false">VarInput!J893</f>
        <v>0</v>
      </c>
      <c r="K893" s="72" t="n">
        <f aca="false">VarInput!K893</f>
        <v>0</v>
      </c>
      <c r="L893" s="72"/>
      <c r="M893" s="72"/>
    </row>
    <row r="894" customFormat="false" ht="12.75" hidden="false" customHeight="false" outlineLevel="0" collapsed="false">
      <c r="A894" s="71" t="n">
        <f aca="false">VarInput!A894</f>
        <v>0</v>
      </c>
      <c r="B894" s="71" t="n">
        <f aca="false">VarInput!B894</f>
        <v>0</v>
      </c>
      <c r="C894" s="71" t="n">
        <f aca="false">VarInput!C894</f>
        <v>0</v>
      </c>
      <c r="D894" s="71" t="n">
        <f aca="false">VarInput!D894</f>
        <v>0</v>
      </c>
      <c r="E894" s="71" t="n">
        <f aca="false">VarInput!E894</f>
        <v>0</v>
      </c>
      <c r="F894" s="71" t="n">
        <f aca="false">VarInput!F894</f>
        <v>0</v>
      </c>
      <c r="G894" s="71" t="n">
        <f aca="false">VarInput!G894</f>
        <v>0</v>
      </c>
      <c r="H894" s="71" t="n">
        <f aca="false">VarInput!H894</f>
        <v>0</v>
      </c>
      <c r="I894" s="71" t="n">
        <f aca="false">VarInput!I894</f>
        <v>0</v>
      </c>
      <c r="J894" s="71" t="n">
        <f aca="false">VarInput!J894</f>
        <v>0</v>
      </c>
      <c r="K894" s="72" t="n">
        <f aca="false">VarInput!K894</f>
        <v>0</v>
      </c>
      <c r="L894" s="72"/>
      <c r="M894" s="72"/>
    </row>
    <row r="895" customFormat="false" ht="12.75" hidden="false" customHeight="false" outlineLevel="0" collapsed="false">
      <c r="A895" s="71" t="n">
        <f aca="false">VarInput!A895</f>
        <v>0</v>
      </c>
      <c r="B895" s="71" t="n">
        <f aca="false">VarInput!B895</f>
        <v>0</v>
      </c>
      <c r="C895" s="71" t="n">
        <f aca="false">VarInput!C895</f>
        <v>0</v>
      </c>
      <c r="D895" s="71" t="n">
        <f aca="false">VarInput!D895</f>
        <v>0</v>
      </c>
      <c r="E895" s="71" t="n">
        <f aca="false">VarInput!E895</f>
        <v>0</v>
      </c>
      <c r="F895" s="71" t="n">
        <f aca="false">VarInput!F895</f>
        <v>0</v>
      </c>
      <c r="G895" s="71" t="n">
        <f aca="false">VarInput!G895</f>
        <v>0</v>
      </c>
      <c r="H895" s="71" t="n">
        <f aca="false">VarInput!H895</f>
        <v>0</v>
      </c>
      <c r="I895" s="71" t="n">
        <f aca="false">VarInput!I895</f>
        <v>0</v>
      </c>
      <c r="J895" s="71" t="n">
        <f aca="false">VarInput!J895</f>
        <v>0</v>
      </c>
      <c r="K895" s="72" t="n">
        <f aca="false">VarInput!K895</f>
        <v>0</v>
      </c>
      <c r="L895" s="72"/>
      <c r="M895" s="72"/>
    </row>
    <row r="896" customFormat="false" ht="12.75" hidden="false" customHeight="false" outlineLevel="0" collapsed="false">
      <c r="A896" s="71" t="n">
        <f aca="false">VarInput!A896</f>
        <v>0</v>
      </c>
      <c r="B896" s="71" t="n">
        <f aca="false">VarInput!B896</f>
        <v>0</v>
      </c>
      <c r="C896" s="71" t="n">
        <f aca="false">VarInput!C896</f>
        <v>0</v>
      </c>
      <c r="D896" s="71" t="n">
        <f aca="false">VarInput!D896</f>
        <v>0</v>
      </c>
      <c r="E896" s="71" t="n">
        <f aca="false">VarInput!E896</f>
        <v>0</v>
      </c>
      <c r="F896" s="71" t="n">
        <f aca="false">VarInput!F896</f>
        <v>0</v>
      </c>
      <c r="G896" s="71" t="n">
        <f aca="false">VarInput!G896</f>
        <v>0</v>
      </c>
      <c r="H896" s="71" t="n">
        <f aca="false">VarInput!H896</f>
        <v>0</v>
      </c>
      <c r="I896" s="71" t="n">
        <f aca="false">VarInput!I896</f>
        <v>0</v>
      </c>
      <c r="J896" s="71" t="n">
        <f aca="false">VarInput!J896</f>
        <v>0</v>
      </c>
      <c r="K896" s="72" t="n">
        <f aca="false">VarInput!K896</f>
        <v>0</v>
      </c>
      <c r="L896" s="72"/>
      <c r="M896" s="72"/>
    </row>
    <row r="897" customFormat="false" ht="12.75" hidden="false" customHeight="false" outlineLevel="0" collapsed="false">
      <c r="A897" s="71" t="n">
        <f aca="false">VarInput!A897</f>
        <v>0</v>
      </c>
      <c r="B897" s="71" t="n">
        <f aca="false">VarInput!B897</f>
        <v>0</v>
      </c>
      <c r="C897" s="71" t="n">
        <f aca="false">VarInput!C897</f>
        <v>0</v>
      </c>
      <c r="D897" s="71" t="n">
        <f aca="false">VarInput!D897</f>
        <v>0</v>
      </c>
      <c r="E897" s="71" t="n">
        <f aca="false">VarInput!E897</f>
        <v>0</v>
      </c>
      <c r="F897" s="71" t="n">
        <f aca="false">VarInput!F897</f>
        <v>0</v>
      </c>
      <c r="G897" s="71" t="n">
        <f aca="false">VarInput!G897</f>
        <v>0</v>
      </c>
      <c r="H897" s="71" t="n">
        <f aca="false">VarInput!H897</f>
        <v>0</v>
      </c>
      <c r="I897" s="71" t="n">
        <f aca="false">VarInput!I897</f>
        <v>0</v>
      </c>
      <c r="J897" s="71" t="n">
        <f aca="false">VarInput!J897</f>
        <v>0</v>
      </c>
      <c r="K897" s="72" t="n">
        <f aca="false">VarInput!K897</f>
        <v>0</v>
      </c>
      <c r="L897" s="72"/>
      <c r="M897" s="72"/>
    </row>
    <row r="898" customFormat="false" ht="12.75" hidden="false" customHeight="false" outlineLevel="0" collapsed="false">
      <c r="A898" s="71" t="n">
        <f aca="false">VarInput!A898</f>
        <v>0</v>
      </c>
      <c r="B898" s="71" t="n">
        <f aca="false">VarInput!B898</f>
        <v>0</v>
      </c>
      <c r="C898" s="71" t="n">
        <f aca="false">VarInput!C898</f>
        <v>0</v>
      </c>
      <c r="D898" s="71" t="n">
        <f aca="false">VarInput!D898</f>
        <v>0</v>
      </c>
      <c r="E898" s="71" t="n">
        <f aca="false">VarInput!E898</f>
        <v>0</v>
      </c>
      <c r="F898" s="71" t="n">
        <f aca="false">VarInput!F898</f>
        <v>0</v>
      </c>
      <c r="G898" s="71" t="n">
        <f aca="false">VarInput!G898</f>
        <v>0</v>
      </c>
      <c r="H898" s="71" t="n">
        <f aca="false">VarInput!H898</f>
        <v>0</v>
      </c>
      <c r="I898" s="71" t="n">
        <f aca="false">VarInput!I898</f>
        <v>0</v>
      </c>
      <c r="J898" s="71" t="n">
        <f aca="false">VarInput!J898</f>
        <v>0</v>
      </c>
      <c r="K898" s="72" t="n">
        <f aca="false">VarInput!K898</f>
        <v>0</v>
      </c>
      <c r="L898" s="72"/>
      <c r="M898" s="72"/>
    </row>
    <row r="899" customFormat="false" ht="12.75" hidden="false" customHeight="false" outlineLevel="0" collapsed="false">
      <c r="A899" s="71" t="n">
        <f aca="false">VarInput!A899</f>
        <v>0</v>
      </c>
      <c r="B899" s="71" t="n">
        <f aca="false">VarInput!B899</f>
        <v>0</v>
      </c>
      <c r="C899" s="71" t="n">
        <f aca="false">VarInput!C899</f>
        <v>0</v>
      </c>
      <c r="D899" s="71" t="n">
        <f aca="false">VarInput!D899</f>
        <v>0</v>
      </c>
      <c r="E899" s="71" t="n">
        <f aca="false">VarInput!E899</f>
        <v>0</v>
      </c>
      <c r="F899" s="71" t="n">
        <f aca="false">VarInput!F899</f>
        <v>0</v>
      </c>
      <c r="G899" s="71" t="n">
        <f aca="false">VarInput!G899</f>
        <v>0</v>
      </c>
      <c r="H899" s="71" t="n">
        <f aca="false">VarInput!H899</f>
        <v>0</v>
      </c>
      <c r="I899" s="71" t="n">
        <f aca="false">VarInput!I899</f>
        <v>0</v>
      </c>
      <c r="J899" s="71" t="n">
        <f aca="false">VarInput!J899</f>
        <v>0</v>
      </c>
      <c r="K899" s="72" t="n">
        <f aca="false">VarInput!K899</f>
        <v>0</v>
      </c>
      <c r="L899" s="72"/>
      <c r="M899" s="72"/>
    </row>
    <row r="900" customFormat="false" ht="12.75" hidden="false" customHeight="false" outlineLevel="0" collapsed="false">
      <c r="A900" s="71" t="n">
        <f aca="false">VarInput!A900</f>
        <v>0</v>
      </c>
      <c r="B900" s="71" t="n">
        <f aca="false">VarInput!B900</f>
        <v>0</v>
      </c>
      <c r="C900" s="71" t="n">
        <f aca="false">VarInput!C900</f>
        <v>0</v>
      </c>
      <c r="D900" s="71" t="n">
        <f aca="false">VarInput!D900</f>
        <v>0</v>
      </c>
      <c r="E900" s="71" t="n">
        <f aca="false">VarInput!E900</f>
        <v>0</v>
      </c>
      <c r="F900" s="71" t="n">
        <f aca="false">VarInput!F900</f>
        <v>0</v>
      </c>
      <c r="G900" s="71" t="n">
        <f aca="false">VarInput!G900</f>
        <v>0</v>
      </c>
      <c r="H900" s="71" t="n">
        <f aca="false">VarInput!H900</f>
        <v>0</v>
      </c>
      <c r="I900" s="71" t="n">
        <f aca="false">VarInput!I900</f>
        <v>0</v>
      </c>
      <c r="J900" s="71" t="n">
        <f aca="false">VarInput!J900</f>
        <v>0</v>
      </c>
      <c r="K900" s="72" t="n">
        <f aca="false">VarInput!K900</f>
        <v>0</v>
      </c>
      <c r="L900" s="72"/>
      <c r="M900" s="72"/>
    </row>
    <row r="901" customFormat="false" ht="12.75" hidden="false" customHeight="false" outlineLevel="0" collapsed="false">
      <c r="A901" s="71" t="n">
        <f aca="false">VarInput!A901</f>
        <v>0</v>
      </c>
      <c r="B901" s="71" t="n">
        <f aca="false">VarInput!B901</f>
        <v>0</v>
      </c>
      <c r="C901" s="71" t="n">
        <f aca="false">VarInput!C901</f>
        <v>0</v>
      </c>
      <c r="D901" s="71" t="n">
        <f aca="false">VarInput!D901</f>
        <v>0</v>
      </c>
      <c r="E901" s="71" t="n">
        <f aca="false">VarInput!E901</f>
        <v>0</v>
      </c>
      <c r="F901" s="71" t="n">
        <f aca="false">VarInput!F901</f>
        <v>0</v>
      </c>
      <c r="G901" s="71" t="n">
        <f aca="false">VarInput!G901</f>
        <v>0</v>
      </c>
      <c r="H901" s="71" t="n">
        <f aca="false">VarInput!H901</f>
        <v>0</v>
      </c>
      <c r="I901" s="71" t="n">
        <f aca="false">VarInput!I901</f>
        <v>0</v>
      </c>
      <c r="J901" s="71" t="n">
        <f aca="false">VarInput!J901</f>
        <v>0</v>
      </c>
      <c r="K901" s="72" t="n">
        <f aca="false">VarInput!K901</f>
        <v>0</v>
      </c>
      <c r="L901" s="72"/>
      <c r="M901" s="72"/>
    </row>
    <row r="902" customFormat="false" ht="12.75" hidden="false" customHeight="false" outlineLevel="0" collapsed="false">
      <c r="A902" s="71" t="n">
        <f aca="false">VarInput!A902</f>
        <v>0</v>
      </c>
      <c r="B902" s="71" t="n">
        <f aca="false">VarInput!B902</f>
        <v>0</v>
      </c>
      <c r="C902" s="71" t="n">
        <f aca="false">VarInput!C902</f>
        <v>0</v>
      </c>
      <c r="D902" s="71" t="n">
        <f aca="false">VarInput!D902</f>
        <v>0</v>
      </c>
      <c r="E902" s="71" t="n">
        <f aca="false">VarInput!E902</f>
        <v>0</v>
      </c>
      <c r="F902" s="71" t="n">
        <f aca="false">VarInput!F902</f>
        <v>0</v>
      </c>
      <c r="G902" s="71" t="n">
        <f aca="false">VarInput!G902</f>
        <v>0</v>
      </c>
      <c r="H902" s="71" t="n">
        <f aca="false">VarInput!H902</f>
        <v>0</v>
      </c>
      <c r="I902" s="71" t="n">
        <f aca="false">VarInput!I902</f>
        <v>0</v>
      </c>
      <c r="J902" s="71" t="n">
        <f aca="false">VarInput!J902</f>
        <v>0</v>
      </c>
      <c r="K902" s="72" t="n">
        <f aca="false">VarInput!K902</f>
        <v>0</v>
      </c>
      <c r="L902" s="72"/>
      <c r="M902" s="72"/>
    </row>
    <row r="903" customFormat="false" ht="12.75" hidden="false" customHeight="false" outlineLevel="0" collapsed="false">
      <c r="A903" s="71" t="n">
        <f aca="false">VarInput!A903</f>
        <v>0</v>
      </c>
      <c r="B903" s="71" t="n">
        <f aca="false">VarInput!B903</f>
        <v>0</v>
      </c>
      <c r="C903" s="71" t="n">
        <f aca="false">VarInput!C903</f>
        <v>0</v>
      </c>
      <c r="D903" s="71" t="n">
        <f aca="false">VarInput!D903</f>
        <v>0</v>
      </c>
      <c r="E903" s="71" t="n">
        <f aca="false">VarInput!E903</f>
        <v>0</v>
      </c>
      <c r="F903" s="71" t="n">
        <f aca="false">VarInput!F903</f>
        <v>0</v>
      </c>
      <c r="G903" s="71" t="n">
        <f aca="false">VarInput!G903</f>
        <v>0</v>
      </c>
      <c r="H903" s="71" t="n">
        <f aca="false">VarInput!H903</f>
        <v>0</v>
      </c>
      <c r="I903" s="71" t="n">
        <f aca="false">VarInput!I903</f>
        <v>0</v>
      </c>
      <c r="J903" s="71" t="n">
        <f aca="false">VarInput!J903</f>
        <v>0</v>
      </c>
      <c r="K903" s="72" t="n">
        <f aca="false">VarInput!K903</f>
        <v>0</v>
      </c>
      <c r="L903" s="72"/>
      <c r="M903" s="72"/>
    </row>
    <row r="904" customFormat="false" ht="12.75" hidden="false" customHeight="false" outlineLevel="0" collapsed="false">
      <c r="A904" s="71" t="n">
        <f aca="false">VarInput!A904</f>
        <v>0</v>
      </c>
      <c r="B904" s="71" t="n">
        <f aca="false">VarInput!B904</f>
        <v>0</v>
      </c>
      <c r="C904" s="71" t="n">
        <f aca="false">VarInput!C904</f>
        <v>0</v>
      </c>
      <c r="D904" s="71" t="n">
        <f aca="false">VarInput!D904</f>
        <v>0</v>
      </c>
      <c r="E904" s="71" t="n">
        <f aca="false">VarInput!E904</f>
        <v>0</v>
      </c>
      <c r="F904" s="71" t="n">
        <f aca="false">VarInput!F904</f>
        <v>0</v>
      </c>
      <c r="G904" s="71" t="n">
        <f aca="false">VarInput!G904</f>
        <v>0</v>
      </c>
      <c r="H904" s="71" t="n">
        <f aca="false">VarInput!H904</f>
        <v>0</v>
      </c>
      <c r="I904" s="71" t="n">
        <f aca="false">VarInput!I904</f>
        <v>0</v>
      </c>
      <c r="J904" s="71" t="n">
        <f aca="false">VarInput!J904</f>
        <v>0</v>
      </c>
      <c r="K904" s="72" t="n">
        <f aca="false">VarInput!K904</f>
        <v>0</v>
      </c>
      <c r="L904" s="72"/>
      <c r="M904" s="72"/>
    </row>
    <row r="905" customFormat="false" ht="12.75" hidden="false" customHeight="false" outlineLevel="0" collapsed="false">
      <c r="A905" s="71" t="n">
        <f aca="false">VarInput!A905</f>
        <v>0</v>
      </c>
      <c r="B905" s="71" t="n">
        <f aca="false">VarInput!B905</f>
        <v>0</v>
      </c>
      <c r="C905" s="71" t="n">
        <f aca="false">VarInput!C905</f>
        <v>0</v>
      </c>
      <c r="D905" s="71" t="n">
        <f aca="false">VarInput!D905</f>
        <v>0</v>
      </c>
      <c r="E905" s="71" t="n">
        <f aca="false">VarInput!E905</f>
        <v>0</v>
      </c>
      <c r="F905" s="71" t="n">
        <f aca="false">VarInput!F905</f>
        <v>0</v>
      </c>
      <c r="G905" s="71" t="n">
        <f aca="false">VarInput!G905</f>
        <v>0</v>
      </c>
      <c r="H905" s="71" t="n">
        <f aca="false">VarInput!H905</f>
        <v>0</v>
      </c>
      <c r="I905" s="71" t="n">
        <f aca="false">VarInput!I905</f>
        <v>0</v>
      </c>
      <c r="J905" s="71" t="n">
        <f aca="false">VarInput!J905</f>
        <v>0</v>
      </c>
      <c r="K905" s="72" t="n">
        <f aca="false">VarInput!K905</f>
        <v>0</v>
      </c>
      <c r="L905" s="72"/>
      <c r="M905" s="72"/>
    </row>
    <row r="906" customFormat="false" ht="12.75" hidden="false" customHeight="false" outlineLevel="0" collapsed="false">
      <c r="A906" s="71" t="n">
        <f aca="false">VarInput!A906</f>
        <v>0</v>
      </c>
      <c r="B906" s="71" t="n">
        <f aca="false">VarInput!B906</f>
        <v>0</v>
      </c>
      <c r="C906" s="71" t="n">
        <f aca="false">VarInput!C906</f>
        <v>0</v>
      </c>
      <c r="D906" s="71" t="n">
        <f aca="false">VarInput!D906</f>
        <v>0</v>
      </c>
      <c r="E906" s="71" t="n">
        <f aca="false">VarInput!E906</f>
        <v>0</v>
      </c>
      <c r="F906" s="71" t="n">
        <f aca="false">VarInput!F906</f>
        <v>0</v>
      </c>
      <c r="G906" s="71" t="n">
        <f aca="false">VarInput!G906</f>
        <v>0</v>
      </c>
      <c r="H906" s="71" t="n">
        <f aca="false">VarInput!H906</f>
        <v>0</v>
      </c>
      <c r="I906" s="71" t="n">
        <f aca="false">VarInput!I906</f>
        <v>0</v>
      </c>
      <c r="J906" s="71" t="n">
        <f aca="false">VarInput!J906</f>
        <v>0</v>
      </c>
      <c r="K906" s="72" t="n">
        <f aca="false">VarInput!K906</f>
        <v>0</v>
      </c>
      <c r="L906" s="72"/>
      <c r="M906" s="72"/>
    </row>
    <row r="907" customFormat="false" ht="12.75" hidden="false" customHeight="false" outlineLevel="0" collapsed="false">
      <c r="A907" s="71" t="n">
        <f aca="false">VarInput!A907</f>
        <v>0</v>
      </c>
      <c r="B907" s="71" t="n">
        <f aca="false">VarInput!B907</f>
        <v>0</v>
      </c>
      <c r="C907" s="71" t="n">
        <f aca="false">VarInput!C907</f>
        <v>0</v>
      </c>
      <c r="D907" s="71" t="n">
        <f aca="false">VarInput!D907</f>
        <v>0</v>
      </c>
      <c r="E907" s="71" t="n">
        <f aca="false">VarInput!E907</f>
        <v>0</v>
      </c>
      <c r="F907" s="71" t="n">
        <f aca="false">VarInput!F907</f>
        <v>0</v>
      </c>
      <c r="G907" s="71" t="n">
        <f aca="false">VarInput!G907</f>
        <v>0</v>
      </c>
      <c r="H907" s="71" t="n">
        <f aca="false">VarInput!H907</f>
        <v>0</v>
      </c>
      <c r="I907" s="71" t="n">
        <f aca="false">VarInput!I907</f>
        <v>0</v>
      </c>
      <c r="J907" s="71" t="n">
        <f aca="false">VarInput!J907</f>
        <v>0</v>
      </c>
      <c r="K907" s="72" t="n">
        <f aca="false">VarInput!K907</f>
        <v>0</v>
      </c>
      <c r="L907" s="72"/>
      <c r="M907" s="72"/>
    </row>
    <row r="908" customFormat="false" ht="12.75" hidden="false" customHeight="false" outlineLevel="0" collapsed="false">
      <c r="A908" s="71" t="n">
        <f aca="false">VarInput!A908</f>
        <v>0</v>
      </c>
      <c r="B908" s="71" t="n">
        <f aca="false">VarInput!B908</f>
        <v>0</v>
      </c>
      <c r="C908" s="71" t="n">
        <f aca="false">VarInput!C908</f>
        <v>0</v>
      </c>
      <c r="D908" s="71" t="n">
        <f aca="false">VarInput!D908</f>
        <v>0</v>
      </c>
      <c r="E908" s="71" t="n">
        <f aca="false">VarInput!E908</f>
        <v>0</v>
      </c>
      <c r="F908" s="71" t="n">
        <f aca="false">VarInput!F908</f>
        <v>0</v>
      </c>
      <c r="G908" s="71" t="n">
        <f aca="false">VarInput!G908</f>
        <v>0</v>
      </c>
      <c r="H908" s="71" t="n">
        <f aca="false">VarInput!H908</f>
        <v>0</v>
      </c>
      <c r="I908" s="71" t="n">
        <f aca="false">VarInput!I908</f>
        <v>0</v>
      </c>
      <c r="J908" s="71" t="n">
        <f aca="false">VarInput!J908</f>
        <v>0</v>
      </c>
      <c r="K908" s="72" t="n">
        <f aca="false">VarInput!K908</f>
        <v>0</v>
      </c>
      <c r="L908" s="72"/>
      <c r="M908" s="72"/>
    </row>
    <row r="909" customFormat="false" ht="12.75" hidden="false" customHeight="false" outlineLevel="0" collapsed="false">
      <c r="A909" s="71" t="n">
        <f aca="false">VarInput!A909</f>
        <v>0</v>
      </c>
      <c r="B909" s="71" t="n">
        <f aca="false">VarInput!B909</f>
        <v>0</v>
      </c>
      <c r="C909" s="71" t="n">
        <f aca="false">VarInput!C909</f>
        <v>0</v>
      </c>
      <c r="D909" s="71" t="n">
        <f aca="false">VarInput!D909</f>
        <v>0</v>
      </c>
      <c r="E909" s="71" t="n">
        <f aca="false">VarInput!E909</f>
        <v>0</v>
      </c>
      <c r="F909" s="71" t="n">
        <f aca="false">VarInput!F909</f>
        <v>0</v>
      </c>
      <c r="G909" s="71" t="n">
        <f aca="false">VarInput!G909</f>
        <v>0</v>
      </c>
      <c r="H909" s="71" t="n">
        <f aca="false">VarInput!H909</f>
        <v>0</v>
      </c>
      <c r="I909" s="71" t="n">
        <f aca="false">VarInput!I909</f>
        <v>0</v>
      </c>
      <c r="J909" s="71" t="n">
        <f aca="false">VarInput!J909</f>
        <v>0</v>
      </c>
      <c r="K909" s="72" t="n">
        <f aca="false">VarInput!K909</f>
        <v>0</v>
      </c>
      <c r="L909" s="72"/>
      <c r="M909" s="72"/>
    </row>
    <row r="910" customFormat="false" ht="12.75" hidden="false" customHeight="false" outlineLevel="0" collapsed="false">
      <c r="A910" s="71" t="n">
        <f aca="false">VarInput!A910</f>
        <v>0</v>
      </c>
      <c r="B910" s="71" t="n">
        <f aca="false">VarInput!B910</f>
        <v>0</v>
      </c>
      <c r="C910" s="71" t="n">
        <f aca="false">VarInput!C910</f>
        <v>0</v>
      </c>
      <c r="D910" s="71" t="n">
        <f aca="false">VarInput!D910</f>
        <v>0</v>
      </c>
      <c r="E910" s="71" t="n">
        <f aca="false">VarInput!E910</f>
        <v>0</v>
      </c>
      <c r="F910" s="71" t="n">
        <f aca="false">VarInput!F910</f>
        <v>0</v>
      </c>
      <c r="G910" s="71" t="n">
        <f aca="false">VarInput!G910</f>
        <v>0</v>
      </c>
      <c r="H910" s="71" t="n">
        <f aca="false">VarInput!H910</f>
        <v>0</v>
      </c>
      <c r="I910" s="71" t="n">
        <f aca="false">VarInput!I910</f>
        <v>0</v>
      </c>
      <c r="J910" s="71" t="n">
        <f aca="false">VarInput!J910</f>
        <v>0</v>
      </c>
      <c r="K910" s="72" t="n">
        <f aca="false">VarInput!K910</f>
        <v>0</v>
      </c>
      <c r="L910" s="72"/>
      <c r="M910" s="72"/>
    </row>
    <row r="911" customFormat="false" ht="12.75" hidden="false" customHeight="false" outlineLevel="0" collapsed="false">
      <c r="A911" s="71" t="n">
        <f aca="false">VarInput!A911</f>
        <v>0</v>
      </c>
      <c r="B911" s="71" t="n">
        <f aca="false">VarInput!B911</f>
        <v>0</v>
      </c>
      <c r="C911" s="71" t="n">
        <f aca="false">VarInput!C911</f>
        <v>0</v>
      </c>
      <c r="D911" s="71" t="n">
        <f aca="false">VarInput!D911</f>
        <v>0</v>
      </c>
      <c r="E911" s="71" t="n">
        <f aca="false">VarInput!E911</f>
        <v>0</v>
      </c>
      <c r="F911" s="71" t="n">
        <f aca="false">VarInput!F911</f>
        <v>0</v>
      </c>
      <c r="G911" s="71" t="n">
        <f aca="false">VarInput!G911</f>
        <v>0</v>
      </c>
      <c r="H911" s="71" t="n">
        <f aca="false">VarInput!H911</f>
        <v>0</v>
      </c>
      <c r="I911" s="71" t="n">
        <f aca="false">VarInput!I911</f>
        <v>0</v>
      </c>
      <c r="J911" s="71" t="n">
        <f aca="false">VarInput!J911</f>
        <v>0</v>
      </c>
      <c r="K911" s="72" t="n">
        <f aca="false">VarInput!K911</f>
        <v>0</v>
      </c>
      <c r="L911" s="72"/>
      <c r="M911" s="72"/>
    </row>
    <row r="912" customFormat="false" ht="12.75" hidden="false" customHeight="false" outlineLevel="0" collapsed="false">
      <c r="A912" s="71" t="n">
        <f aca="false">VarInput!A912</f>
        <v>0</v>
      </c>
      <c r="B912" s="71" t="n">
        <f aca="false">VarInput!B912</f>
        <v>0</v>
      </c>
      <c r="C912" s="71" t="n">
        <f aca="false">VarInput!C912</f>
        <v>0</v>
      </c>
      <c r="D912" s="71" t="n">
        <f aca="false">VarInput!D912</f>
        <v>0</v>
      </c>
      <c r="E912" s="71" t="n">
        <f aca="false">VarInput!E912</f>
        <v>0</v>
      </c>
      <c r="F912" s="71" t="n">
        <f aca="false">VarInput!F912</f>
        <v>0</v>
      </c>
      <c r="G912" s="71" t="n">
        <f aca="false">VarInput!G912</f>
        <v>0</v>
      </c>
      <c r="H912" s="71" t="n">
        <f aca="false">VarInput!H912</f>
        <v>0</v>
      </c>
      <c r="I912" s="71" t="n">
        <f aca="false">VarInput!I912</f>
        <v>0</v>
      </c>
      <c r="J912" s="71" t="n">
        <f aca="false">VarInput!J912</f>
        <v>0</v>
      </c>
      <c r="K912" s="72" t="n">
        <f aca="false">VarInput!K912</f>
        <v>0</v>
      </c>
      <c r="L912" s="72"/>
      <c r="M912" s="72"/>
    </row>
    <row r="913" customFormat="false" ht="12.75" hidden="false" customHeight="false" outlineLevel="0" collapsed="false">
      <c r="A913" s="71" t="n">
        <f aca="false">VarInput!A913</f>
        <v>0</v>
      </c>
      <c r="B913" s="71" t="n">
        <f aca="false">VarInput!B913</f>
        <v>0</v>
      </c>
      <c r="C913" s="71" t="n">
        <f aca="false">VarInput!C913</f>
        <v>0</v>
      </c>
      <c r="D913" s="71" t="n">
        <f aca="false">VarInput!D913</f>
        <v>0</v>
      </c>
      <c r="E913" s="71" t="n">
        <f aca="false">VarInput!E913</f>
        <v>0</v>
      </c>
      <c r="F913" s="71" t="n">
        <f aca="false">VarInput!F913</f>
        <v>0</v>
      </c>
      <c r="G913" s="71" t="n">
        <f aca="false">VarInput!G913</f>
        <v>0</v>
      </c>
      <c r="H913" s="71" t="n">
        <f aca="false">VarInput!H913</f>
        <v>0</v>
      </c>
      <c r="I913" s="71" t="n">
        <f aca="false">VarInput!I913</f>
        <v>0</v>
      </c>
      <c r="J913" s="71" t="n">
        <f aca="false">VarInput!J913</f>
        <v>0</v>
      </c>
      <c r="K913" s="72" t="n">
        <f aca="false">VarInput!K913</f>
        <v>0</v>
      </c>
      <c r="L913" s="72"/>
      <c r="M913" s="72"/>
    </row>
    <row r="914" customFormat="false" ht="12.75" hidden="false" customHeight="false" outlineLevel="0" collapsed="false">
      <c r="A914" s="71" t="n">
        <f aca="false">VarInput!A914</f>
        <v>0</v>
      </c>
      <c r="B914" s="71" t="n">
        <f aca="false">VarInput!B914</f>
        <v>0</v>
      </c>
      <c r="C914" s="71" t="n">
        <f aca="false">VarInput!C914</f>
        <v>0</v>
      </c>
      <c r="D914" s="71" t="n">
        <f aca="false">VarInput!D914</f>
        <v>0</v>
      </c>
      <c r="E914" s="71" t="n">
        <f aca="false">VarInput!E914</f>
        <v>0</v>
      </c>
      <c r="F914" s="71" t="n">
        <f aca="false">VarInput!F914</f>
        <v>0</v>
      </c>
      <c r="G914" s="71" t="n">
        <f aca="false">VarInput!G914</f>
        <v>0</v>
      </c>
      <c r="H914" s="71" t="n">
        <f aca="false">VarInput!H914</f>
        <v>0</v>
      </c>
      <c r="I914" s="71" t="n">
        <f aca="false">VarInput!I914</f>
        <v>0</v>
      </c>
      <c r="J914" s="71" t="n">
        <f aca="false">VarInput!J914</f>
        <v>0</v>
      </c>
      <c r="K914" s="72" t="n">
        <f aca="false">VarInput!K914</f>
        <v>0</v>
      </c>
      <c r="L914" s="72"/>
      <c r="M914" s="72"/>
    </row>
    <row r="915" customFormat="false" ht="12.75" hidden="false" customHeight="false" outlineLevel="0" collapsed="false">
      <c r="A915" s="71" t="n">
        <f aca="false">VarInput!A915</f>
        <v>0</v>
      </c>
      <c r="B915" s="71" t="n">
        <f aca="false">VarInput!B915</f>
        <v>0</v>
      </c>
      <c r="C915" s="71" t="n">
        <f aca="false">VarInput!C915</f>
        <v>0</v>
      </c>
      <c r="D915" s="71" t="n">
        <f aca="false">VarInput!D915</f>
        <v>0</v>
      </c>
      <c r="E915" s="71" t="n">
        <f aca="false">VarInput!E915</f>
        <v>0</v>
      </c>
      <c r="F915" s="71" t="n">
        <f aca="false">VarInput!F915</f>
        <v>0</v>
      </c>
      <c r="G915" s="71" t="n">
        <f aca="false">VarInput!G915</f>
        <v>0</v>
      </c>
      <c r="H915" s="71" t="n">
        <f aca="false">VarInput!H915</f>
        <v>0</v>
      </c>
      <c r="I915" s="71" t="n">
        <f aca="false">VarInput!I915</f>
        <v>0</v>
      </c>
      <c r="J915" s="71" t="n">
        <f aca="false">VarInput!J915</f>
        <v>0</v>
      </c>
      <c r="K915" s="72" t="n">
        <f aca="false">VarInput!K915</f>
        <v>0</v>
      </c>
      <c r="L915" s="72"/>
      <c r="M915" s="72"/>
    </row>
    <row r="916" customFormat="false" ht="12.75" hidden="false" customHeight="false" outlineLevel="0" collapsed="false">
      <c r="A916" s="71" t="n">
        <f aca="false">VarInput!A916</f>
        <v>0</v>
      </c>
      <c r="B916" s="71" t="n">
        <f aca="false">VarInput!B916</f>
        <v>0</v>
      </c>
      <c r="C916" s="71" t="n">
        <f aca="false">VarInput!C916</f>
        <v>0</v>
      </c>
      <c r="D916" s="71" t="n">
        <f aca="false">VarInput!D916</f>
        <v>0</v>
      </c>
      <c r="E916" s="71" t="n">
        <f aca="false">VarInput!E916</f>
        <v>0</v>
      </c>
      <c r="F916" s="71" t="n">
        <f aca="false">VarInput!F916</f>
        <v>0</v>
      </c>
      <c r="G916" s="71" t="n">
        <f aca="false">VarInput!G916</f>
        <v>0</v>
      </c>
      <c r="H916" s="71" t="n">
        <f aca="false">VarInput!H916</f>
        <v>0</v>
      </c>
      <c r="I916" s="71" t="n">
        <f aca="false">VarInput!I916</f>
        <v>0</v>
      </c>
      <c r="J916" s="71" t="n">
        <f aca="false">VarInput!J916</f>
        <v>0</v>
      </c>
      <c r="K916" s="72" t="n">
        <f aca="false">VarInput!K916</f>
        <v>0</v>
      </c>
      <c r="L916" s="72"/>
      <c r="M916" s="72"/>
    </row>
    <row r="917" customFormat="false" ht="12.75" hidden="false" customHeight="false" outlineLevel="0" collapsed="false">
      <c r="A917" s="71" t="n">
        <f aca="false">VarInput!A917</f>
        <v>0</v>
      </c>
      <c r="B917" s="71" t="n">
        <f aca="false">VarInput!B917</f>
        <v>0</v>
      </c>
      <c r="C917" s="71" t="n">
        <f aca="false">VarInput!C917</f>
        <v>0</v>
      </c>
      <c r="D917" s="71" t="n">
        <f aca="false">VarInput!D917</f>
        <v>0</v>
      </c>
      <c r="E917" s="71" t="n">
        <f aca="false">VarInput!E917</f>
        <v>0</v>
      </c>
      <c r="F917" s="71" t="n">
        <f aca="false">VarInput!F917</f>
        <v>0</v>
      </c>
      <c r="G917" s="71" t="n">
        <f aca="false">VarInput!G917</f>
        <v>0</v>
      </c>
      <c r="H917" s="71" t="n">
        <f aca="false">VarInput!H917</f>
        <v>0</v>
      </c>
      <c r="I917" s="71" t="n">
        <f aca="false">VarInput!I917</f>
        <v>0</v>
      </c>
      <c r="J917" s="71" t="n">
        <f aca="false">VarInput!J917</f>
        <v>0</v>
      </c>
      <c r="K917" s="72" t="n">
        <f aca="false">VarInput!K917</f>
        <v>0</v>
      </c>
      <c r="L917" s="72"/>
      <c r="M917" s="72"/>
    </row>
    <row r="918" customFormat="false" ht="12.75" hidden="false" customHeight="false" outlineLevel="0" collapsed="false">
      <c r="A918" s="71" t="n">
        <f aca="false">VarInput!A918</f>
        <v>0</v>
      </c>
      <c r="B918" s="71" t="n">
        <f aca="false">VarInput!B918</f>
        <v>0</v>
      </c>
      <c r="C918" s="71" t="n">
        <f aca="false">VarInput!C918</f>
        <v>0</v>
      </c>
      <c r="D918" s="71" t="n">
        <f aca="false">VarInput!D918</f>
        <v>0</v>
      </c>
      <c r="E918" s="71" t="n">
        <f aca="false">VarInput!E918</f>
        <v>0</v>
      </c>
      <c r="F918" s="71" t="n">
        <f aca="false">VarInput!F918</f>
        <v>0</v>
      </c>
      <c r="G918" s="71" t="n">
        <f aca="false">VarInput!G918</f>
        <v>0</v>
      </c>
      <c r="H918" s="71" t="n">
        <f aca="false">VarInput!H918</f>
        <v>0</v>
      </c>
      <c r="I918" s="71" t="n">
        <f aca="false">VarInput!I918</f>
        <v>0</v>
      </c>
      <c r="J918" s="71" t="n">
        <f aca="false">VarInput!J918</f>
        <v>0</v>
      </c>
      <c r="K918" s="72" t="n">
        <f aca="false">VarInput!K918</f>
        <v>0</v>
      </c>
      <c r="L918" s="72"/>
      <c r="M918" s="72"/>
    </row>
    <row r="919" customFormat="false" ht="12.75" hidden="false" customHeight="false" outlineLevel="0" collapsed="false">
      <c r="A919" s="71" t="n">
        <f aca="false">VarInput!A919</f>
        <v>0</v>
      </c>
      <c r="B919" s="71" t="n">
        <f aca="false">VarInput!B919</f>
        <v>0</v>
      </c>
      <c r="C919" s="71" t="n">
        <f aca="false">VarInput!C919</f>
        <v>0</v>
      </c>
      <c r="D919" s="71" t="n">
        <f aca="false">VarInput!D919</f>
        <v>0</v>
      </c>
      <c r="E919" s="71" t="n">
        <f aca="false">VarInput!E919</f>
        <v>0</v>
      </c>
      <c r="F919" s="71" t="n">
        <f aca="false">VarInput!F919</f>
        <v>0</v>
      </c>
      <c r="G919" s="71" t="n">
        <f aca="false">VarInput!G919</f>
        <v>0</v>
      </c>
      <c r="H919" s="71" t="n">
        <f aca="false">VarInput!H919</f>
        <v>0</v>
      </c>
      <c r="I919" s="71" t="n">
        <f aca="false">VarInput!I919</f>
        <v>0</v>
      </c>
      <c r="J919" s="71" t="n">
        <f aca="false">VarInput!J919</f>
        <v>0</v>
      </c>
      <c r="K919" s="72" t="n">
        <f aca="false">VarInput!K919</f>
        <v>0</v>
      </c>
      <c r="L919" s="72"/>
      <c r="M919" s="72"/>
    </row>
    <row r="920" customFormat="false" ht="12.75" hidden="false" customHeight="false" outlineLevel="0" collapsed="false">
      <c r="A920" s="71" t="n">
        <f aca="false">VarInput!A920</f>
        <v>0</v>
      </c>
      <c r="B920" s="71" t="n">
        <f aca="false">VarInput!B920</f>
        <v>0</v>
      </c>
      <c r="C920" s="71" t="n">
        <f aca="false">VarInput!C920</f>
        <v>0</v>
      </c>
      <c r="D920" s="71" t="n">
        <f aca="false">VarInput!D920</f>
        <v>0</v>
      </c>
      <c r="E920" s="71" t="n">
        <f aca="false">VarInput!E920</f>
        <v>0</v>
      </c>
      <c r="F920" s="71" t="n">
        <f aca="false">VarInput!F920</f>
        <v>0</v>
      </c>
      <c r="G920" s="71" t="n">
        <f aca="false">VarInput!G920</f>
        <v>0</v>
      </c>
      <c r="H920" s="71" t="n">
        <f aca="false">VarInput!H920</f>
        <v>0</v>
      </c>
      <c r="I920" s="71" t="n">
        <f aca="false">VarInput!I920</f>
        <v>0</v>
      </c>
      <c r="J920" s="71" t="n">
        <f aca="false">VarInput!J920</f>
        <v>0</v>
      </c>
      <c r="K920" s="72" t="n">
        <f aca="false">VarInput!K920</f>
        <v>0</v>
      </c>
      <c r="L920" s="72"/>
      <c r="M920" s="72"/>
    </row>
    <row r="921" customFormat="false" ht="12.75" hidden="false" customHeight="false" outlineLevel="0" collapsed="false">
      <c r="A921" s="71" t="n">
        <f aca="false">VarInput!A921</f>
        <v>0</v>
      </c>
      <c r="B921" s="71" t="n">
        <f aca="false">VarInput!B921</f>
        <v>0</v>
      </c>
      <c r="C921" s="71" t="n">
        <f aca="false">VarInput!C921</f>
        <v>0</v>
      </c>
      <c r="D921" s="71" t="n">
        <f aca="false">VarInput!D921</f>
        <v>0</v>
      </c>
      <c r="E921" s="71" t="n">
        <f aca="false">VarInput!E921</f>
        <v>0</v>
      </c>
      <c r="F921" s="71" t="n">
        <f aca="false">VarInput!F921</f>
        <v>0</v>
      </c>
      <c r="G921" s="71" t="n">
        <f aca="false">VarInput!G921</f>
        <v>0</v>
      </c>
      <c r="H921" s="71" t="n">
        <f aca="false">VarInput!H921</f>
        <v>0</v>
      </c>
      <c r="I921" s="71" t="n">
        <f aca="false">VarInput!I921</f>
        <v>0</v>
      </c>
      <c r="J921" s="71" t="n">
        <f aca="false">VarInput!J921</f>
        <v>0</v>
      </c>
      <c r="K921" s="72" t="n">
        <f aca="false">VarInput!K921</f>
        <v>0</v>
      </c>
      <c r="L921" s="72"/>
      <c r="M921" s="72"/>
    </row>
    <row r="922" customFormat="false" ht="12.75" hidden="false" customHeight="false" outlineLevel="0" collapsed="false">
      <c r="A922" s="71" t="n">
        <f aca="false">VarInput!A922</f>
        <v>0</v>
      </c>
      <c r="B922" s="71" t="n">
        <f aca="false">VarInput!B922</f>
        <v>0</v>
      </c>
      <c r="C922" s="71" t="n">
        <f aca="false">VarInput!C922</f>
        <v>0</v>
      </c>
      <c r="D922" s="71" t="n">
        <f aca="false">VarInput!D922</f>
        <v>0</v>
      </c>
      <c r="E922" s="71" t="n">
        <f aca="false">VarInput!E922</f>
        <v>0</v>
      </c>
      <c r="F922" s="71" t="n">
        <f aca="false">VarInput!F922</f>
        <v>0</v>
      </c>
      <c r="G922" s="71" t="n">
        <f aca="false">VarInput!G922</f>
        <v>0</v>
      </c>
      <c r="H922" s="71" t="n">
        <f aca="false">VarInput!H922</f>
        <v>0</v>
      </c>
      <c r="I922" s="71" t="n">
        <f aca="false">VarInput!I922</f>
        <v>0</v>
      </c>
      <c r="J922" s="71" t="n">
        <f aca="false">VarInput!J922</f>
        <v>0</v>
      </c>
      <c r="K922" s="72" t="n">
        <f aca="false">VarInput!K922</f>
        <v>0</v>
      </c>
      <c r="L922" s="72"/>
      <c r="M922" s="72"/>
    </row>
    <row r="923" customFormat="false" ht="12.75" hidden="false" customHeight="false" outlineLevel="0" collapsed="false">
      <c r="A923" s="71" t="n">
        <f aca="false">VarInput!A923</f>
        <v>0</v>
      </c>
      <c r="B923" s="71" t="n">
        <f aca="false">VarInput!B923</f>
        <v>0</v>
      </c>
      <c r="C923" s="71" t="n">
        <f aca="false">VarInput!C923</f>
        <v>0</v>
      </c>
      <c r="D923" s="71" t="n">
        <f aca="false">VarInput!D923</f>
        <v>0</v>
      </c>
      <c r="E923" s="71" t="n">
        <f aca="false">VarInput!E923</f>
        <v>0</v>
      </c>
      <c r="F923" s="71" t="n">
        <f aca="false">VarInput!F923</f>
        <v>0</v>
      </c>
      <c r="G923" s="71" t="n">
        <f aca="false">VarInput!G923</f>
        <v>0</v>
      </c>
      <c r="H923" s="71" t="n">
        <f aca="false">VarInput!H923</f>
        <v>0</v>
      </c>
      <c r="I923" s="71" t="n">
        <f aca="false">VarInput!I923</f>
        <v>0</v>
      </c>
      <c r="J923" s="71" t="n">
        <f aca="false">VarInput!J923</f>
        <v>0</v>
      </c>
      <c r="K923" s="72" t="n">
        <f aca="false">VarInput!K923</f>
        <v>0</v>
      </c>
      <c r="L923" s="72"/>
      <c r="M923" s="72"/>
    </row>
    <row r="924" customFormat="false" ht="12.75" hidden="false" customHeight="false" outlineLevel="0" collapsed="false">
      <c r="A924" s="71" t="n">
        <f aca="false">VarInput!A924</f>
        <v>0</v>
      </c>
      <c r="B924" s="71" t="n">
        <f aca="false">VarInput!B924</f>
        <v>0</v>
      </c>
      <c r="C924" s="71" t="n">
        <f aca="false">VarInput!C924</f>
        <v>0</v>
      </c>
      <c r="D924" s="71" t="n">
        <f aca="false">VarInput!D924</f>
        <v>0</v>
      </c>
      <c r="E924" s="71" t="n">
        <f aca="false">VarInput!E924</f>
        <v>0</v>
      </c>
      <c r="F924" s="71" t="n">
        <f aca="false">VarInput!F924</f>
        <v>0</v>
      </c>
      <c r="G924" s="71" t="n">
        <f aca="false">VarInput!G924</f>
        <v>0</v>
      </c>
      <c r="H924" s="71" t="n">
        <f aca="false">VarInput!H924</f>
        <v>0</v>
      </c>
      <c r="I924" s="71" t="n">
        <f aca="false">VarInput!I924</f>
        <v>0</v>
      </c>
      <c r="J924" s="71" t="n">
        <f aca="false">VarInput!J924</f>
        <v>0</v>
      </c>
      <c r="K924" s="72" t="n">
        <f aca="false">VarInput!K924</f>
        <v>0</v>
      </c>
      <c r="L924" s="72"/>
      <c r="M924" s="72"/>
    </row>
    <row r="925" customFormat="false" ht="12.75" hidden="false" customHeight="false" outlineLevel="0" collapsed="false">
      <c r="A925" s="71" t="n">
        <f aca="false">VarInput!A925</f>
        <v>0</v>
      </c>
      <c r="B925" s="71" t="n">
        <f aca="false">VarInput!B925</f>
        <v>0</v>
      </c>
      <c r="C925" s="71" t="n">
        <f aca="false">VarInput!C925</f>
        <v>0</v>
      </c>
      <c r="D925" s="71" t="n">
        <f aca="false">VarInput!D925</f>
        <v>0</v>
      </c>
      <c r="E925" s="71" t="n">
        <f aca="false">VarInput!E925</f>
        <v>0</v>
      </c>
      <c r="F925" s="71" t="n">
        <f aca="false">VarInput!F925</f>
        <v>0</v>
      </c>
      <c r="G925" s="71" t="n">
        <f aca="false">VarInput!G925</f>
        <v>0</v>
      </c>
      <c r="H925" s="71" t="n">
        <f aca="false">VarInput!H925</f>
        <v>0</v>
      </c>
      <c r="I925" s="71" t="n">
        <f aca="false">VarInput!I925</f>
        <v>0</v>
      </c>
      <c r="J925" s="71" t="n">
        <f aca="false">VarInput!J925</f>
        <v>0</v>
      </c>
      <c r="K925" s="72" t="n">
        <f aca="false">VarInput!K925</f>
        <v>0</v>
      </c>
      <c r="L925" s="72"/>
      <c r="M925" s="72"/>
    </row>
    <row r="926" customFormat="false" ht="12.75" hidden="false" customHeight="false" outlineLevel="0" collapsed="false">
      <c r="A926" s="71" t="n">
        <f aca="false">VarInput!A926</f>
        <v>0</v>
      </c>
      <c r="B926" s="71" t="n">
        <f aca="false">VarInput!B926</f>
        <v>0</v>
      </c>
      <c r="C926" s="71" t="n">
        <f aca="false">VarInput!C926</f>
        <v>0</v>
      </c>
      <c r="D926" s="71" t="n">
        <f aca="false">VarInput!D926</f>
        <v>0</v>
      </c>
      <c r="E926" s="71" t="n">
        <f aca="false">VarInput!E926</f>
        <v>0</v>
      </c>
      <c r="F926" s="71" t="n">
        <f aca="false">VarInput!F926</f>
        <v>0</v>
      </c>
      <c r="G926" s="71" t="n">
        <f aca="false">VarInput!G926</f>
        <v>0</v>
      </c>
      <c r="H926" s="71" t="n">
        <f aca="false">VarInput!H926</f>
        <v>0</v>
      </c>
      <c r="I926" s="71" t="n">
        <f aca="false">VarInput!I926</f>
        <v>0</v>
      </c>
      <c r="J926" s="71" t="n">
        <f aca="false">VarInput!J926</f>
        <v>0</v>
      </c>
      <c r="K926" s="72" t="n">
        <f aca="false">VarInput!K926</f>
        <v>0</v>
      </c>
      <c r="L926" s="72"/>
      <c r="M926" s="72"/>
    </row>
    <row r="927" customFormat="false" ht="12.75" hidden="false" customHeight="false" outlineLevel="0" collapsed="false">
      <c r="A927" s="71" t="n">
        <f aca="false">VarInput!A927</f>
        <v>0</v>
      </c>
      <c r="B927" s="71" t="n">
        <f aca="false">VarInput!B927</f>
        <v>0</v>
      </c>
      <c r="C927" s="71" t="n">
        <f aca="false">VarInput!C927</f>
        <v>0</v>
      </c>
      <c r="D927" s="71" t="n">
        <f aca="false">VarInput!D927</f>
        <v>0</v>
      </c>
      <c r="E927" s="71" t="n">
        <f aca="false">VarInput!E927</f>
        <v>0</v>
      </c>
      <c r="F927" s="71" t="n">
        <f aca="false">VarInput!F927</f>
        <v>0</v>
      </c>
      <c r="G927" s="71" t="n">
        <f aca="false">VarInput!G927</f>
        <v>0</v>
      </c>
      <c r="H927" s="71" t="n">
        <f aca="false">VarInput!H927</f>
        <v>0</v>
      </c>
      <c r="I927" s="71" t="n">
        <f aca="false">VarInput!I927</f>
        <v>0</v>
      </c>
      <c r="J927" s="71" t="n">
        <f aca="false">VarInput!J927</f>
        <v>0</v>
      </c>
      <c r="K927" s="72" t="n">
        <f aca="false">VarInput!K927</f>
        <v>0</v>
      </c>
      <c r="L927" s="72"/>
      <c r="M927" s="72"/>
    </row>
    <row r="928" customFormat="false" ht="12.75" hidden="false" customHeight="false" outlineLevel="0" collapsed="false">
      <c r="A928" s="71" t="n">
        <f aca="false">VarInput!A928</f>
        <v>0</v>
      </c>
      <c r="B928" s="71" t="n">
        <f aca="false">VarInput!B928</f>
        <v>0</v>
      </c>
      <c r="C928" s="71" t="n">
        <f aca="false">VarInput!C928</f>
        <v>0</v>
      </c>
      <c r="D928" s="71" t="n">
        <f aca="false">VarInput!D928</f>
        <v>0</v>
      </c>
      <c r="E928" s="71" t="n">
        <f aca="false">VarInput!E928</f>
        <v>0</v>
      </c>
      <c r="F928" s="71" t="n">
        <f aca="false">VarInput!F928</f>
        <v>0</v>
      </c>
      <c r="G928" s="71" t="n">
        <f aca="false">VarInput!G928</f>
        <v>0</v>
      </c>
      <c r="H928" s="71" t="n">
        <f aca="false">VarInput!H928</f>
        <v>0</v>
      </c>
      <c r="I928" s="71" t="n">
        <f aca="false">VarInput!I928</f>
        <v>0</v>
      </c>
      <c r="J928" s="71" t="n">
        <f aca="false">VarInput!J928</f>
        <v>0</v>
      </c>
      <c r="K928" s="72" t="n">
        <f aca="false">VarInput!K928</f>
        <v>0</v>
      </c>
      <c r="L928" s="72"/>
      <c r="M928" s="72"/>
    </row>
    <row r="929" customFormat="false" ht="12.75" hidden="false" customHeight="false" outlineLevel="0" collapsed="false">
      <c r="A929" s="71" t="n">
        <f aca="false">VarInput!A929</f>
        <v>0</v>
      </c>
      <c r="B929" s="71" t="n">
        <f aca="false">VarInput!B929</f>
        <v>0</v>
      </c>
      <c r="C929" s="71" t="n">
        <f aca="false">VarInput!C929</f>
        <v>0</v>
      </c>
      <c r="D929" s="71" t="n">
        <f aca="false">VarInput!D929</f>
        <v>0</v>
      </c>
      <c r="E929" s="71" t="n">
        <f aca="false">VarInput!E929</f>
        <v>0</v>
      </c>
      <c r="F929" s="71" t="n">
        <f aca="false">VarInput!F929</f>
        <v>0</v>
      </c>
      <c r="G929" s="71" t="n">
        <f aca="false">VarInput!G929</f>
        <v>0</v>
      </c>
      <c r="H929" s="71" t="n">
        <f aca="false">VarInput!H929</f>
        <v>0</v>
      </c>
      <c r="I929" s="71" t="n">
        <f aca="false">VarInput!I929</f>
        <v>0</v>
      </c>
      <c r="J929" s="71" t="n">
        <f aca="false">VarInput!J929</f>
        <v>0</v>
      </c>
      <c r="K929" s="72" t="n">
        <f aca="false">VarInput!K929</f>
        <v>0</v>
      </c>
      <c r="L929" s="72"/>
      <c r="M929" s="72"/>
    </row>
    <row r="930" customFormat="false" ht="12.75" hidden="false" customHeight="false" outlineLevel="0" collapsed="false">
      <c r="A930" s="71" t="n">
        <f aca="false">VarInput!A930</f>
        <v>0</v>
      </c>
      <c r="B930" s="71" t="n">
        <f aca="false">VarInput!B930</f>
        <v>0</v>
      </c>
      <c r="C930" s="71" t="n">
        <f aca="false">VarInput!C930</f>
        <v>0</v>
      </c>
      <c r="D930" s="71" t="n">
        <f aca="false">VarInput!D930</f>
        <v>0</v>
      </c>
      <c r="E930" s="71" t="n">
        <f aca="false">VarInput!E930</f>
        <v>0</v>
      </c>
      <c r="F930" s="71" t="n">
        <f aca="false">VarInput!F930</f>
        <v>0</v>
      </c>
      <c r="G930" s="71" t="n">
        <f aca="false">VarInput!G930</f>
        <v>0</v>
      </c>
      <c r="H930" s="71" t="n">
        <f aca="false">VarInput!H930</f>
        <v>0</v>
      </c>
      <c r="I930" s="71" t="n">
        <f aca="false">VarInput!I930</f>
        <v>0</v>
      </c>
      <c r="J930" s="71" t="n">
        <f aca="false">VarInput!J930</f>
        <v>0</v>
      </c>
      <c r="K930" s="72" t="n">
        <f aca="false">VarInput!K930</f>
        <v>0</v>
      </c>
      <c r="L930" s="72"/>
      <c r="M930" s="72"/>
    </row>
    <row r="931" customFormat="false" ht="12.75" hidden="false" customHeight="false" outlineLevel="0" collapsed="false">
      <c r="A931" s="71" t="n">
        <f aca="false">VarInput!A931</f>
        <v>0</v>
      </c>
      <c r="B931" s="71" t="n">
        <f aca="false">VarInput!B931</f>
        <v>0</v>
      </c>
      <c r="C931" s="71" t="n">
        <f aca="false">VarInput!C931</f>
        <v>0</v>
      </c>
      <c r="D931" s="71" t="n">
        <f aca="false">VarInput!D931</f>
        <v>0</v>
      </c>
      <c r="E931" s="71" t="n">
        <f aca="false">VarInput!E931</f>
        <v>0</v>
      </c>
      <c r="F931" s="71" t="n">
        <f aca="false">VarInput!F931</f>
        <v>0</v>
      </c>
      <c r="G931" s="71" t="n">
        <f aca="false">VarInput!G931</f>
        <v>0</v>
      </c>
      <c r="H931" s="71" t="n">
        <f aca="false">VarInput!H931</f>
        <v>0</v>
      </c>
      <c r="I931" s="71" t="n">
        <f aca="false">VarInput!I931</f>
        <v>0</v>
      </c>
      <c r="J931" s="71" t="n">
        <f aca="false">VarInput!J931</f>
        <v>0</v>
      </c>
      <c r="K931" s="72" t="n">
        <f aca="false">VarInput!K931</f>
        <v>0</v>
      </c>
      <c r="L931" s="72"/>
      <c r="M931" s="72"/>
    </row>
    <row r="932" customFormat="false" ht="12.75" hidden="false" customHeight="false" outlineLevel="0" collapsed="false">
      <c r="A932" s="71" t="n">
        <f aca="false">VarInput!A932</f>
        <v>0</v>
      </c>
      <c r="B932" s="71" t="n">
        <f aca="false">VarInput!B932</f>
        <v>0</v>
      </c>
      <c r="C932" s="71" t="n">
        <f aca="false">VarInput!C932</f>
        <v>0</v>
      </c>
      <c r="D932" s="71" t="n">
        <f aca="false">VarInput!D932</f>
        <v>0</v>
      </c>
      <c r="E932" s="71" t="n">
        <f aca="false">VarInput!E932</f>
        <v>0</v>
      </c>
      <c r="F932" s="71" t="n">
        <f aca="false">VarInput!F932</f>
        <v>0</v>
      </c>
      <c r="G932" s="71" t="n">
        <f aca="false">VarInput!G932</f>
        <v>0</v>
      </c>
      <c r="H932" s="71" t="n">
        <f aca="false">VarInput!H932</f>
        <v>0</v>
      </c>
      <c r="I932" s="71" t="n">
        <f aca="false">VarInput!I932</f>
        <v>0</v>
      </c>
      <c r="J932" s="71" t="n">
        <f aca="false">VarInput!J932</f>
        <v>0</v>
      </c>
      <c r="K932" s="72" t="n">
        <f aca="false">VarInput!K932</f>
        <v>0</v>
      </c>
      <c r="L932" s="72"/>
      <c r="M932" s="72"/>
    </row>
    <row r="933" customFormat="false" ht="12.75" hidden="false" customHeight="false" outlineLevel="0" collapsed="false">
      <c r="A933" s="71" t="n">
        <f aca="false">VarInput!A933</f>
        <v>0</v>
      </c>
      <c r="B933" s="71" t="n">
        <f aca="false">VarInput!B933</f>
        <v>0</v>
      </c>
      <c r="C933" s="71" t="n">
        <f aca="false">VarInput!C933</f>
        <v>0</v>
      </c>
      <c r="D933" s="71" t="n">
        <f aca="false">VarInput!D933</f>
        <v>0</v>
      </c>
      <c r="E933" s="71" t="n">
        <f aca="false">VarInput!E933</f>
        <v>0</v>
      </c>
      <c r="F933" s="71" t="n">
        <f aca="false">VarInput!F933</f>
        <v>0</v>
      </c>
      <c r="G933" s="71" t="n">
        <f aca="false">VarInput!G933</f>
        <v>0</v>
      </c>
      <c r="H933" s="71" t="n">
        <f aca="false">VarInput!H933</f>
        <v>0</v>
      </c>
      <c r="I933" s="71" t="n">
        <f aca="false">VarInput!I933</f>
        <v>0</v>
      </c>
      <c r="J933" s="71" t="n">
        <f aca="false">VarInput!J933</f>
        <v>0</v>
      </c>
      <c r="K933" s="72" t="n">
        <f aca="false">VarInput!K933</f>
        <v>0</v>
      </c>
      <c r="L933" s="72"/>
      <c r="M933" s="72"/>
    </row>
    <row r="934" customFormat="false" ht="12.75" hidden="false" customHeight="false" outlineLevel="0" collapsed="false">
      <c r="A934" s="71" t="n">
        <f aca="false">VarInput!A934</f>
        <v>0</v>
      </c>
      <c r="B934" s="71" t="n">
        <f aca="false">VarInput!B934</f>
        <v>0</v>
      </c>
      <c r="C934" s="71" t="n">
        <f aca="false">VarInput!C934</f>
        <v>0</v>
      </c>
      <c r="D934" s="71" t="n">
        <f aca="false">VarInput!D934</f>
        <v>0</v>
      </c>
      <c r="E934" s="71" t="n">
        <f aca="false">VarInput!E934</f>
        <v>0</v>
      </c>
      <c r="F934" s="71" t="n">
        <f aca="false">VarInput!F934</f>
        <v>0</v>
      </c>
      <c r="G934" s="71" t="n">
        <f aca="false">VarInput!G934</f>
        <v>0</v>
      </c>
      <c r="H934" s="71" t="n">
        <f aca="false">VarInput!H934</f>
        <v>0</v>
      </c>
      <c r="I934" s="71" t="n">
        <f aca="false">VarInput!I934</f>
        <v>0</v>
      </c>
      <c r="J934" s="71" t="n">
        <f aca="false">VarInput!J934</f>
        <v>0</v>
      </c>
      <c r="K934" s="72" t="n">
        <f aca="false">VarInput!K934</f>
        <v>0</v>
      </c>
      <c r="L934" s="72"/>
      <c r="M934" s="72"/>
    </row>
    <row r="935" customFormat="false" ht="12.75" hidden="false" customHeight="false" outlineLevel="0" collapsed="false">
      <c r="A935" s="71" t="n">
        <f aca="false">VarInput!A935</f>
        <v>0</v>
      </c>
      <c r="B935" s="71" t="n">
        <f aca="false">VarInput!B935</f>
        <v>0</v>
      </c>
      <c r="C935" s="71" t="n">
        <f aca="false">VarInput!C935</f>
        <v>0</v>
      </c>
      <c r="D935" s="71" t="n">
        <f aca="false">VarInput!D935</f>
        <v>0</v>
      </c>
      <c r="E935" s="71" t="n">
        <f aca="false">VarInput!E935</f>
        <v>0</v>
      </c>
      <c r="F935" s="71" t="n">
        <f aca="false">VarInput!F935</f>
        <v>0</v>
      </c>
      <c r="G935" s="71" t="n">
        <f aca="false">VarInput!G935</f>
        <v>0</v>
      </c>
      <c r="H935" s="71" t="n">
        <f aca="false">VarInput!H935</f>
        <v>0</v>
      </c>
      <c r="I935" s="71" t="n">
        <f aca="false">VarInput!I935</f>
        <v>0</v>
      </c>
      <c r="J935" s="71" t="n">
        <f aca="false">VarInput!J935</f>
        <v>0</v>
      </c>
      <c r="K935" s="72" t="n">
        <f aca="false">VarInput!K935</f>
        <v>0</v>
      </c>
      <c r="L935" s="72"/>
      <c r="M935" s="72"/>
    </row>
    <row r="936" customFormat="false" ht="12.75" hidden="false" customHeight="false" outlineLevel="0" collapsed="false">
      <c r="A936" s="71" t="n">
        <f aca="false">VarInput!A936</f>
        <v>0</v>
      </c>
      <c r="B936" s="71" t="n">
        <f aca="false">VarInput!B936</f>
        <v>0</v>
      </c>
      <c r="C936" s="71" t="n">
        <f aca="false">VarInput!C936</f>
        <v>0</v>
      </c>
      <c r="D936" s="71" t="n">
        <f aca="false">VarInput!D936</f>
        <v>0</v>
      </c>
      <c r="E936" s="71" t="n">
        <f aca="false">VarInput!E936</f>
        <v>0</v>
      </c>
      <c r="F936" s="71" t="n">
        <f aca="false">VarInput!F936</f>
        <v>0</v>
      </c>
      <c r="G936" s="71" t="n">
        <f aca="false">VarInput!G936</f>
        <v>0</v>
      </c>
      <c r="H936" s="71" t="n">
        <f aca="false">VarInput!H936</f>
        <v>0</v>
      </c>
      <c r="I936" s="71" t="n">
        <f aca="false">VarInput!I936</f>
        <v>0</v>
      </c>
      <c r="J936" s="71" t="n">
        <f aca="false">VarInput!J936</f>
        <v>0</v>
      </c>
      <c r="K936" s="72" t="n">
        <f aca="false">VarInput!K936</f>
        <v>0</v>
      </c>
      <c r="L936" s="72"/>
      <c r="M936" s="72"/>
    </row>
    <row r="937" customFormat="false" ht="12.75" hidden="false" customHeight="false" outlineLevel="0" collapsed="false">
      <c r="A937" s="71" t="n">
        <f aca="false">VarInput!A937</f>
        <v>0</v>
      </c>
      <c r="B937" s="71" t="n">
        <f aca="false">VarInput!B937</f>
        <v>0</v>
      </c>
      <c r="C937" s="71" t="n">
        <f aca="false">VarInput!C937</f>
        <v>0</v>
      </c>
      <c r="D937" s="71" t="n">
        <f aca="false">VarInput!D937</f>
        <v>0</v>
      </c>
      <c r="E937" s="71" t="n">
        <f aca="false">VarInput!E937</f>
        <v>0</v>
      </c>
      <c r="F937" s="71" t="n">
        <f aca="false">VarInput!F937</f>
        <v>0</v>
      </c>
      <c r="G937" s="71" t="n">
        <f aca="false">VarInput!G937</f>
        <v>0</v>
      </c>
      <c r="H937" s="71" t="n">
        <f aca="false">VarInput!H937</f>
        <v>0</v>
      </c>
      <c r="I937" s="71" t="n">
        <f aca="false">VarInput!I937</f>
        <v>0</v>
      </c>
      <c r="J937" s="71" t="n">
        <f aca="false">VarInput!J937</f>
        <v>0</v>
      </c>
      <c r="K937" s="72" t="n">
        <f aca="false">VarInput!K937</f>
        <v>0</v>
      </c>
      <c r="L937" s="72"/>
      <c r="M937" s="72"/>
    </row>
    <row r="938" customFormat="false" ht="12.75" hidden="false" customHeight="false" outlineLevel="0" collapsed="false">
      <c r="A938" s="71" t="n">
        <f aca="false">VarInput!A938</f>
        <v>0</v>
      </c>
      <c r="B938" s="71" t="n">
        <f aca="false">VarInput!B938</f>
        <v>0</v>
      </c>
      <c r="C938" s="71" t="n">
        <f aca="false">VarInput!C938</f>
        <v>0</v>
      </c>
      <c r="D938" s="71" t="n">
        <f aca="false">VarInput!D938</f>
        <v>0</v>
      </c>
      <c r="E938" s="71" t="n">
        <f aca="false">VarInput!E938</f>
        <v>0</v>
      </c>
      <c r="F938" s="71" t="n">
        <f aca="false">VarInput!F938</f>
        <v>0</v>
      </c>
      <c r="G938" s="71" t="n">
        <f aca="false">VarInput!G938</f>
        <v>0</v>
      </c>
      <c r="H938" s="71" t="n">
        <f aca="false">VarInput!H938</f>
        <v>0</v>
      </c>
      <c r="I938" s="71" t="n">
        <f aca="false">VarInput!I938</f>
        <v>0</v>
      </c>
      <c r="J938" s="71" t="n">
        <f aca="false">VarInput!J938</f>
        <v>0</v>
      </c>
      <c r="K938" s="72" t="n">
        <f aca="false">VarInput!K938</f>
        <v>0</v>
      </c>
      <c r="L938" s="72"/>
      <c r="M938" s="72"/>
    </row>
    <row r="939" customFormat="false" ht="12.75" hidden="false" customHeight="false" outlineLevel="0" collapsed="false">
      <c r="A939" s="71" t="n">
        <f aca="false">VarInput!A939</f>
        <v>0</v>
      </c>
      <c r="B939" s="71" t="n">
        <f aca="false">VarInput!B939</f>
        <v>0</v>
      </c>
      <c r="C939" s="71" t="n">
        <f aca="false">VarInput!C939</f>
        <v>0</v>
      </c>
      <c r="D939" s="71" t="n">
        <f aca="false">VarInput!D939</f>
        <v>0</v>
      </c>
      <c r="E939" s="71" t="n">
        <f aca="false">VarInput!E939</f>
        <v>0</v>
      </c>
      <c r="F939" s="71" t="n">
        <f aca="false">VarInput!F939</f>
        <v>0</v>
      </c>
      <c r="G939" s="71" t="n">
        <f aca="false">VarInput!G939</f>
        <v>0</v>
      </c>
      <c r="H939" s="71" t="n">
        <f aca="false">VarInput!H939</f>
        <v>0</v>
      </c>
      <c r="I939" s="71" t="n">
        <f aca="false">VarInput!I939</f>
        <v>0</v>
      </c>
      <c r="J939" s="71" t="n">
        <f aca="false">VarInput!J939</f>
        <v>0</v>
      </c>
      <c r="K939" s="72" t="n">
        <f aca="false">VarInput!K939</f>
        <v>0</v>
      </c>
      <c r="L939" s="72"/>
      <c r="M939" s="72"/>
    </row>
    <row r="940" customFormat="false" ht="12.75" hidden="false" customHeight="false" outlineLevel="0" collapsed="false">
      <c r="A940" s="71" t="n">
        <f aca="false">VarInput!A940</f>
        <v>0</v>
      </c>
      <c r="B940" s="71" t="n">
        <f aca="false">VarInput!B940</f>
        <v>0</v>
      </c>
      <c r="C940" s="71" t="n">
        <f aca="false">VarInput!C940</f>
        <v>0</v>
      </c>
      <c r="D940" s="71" t="n">
        <f aca="false">VarInput!D940</f>
        <v>0</v>
      </c>
      <c r="E940" s="71" t="n">
        <f aca="false">VarInput!E940</f>
        <v>0</v>
      </c>
      <c r="F940" s="71" t="n">
        <f aca="false">VarInput!F940</f>
        <v>0</v>
      </c>
      <c r="G940" s="71" t="n">
        <f aca="false">VarInput!G940</f>
        <v>0</v>
      </c>
      <c r="H940" s="71" t="n">
        <f aca="false">VarInput!H940</f>
        <v>0</v>
      </c>
      <c r="I940" s="71" t="n">
        <f aca="false">VarInput!I940</f>
        <v>0</v>
      </c>
      <c r="J940" s="71" t="n">
        <f aca="false">VarInput!J940</f>
        <v>0</v>
      </c>
      <c r="K940" s="72" t="n">
        <f aca="false">VarInput!K940</f>
        <v>0</v>
      </c>
      <c r="L940" s="72"/>
      <c r="M940" s="72"/>
    </row>
    <row r="941" customFormat="false" ht="12.75" hidden="false" customHeight="false" outlineLevel="0" collapsed="false">
      <c r="A941" s="71" t="n">
        <f aca="false">VarInput!A941</f>
        <v>0</v>
      </c>
      <c r="B941" s="71" t="n">
        <f aca="false">VarInput!B941</f>
        <v>0</v>
      </c>
      <c r="C941" s="71" t="n">
        <f aca="false">VarInput!C941</f>
        <v>0</v>
      </c>
      <c r="D941" s="71" t="n">
        <f aca="false">VarInput!D941</f>
        <v>0</v>
      </c>
      <c r="E941" s="71" t="n">
        <f aca="false">VarInput!E941</f>
        <v>0</v>
      </c>
      <c r="F941" s="71" t="n">
        <f aca="false">VarInput!F941</f>
        <v>0</v>
      </c>
      <c r="G941" s="71" t="n">
        <f aca="false">VarInput!G941</f>
        <v>0</v>
      </c>
      <c r="H941" s="71" t="n">
        <f aca="false">VarInput!H941</f>
        <v>0</v>
      </c>
      <c r="I941" s="71" t="n">
        <f aca="false">VarInput!I941</f>
        <v>0</v>
      </c>
      <c r="J941" s="71" t="n">
        <f aca="false">VarInput!J941</f>
        <v>0</v>
      </c>
      <c r="K941" s="72" t="n">
        <f aca="false">VarInput!K941</f>
        <v>0</v>
      </c>
      <c r="L941" s="72"/>
      <c r="M941" s="72"/>
    </row>
    <row r="942" customFormat="false" ht="12.75" hidden="false" customHeight="false" outlineLevel="0" collapsed="false">
      <c r="A942" s="71" t="n">
        <f aca="false">VarInput!A942</f>
        <v>0</v>
      </c>
      <c r="B942" s="71" t="n">
        <f aca="false">VarInput!B942</f>
        <v>0</v>
      </c>
      <c r="C942" s="71" t="n">
        <f aca="false">VarInput!C942</f>
        <v>0</v>
      </c>
      <c r="D942" s="71" t="n">
        <f aca="false">VarInput!D942</f>
        <v>0</v>
      </c>
      <c r="E942" s="71" t="n">
        <f aca="false">VarInput!E942</f>
        <v>0</v>
      </c>
      <c r="F942" s="71" t="n">
        <f aca="false">VarInput!F942</f>
        <v>0</v>
      </c>
      <c r="G942" s="71" t="n">
        <f aca="false">VarInput!G942</f>
        <v>0</v>
      </c>
      <c r="H942" s="71" t="n">
        <f aca="false">VarInput!H942</f>
        <v>0</v>
      </c>
      <c r="I942" s="71" t="n">
        <f aca="false">VarInput!I942</f>
        <v>0</v>
      </c>
      <c r="J942" s="71" t="n">
        <f aca="false">VarInput!J942</f>
        <v>0</v>
      </c>
      <c r="K942" s="72" t="n">
        <f aca="false">VarInput!K942</f>
        <v>0</v>
      </c>
      <c r="L942" s="72"/>
      <c r="M942" s="72"/>
    </row>
    <row r="943" customFormat="false" ht="12.75" hidden="false" customHeight="false" outlineLevel="0" collapsed="false">
      <c r="A943" s="71" t="n">
        <f aca="false">VarInput!A943</f>
        <v>0</v>
      </c>
      <c r="B943" s="71" t="n">
        <f aca="false">VarInput!B943</f>
        <v>0</v>
      </c>
      <c r="C943" s="71" t="n">
        <f aca="false">VarInput!C943</f>
        <v>0</v>
      </c>
      <c r="D943" s="71" t="n">
        <f aca="false">VarInput!D943</f>
        <v>0</v>
      </c>
      <c r="E943" s="71" t="n">
        <f aca="false">VarInput!E943</f>
        <v>0</v>
      </c>
      <c r="F943" s="71" t="n">
        <f aca="false">VarInput!F943</f>
        <v>0</v>
      </c>
      <c r="G943" s="71" t="n">
        <f aca="false">VarInput!G943</f>
        <v>0</v>
      </c>
      <c r="H943" s="71" t="n">
        <f aca="false">VarInput!H943</f>
        <v>0</v>
      </c>
      <c r="I943" s="71" t="n">
        <f aca="false">VarInput!I943</f>
        <v>0</v>
      </c>
      <c r="J943" s="71" t="n">
        <f aca="false">VarInput!J943</f>
        <v>0</v>
      </c>
      <c r="K943" s="72" t="n">
        <f aca="false">VarInput!K943</f>
        <v>0</v>
      </c>
      <c r="L943" s="72"/>
      <c r="M943" s="72"/>
    </row>
    <row r="944" customFormat="false" ht="12.75" hidden="false" customHeight="false" outlineLevel="0" collapsed="false">
      <c r="A944" s="71" t="n">
        <f aca="false">VarInput!A944</f>
        <v>0</v>
      </c>
      <c r="B944" s="71" t="n">
        <f aca="false">VarInput!B944</f>
        <v>0</v>
      </c>
      <c r="C944" s="71" t="n">
        <f aca="false">VarInput!C944</f>
        <v>0</v>
      </c>
      <c r="D944" s="71" t="n">
        <f aca="false">VarInput!D944</f>
        <v>0</v>
      </c>
      <c r="E944" s="71" t="n">
        <f aca="false">VarInput!E944</f>
        <v>0</v>
      </c>
      <c r="F944" s="71" t="n">
        <f aca="false">VarInput!F944</f>
        <v>0</v>
      </c>
      <c r="G944" s="71" t="n">
        <f aca="false">VarInput!G944</f>
        <v>0</v>
      </c>
      <c r="H944" s="71" t="n">
        <f aca="false">VarInput!H944</f>
        <v>0</v>
      </c>
      <c r="I944" s="71" t="n">
        <f aca="false">VarInput!I944</f>
        <v>0</v>
      </c>
      <c r="J944" s="71" t="n">
        <f aca="false">VarInput!J944</f>
        <v>0</v>
      </c>
      <c r="K944" s="72" t="n">
        <f aca="false">VarInput!K944</f>
        <v>0</v>
      </c>
      <c r="L944" s="72"/>
      <c r="M944" s="72"/>
    </row>
    <row r="945" customFormat="false" ht="12.75" hidden="false" customHeight="false" outlineLevel="0" collapsed="false">
      <c r="A945" s="71" t="n">
        <f aca="false">VarInput!A945</f>
        <v>0</v>
      </c>
      <c r="B945" s="71" t="n">
        <f aca="false">VarInput!B945</f>
        <v>0</v>
      </c>
      <c r="C945" s="71" t="n">
        <f aca="false">VarInput!C945</f>
        <v>0</v>
      </c>
      <c r="D945" s="71" t="n">
        <f aca="false">VarInput!D945</f>
        <v>0</v>
      </c>
      <c r="E945" s="71" t="n">
        <f aca="false">VarInput!E945</f>
        <v>0</v>
      </c>
      <c r="F945" s="71" t="n">
        <f aca="false">VarInput!F945</f>
        <v>0</v>
      </c>
      <c r="G945" s="71" t="n">
        <f aca="false">VarInput!G945</f>
        <v>0</v>
      </c>
      <c r="H945" s="71" t="n">
        <f aca="false">VarInput!H945</f>
        <v>0</v>
      </c>
      <c r="I945" s="71" t="n">
        <f aca="false">VarInput!I945</f>
        <v>0</v>
      </c>
      <c r="J945" s="71" t="n">
        <f aca="false">VarInput!J945</f>
        <v>0</v>
      </c>
      <c r="K945" s="72" t="n">
        <f aca="false">VarInput!K945</f>
        <v>0</v>
      </c>
      <c r="L945" s="72"/>
      <c r="M945" s="72"/>
    </row>
    <row r="946" customFormat="false" ht="12.75" hidden="false" customHeight="false" outlineLevel="0" collapsed="false">
      <c r="A946" s="71" t="n">
        <f aca="false">VarInput!A946</f>
        <v>0</v>
      </c>
      <c r="B946" s="71" t="n">
        <f aca="false">VarInput!B946</f>
        <v>0</v>
      </c>
      <c r="C946" s="71" t="n">
        <f aca="false">VarInput!C946</f>
        <v>0</v>
      </c>
      <c r="D946" s="71" t="n">
        <f aca="false">VarInput!D946</f>
        <v>0</v>
      </c>
      <c r="E946" s="71" t="n">
        <f aca="false">VarInput!E946</f>
        <v>0</v>
      </c>
      <c r="F946" s="71" t="n">
        <f aca="false">VarInput!F946</f>
        <v>0</v>
      </c>
      <c r="G946" s="71" t="n">
        <f aca="false">VarInput!G946</f>
        <v>0</v>
      </c>
      <c r="H946" s="71" t="n">
        <f aca="false">VarInput!H946</f>
        <v>0</v>
      </c>
      <c r="I946" s="71" t="n">
        <f aca="false">VarInput!I946</f>
        <v>0</v>
      </c>
      <c r="J946" s="71" t="n">
        <f aca="false">VarInput!J946</f>
        <v>0</v>
      </c>
      <c r="K946" s="72" t="n">
        <f aca="false">VarInput!K946</f>
        <v>0</v>
      </c>
      <c r="L946" s="72"/>
      <c r="M946" s="72"/>
    </row>
    <row r="947" customFormat="false" ht="12.75" hidden="false" customHeight="false" outlineLevel="0" collapsed="false">
      <c r="A947" s="71" t="n">
        <f aca="false">VarInput!A947</f>
        <v>0</v>
      </c>
      <c r="B947" s="71" t="n">
        <f aca="false">VarInput!B947</f>
        <v>0</v>
      </c>
      <c r="C947" s="71" t="n">
        <f aca="false">VarInput!C947</f>
        <v>0</v>
      </c>
      <c r="D947" s="71" t="n">
        <f aca="false">VarInput!D947</f>
        <v>0</v>
      </c>
      <c r="E947" s="71" t="n">
        <f aca="false">VarInput!E947</f>
        <v>0</v>
      </c>
      <c r="F947" s="71" t="n">
        <f aca="false">VarInput!F947</f>
        <v>0</v>
      </c>
      <c r="G947" s="71" t="n">
        <f aca="false">VarInput!G947</f>
        <v>0</v>
      </c>
      <c r="H947" s="71" t="n">
        <f aca="false">VarInput!H947</f>
        <v>0</v>
      </c>
      <c r="I947" s="71" t="n">
        <f aca="false">VarInput!I947</f>
        <v>0</v>
      </c>
      <c r="J947" s="71" t="n">
        <f aca="false">VarInput!J947</f>
        <v>0</v>
      </c>
      <c r="K947" s="72" t="n">
        <f aca="false">VarInput!K947</f>
        <v>0</v>
      </c>
      <c r="L947" s="72"/>
      <c r="M947" s="72"/>
    </row>
    <row r="948" customFormat="false" ht="12.75" hidden="false" customHeight="false" outlineLevel="0" collapsed="false">
      <c r="A948" s="71" t="n">
        <f aca="false">VarInput!A948</f>
        <v>0</v>
      </c>
      <c r="B948" s="71" t="n">
        <f aca="false">VarInput!B948</f>
        <v>0</v>
      </c>
      <c r="C948" s="71" t="n">
        <f aca="false">VarInput!C948</f>
        <v>0</v>
      </c>
      <c r="D948" s="71" t="n">
        <f aca="false">VarInput!D948</f>
        <v>0</v>
      </c>
      <c r="E948" s="71" t="n">
        <f aca="false">VarInput!E948</f>
        <v>0</v>
      </c>
      <c r="F948" s="71" t="n">
        <f aca="false">VarInput!F948</f>
        <v>0</v>
      </c>
      <c r="G948" s="71" t="n">
        <f aca="false">VarInput!G948</f>
        <v>0</v>
      </c>
      <c r="H948" s="71" t="n">
        <f aca="false">VarInput!H948</f>
        <v>0</v>
      </c>
      <c r="I948" s="71" t="n">
        <f aca="false">VarInput!I948</f>
        <v>0</v>
      </c>
      <c r="J948" s="71" t="n">
        <f aca="false">VarInput!J948</f>
        <v>0</v>
      </c>
      <c r="K948" s="72" t="n">
        <f aca="false">VarInput!K948</f>
        <v>0</v>
      </c>
      <c r="L948" s="72"/>
      <c r="M948" s="72"/>
    </row>
    <row r="949" customFormat="false" ht="12.75" hidden="false" customHeight="false" outlineLevel="0" collapsed="false">
      <c r="A949" s="71" t="n">
        <f aca="false">VarInput!A949</f>
        <v>0</v>
      </c>
      <c r="B949" s="71" t="n">
        <f aca="false">VarInput!B949</f>
        <v>0</v>
      </c>
      <c r="C949" s="71" t="n">
        <f aca="false">VarInput!C949</f>
        <v>0</v>
      </c>
      <c r="D949" s="71" t="n">
        <f aca="false">VarInput!D949</f>
        <v>0</v>
      </c>
      <c r="E949" s="71" t="n">
        <f aca="false">VarInput!E949</f>
        <v>0</v>
      </c>
      <c r="F949" s="71" t="n">
        <f aca="false">VarInput!F949</f>
        <v>0</v>
      </c>
      <c r="G949" s="71" t="n">
        <f aca="false">VarInput!G949</f>
        <v>0</v>
      </c>
      <c r="H949" s="71" t="n">
        <f aca="false">VarInput!H949</f>
        <v>0</v>
      </c>
      <c r="I949" s="71" t="n">
        <f aca="false">VarInput!I949</f>
        <v>0</v>
      </c>
      <c r="J949" s="71" t="n">
        <f aca="false">VarInput!J949</f>
        <v>0</v>
      </c>
      <c r="K949" s="72" t="n">
        <f aca="false">VarInput!K949</f>
        <v>0</v>
      </c>
      <c r="L949" s="72"/>
      <c r="M949" s="72"/>
    </row>
    <row r="950" customFormat="false" ht="12.75" hidden="false" customHeight="false" outlineLevel="0" collapsed="false">
      <c r="A950" s="71" t="n">
        <f aca="false">VarInput!A950</f>
        <v>0</v>
      </c>
      <c r="B950" s="71" t="n">
        <f aca="false">VarInput!B950</f>
        <v>0</v>
      </c>
      <c r="C950" s="71" t="n">
        <f aca="false">VarInput!C950</f>
        <v>0</v>
      </c>
      <c r="D950" s="71" t="n">
        <f aca="false">VarInput!D950</f>
        <v>0</v>
      </c>
      <c r="E950" s="71" t="n">
        <f aca="false">VarInput!E950</f>
        <v>0</v>
      </c>
      <c r="F950" s="71" t="n">
        <f aca="false">VarInput!F950</f>
        <v>0</v>
      </c>
      <c r="G950" s="71" t="n">
        <f aca="false">VarInput!G950</f>
        <v>0</v>
      </c>
      <c r="H950" s="71" t="n">
        <f aca="false">VarInput!H950</f>
        <v>0</v>
      </c>
      <c r="I950" s="71" t="n">
        <f aca="false">VarInput!I950</f>
        <v>0</v>
      </c>
      <c r="J950" s="71" t="n">
        <f aca="false">VarInput!J950</f>
        <v>0</v>
      </c>
      <c r="K950" s="72" t="n">
        <f aca="false">VarInput!K950</f>
        <v>0</v>
      </c>
      <c r="L950" s="72"/>
      <c r="M950" s="72"/>
    </row>
    <row r="951" customFormat="false" ht="12.75" hidden="false" customHeight="false" outlineLevel="0" collapsed="false">
      <c r="A951" s="71" t="n">
        <f aca="false">VarInput!A951</f>
        <v>0</v>
      </c>
      <c r="B951" s="71" t="n">
        <f aca="false">VarInput!B951</f>
        <v>0</v>
      </c>
      <c r="C951" s="71" t="n">
        <f aca="false">VarInput!C951</f>
        <v>0</v>
      </c>
      <c r="D951" s="71" t="n">
        <f aca="false">VarInput!D951</f>
        <v>0</v>
      </c>
      <c r="E951" s="71" t="n">
        <f aca="false">VarInput!E951</f>
        <v>0</v>
      </c>
      <c r="F951" s="71" t="n">
        <f aca="false">VarInput!F951</f>
        <v>0</v>
      </c>
      <c r="G951" s="71" t="n">
        <f aca="false">VarInput!G951</f>
        <v>0</v>
      </c>
      <c r="H951" s="71" t="n">
        <f aca="false">VarInput!H951</f>
        <v>0</v>
      </c>
      <c r="I951" s="71" t="n">
        <f aca="false">VarInput!I951</f>
        <v>0</v>
      </c>
      <c r="J951" s="71" t="n">
        <f aca="false">VarInput!J951</f>
        <v>0</v>
      </c>
      <c r="K951" s="72" t="n">
        <f aca="false">VarInput!K951</f>
        <v>0</v>
      </c>
      <c r="L951" s="72"/>
      <c r="M951" s="72"/>
    </row>
    <row r="952" customFormat="false" ht="12.75" hidden="false" customHeight="false" outlineLevel="0" collapsed="false">
      <c r="A952" s="71" t="n">
        <f aca="false">VarInput!A952</f>
        <v>0</v>
      </c>
      <c r="B952" s="71" t="n">
        <f aca="false">VarInput!B952</f>
        <v>0</v>
      </c>
      <c r="C952" s="71" t="n">
        <f aca="false">VarInput!C952</f>
        <v>0</v>
      </c>
      <c r="D952" s="71" t="n">
        <f aca="false">VarInput!D952</f>
        <v>0</v>
      </c>
      <c r="E952" s="71" t="n">
        <f aca="false">VarInput!E952</f>
        <v>0</v>
      </c>
      <c r="F952" s="71" t="n">
        <f aca="false">VarInput!F952</f>
        <v>0</v>
      </c>
      <c r="G952" s="71" t="n">
        <f aca="false">VarInput!G952</f>
        <v>0</v>
      </c>
      <c r="H952" s="71" t="n">
        <f aca="false">VarInput!H952</f>
        <v>0</v>
      </c>
      <c r="I952" s="71" t="n">
        <f aca="false">VarInput!I952</f>
        <v>0</v>
      </c>
      <c r="J952" s="71" t="n">
        <f aca="false">VarInput!J952</f>
        <v>0</v>
      </c>
      <c r="K952" s="72" t="n">
        <f aca="false">VarInput!K952</f>
        <v>0</v>
      </c>
      <c r="L952" s="72"/>
      <c r="M952" s="72"/>
    </row>
    <row r="953" customFormat="false" ht="12.75" hidden="false" customHeight="false" outlineLevel="0" collapsed="false">
      <c r="A953" s="71" t="n">
        <f aca="false">VarInput!A953</f>
        <v>0</v>
      </c>
      <c r="B953" s="71" t="n">
        <f aca="false">VarInput!B953</f>
        <v>0</v>
      </c>
      <c r="C953" s="71" t="n">
        <f aca="false">VarInput!C953</f>
        <v>0</v>
      </c>
      <c r="D953" s="71" t="n">
        <f aca="false">VarInput!D953</f>
        <v>0</v>
      </c>
      <c r="E953" s="71" t="n">
        <f aca="false">VarInput!E953</f>
        <v>0</v>
      </c>
      <c r="F953" s="71" t="n">
        <f aca="false">VarInput!F953</f>
        <v>0</v>
      </c>
      <c r="G953" s="71" t="n">
        <f aca="false">VarInput!G953</f>
        <v>0</v>
      </c>
      <c r="H953" s="71" t="n">
        <f aca="false">VarInput!H953</f>
        <v>0</v>
      </c>
      <c r="I953" s="71" t="n">
        <f aca="false">VarInput!I953</f>
        <v>0</v>
      </c>
      <c r="J953" s="71" t="n">
        <f aca="false">VarInput!J953</f>
        <v>0</v>
      </c>
      <c r="K953" s="72" t="n">
        <f aca="false">VarInput!K953</f>
        <v>0</v>
      </c>
      <c r="L953" s="72"/>
      <c r="M953" s="72"/>
    </row>
    <row r="954" customFormat="false" ht="12.75" hidden="false" customHeight="false" outlineLevel="0" collapsed="false">
      <c r="A954" s="71" t="n">
        <f aca="false">VarInput!A954</f>
        <v>0</v>
      </c>
      <c r="B954" s="71" t="n">
        <f aca="false">VarInput!B954</f>
        <v>0</v>
      </c>
      <c r="C954" s="71" t="n">
        <f aca="false">VarInput!C954</f>
        <v>0</v>
      </c>
      <c r="D954" s="71" t="n">
        <f aca="false">VarInput!D954</f>
        <v>0</v>
      </c>
      <c r="E954" s="71" t="n">
        <f aca="false">VarInput!E954</f>
        <v>0</v>
      </c>
      <c r="F954" s="71" t="n">
        <f aca="false">VarInput!F954</f>
        <v>0</v>
      </c>
      <c r="G954" s="71" t="n">
        <f aca="false">VarInput!G954</f>
        <v>0</v>
      </c>
      <c r="H954" s="71" t="n">
        <f aca="false">VarInput!H954</f>
        <v>0</v>
      </c>
      <c r="I954" s="71" t="n">
        <f aca="false">VarInput!I954</f>
        <v>0</v>
      </c>
      <c r="J954" s="71" t="n">
        <f aca="false">VarInput!J954</f>
        <v>0</v>
      </c>
      <c r="K954" s="72" t="n">
        <f aca="false">VarInput!K954</f>
        <v>0</v>
      </c>
      <c r="L954" s="72"/>
      <c r="M954" s="72"/>
    </row>
    <row r="955" customFormat="false" ht="12.75" hidden="false" customHeight="false" outlineLevel="0" collapsed="false">
      <c r="A955" s="71" t="n">
        <f aca="false">VarInput!A955</f>
        <v>0</v>
      </c>
      <c r="B955" s="71" t="n">
        <f aca="false">VarInput!B955</f>
        <v>0</v>
      </c>
      <c r="C955" s="71" t="n">
        <f aca="false">VarInput!C955</f>
        <v>0</v>
      </c>
      <c r="D955" s="71" t="n">
        <f aca="false">VarInput!D955</f>
        <v>0</v>
      </c>
      <c r="E955" s="71" t="n">
        <f aca="false">VarInput!E955</f>
        <v>0</v>
      </c>
      <c r="F955" s="71" t="n">
        <f aca="false">VarInput!F955</f>
        <v>0</v>
      </c>
      <c r="G955" s="71" t="n">
        <f aca="false">VarInput!G955</f>
        <v>0</v>
      </c>
      <c r="H955" s="71" t="n">
        <f aca="false">VarInput!H955</f>
        <v>0</v>
      </c>
      <c r="I955" s="71" t="n">
        <f aca="false">VarInput!I955</f>
        <v>0</v>
      </c>
      <c r="J955" s="71" t="n">
        <f aca="false">VarInput!J955</f>
        <v>0</v>
      </c>
      <c r="K955" s="72" t="n">
        <f aca="false">VarInput!K955</f>
        <v>0</v>
      </c>
      <c r="L955" s="72"/>
      <c r="M955" s="72"/>
    </row>
    <row r="956" customFormat="false" ht="12.75" hidden="false" customHeight="false" outlineLevel="0" collapsed="false">
      <c r="A956" s="71" t="n">
        <f aca="false">VarInput!A956</f>
        <v>0</v>
      </c>
      <c r="B956" s="71" t="n">
        <f aca="false">VarInput!B956</f>
        <v>0</v>
      </c>
      <c r="C956" s="71" t="n">
        <f aca="false">VarInput!C956</f>
        <v>0</v>
      </c>
      <c r="D956" s="71" t="n">
        <f aca="false">VarInput!D956</f>
        <v>0</v>
      </c>
      <c r="E956" s="71" t="n">
        <f aca="false">VarInput!E956</f>
        <v>0</v>
      </c>
      <c r="F956" s="71" t="n">
        <f aca="false">VarInput!F956</f>
        <v>0</v>
      </c>
      <c r="G956" s="71" t="n">
        <f aca="false">VarInput!G956</f>
        <v>0</v>
      </c>
      <c r="H956" s="71" t="n">
        <f aca="false">VarInput!H956</f>
        <v>0</v>
      </c>
      <c r="I956" s="71" t="n">
        <f aca="false">VarInput!I956</f>
        <v>0</v>
      </c>
      <c r="J956" s="71" t="n">
        <f aca="false">VarInput!J956</f>
        <v>0</v>
      </c>
      <c r="K956" s="72" t="n">
        <f aca="false">VarInput!K956</f>
        <v>0</v>
      </c>
      <c r="L956" s="72"/>
      <c r="M956" s="72"/>
    </row>
    <row r="957" customFormat="false" ht="12.75" hidden="false" customHeight="false" outlineLevel="0" collapsed="false">
      <c r="A957" s="71" t="n">
        <f aca="false">VarInput!A957</f>
        <v>0</v>
      </c>
      <c r="B957" s="71" t="n">
        <f aca="false">VarInput!B957</f>
        <v>0</v>
      </c>
      <c r="C957" s="71" t="n">
        <f aca="false">VarInput!C957</f>
        <v>0</v>
      </c>
      <c r="D957" s="71" t="n">
        <f aca="false">VarInput!D957</f>
        <v>0</v>
      </c>
      <c r="E957" s="71" t="n">
        <f aca="false">VarInput!E957</f>
        <v>0</v>
      </c>
      <c r="F957" s="71" t="n">
        <f aca="false">VarInput!F957</f>
        <v>0</v>
      </c>
      <c r="G957" s="71" t="n">
        <f aca="false">VarInput!G957</f>
        <v>0</v>
      </c>
      <c r="H957" s="71" t="n">
        <f aca="false">VarInput!H957</f>
        <v>0</v>
      </c>
      <c r="I957" s="71" t="n">
        <f aca="false">VarInput!I957</f>
        <v>0</v>
      </c>
      <c r="J957" s="71" t="n">
        <f aca="false">VarInput!J957</f>
        <v>0</v>
      </c>
      <c r="K957" s="72" t="n">
        <f aca="false">VarInput!K957</f>
        <v>0</v>
      </c>
      <c r="L957" s="72"/>
      <c r="M957" s="72"/>
    </row>
    <row r="958" customFormat="false" ht="12.75" hidden="false" customHeight="false" outlineLevel="0" collapsed="false">
      <c r="A958" s="71" t="n">
        <f aca="false">VarInput!A958</f>
        <v>0</v>
      </c>
      <c r="B958" s="71" t="n">
        <f aca="false">VarInput!B958</f>
        <v>0</v>
      </c>
      <c r="C958" s="71" t="n">
        <f aca="false">VarInput!C958</f>
        <v>0</v>
      </c>
      <c r="D958" s="71" t="n">
        <f aca="false">VarInput!D958</f>
        <v>0</v>
      </c>
      <c r="E958" s="71" t="n">
        <f aca="false">VarInput!E958</f>
        <v>0</v>
      </c>
      <c r="F958" s="71" t="n">
        <f aca="false">VarInput!F958</f>
        <v>0</v>
      </c>
      <c r="G958" s="71" t="n">
        <f aca="false">VarInput!G958</f>
        <v>0</v>
      </c>
      <c r="H958" s="71" t="n">
        <f aca="false">VarInput!H958</f>
        <v>0</v>
      </c>
      <c r="I958" s="71" t="n">
        <f aca="false">VarInput!I958</f>
        <v>0</v>
      </c>
      <c r="J958" s="71" t="n">
        <f aca="false">VarInput!J958</f>
        <v>0</v>
      </c>
      <c r="K958" s="72" t="n">
        <f aca="false">VarInput!K958</f>
        <v>0</v>
      </c>
      <c r="L958" s="72"/>
      <c r="M958" s="72"/>
    </row>
    <row r="959" customFormat="false" ht="12.75" hidden="false" customHeight="false" outlineLevel="0" collapsed="false">
      <c r="A959" s="71" t="n">
        <f aca="false">VarInput!A959</f>
        <v>0</v>
      </c>
      <c r="B959" s="71" t="n">
        <f aca="false">VarInput!B959</f>
        <v>0</v>
      </c>
      <c r="C959" s="71" t="n">
        <f aca="false">VarInput!C959</f>
        <v>0</v>
      </c>
      <c r="D959" s="71" t="n">
        <f aca="false">VarInput!D959</f>
        <v>0</v>
      </c>
      <c r="E959" s="71" t="n">
        <f aca="false">VarInput!E959</f>
        <v>0</v>
      </c>
      <c r="F959" s="71" t="n">
        <f aca="false">VarInput!F959</f>
        <v>0</v>
      </c>
      <c r="G959" s="71" t="n">
        <f aca="false">VarInput!G959</f>
        <v>0</v>
      </c>
      <c r="H959" s="71" t="n">
        <f aca="false">VarInput!H959</f>
        <v>0</v>
      </c>
      <c r="I959" s="71" t="n">
        <f aca="false">VarInput!I959</f>
        <v>0</v>
      </c>
      <c r="J959" s="71" t="n">
        <f aca="false">VarInput!J959</f>
        <v>0</v>
      </c>
      <c r="K959" s="72" t="n">
        <f aca="false">VarInput!K959</f>
        <v>0</v>
      </c>
      <c r="L959" s="72"/>
      <c r="M959" s="72"/>
    </row>
    <row r="960" customFormat="false" ht="12.75" hidden="false" customHeight="false" outlineLevel="0" collapsed="false">
      <c r="A960" s="71" t="n">
        <f aca="false">VarInput!A960</f>
        <v>0</v>
      </c>
      <c r="B960" s="71" t="n">
        <f aca="false">VarInput!B960</f>
        <v>0</v>
      </c>
      <c r="C960" s="71" t="n">
        <f aca="false">VarInput!C960</f>
        <v>0</v>
      </c>
      <c r="D960" s="71" t="n">
        <f aca="false">VarInput!D960</f>
        <v>0</v>
      </c>
      <c r="E960" s="71" t="n">
        <f aca="false">VarInput!E960</f>
        <v>0</v>
      </c>
      <c r="F960" s="71" t="n">
        <f aca="false">VarInput!F960</f>
        <v>0</v>
      </c>
      <c r="G960" s="71" t="n">
        <f aca="false">VarInput!G960</f>
        <v>0</v>
      </c>
      <c r="H960" s="71" t="n">
        <f aca="false">VarInput!H960</f>
        <v>0</v>
      </c>
      <c r="I960" s="71" t="n">
        <f aca="false">VarInput!I960</f>
        <v>0</v>
      </c>
      <c r="J960" s="71" t="n">
        <f aca="false">VarInput!J960</f>
        <v>0</v>
      </c>
      <c r="K960" s="72" t="n">
        <f aca="false">VarInput!K960</f>
        <v>0</v>
      </c>
      <c r="L960" s="72"/>
      <c r="M960" s="72"/>
    </row>
    <row r="961" customFormat="false" ht="12.75" hidden="false" customHeight="false" outlineLevel="0" collapsed="false">
      <c r="A961" s="71" t="n">
        <f aca="false">VarInput!A961</f>
        <v>0</v>
      </c>
      <c r="B961" s="71" t="n">
        <f aca="false">VarInput!B961</f>
        <v>0</v>
      </c>
      <c r="C961" s="71" t="n">
        <f aca="false">VarInput!C961</f>
        <v>0</v>
      </c>
      <c r="D961" s="71" t="n">
        <f aca="false">VarInput!D961</f>
        <v>0</v>
      </c>
      <c r="E961" s="71" t="n">
        <f aca="false">VarInput!E961</f>
        <v>0</v>
      </c>
      <c r="F961" s="71" t="n">
        <f aca="false">VarInput!F961</f>
        <v>0</v>
      </c>
      <c r="G961" s="71" t="n">
        <f aca="false">VarInput!G961</f>
        <v>0</v>
      </c>
      <c r="H961" s="71" t="n">
        <f aca="false">VarInput!H961</f>
        <v>0</v>
      </c>
      <c r="I961" s="71" t="n">
        <f aca="false">VarInput!I961</f>
        <v>0</v>
      </c>
      <c r="J961" s="71" t="n">
        <f aca="false">VarInput!J961</f>
        <v>0</v>
      </c>
      <c r="K961" s="72" t="n">
        <f aca="false">VarInput!K961</f>
        <v>0</v>
      </c>
      <c r="L961" s="72"/>
      <c r="M961" s="72"/>
    </row>
    <row r="962" customFormat="false" ht="12.75" hidden="false" customHeight="false" outlineLevel="0" collapsed="false">
      <c r="A962" s="71" t="n">
        <f aca="false">VarInput!A962</f>
        <v>0</v>
      </c>
      <c r="B962" s="71" t="n">
        <f aca="false">VarInput!B962</f>
        <v>0</v>
      </c>
      <c r="C962" s="71" t="n">
        <f aca="false">VarInput!C962</f>
        <v>0</v>
      </c>
      <c r="D962" s="71" t="n">
        <f aca="false">VarInput!D962</f>
        <v>0</v>
      </c>
      <c r="E962" s="71" t="n">
        <f aca="false">VarInput!E962</f>
        <v>0</v>
      </c>
      <c r="F962" s="71" t="n">
        <f aca="false">VarInput!F962</f>
        <v>0</v>
      </c>
      <c r="G962" s="71" t="n">
        <f aca="false">VarInput!G962</f>
        <v>0</v>
      </c>
      <c r="H962" s="71" t="n">
        <f aca="false">VarInput!H962</f>
        <v>0</v>
      </c>
      <c r="I962" s="71" t="n">
        <f aca="false">VarInput!I962</f>
        <v>0</v>
      </c>
      <c r="J962" s="71" t="n">
        <f aca="false">VarInput!J962</f>
        <v>0</v>
      </c>
      <c r="K962" s="72" t="n">
        <f aca="false">VarInput!K962</f>
        <v>0</v>
      </c>
      <c r="L962" s="72"/>
      <c r="M962" s="72"/>
    </row>
    <row r="963" customFormat="false" ht="12.75" hidden="false" customHeight="false" outlineLevel="0" collapsed="false">
      <c r="A963" s="71" t="n">
        <f aca="false">VarInput!A963</f>
        <v>0</v>
      </c>
      <c r="B963" s="71" t="n">
        <f aca="false">VarInput!B963</f>
        <v>0</v>
      </c>
      <c r="C963" s="71" t="n">
        <f aca="false">VarInput!C963</f>
        <v>0</v>
      </c>
      <c r="D963" s="71" t="n">
        <f aca="false">VarInput!D963</f>
        <v>0</v>
      </c>
      <c r="E963" s="71" t="n">
        <f aca="false">VarInput!E963</f>
        <v>0</v>
      </c>
      <c r="F963" s="71" t="n">
        <f aca="false">VarInput!F963</f>
        <v>0</v>
      </c>
      <c r="G963" s="71" t="n">
        <f aca="false">VarInput!G963</f>
        <v>0</v>
      </c>
      <c r="H963" s="71" t="n">
        <f aca="false">VarInput!H963</f>
        <v>0</v>
      </c>
      <c r="I963" s="71" t="n">
        <f aca="false">VarInput!I963</f>
        <v>0</v>
      </c>
      <c r="J963" s="71" t="n">
        <f aca="false">VarInput!J963</f>
        <v>0</v>
      </c>
      <c r="K963" s="72" t="n">
        <f aca="false">VarInput!K963</f>
        <v>0</v>
      </c>
      <c r="L963" s="72"/>
      <c r="M963" s="72"/>
    </row>
    <row r="964" customFormat="false" ht="12.75" hidden="false" customHeight="false" outlineLevel="0" collapsed="false">
      <c r="A964" s="71" t="n">
        <f aca="false">VarInput!A964</f>
        <v>0</v>
      </c>
      <c r="B964" s="71" t="n">
        <f aca="false">VarInput!B964</f>
        <v>0</v>
      </c>
      <c r="C964" s="71" t="n">
        <f aca="false">VarInput!C964</f>
        <v>0</v>
      </c>
      <c r="D964" s="71" t="n">
        <f aca="false">VarInput!D964</f>
        <v>0</v>
      </c>
      <c r="E964" s="71" t="n">
        <f aca="false">VarInput!E964</f>
        <v>0</v>
      </c>
      <c r="F964" s="71" t="n">
        <f aca="false">VarInput!F964</f>
        <v>0</v>
      </c>
      <c r="G964" s="71" t="n">
        <f aca="false">VarInput!G964</f>
        <v>0</v>
      </c>
      <c r="H964" s="71" t="n">
        <f aca="false">VarInput!H964</f>
        <v>0</v>
      </c>
      <c r="I964" s="71" t="n">
        <f aca="false">VarInput!I964</f>
        <v>0</v>
      </c>
      <c r="J964" s="71" t="n">
        <f aca="false">VarInput!J964</f>
        <v>0</v>
      </c>
      <c r="K964" s="72" t="n">
        <f aca="false">VarInput!K964</f>
        <v>0</v>
      </c>
      <c r="L964" s="72"/>
      <c r="M964" s="72"/>
    </row>
    <row r="965" customFormat="false" ht="12.75" hidden="false" customHeight="false" outlineLevel="0" collapsed="false">
      <c r="A965" s="71" t="n">
        <f aca="false">VarInput!A965</f>
        <v>0</v>
      </c>
      <c r="B965" s="71" t="n">
        <f aca="false">VarInput!B965</f>
        <v>0</v>
      </c>
      <c r="C965" s="71" t="n">
        <f aca="false">VarInput!C965</f>
        <v>0</v>
      </c>
      <c r="D965" s="71" t="n">
        <f aca="false">VarInput!D965</f>
        <v>0</v>
      </c>
      <c r="E965" s="71" t="n">
        <f aca="false">VarInput!E965</f>
        <v>0</v>
      </c>
      <c r="F965" s="71" t="n">
        <f aca="false">VarInput!F965</f>
        <v>0</v>
      </c>
      <c r="G965" s="71" t="n">
        <f aca="false">VarInput!G965</f>
        <v>0</v>
      </c>
      <c r="H965" s="71" t="n">
        <f aca="false">VarInput!H965</f>
        <v>0</v>
      </c>
      <c r="I965" s="71" t="n">
        <f aca="false">VarInput!I965</f>
        <v>0</v>
      </c>
      <c r="J965" s="71" t="n">
        <f aca="false">VarInput!J965</f>
        <v>0</v>
      </c>
      <c r="K965" s="72" t="n">
        <f aca="false">VarInput!K965</f>
        <v>0</v>
      </c>
      <c r="L965" s="72"/>
      <c r="M965" s="72"/>
    </row>
    <row r="966" customFormat="false" ht="12.75" hidden="false" customHeight="false" outlineLevel="0" collapsed="false">
      <c r="A966" s="71" t="n">
        <f aca="false">VarInput!A966</f>
        <v>0</v>
      </c>
      <c r="B966" s="71" t="n">
        <f aca="false">VarInput!B966</f>
        <v>0</v>
      </c>
      <c r="C966" s="71" t="n">
        <f aca="false">VarInput!C966</f>
        <v>0</v>
      </c>
      <c r="D966" s="71" t="n">
        <f aca="false">VarInput!D966</f>
        <v>0</v>
      </c>
      <c r="E966" s="71" t="n">
        <f aca="false">VarInput!E966</f>
        <v>0</v>
      </c>
      <c r="F966" s="71" t="n">
        <f aca="false">VarInput!F966</f>
        <v>0</v>
      </c>
      <c r="G966" s="71" t="n">
        <f aca="false">VarInput!G966</f>
        <v>0</v>
      </c>
      <c r="H966" s="71" t="n">
        <f aca="false">VarInput!H966</f>
        <v>0</v>
      </c>
      <c r="I966" s="71" t="n">
        <f aca="false">VarInput!I966</f>
        <v>0</v>
      </c>
      <c r="J966" s="71" t="n">
        <f aca="false">VarInput!J966</f>
        <v>0</v>
      </c>
      <c r="K966" s="72" t="n">
        <f aca="false">VarInput!K966</f>
        <v>0</v>
      </c>
      <c r="L966" s="72"/>
      <c r="M966" s="72"/>
    </row>
    <row r="967" customFormat="false" ht="12.75" hidden="false" customHeight="false" outlineLevel="0" collapsed="false">
      <c r="A967" s="71" t="n">
        <f aca="false">VarInput!A967</f>
        <v>0</v>
      </c>
      <c r="B967" s="71" t="n">
        <f aca="false">VarInput!B967</f>
        <v>0</v>
      </c>
      <c r="C967" s="71" t="n">
        <f aca="false">VarInput!C967</f>
        <v>0</v>
      </c>
      <c r="D967" s="71" t="n">
        <f aca="false">VarInput!D967</f>
        <v>0</v>
      </c>
      <c r="E967" s="71" t="n">
        <f aca="false">VarInput!E967</f>
        <v>0</v>
      </c>
      <c r="F967" s="71" t="n">
        <f aca="false">VarInput!F967</f>
        <v>0</v>
      </c>
      <c r="G967" s="71" t="n">
        <f aca="false">VarInput!G967</f>
        <v>0</v>
      </c>
      <c r="H967" s="71" t="n">
        <f aca="false">VarInput!H967</f>
        <v>0</v>
      </c>
      <c r="I967" s="71" t="n">
        <f aca="false">VarInput!I967</f>
        <v>0</v>
      </c>
      <c r="J967" s="71" t="n">
        <f aca="false">VarInput!J967</f>
        <v>0</v>
      </c>
      <c r="K967" s="72" t="n">
        <f aca="false">VarInput!K967</f>
        <v>0</v>
      </c>
      <c r="L967" s="72"/>
      <c r="M967" s="72"/>
    </row>
    <row r="968" customFormat="false" ht="12.75" hidden="false" customHeight="false" outlineLevel="0" collapsed="false">
      <c r="A968" s="71" t="n">
        <f aca="false">VarInput!A968</f>
        <v>0</v>
      </c>
      <c r="B968" s="71" t="n">
        <f aca="false">VarInput!B968</f>
        <v>0</v>
      </c>
      <c r="C968" s="71" t="n">
        <f aca="false">VarInput!C968</f>
        <v>0</v>
      </c>
      <c r="D968" s="71" t="n">
        <f aca="false">VarInput!D968</f>
        <v>0</v>
      </c>
      <c r="E968" s="71" t="n">
        <f aca="false">VarInput!E968</f>
        <v>0</v>
      </c>
      <c r="F968" s="71" t="n">
        <f aca="false">VarInput!F968</f>
        <v>0</v>
      </c>
      <c r="G968" s="71" t="n">
        <f aca="false">VarInput!G968</f>
        <v>0</v>
      </c>
      <c r="H968" s="71" t="n">
        <f aca="false">VarInput!H968</f>
        <v>0</v>
      </c>
      <c r="I968" s="71" t="n">
        <f aca="false">VarInput!I968</f>
        <v>0</v>
      </c>
      <c r="J968" s="71" t="n">
        <f aca="false">VarInput!J968</f>
        <v>0</v>
      </c>
      <c r="K968" s="72" t="n">
        <f aca="false">VarInput!K968</f>
        <v>0</v>
      </c>
      <c r="L968" s="72"/>
      <c r="M968" s="72"/>
    </row>
    <row r="969" customFormat="false" ht="12.75" hidden="false" customHeight="false" outlineLevel="0" collapsed="false">
      <c r="A969" s="71" t="n">
        <f aca="false">VarInput!A969</f>
        <v>0</v>
      </c>
      <c r="B969" s="71" t="n">
        <f aca="false">VarInput!B969</f>
        <v>0</v>
      </c>
      <c r="C969" s="71" t="n">
        <f aca="false">VarInput!C969</f>
        <v>0</v>
      </c>
      <c r="D969" s="71" t="n">
        <f aca="false">VarInput!D969</f>
        <v>0</v>
      </c>
      <c r="E969" s="71" t="n">
        <f aca="false">VarInput!E969</f>
        <v>0</v>
      </c>
      <c r="F969" s="71" t="n">
        <f aca="false">VarInput!F969</f>
        <v>0</v>
      </c>
      <c r="G969" s="71" t="n">
        <f aca="false">VarInput!G969</f>
        <v>0</v>
      </c>
      <c r="H969" s="71" t="n">
        <f aca="false">VarInput!H969</f>
        <v>0</v>
      </c>
      <c r="I969" s="71" t="n">
        <f aca="false">VarInput!I969</f>
        <v>0</v>
      </c>
      <c r="J969" s="71" t="n">
        <f aca="false">VarInput!J969</f>
        <v>0</v>
      </c>
      <c r="K969" s="72" t="n">
        <f aca="false">VarInput!K969</f>
        <v>0</v>
      </c>
      <c r="L969" s="72"/>
      <c r="M969" s="72"/>
    </row>
    <row r="970" customFormat="false" ht="12.75" hidden="false" customHeight="false" outlineLevel="0" collapsed="false">
      <c r="A970" s="71" t="n">
        <f aca="false">VarInput!A970</f>
        <v>0</v>
      </c>
      <c r="B970" s="71" t="n">
        <f aca="false">VarInput!B970</f>
        <v>0</v>
      </c>
      <c r="C970" s="71" t="n">
        <f aca="false">VarInput!C970</f>
        <v>0</v>
      </c>
      <c r="D970" s="71" t="n">
        <f aca="false">VarInput!D970</f>
        <v>0</v>
      </c>
      <c r="E970" s="71" t="n">
        <f aca="false">VarInput!E970</f>
        <v>0</v>
      </c>
      <c r="F970" s="71" t="n">
        <f aca="false">VarInput!F970</f>
        <v>0</v>
      </c>
      <c r="G970" s="71" t="n">
        <f aca="false">VarInput!G970</f>
        <v>0</v>
      </c>
      <c r="H970" s="71" t="n">
        <f aca="false">VarInput!H970</f>
        <v>0</v>
      </c>
      <c r="I970" s="71" t="n">
        <f aca="false">VarInput!I970</f>
        <v>0</v>
      </c>
      <c r="J970" s="71" t="n">
        <f aca="false">VarInput!J970</f>
        <v>0</v>
      </c>
      <c r="K970" s="72" t="n">
        <f aca="false">VarInput!K970</f>
        <v>0</v>
      </c>
      <c r="L970" s="72"/>
      <c r="M970" s="72"/>
    </row>
    <row r="971" customFormat="false" ht="12.75" hidden="false" customHeight="false" outlineLevel="0" collapsed="false">
      <c r="A971" s="71" t="n">
        <f aca="false">VarInput!A971</f>
        <v>0</v>
      </c>
      <c r="B971" s="71" t="n">
        <f aca="false">VarInput!B971</f>
        <v>0</v>
      </c>
      <c r="C971" s="71" t="n">
        <f aca="false">VarInput!C971</f>
        <v>0</v>
      </c>
      <c r="D971" s="71" t="n">
        <f aca="false">VarInput!D971</f>
        <v>0</v>
      </c>
      <c r="E971" s="71" t="n">
        <f aca="false">VarInput!E971</f>
        <v>0</v>
      </c>
      <c r="F971" s="71" t="n">
        <f aca="false">VarInput!F971</f>
        <v>0</v>
      </c>
      <c r="G971" s="71" t="n">
        <f aca="false">VarInput!G971</f>
        <v>0</v>
      </c>
      <c r="H971" s="71" t="n">
        <f aca="false">VarInput!H971</f>
        <v>0</v>
      </c>
      <c r="I971" s="71" t="n">
        <f aca="false">VarInput!I971</f>
        <v>0</v>
      </c>
      <c r="J971" s="71" t="n">
        <f aca="false">VarInput!J971</f>
        <v>0</v>
      </c>
      <c r="K971" s="72" t="n">
        <f aca="false">VarInput!K971</f>
        <v>0</v>
      </c>
      <c r="L971" s="72"/>
      <c r="M971" s="72"/>
    </row>
    <row r="972" customFormat="false" ht="12.75" hidden="false" customHeight="false" outlineLevel="0" collapsed="false">
      <c r="A972" s="71" t="n">
        <f aca="false">VarInput!A972</f>
        <v>0</v>
      </c>
      <c r="B972" s="71" t="n">
        <f aca="false">VarInput!B972</f>
        <v>0</v>
      </c>
      <c r="C972" s="71" t="n">
        <f aca="false">VarInput!C972</f>
        <v>0</v>
      </c>
      <c r="D972" s="71" t="n">
        <f aca="false">VarInput!D972</f>
        <v>0</v>
      </c>
      <c r="E972" s="71" t="n">
        <f aca="false">VarInput!E972</f>
        <v>0</v>
      </c>
      <c r="F972" s="71" t="n">
        <f aca="false">VarInput!F972</f>
        <v>0</v>
      </c>
      <c r="G972" s="71" t="n">
        <f aca="false">VarInput!G972</f>
        <v>0</v>
      </c>
      <c r="H972" s="71" t="n">
        <f aca="false">VarInput!H972</f>
        <v>0</v>
      </c>
      <c r="I972" s="71" t="n">
        <f aca="false">VarInput!I972</f>
        <v>0</v>
      </c>
      <c r="J972" s="71" t="n">
        <f aca="false">VarInput!J972</f>
        <v>0</v>
      </c>
      <c r="K972" s="72" t="n">
        <f aca="false">VarInput!K972</f>
        <v>0</v>
      </c>
      <c r="L972" s="72"/>
      <c r="M972" s="72"/>
    </row>
    <row r="973" customFormat="false" ht="12.75" hidden="false" customHeight="false" outlineLevel="0" collapsed="false">
      <c r="A973" s="71" t="n">
        <f aca="false">VarInput!A973</f>
        <v>0</v>
      </c>
      <c r="B973" s="71" t="n">
        <f aca="false">VarInput!B973</f>
        <v>0</v>
      </c>
      <c r="C973" s="71" t="n">
        <f aca="false">VarInput!C973</f>
        <v>0</v>
      </c>
      <c r="D973" s="71" t="n">
        <f aca="false">VarInput!D973</f>
        <v>0</v>
      </c>
      <c r="E973" s="71" t="n">
        <f aca="false">VarInput!E973</f>
        <v>0</v>
      </c>
      <c r="F973" s="71" t="n">
        <f aca="false">VarInput!F973</f>
        <v>0</v>
      </c>
      <c r="G973" s="71" t="n">
        <f aca="false">VarInput!G973</f>
        <v>0</v>
      </c>
      <c r="H973" s="71" t="n">
        <f aca="false">VarInput!H973</f>
        <v>0</v>
      </c>
      <c r="I973" s="71" t="n">
        <f aca="false">VarInput!I973</f>
        <v>0</v>
      </c>
      <c r="J973" s="71" t="n">
        <f aca="false">VarInput!J973</f>
        <v>0</v>
      </c>
      <c r="K973" s="72" t="n">
        <f aca="false">VarInput!K973</f>
        <v>0</v>
      </c>
      <c r="L973" s="72"/>
      <c r="M973" s="72"/>
    </row>
    <row r="974" customFormat="false" ht="12.75" hidden="false" customHeight="false" outlineLevel="0" collapsed="false">
      <c r="A974" s="71" t="n">
        <f aca="false">VarInput!A974</f>
        <v>0</v>
      </c>
      <c r="B974" s="71" t="n">
        <f aca="false">VarInput!B974</f>
        <v>0</v>
      </c>
      <c r="C974" s="71" t="n">
        <f aca="false">VarInput!C974</f>
        <v>0</v>
      </c>
      <c r="D974" s="71" t="n">
        <f aca="false">VarInput!D974</f>
        <v>0</v>
      </c>
      <c r="E974" s="71" t="n">
        <f aca="false">VarInput!E974</f>
        <v>0</v>
      </c>
      <c r="F974" s="71" t="n">
        <f aca="false">VarInput!F974</f>
        <v>0</v>
      </c>
      <c r="G974" s="71" t="n">
        <f aca="false">VarInput!G974</f>
        <v>0</v>
      </c>
      <c r="H974" s="71" t="n">
        <f aca="false">VarInput!H974</f>
        <v>0</v>
      </c>
      <c r="I974" s="71" t="n">
        <f aca="false">VarInput!I974</f>
        <v>0</v>
      </c>
      <c r="J974" s="71" t="n">
        <f aca="false">VarInput!J974</f>
        <v>0</v>
      </c>
      <c r="K974" s="72" t="n">
        <f aca="false">VarInput!K974</f>
        <v>0</v>
      </c>
      <c r="L974" s="72"/>
      <c r="M974" s="72"/>
    </row>
    <row r="975" customFormat="false" ht="12.75" hidden="false" customHeight="false" outlineLevel="0" collapsed="false">
      <c r="A975" s="71" t="n">
        <f aca="false">VarInput!A975</f>
        <v>0</v>
      </c>
      <c r="B975" s="71" t="n">
        <f aca="false">VarInput!B975</f>
        <v>0</v>
      </c>
      <c r="C975" s="71" t="n">
        <f aca="false">VarInput!C975</f>
        <v>0</v>
      </c>
      <c r="D975" s="71" t="n">
        <f aca="false">VarInput!D975</f>
        <v>0</v>
      </c>
      <c r="E975" s="71" t="n">
        <f aca="false">VarInput!E975</f>
        <v>0</v>
      </c>
      <c r="F975" s="71" t="n">
        <f aca="false">VarInput!F975</f>
        <v>0</v>
      </c>
      <c r="G975" s="71" t="n">
        <f aca="false">VarInput!G975</f>
        <v>0</v>
      </c>
      <c r="H975" s="71" t="n">
        <f aca="false">VarInput!H975</f>
        <v>0</v>
      </c>
      <c r="I975" s="71" t="n">
        <f aca="false">VarInput!I975</f>
        <v>0</v>
      </c>
      <c r="J975" s="71" t="n">
        <f aca="false">VarInput!J975</f>
        <v>0</v>
      </c>
      <c r="K975" s="72" t="n">
        <f aca="false">VarInput!K975</f>
        <v>0</v>
      </c>
      <c r="L975" s="72"/>
      <c r="M975" s="72"/>
    </row>
    <row r="976" customFormat="false" ht="12.75" hidden="false" customHeight="false" outlineLevel="0" collapsed="false">
      <c r="A976" s="71" t="n">
        <f aca="false">VarInput!A976</f>
        <v>0</v>
      </c>
      <c r="B976" s="71" t="n">
        <f aca="false">VarInput!B976</f>
        <v>0</v>
      </c>
      <c r="C976" s="71" t="n">
        <f aca="false">VarInput!C976</f>
        <v>0</v>
      </c>
      <c r="D976" s="71" t="n">
        <f aca="false">VarInput!D976</f>
        <v>0</v>
      </c>
      <c r="E976" s="71" t="n">
        <f aca="false">VarInput!E976</f>
        <v>0</v>
      </c>
      <c r="F976" s="71" t="n">
        <f aca="false">VarInput!F976</f>
        <v>0</v>
      </c>
      <c r="G976" s="71" t="n">
        <f aca="false">VarInput!G976</f>
        <v>0</v>
      </c>
      <c r="H976" s="71" t="n">
        <f aca="false">VarInput!H976</f>
        <v>0</v>
      </c>
      <c r="I976" s="71" t="n">
        <f aca="false">VarInput!I976</f>
        <v>0</v>
      </c>
      <c r="J976" s="71" t="n">
        <f aca="false">VarInput!J976</f>
        <v>0</v>
      </c>
      <c r="K976" s="72" t="n">
        <f aca="false">VarInput!K976</f>
        <v>0</v>
      </c>
      <c r="L976" s="72"/>
      <c r="M976" s="72"/>
    </row>
    <row r="977" customFormat="false" ht="12.75" hidden="false" customHeight="false" outlineLevel="0" collapsed="false">
      <c r="A977" s="71" t="n">
        <f aca="false">VarInput!A977</f>
        <v>0</v>
      </c>
      <c r="B977" s="71" t="n">
        <f aca="false">VarInput!B977</f>
        <v>0</v>
      </c>
      <c r="C977" s="71" t="n">
        <f aca="false">VarInput!C977</f>
        <v>0</v>
      </c>
      <c r="D977" s="71" t="n">
        <f aca="false">VarInput!D977</f>
        <v>0</v>
      </c>
      <c r="E977" s="71" t="n">
        <f aca="false">VarInput!E977</f>
        <v>0</v>
      </c>
      <c r="F977" s="71" t="n">
        <f aca="false">VarInput!F977</f>
        <v>0</v>
      </c>
      <c r="G977" s="71" t="n">
        <f aca="false">VarInput!G977</f>
        <v>0</v>
      </c>
      <c r="H977" s="71" t="n">
        <f aca="false">VarInput!H977</f>
        <v>0</v>
      </c>
      <c r="I977" s="71" t="n">
        <f aca="false">VarInput!I977</f>
        <v>0</v>
      </c>
      <c r="J977" s="71" t="n">
        <f aca="false">VarInput!J977</f>
        <v>0</v>
      </c>
      <c r="K977" s="72" t="n">
        <f aca="false">VarInput!K977</f>
        <v>0</v>
      </c>
      <c r="L977" s="72"/>
      <c r="M977" s="72"/>
    </row>
    <row r="978" customFormat="false" ht="12.75" hidden="false" customHeight="false" outlineLevel="0" collapsed="false">
      <c r="A978" s="71" t="n">
        <f aca="false">VarInput!A978</f>
        <v>0</v>
      </c>
      <c r="B978" s="71" t="n">
        <f aca="false">VarInput!B978</f>
        <v>0</v>
      </c>
      <c r="C978" s="71" t="n">
        <f aca="false">VarInput!C978</f>
        <v>0</v>
      </c>
      <c r="D978" s="71" t="n">
        <f aca="false">VarInput!D978</f>
        <v>0</v>
      </c>
      <c r="E978" s="71" t="n">
        <f aca="false">VarInput!E978</f>
        <v>0</v>
      </c>
      <c r="F978" s="71" t="n">
        <f aca="false">VarInput!F978</f>
        <v>0</v>
      </c>
      <c r="G978" s="71" t="n">
        <f aca="false">VarInput!G978</f>
        <v>0</v>
      </c>
      <c r="H978" s="71" t="n">
        <f aca="false">VarInput!H978</f>
        <v>0</v>
      </c>
      <c r="I978" s="71" t="n">
        <f aca="false">VarInput!I978</f>
        <v>0</v>
      </c>
      <c r="J978" s="71" t="n">
        <f aca="false">VarInput!J978</f>
        <v>0</v>
      </c>
      <c r="K978" s="72" t="n">
        <f aca="false">VarInput!K978</f>
        <v>0</v>
      </c>
      <c r="L978" s="72"/>
      <c r="M978" s="72"/>
    </row>
    <row r="979" customFormat="false" ht="12.75" hidden="false" customHeight="false" outlineLevel="0" collapsed="false">
      <c r="A979" s="71" t="n">
        <f aca="false">VarInput!A979</f>
        <v>0</v>
      </c>
      <c r="B979" s="71" t="n">
        <f aca="false">VarInput!B979</f>
        <v>0</v>
      </c>
      <c r="C979" s="71" t="n">
        <f aca="false">VarInput!C979</f>
        <v>0</v>
      </c>
      <c r="D979" s="71" t="n">
        <f aca="false">VarInput!D979</f>
        <v>0</v>
      </c>
      <c r="E979" s="71" t="n">
        <f aca="false">VarInput!E979</f>
        <v>0</v>
      </c>
      <c r="F979" s="71" t="n">
        <f aca="false">VarInput!F979</f>
        <v>0</v>
      </c>
      <c r="G979" s="71" t="n">
        <f aca="false">VarInput!G979</f>
        <v>0</v>
      </c>
      <c r="H979" s="71" t="n">
        <f aca="false">VarInput!H979</f>
        <v>0</v>
      </c>
      <c r="I979" s="71" t="n">
        <f aca="false">VarInput!I979</f>
        <v>0</v>
      </c>
      <c r="J979" s="71" t="n">
        <f aca="false">VarInput!J979</f>
        <v>0</v>
      </c>
      <c r="K979" s="72" t="n">
        <f aca="false">VarInput!K979</f>
        <v>0</v>
      </c>
      <c r="L979" s="72"/>
      <c r="M979" s="72"/>
    </row>
    <row r="980" customFormat="false" ht="12.75" hidden="false" customHeight="false" outlineLevel="0" collapsed="false">
      <c r="A980" s="71" t="n">
        <f aca="false">VarInput!A980</f>
        <v>0</v>
      </c>
      <c r="B980" s="71" t="n">
        <f aca="false">VarInput!B980</f>
        <v>0</v>
      </c>
      <c r="C980" s="71" t="n">
        <f aca="false">VarInput!C980</f>
        <v>0</v>
      </c>
      <c r="D980" s="71" t="n">
        <f aca="false">VarInput!D980</f>
        <v>0</v>
      </c>
      <c r="E980" s="71" t="n">
        <f aca="false">VarInput!E980</f>
        <v>0</v>
      </c>
      <c r="F980" s="71" t="n">
        <f aca="false">VarInput!F980</f>
        <v>0</v>
      </c>
      <c r="G980" s="71" t="n">
        <f aca="false">VarInput!G980</f>
        <v>0</v>
      </c>
      <c r="H980" s="71" t="n">
        <f aca="false">VarInput!H980</f>
        <v>0</v>
      </c>
      <c r="I980" s="71" t="n">
        <f aca="false">VarInput!I980</f>
        <v>0</v>
      </c>
      <c r="J980" s="71" t="n">
        <f aca="false">VarInput!J980</f>
        <v>0</v>
      </c>
      <c r="K980" s="72" t="n">
        <f aca="false">VarInput!K980</f>
        <v>0</v>
      </c>
      <c r="L980" s="72"/>
      <c r="M980" s="72"/>
    </row>
    <row r="981" customFormat="false" ht="12.75" hidden="false" customHeight="false" outlineLevel="0" collapsed="false">
      <c r="A981" s="71" t="n">
        <f aca="false">VarInput!A981</f>
        <v>0</v>
      </c>
      <c r="B981" s="71" t="n">
        <f aca="false">VarInput!B981</f>
        <v>0</v>
      </c>
      <c r="C981" s="71" t="n">
        <f aca="false">VarInput!C981</f>
        <v>0</v>
      </c>
      <c r="D981" s="71" t="n">
        <f aca="false">VarInput!D981</f>
        <v>0</v>
      </c>
      <c r="E981" s="71" t="n">
        <f aca="false">VarInput!E981</f>
        <v>0</v>
      </c>
      <c r="F981" s="71" t="n">
        <f aca="false">VarInput!F981</f>
        <v>0</v>
      </c>
      <c r="G981" s="71" t="n">
        <f aca="false">VarInput!G981</f>
        <v>0</v>
      </c>
      <c r="H981" s="71" t="n">
        <f aca="false">VarInput!H981</f>
        <v>0</v>
      </c>
      <c r="I981" s="71" t="n">
        <f aca="false">VarInput!I981</f>
        <v>0</v>
      </c>
      <c r="J981" s="71" t="n">
        <f aca="false">VarInput!J981</f>
        <v>0</v>
      </c>
      <c r="K981" s="72" t="n">
        <f aca="false">VarInput!K981</f>
        <v>0</v>
      </c>
      <c r="L981" s="72"/>
      <c r="M981" s="72"/>
    </row>
    <row r="982" customFormat="false" ht="12.75" hidden="false" customHeight="false" outlineLevel="0" collapsed="false">
      <c r="A982" s="71" t="n">
        <f aca="false">VarInput!A982</f>
        <v>0</v>
      </c>
      <c r="B982" s="71" t="n">
        <f aca="false">VarInput!B982</f>
        <v>0</v>
      </c>
      <c r="C982" s="71" t="n">
        <f aca="false">VarInput!C982</f>
        <v>0</v>
      </c>
      <c r="D982" s="71" t="n">
        <f aca="false">VarInput!D982</f>
        <v>0</v>
      </c>
      <c r="E982" s="71" t="n">
        <f aca="false">VarInput!E982</f>
        <v>0</v>
      </c>
      <c r="F982" s="71" t="n">
        <f aca="false">VarInput!F982</f>
        <v>0</v>
      </c>
      <c r="G982" s="71" t="n">
        <f aca="false">VarInput!G982</f>
        <v>0</v>
      </c>
      <c r="H982" s="71" t="n">
        <f aca="false">VarInput!H982</f>
        <v>0</v>
      </c>
      <c r="I982" s="71" t="n">
        <f aca="false">VarInput!I982</f>
        <v>0</v>
      </c>
      <c r="J982" s="71" t="n">
        <f aca="false">VarInput!J982</f>
        <v>0</v>
      </c>
      <c r="K982" s="72" t="n">
        <f aca="false">VarInput!K982</f>
        <v>0</v>
      </c>
      <c r="L982" s="72"/>
      <c r="M982" s="72"/>
    </row>
    <row r="983" customFormat="false" ht="12.75" hidden="false" customHeight="false" outlineLevel="0" collapsed="false">
      <c r="A983" s="71" t="n">
        <f aca="false">VarInput!A983</f>
        <v>0</v>
      </c>
      <c r="B983" s="71" t="n">
        <f aca="false">VarInput!B983</f>
        <v>0</v>
      </c>
      <c r="C983" s="71" t="n">
        <f aca="false">VarInput!C983</f>
        <v>0</v>
      </c>
      <c r="D983" s="71" t="n">
        <f aca="false">VarInput!D983</f>
        <v>0</v>
      </c>
      <c r="E983" s="71" t="n">
        <f aca="false">VarInput!E983</f>
        <v>0</v>
      </c>
      <c r="F983" s="71" t="n">
        <f aca="false">VarInput!F983</f>
        <v>0</v>
      </c>
      <c r="G983" s="71" t="n">
        <f aca="false">VarInput!G983</f>
        <v>0</v>
      </c>
      <c r="H983" s="71" t="n">
        <f aca="false">VarInput!H983</f>
        <v>0</v>
      </c>
      <c r="I983" s="71" t="n">
        <f aca="false">VarInput!I983</f>
        <v>0</v>
      </c>
      <c r="J983" s="71" t="n">
        <f aca="false">VarInput!J983</f>
        <v>0</v>
      </c>
      <c r="K983" s="72" t="n">
        <f aca="false">VarInput!K983</f>
        <v>0</v>
      </c>
      <c r="L983" s="72"/>
      <c r="M983" s="72"/>
    </row>
    <row r="984" customFormat="false" ht="12.75" hidden="false" customHeight="false" outlineLevel="0" collapsed="false">
      <c r="A984" s="71" t="n">
        <f aca="false">VarInput!A984</f>
        <v>0</v>
      </c>
      <c r="B984" s="71" t="n">
        <f aca="false">VarInput!B984</f>
        <v>0</v>
      </c>
      <c r="C984" s="71" t="n">
        <f aca="false">VarInput!C984</f>
        <v>0</v>
      </c>
      <c r="D984" s="71" t="n">
        <f aca="false">VarInput!D984</f>
        <v>0</v>
      </c>
      <c r="E984" s="71" t="n">
        <f aca="false">VarInput!E984</f>
        <v>0</v>
      </c>
      <c r="F984" s="71" t="n">
        <f aca="false">VarInput!F984</f>
        <v>0</v>
      </c>
      <c r="G984" s="71" t="n">
        <f aca="false">VarInput!G984</f>
        <v>0</v>
      </c>
      <c r="H984" s="71" t="n">
        <f aca="false">VarInput!H984</f>
        <v>0</v>
      </c>
      <c r="I984" s="71" t="n">
        <f aca="false">VarInput!I984</f>
        <v>0</v>
      </c>
      <c r="J984" s="71" t="n">
        <f aca="false">VarInput!J984</f>
        <v>0</v>
      </c>
      <c r="K984" s="72" t="n">
        <f aca="false">VarInput!K984</f>
        <v>0</v>
      </c>
      <c r="L984" s="72"/>
      <c r="M984" s="72"/>
    </row>
    <row r="985" customFormat="false" ht="12.75" hidden="false" customHeight="false" outlineLevel="0" collapsed="false">
      <c r="A985" s="71" t="n">
        <f aca="false">VarInput!A985</f>
        <v>0</v>
      </c>
      <c r="B985" s="71" t="n">
        <f aca="false">VarInput!B985</f>
        <v>0</v>
      </c>
      <c r="C985" s="71" t="n">
        <f aca="false">VarInput!C985</f>
        <v>0</v>
      </c>
      <c r="D985" s="71" t="n">
        <f aca="false">VarInput!D985</f>
        <v>0</v>
      </c>
      <c r="E985" s="71" t="n">
        <f aca="false">VarInput!E985</f>
        <v>0</v>
      </c>
      <c r="F985" s="71" t="n">
        <f aca="false">VarInput!F985</f>
        <v>0</v>
      </c>
      <c r="G985" s="71" t="n">
        <f aca="false">VarInput!G985</f>
        <v>0</v>
      </c>
      <c r="H985" s="71" t="n">
        <f aca="false">VarInput!H985</f>
        <v>0</v>
      </c>
      <c r="I985" s="71" t="n">
        <f aca="false">VarInput!I985</f>
        <v>0</v>
      </c>
      <c r="J985" s="71" t="n">
        <f aca="false">VarInput!J985</f>
        <v>0</v>
      </c>
      <c r="K985" s="72" t="n">
        <f aca="false">VarInput!K985</f>
        <v>0</v>
      </c>
      <c r="L985" s="72"/>
      <c r="M985" s="72"/>
    </row>
    <row r="986" customFormat="false" ht="12.75" hidden="false" customHeight="false" outlineLevel="0" collapsed="false">
      <c r="A986" s="71" t="n">
        <f aca="false">VarInput!A986</f>
        <v>0</v>
      </c>
      <c r="B986" s="71" t="n">
        <f aca="false">VarInput!B986</f>
        <v>0</v>
      </c>
      <c r="C986" s="71" t="n">
        <f aca="false">VarInput!C986</f>
        <v>0</v>
      </c>
      <c r="D986" s="71" t="n">
        <f aca="false">VarInput!D986</f>
        <v>0</v>
      </c>
      <c r="E986" s="71" t="n">
        <f aca="false">VarInput!E986</f>
        <v>0</v>
      </c>
      <c r="F986" s="71" t="n">
        <f aca="false">VarInput!F986</f>
        <v>0</v>
      </c>
      <c r="G986" s="71" t="n">
        <f aca="false">VarInput!G986</f>
        <v>0</v>
      </c>
      <c r="H986" s="71" t="n">
        <f aca="false">VarInput!H986</f>
        <v>0</v>
      </c>
      <c r="I986" s="71" t="n">
        <f aca="false">VarInput!I986</f>
        <v>0</v>
      </c>
      <c r="J986" s="71" t="n">
        <f aca="false">VarInput!J986</f>
        <v>0</v>
      </c>
      <c r="K986" s="72" t="n">
        <f aca="false">VarInput!K986</f>
        <v>0</v>
      </c>
      <c r="L986" s="72"/>
      <c r="M986" s="72"/>
    </row>
    <row r="987" customFormat="false" ht="12.75" hidden="false" customHeight="false" outlineLevel="0" collapsed="false">
      <c r="A987" s="71" t="n">
        <f aca="false">VarInput!A987</f>
        <v>0</v>
      </c>
      <c r="B987" s="71" t="n">
        <f aca="false">VarInput!B987</f>
        <v>0</v>
      </c>
      <c r="C987" s="71" t="n">
        <f aca="false">VarInput!C987</f>
        <v>0</v>
      </c>
      <c r="D987" s="71" t="n">
        <f aca="false">VarInput!D987</f>
        <v>0</v>
      </c>
      <c r="E987" s="71" t="n">
        <f aca="false">VarInput!E987</f>
        <v>0</v>
      </c>
      <c r="F987" s="71" t="n">
        <f aca="false">VarInput!F987</f>
        <v>0</v>
      </c>
      <c r="G987" s="71" t="n">
        <f aca="false">VarInput!G987</f>
        <v>0</v>
      </c>
      <c r="H987" s="71" t="n">
        <f aca="false">VarInput!H987</f>
        <v>0</v>
      </c>
      <c r="I987" s="71" t="n">
        <f aca="false">VarInput!I987</f>
        <v>0</v>
      </c>
      <c r="J987" s="71" t="n">
        <f aca="false">VarInput!J987</f>
        <v>0</v>
      </c>
      <c r="K987" s="72" t="n">
        <f aca="false">VarInput!K987</f>
        <v>0</v>
      </c>
      <c r="L987" s="72"/>
      <c r="M987" s="72"/>
    </row>
    <row r="988" customFormat="false" ht="12.75" hidden="false" customHeight="false" outlineLevel="0" collapsed="false">
      <c r="A988" s="71" t="n">
        <f aca="false">VarInput!A988</f>
        <v>0</v>
      </c>
      <c r="B988" s="71" t="n">
        <f aca="false">VarInput!B988</f>
        <v>0</v>
      </c>
      <c r="C988" s="71" t="n">
        <f aca="false">VarInput!C988</f>
        <v>0</v>
      </c>
      <c r="D988" s="71" t="n">
        <f aca="false">VarInput!D988</f>
        <v>0</v>
      </c>
      <c r="E988" s="71" t="n">
        <f aca="false">VarInput!E988</f>
        <v>0</v>
      </c>
      <c r="F988" s="71" t="n">
        <f aca="false">VarInput!F988</f>
        <v>0</v>
      </c>
      <c r="G988" s="71" t="n">
        <f aca="false">VarInput!G988</f>
        <v>0</v>
      </c>
      <c r="H988" s="71" t="n">
        <f aca="false">VarInput!H988</f>
        <v>0</v>
      </c>
      <c r="I988" s="71" t="n">
        <f aca="false">VarInput!I988</f>
        <v>0</v>
      </c>
      <c r="J988" s="71" t="n">
        <f aca="false">VarInput!J988</f>
        <v>0</v>
      </c>
      <c r="K988" s="72" t="n">
        <f aca="false">VarInput!K988</f>
        <v>0</v>
      </c>
      <c r="L988" s="72"/>
      <c r="M988" s="72"/>
    </row>
    <row r="989" customFormat="false" ht="12.75" hidden="false" customHeight="false" outlineLevel="0" collapsed="false">
      <c r="A989" s="71" t="n">
        <f aca="false">VarInput!A989</f>
        <v>0</v>
      </c>
      <c r="B989" s="71" t="n">
        <f aca="false">VarInput!B989</f>
        <v>0</v>
      </c>
      <c r="C989" s="71" t="n">
        <f aca="false">VarInput!C989</f>
        <v>0</v>
      </c>
      <c r="D989" s="71" t="n">
        <f aca="false">VarInput!D989</f>
        <v>0</v>
      </c>
      <c r="E989" s="71" t="n">
        <f aca="false">VarInput!E989</f>
        <v>0</v>
      </c>
      <c r="F989" s="71" t="n">
        <f aca="false">VarInput!F989</f>
        <v>0</v>
      </c>
      <c r="G989" s="71" t="n">
        <f aca="false">VarInput!G989</f>
        <v>0</v>
      </c>
      <c r="H989" s="71" t="n">
        <f aca="false">VarInput!H989</f>
        <v>0</v>
      </c>
      <c r="I989" s="71" t="n">
        <f aca="false">VarInput!I989</f>
        <v>0</v>
      </c>
      <c r="J989" s="71" t="n">
        <f aca="false">VarInput!J989</f>
        <v>0</v>
      </c>
      <c r="K989" s="72" t="n">
        <f aca="false">VarInput!K989</f>
        <v>0</v>
      </c>
      <c r="L989" s="72"/>
      <c r="M989" s="72"/>
    </row>
    <row r="990" customFormat="false" ht="12.75" hidden="false" customHeight="false" outlineLevel="0" collapsed="false">
      <c r="A990" s="71" t="n">
        <f aca="false">VarInput!A990</f>
        <v>0</v>
      </c>
      <c r="B990" s="71" t="n">
        <f aca="false">VarInput!B990</f>
        <v>0</v>
      </c>
      <c r="C990" s="71" t="n">
        <f aca="false">VarInput!C990</f>
        <v>0</v>
      </c>
      <c r="D990" s="71" t="n">
        <f aca="false">VarInput!D990</f>
        <v>0</v>
      </c>
      <c r="E990" s="71" t="n">
        <f aca="false">VarInput!E990</f>
        <v>0</v>
      </c>
      <c r="F990" s="71" t="n">
        <f aca="false">VarInput!F990</f>
        <v>0</v>
      </c>
      <c r="G990" s="71" t="n">
        <f aca="false">VarInput!G990</f>
        <v>0</v>
      </c>
      <c r="H990" s="71" t="n">
        <f aca="false">VarInput!H990</f>
        <v>0</v>
      </c>
      <c r="I990" s="71" t="n">
        <f aca="false">VarInput!I990</f>
        <v>0</v>
      </c>
      <c r="J990" s="71" t="n">
        <f aca="false">VarInput!J990</f>
        <v>0</v>
      </c>
      <c r="K990" s="72" t="n">
        <f aca="false">VarInput!K990</f>
        <v>0</v>
      </c>
      <c r="L990" s="72"/>
      <c r="M990" s="72"/>
    </row>
    <row r="991" customFormat="false" ht="12.75" hidden="false" customHeight="false" outlineLevel="0" collapsed="false">
      <c r="A991" s="71" t="n">
        <f aca="false">VarInput!A991</f>
        <v>0</v>
      </c>
      <c r="B991" s="71" t="n">
        <f aca="false">VarInput!B991</f>
        <v>0</v>
      </c>
      <c r="C991" s="71" t="n">
        <f aca="false">VarInput!C991</f>
        <v>0</v>
      </c>
      <c r="D991" s="71" t="n">
        <f aca="false">VarInput!D991</f>
        <v>0</v>
      </c>
      <c r="E991" s="71" t="n">
        <f aca="false">VarInput!E991</f>
        <v>0</v>
      </c>
      <c r="F991" s="71" t="n">
        <f aca="false">VarInput!F991</f>
        <v>0</v>
      </c>
      <c r="G991" s="71" t="n">
        <f aca="false">VarInput!G991</f>
        <v>0</v>
      </c>
      <c r="H991" s="71" t="n">
        <f aca="false">VarInput!H991</f>
        <v>0</v>
      </c>
      <c r="I991" s="71" t="n">
        <f aca="false">VarInput!I991</f>
        <v>0</v>
      </c>
      <c r="J991" s="71" t="n">
        <f aca="false">VarInput!J991</f>
        <v>0</v>
      </c>
      <c r="K991" s="72" t="n">
        <f aca="false">VarInput!K991</f>
        <v>0</v>
      </c>
      <c r="L991" s="72"/>
      <c r="M991" s="72"/>
    </row>
    <row r="992" customFormat="false" ht="12.75" hidden="false" customHeight="false" outlineLevel="0" collapsed="false">
      <c r="A992" s="71" t="n">
        <f aca="false">VarInput!A992</f>
        <v>0</v>
      </c>
      <c r="B992" s="71" t="n">
        <f aca="false">VarInput!B992</f>
        <v>0</v>
      </c>
      <c r="C992" s="71" t="n">
        <f aca="false">VarInput!C992</f>
        <v>0</v>
      </c>
      <c r="D992" s="71" t="n">
        <f aca="false">VarInput!D992</f>
        <v>0</v>
      </c>
      <c r="E992" s="71" t="n">
        <f aca="false">VarInput!E992</f>
        <v>0</v>
      </c>
      <c r="F992" s="71" t="n">
        <f aca="false">VarInput!F992</f>
        <v>0</v>
      </c>
      <c r="G992" s="71" t="n">
        <f aca="false">VarInput!G992</f>
        <v>0</v>
      </c>
      <c r="H992" s="71" t="n">
        <f aca="false">VarInput!H992</f>
        <v>0</v>
      </c>
      <c r="I992" s="71" t="n">
        <f aca="false">VarInput!I992</f>
        <v>0</v>
      </c>
      <c r="J992" s="71" t="n">
        <f aca="false">VarInput!J992</f>
        <v>0</v>
      </c>
      <c r="K992" s="72" t="n">
        <f aca="false">VarInput!K992</f>
        <v>0</v>
      </c>
      <c r="L992" s="72"/>
      <c r="M992" s="72"/>
    </row>
    <row r="993" customFormat="false" ht="12.75" hidden="false" customHeight="false" outlineLevel="0" collapsed="false">
      <c r="A993" s="71" t="n">
        <f aca="false">VarInput!A993</f>
        <v>0</v>
      </c>
      <c r="B993" s="71" t="n">
        <f aca="false">VarInput!B993</f>
        <v>0</v>
      </c>
      <c r="C993" s="71" t="n">
        <f aca="false">VarInput!C993</f>
        <v>0</v>
      </c>
      <c r="D993" s="71" t="n">
        <f aca="false">VarInput!D993</f>
        <v>0</v>
      </c>
      <c r="E993" s="71" t="n">
        <f aca="false">VarInput!E993</f>
        <v>0</v>
      </c>
      <c r="F993" s="71" t="n">
        <f aca="false">VarInput!F993</f>
        <v>0</v>
      </c>
      <c r="G993" s="71" t="n">
        <f aca="false">VarInput!G993</f>
        <v>0</v>
      </c>
      <c r="H993" s="71" t="n">
        <f aca="false">VarInput!H993</f>
        <v>0</v>
      </c>
      <c r="I993" s="71" t="n">
        <f aca="false">VarInput!I993</f>
        <v>0</v>
      </c>
      <c r="J993" s="71" t="n">
        <f aca="false">VarInput!J993</f>
        <v>0</v>
      </c>
      <c r="K993" s="72" t="n">
        <f aca="false">VarInput!K993</f>
        <v>0</v>
      </c>
      <c r="L993" s="72"/>
      <c r="M993" s="72"/>
    </row>
    <row r="994" customFormat="false" ht="12.75" hidden="false" customHeight="false" outlineLevel="0" collapsed="false">
      <c r="A994" s="71" t="n">
        <f aca="false">VarInput!A994</f>
        <v>0</v>
      </c>
      <c r="B994" s="71" t="n">
        <f aca="false">VarInput!B994</f>
        <v>0</v>
      </c>
      <c r="C994" s="71" t="n">
        <f aca="false">VarInput!C994</f>
        <v>0</v>
      </c>
      <c r="D994" s="71" t="n">
        <f aca="false">VarInput!D994</f>
        <v>0</v>
      </c>
      <c r="E994" s="71" t="n">
        <f aca="false">VarInput!E994</f>
        <v>0</v>
      </c>
      <c r="F994" s="71" t="n">
        <f aca="false">VarInput!F994</f>
        <v>0</v>
      </c>
      <c r="G994" s="71" t="n">
        <f aca="false">VarInput!G994</f>
        <v>0</v>
      </c>
      <c r="H994" s="71" t="n">
        <f aca="false">VarInput!H994</f>
        <v>0</v>
      </c>
      <c r="I994" s="71" t="n">
        <f aca="false">VarInput!I994</f>
        <v>0</v>
      </c>
      <c r="J994" s="71" t="n">
        <f aca="false">VarInput!J994</f>
        <v>0</v>
      </c>
      <c r="K994" s="72" t="n">
        <f aca="false">VarInput!K994</f>
        <v>0</v>
      </c>
      <c r="L994" s="72"/>
      <c r="M994" s="72"/>
    </row>
    <row r="995" customFormat="false" ht="12.75" hidden="false" customHeight="false" outlineLevel="0" collapsed="false">
      <c r="A995" s="71" t="n">
        <f aca="false">VarInput!A995</f>
        <v>0</v>
      </c>
      <c r="B995" s="71" t="n">
        <f aca="false">VarInput!B995</f>
        <v>0</v>
      </c>
      <c r="C995" s="71" t="n">
        <f aca="false">VarInput!C995</f>
        <v>0</v>
      </c>
      <c r="D995" s="71" t="n">
        <f aca="false">VarInput!D995</f>
        <v>0</v>
      </c>
      <c r="E995" s="71" t="n">
        <f aca="false">VarInput!E995</f>
        <v>0</v>
      </c>
      <c r="F995" s="71" t="n">
        <f aca="false">VarInput!F995</f>
        <v>0</v>
      </c>
      <c r="G995" s="71" t="n">
        <f aca="false">VarInput!G995</f>
        <v>0</v>
      </c>
      <c r="H995" s="71" t="n">
        <f aca="false">VarInput!H995</f>
        <v>0</v>
      </c>
      <c r="I995" s="71" t="n">
        <f aca="false">VarInput!I995</f>
        <v>0</v>
      </c>
      <c r="J995" s="71" t="n">
        <f aca="false">VarInput!J995</f>
        <v>0</v>
      </c>
      <c r="K995" s="72" t="n">
        <f aca="false">VarInput!K995</f>
        <v>0</v>
      </c>
      <c r="L995" s="72"/>
      <c r="M995" s="72"/>
    </row>
    <row r="996" customFormat="false" ht="12.75" hidden="false" customHeight="false" outlineLevel="0" collapsed="false">
      <c r="A996" s="71" t="n">
        <f aca="false">VarInput!A996</f>
        <v>0</v>
      </c>
      <c r="B996" s="71" t="n">
        <f aca="false">VarInput!B996</f>
        <v>0</v>
      </c>
      <c r="C996" s="71" t="n">
        <f aca="false">VarInput!C996</f>
        <v>0</v>
      </c>
      <c r="D996" s="71" t="n">
        <f aca="false">VarInput!D996</f>
        <v>0</v>
      </c>
      <c r="E996" s="71" t="n">
        <f aca="false">VarInput!E996</f>
        <v>0</v>
      </c>
      <c r="F996" s="71" t="n">
        <f aca="false">VarInput!F996</f>
        <v>0</v>
      </c>
      <c r="G996" s="71" t="n">
        <f aca="false">VarInput!G996</f>
        <v>0</v>
      </c>
      <c r="H996" s="71" t="n">
        <f aca="false">VarInput!H996</f>
        <v>0</v>
      </c>
      <c r="I996" s="71" t="n">
        <f aca="false">VarInput!I996</f>
        <v>0</v>
      </c>
      <c r="J996" s="71" t="n">
        <f aca="false">VarInput!J996</f>
        <v>0</v>
      </c>
      <c r="K996" s="72" t="n">
        <f aca="false">VarInput!K996</f>
        <v>0</v>
      </c>
      <c r="L996" s="72"/>
      <c r="M996" s="72"/>
    </row>
    <row r="997" customFormat="false" ht="12.75" hidden="false" customHeight="false" outlineLevel="0" collapsed="false">
      <c r="A997" s="71" t="n">
        <f aca="false">VarInput!A997</f>
        <v>0</v>
      </c>
      <c r="B997" s="71" t="n">
        <f aca="false">VarInput!B997</f>
        <v>0</v>
      </c>
      <c r="C997" s="71" t="n">
        <f aca="false">VarInput!C997</f>
        <v>0</v>
      </c>
      <c r="D997" s="71" t="n">
        <f aca="false">VarInput!D997</f>
        <v>0</v>
      </c>
      <c r="E997" s="71" t="n">
        <f aca="false">VarInput!E997</f>
        <v>0</v>
      </c>
      <c r="F997" s="71" t="n">
        <f aca="false">VarInput!F997</f>
        <v>0</v>
      </c>
      <c r="G997" s="71" t="n">
        <f aca="false">VarInput!G997</f>
        <v>0</v>
      </c>
      <c r="H997" s="71" t="n">
        <f aca="false">VarInput!H997</f>
        <v>0</v>
      </c>
      <c r="I997" s="71" t="n">
        <f aca="false">VarInput!I997</f>
        <v>0</v>
      </c>
      <c r="J997" s="71" t="n">
        <f aca="false">VarInput!J997</f>
        <v>0</v>
      </c>
      <c r="K997" s="72" t="n">
        <f aca="false">VarInput!K997</f>
        <v>0</v>
      </c>
      <c r="L997" s="72"/>
      <c r="M997" s="72"/>
    </row>
    <row r="998" customFormat="false" ht="12.75" hidden="false" customHeight="false" outlineLevel="0" collapsed="false">
      <c r="A998" s="71" t="n">
        <f aca="false">VarInput!A998</f>
        <v>0</v>
      </c>
      <c r="B998" s="71" t="n">
        <f aca="false">VarInput!B998</f>
        <v>0</v>
      </c>
      <c r="C998" s="71" t="n">
        <f aca="false">VarInput!C998</f>
        <v>0</v>
      </c>
      <c r="D998" s="71" t="n">
        <f aca="false">VarInput!D998</f>
        <v>0</v>
      </c>
      <c r="E998" s="71" t="n">
        <f aca="false">VarInput!E998</f>
        <v>0</v>
      </c>
      <c r="F998" s="71" t="n">
        <f aca="false">VarInput!F998</f>
        <v>0</v>
      </c>
      <c r="G998" s="71" t="n">
        <f aca="false">VarInput!G998</f>
        <v>0</v>
      </c>
      <c r="H998" s="71" t="n">
        <f aca="false">VarInput!H998</f>
        <v>0</v>
      </c>
      <c r="I998" s="71" t="n">
        <f aca="false">VarInput!I998</f>
        <v>0</v>
      </c>
      <c r="J998" s="71" t="n">
        <f aca="false">VarInput!J998</f>
        <v>0</v>
      </c>
      <c r="K998" s="72" t="n">
        <f aca="false">VarInput!K998</f>
        <v>0</v>
      </c>
      <c r="L998" s="72"/>
      <c r="M998" s="72"/>
    </row>
    <row r="999" customFormat="false" ht="12.75" hidden="false" customHeight="false" outlineLevel="0" collapsed="false">
      <c r="A999" s="71" t="n">
        <f aca="false">VarInput!A999</f>
        <v>0</v>
      </c>
      <c r="B999" s="71" t="n">
        <f aca="false">VarInput!B999</f>
        <v>0</v>
      </c>
      <c r="C999" s="71" t="n">
        <f aca="false">VarInput!C999</f>
        <v>0</v>
      </c>
      <c r="D999" s="71" t="n">
        <f aca="false">VarInput!D999</f>
        <v>0</v>
      </c>
      <c r="E999" s="71" t="n">
        <f aca="false">VarInput!E999</f>
        <v>0</v>
      </c>
      <c r="F999" s="71" t="n">
        <f aca="false">VarInput!F999</f>
        <v>0</v>
      </c>
      <c r="G999" s="71" t="n">
        <f aca="false">VarInput!G999</f>
        <v>0</v>
      </c>
      <c r="H999" s="71" t="n">
        <f aca="false">VarInput!H999</f>
        <v>0</v>
      </c>
      <c r="I999" s="71" t="n">
        <f aca="false">VarInput!I999</f>
        <v>0</v>
      </c>
      <c r="J999" s="71" t="n">
        <f aca="false">VarInput!J999</f>
        <v>0</v>
      </c>
      <c r="K999" s="72" t="n">
        <f aca="false">VarInput!K999</f>
        <v>0</v>
      </c>
      <c r="L999" s="72"/>
      <c r="M999" s="72"/>
    </row>
    <row r="1000" customFormat="false" ht="12.75" hidden="false" customHeight="false" outlineLevel="0" collapsed="false">
      <c r="A1000" s="71" t="n">
        <f aca="false">VarInput!A1000</f>
        <v>0</v>
      </c>
      <c r="B1000" s="71" t="n">
        <f aca="false">VarInput!B1000</f>
        <v>0</v>
      </c>
      <c r="C1000" s="71" t="n">
        <f aca="false">VarInput!C1000</f>
        <v>0</v>
      </c>
      <c r="D1000" s="71" t="n">
        <f aca="false">VarInput!D1000</f>
        <v>0</v>
      </c>
      <c r="E1000" s="71" t="n">
        <f aca="false">VarInput!E1000</f>
        <v>0</v>
      </c>
      <c r="F1000" s="71" t="n">
        <f aca="false">VarInput!F1000</f>
        <v>0</v>
      </c>
      <c r="G1000" s="71" t="n">
        <f aca="false">VarInput!G1000</f>
        <v>0</v>
      </c>
      <c r="H1000" s="71" t="n">
        <f aca="false">VarInput!H1000</f>
        <v>0</v>
      </c>
      <c r="I1000" s="71" t="n">
        <f aca="false">VarInput!I1000</f>
        <v>0</v>
      </c>
      <c r="J1000" s="71" t="n">
        <f aca="false">VarInput!J1000</f>
        <v>0</v>
      </c>
      <c r="K1000" s="72" t="n">
        <f aca="false">VarInput!K1000</f>
        <v>0</v>
      </c>
      <c r="L1000" s="72"/>
      <c r="M1000" s="72"/>
    </row>
    <row r="1001" customFormat="false" ht="12.75" hidden="false" customHeight="false" outlineLevel="0" collapsed="false">
      <c r="A1001" s="71" t="n">
        <f aca="false">VarInput!A1001</f>
        <v>0</v>
      </c>
      <c r="B1001" s="71" t="n">
        <f aca="false">VarInput!B1001</f>
        <v>0</v>
      </c>
      <c r="C1001" s="71" t="n">
        <f aca="false">VarInput!C1001</f>
        <v>0</v>
      </c>
      <c r="D1001" s="71" t="n">
        <f aca="false">VarInput!D1001</f>
        <v>0</v>
      </c>
      <c r="E1001" s="71" t="n">
        <f aca="false">VarInput!E1001</f>
        <v>0</v>
      </c>
      <c r="F1001" s="71" t="n">
        <f aca="false">VarInput!F1001</f>
        <v>0</v>
      </c>
      <c r="G1001" s="71" t="n">
        <f aca="false">VarInput!G1001</f>
        <v>0</v>
      </c>
      <c r="H1001" s="71" t="n">
        <f aca="false">VarInput!H1001</f>
        <v>0</v>
      </c>
      <c r="I1001" s="71" t="n">
        <f aca="false">VarInput!I1001</f>
        <v>0</v>
      </c>
      <c r="J1001" s="71" t="str">
        <f aca="false">VarInput!J1001</f>
        <v/>
      </c>
      <c r="K1001" s="72" t="n">
        <f aca="false">VarInput!K1001</f>
        <v>0</v>
      </c>
      <c r="L1001" s="72"/>
      <c r="M1001" s="72"/>
    </row>
    <row r="1002" customFormat="false" ht="12.75" hidden="false" customHeight="false" outlineLevel="0" collapsed="false">
      <c r="A1002" s="71" t="n">
        <f aca="false">VarInput!A1002</f>
        <v>0</v>
      </c>
      <c r="B1002" s="71" t="n">
        <f aca="false">VarInput!B1002</f>
        <v>0</v>
      </c>
      <c r="C1002" s="71" t="n">
        <f aca="false">VarInput!C1002</f>
        <v>0</v>
      </c>
      <c r="D1002" s="71" t="n">
        <f aca="false">VarInput!D1002</f>
        <v>0</v>
      </c>
      <c r="E1002" s="71" t="n">
        <f aca="false">VarInput!E1002</f>
        <v>0</v>
      </c>
      <c r="F1002" s="71" t="n">
        <f aca="false">VarInput!F1002</f>
        <v>0</v>
      </c>
      <c r="G1002" s="71" t="n">
        <f aca="false">VarInput!G1002</f>
        <v>0</v>
      </c>
      <c r="H1002" s="71" t="n">
        <f aca="false">VarInput!H1002</f>
        <v>0</v>
      </c>
      <c r="I1002" s="71" t="n">
        <f aca="false">VarInput!I1002</f>
        <v>0</v>
      </c>
      <c r="J1002" s="71" t="str">
        <f aca="false">VarInput!J1002</f>
        <v/>
      </c>
      <c r="K1002" s="72" t="n">
        <f aca="false">VarInput!K1002</f>
        <v>0</v>
      </c>
      <c r="L1002" s="72"/>
      <c r="M1002" s="72"/>
    </row>
    <row r="1003" customFormat="false" ht="12.75" hidden="false" customHeight="false" outlineLevel="0" collapsed="false">
      <c r="A1003" s="71" t="n">
        <f aca="false">VarInput!A1003</f>
        <v>0</v>
      </c>
      <c r="B1003" s="71" t="n">
        <f aca="false">VarInput!B1003</f>
        <v>0</v>
      </c>
      <c r="C1003" s="71" t="n">
        <f aca="false">VarInput!C1003</f>
        <v>0</v>
      </c>
      <c r="D1003" s="71" t="n">
        <f aca="false">VarInput!D1003</f>
        <v>0</v>
      </c>
      <c r="E1003" s="71" t="n">
        <f aca="false">VarInput!E1003</f>
        <v>0</v>
      </c>
      <c r="F1003" s="71" t="n">
        <f aca="false">VarInput!F1003</f>
        <v>0</v>
      </c>
      <c r="G1003" s="71" t="n">
        <f aca="false">VarInput!G1003</f>
        <v>0</v>
      </c>
      <c r="H1003" s="71" t="n">
        <f aca="false">VarInput!H1003</f>
        <v>0</v>
      </c>
      <c r="I1003" s="71" t="n">
        <f aca="false">VarInput!I1003</f>
        <v>0</v>
      </c>
      <c r="J1003" s="71" t="str">
        <f aca="false">VarInput!J1003</f>
        <v/>
      </c>
      <c r="K1003" s="72" t="n">
        <f aca="false">VarInput!K1003</f>
        <v>0</v>
      </c>
      <c r="L1003" s="72"/>
      <c r="M1003" s="72"/>
    </row>
    <row r="1004" customFormat="false" ht="12.75" hidden="false" customHeight="false" outlineLevel="0" collapsed="false">
      <c r="A1004" s="71" t="n">
        <f aca="false">VarInput!A1004</f>
        <v>0</v>
      </c>
      <c r="B1004" s="71" t="n">
        <f aca="false">VarInput!B1004</f>
        <v>0</v>
      </c>
      <c r="C1004" s="71" t="n">
        <f aca="false">VarInput!C1004</f>
        <v>0</v>
      </c>
      <c r="D1004" s="71" t="n">
        <f aca="false">VarInput!D1004</f>
        <v>0</v>
      </c>
      <c r="E1004" s="71" t="n">
        <f aca="false">VarInput!E1004</f>
        <v>0</v>
      </c>
      <c r="F1004" s="71" t="n">
        <f aca="false">VarInput!F1004</f>
        <v>0</v>
      </c>
      <c r="G1004" s="71" t="n">
        <f aca="false">VarInput!G1004</f>
        <v>0</v>
      </c>
      <c r="H1004" s="71" t="n">
        <f aca="false">VarInput!H1004</f>
        <v>0</v>
      </c>
      <c r="I1004" s="71" t="n">
        <f aca="false">VarInput!I1004</f>
        <v>0</v>
      </c>
      <c r="J1004" s="71" t="str">
        <f aca="false">VarInput!J1004</f>
        <v/>
      </c>
      <c r="K1004" s="72" t="n">
        <f aca="false">VarInput!K1004</f>
        <v>0</v>
      </c>
      <c r="L1004" s="72"/>
      <c r="M1004" s="72"/>
    </row>
    <row r="1005" customFormat="false" ht="12.75" hidden="false" customHeight="false" outlineLevel="0" collapsed="false">
      <c r="A1005" s="71" t="n">
        <f aca="false">VarInput!A1005</f>
        <v>0</v>
      </c>
      <c r="B1005" s="71" t="n">
        <f aca="false">VarInput!B1005</f>
        <v>0</v>
      </c>
      <c r="C1005" s="71" t="n">
        <f aca="false">VarInput!C1005</f>
        <v>0</v>
      </c>
      <c r="D1005" s="71" t="n">
        <f aca="false">VarInput!D1005</f>
        <v>0</v>
      </c>
      <c r="E1005" s="71" t="n">
        <f aca="false">VarInput!E1005</f>
        <v>0</v>
      </c>
      <c r="F1005" s="71" t="n">
        <f aca="false">VarInput!F1005</f>
        <v>0</v>
      </c>
      <c r="G1005" s="71" t="n">
        <f aca="false">VarInput!G1005</f>
        <v>0</v>
      </c>
      <c r="H1005" s="71" t="n">
        <f aca="false">VarInput!H1005</f>
        <v>0</v>
      </c>
      <c r="I1005" s="71" t="n">
        <f aca="false">VarInput!I1005</f>
        <v>0</v>
      </c>
      <c r="J1005" s="71" t="str">
        <f aca="false">VarInput!J1005</f>
        <v/>
      </c>
      <c r="K1005" s="72" t="n">
        <f aca="false">VarInput!K1005</f>
        <v>0</v>
      </c>
      <c r="L1005" s="72"/>
      <c r="M1005" s="72"/>
    </row>
    <row r="1006" customFormat="false" ht="12.75" hidden="false" customHeight="false" outlineLevel="0" collapsed="false">
      <c r="A1006" s="71" t="n">
        <f aca="false">VarInput!A1006</f>
        <v>0</v>
      </c>
      <c r="B1006" s="71" t="n">
        <f aca="false">VarInput!B1006</f>
        <v>0</v>
      </c>
      <c r="C1006" s="71" t="n">
        <f aca="false">VarInput!C1006</f>
        <v>0</v>
      </c>
      <c r="D1006" s="71" t="n">
        <f aca="false">VarInput!D1006</f>
        <v>0</v>
      </c>
      <c r="E1006" s="71" t="n">
        <f aca="false">VarInput!E1006</f>
        <v>0</v>
      </c>
      <c r="F1006" s="71" t="n">
        <f aca="false">VarInput!F1006</f>
        <v>0</v>
      </c>
      <c r="G1006" s="71" t="n">
        <f aca="false">VarInput!G1006</f>
        <v>0</v>
      </c>
      <c r="H1006" s="71" t="n">
        <f aca="false">VarInput!H1006</f>
        <v>0</v>
      </c>
      <c r="I1006" s="71" t="n">
        <f aca="false">VarInput!I1006</f>
        <v>0</v>
      </c>
      <c r="J1006" s="71" t="str">
        <f aca="false">VarInput!J1006</f>
        <v/>
      </c>
      <c r="K1006" s="72" t="n">
        <f aca="false">VarInput!K1006</f>
        <v>0</v>
      </c>
      <c r="L1006" s="72"/>
      <c r="M1006" s="72"/>
    </row>
    <row r="1007" customFormat="false" ht="12.75" hidden="false" customHeight="false" outlineLevel="0" collapsed="false">
      <c r="A1007" s="71" t="n">
        <f aca="false">VarInput!A1007</f>
        <v>0</v>
      </c>
      <c r="B1007" s="71" t="n">
        <f aca="false">VarInput!B1007</f>
        <v>0</v>
      </c>
      <c r="C1007" s="71" t="n">
        <f aca="false">VarInput!C1007</f>
        <v>0</v>
      </c>
      <c r="D1007" s="71" t="n">
        <f aca="false">VarInput!D1007</f>
        <v>0</v>
      </c>
      <c r="E1007" s="71" t="n">
        <f aca="false">VarInput!E1007</f>
        <v>0</v>
      </c>
      <c r="F1007" s="71" t="n">
        <f aca="false">VarInput!F1007</f>
        <v>0</v>
      </c>
      <c r="G1007" s="71" t="n">
        <f aca="false">VarInput!G1007</f>
        <v>0</v>
      </c>
      <c r="H1007" s="71" t="n">
        <f aca="false">VarInput!H1007</f>
        <v>0</v>
      </c>
      <c r="I1007" s="71" t="n">
        <f aca="false">VarInput!I1007</f>
        <v>0</v>
      </c>
      <c r="J1007" s="71" t="str">
        <f aca="false">VarInput!J1007</f>
        <v/>
      </c>
      <c r="K1007" s="72" t="n">
        <f aca="false">VarInput!K1007</f>
        <v>0</v>
      </c>
      <c r="L1007" s="72"/>
      <c r="M1007" s="72"/>
    </row>
    <row r="1008" customFormat="false" ht="12.75" hidden="false" customHeight="false" outlineLevel="0" collapsed="false">
      <c r="A1008" s="71" t="n">
        <f aca="false">VarInput!A1008</f>
        <v>0</v>
      </c>
      <c r="B1008" s="71" t="n">
        <f aca="false">VarInput!B1008</f>
        <v>0</v>
      </c>
      <c r="C1008" s="71" t="n">
        <f aca="false">VarInput!C1008</f>
        <v>0</v>
      </c>
      <c r="D1008" s="71" t="n">
        <f aca="false">VarInput!D1008</f>
        <v>0</v>
      </c>
      <c r="E1008" s="71" t="n">
        <f aca="false">VarInput!E1008</f>
        <v>0</v>
      </c>
      <c r="F1008" s="71" t="n">
        <f aca="false">VarInput!F1008</f>
        <v>0</v>
      </c>
      <c r="G1008" s="71" t="n">
        <f aca="false">VarInput!G1008</f>
        <v>0</v>
      </c>
      <c r="H1008" s="71" t="n">
        <f aca="false">VarInput!H1008</f>
        <v>0</v>
      </c>
      <c r="I1008" s="71" t="n">
        <f aca="false">VarInput!I1008</f>
        <v>0</v>
      </c>
      <c r="J1008" s="71" t="str">
        <f aca="false">VarInput!J1008</f>
        <v/>
      </c>
      <c r="K1008" s="72" t="n">
        <f aca="false">VarInput!K1008</f>
        <v>0</v>
      </c>
      <c r="L1008" s="72"/>
      <c r="M1008" s="72"/>
    </row>
    <row r="1009" customFormat="false" ht="12.75" hidden="false" customHeight="false" outlineLevel="0" collapsed="false">
      <c r="A1009" s="71" t="n">
        <f aca="false">VarInput!A1009</f>
        <v>0</v>
      </c>
      <c r="B1009" s="71" t="n">
        <f aca="false">VarInput!B1009</f>
        <v>0</v>
      </c>
      <c r="C1009" s="71" t="n">
        <f aca="false">VarInput!C1009</f>
        <v>0</v>
      </c>
      <c r="D1009" s="71" t="n">
        <f aca="false">VarInput!D1009</f>
        <v>0</v>
      </c>
      <c r="E1009" s="71" t="n">
        <f aca="false">VarInput!E1009</f>
        <v>0</v>
      </c>
      <c r="F1009" s="71" t="n">
        <f aca="false">VarInput!F1009</f>
        <v>0</v>
      </c>
      <c r="G1009" s="71" t="n">
        <f aca="false">VarInput!G1009</f>
        <v>0</v>
      </c>
      <c r="H1009" s="71" t="n">
        <f aca="false">VarInput!H1009</f>
        <v>0</v>
      </c>
      <c r="I1009" s="71" t="n">
        <f aca="false">VarInput!I1009</f>
        <v>0</v>
      </c>
      <c r="J1009" s="71" t="str">
        <f aca="false">VarInput!J1009</f>
        <v/>
      </c>
      <c r="K1009" s="72" t="n">
        <f aca="false">VarInput!K1009</f>
        <v>0</v>
      </c>
      <c r="L1009" s="72"/>
      <c r="M1009" s="72"/>
    </row>
    <row r="1010" customFormat="false" ht="12.75" hidden="false" customHeight="false" outlineLevel="0" collapsed="false">
      <c r="A1010" s="71" t="n">
        <f aca="false">VarInput!A1010</f>
        <v>0</v>
      </c>
      <c r="B1010" s="71" t="n">
        <f aca="false">VarInput!B1010</f>
        <v>0</v>
      </c>
      <c r="C1010" s="71" t="n">
        <f aca="false">VarInput!C1010</f>
        <v>0</v>
      </c>
      <c r="D1010" s="71" t="n">
        <f aca="false">VarInput!D1010</f>
        <v>0</v>
      </c>
      <c r="E1010" s="71" t="n">
        <f aca="false">VarInput!E1010</f>
        <v>0</v>
      </c>
      <c r="F1010" s="71" t="n">
        <f aca="false">VarInput!F1010</f>
        <v>0</v>
      </c>
      <c r="G1010" s="71" t="n">
        <f aca="false">VarInput!G1010</f>
        <v>0</v>
      </c>
      <c r="H1010" s="71" t="n">
        <f aca="false">VarInput!H1010</f>
        <v>0</v>
      </c>
      <c r="I1010" s="71" t="n">
        <f aca="false">VarInput!I1010</f>
        <v>0</v>
      </c>
      <c r="J1010" s="71" t="str">
        <f aca="false">VarInput!J1010</f>
        <v/>
      </c>
      <c r="K1010" s="72" t="n">
        <f aca="false">VarInput!K1010</f>
        <v>0</v>
      </c>
      <c r="L1010" s="72"/>
      <c r="M1010" s="72"/>
    </row>
    <row r="1011" customFormat="false" ht="12.75" hidden="false" customHeight="false" outlineLevel="0" collapsed="false">
      <c r="A1011" s="71" t="n">
        <f aca="false">VarInput!A1011</f>
        <v>0</v>
      </c>
      <c r="B1011" s="71" t="n">
        <f aca="false">VarInput!B1011</f>
        <v>0</v>
      </c>
      <c r="C1011" s="71" t="n">
        <f aca="false">VarInput!C1011</f>
        <v>0</v>
      </c>
      <c r="D1011" s="71" t="n">
        <f aca="false">VarInput!D1011</f>
        <v>0</v>
      </c>
      <c r="E1011" s="71" t="n">
        <f aca="false">VarInput!E1011</f>
        <v>0</v>
      </c>
      <c r="F1011" s="71" t="n">
        <f aca="false">VarInput!F1011</f>
        <v>0</v>
      </c>
      <c r="G1011" s="71" t="n">
        <f aca="false">VarInput!G1011</f>
        <v>0</v>
      </c>
      <c r="H1011" s="71" t="n">
        <f aca="false">VarInput!H1011</f>
        <v>0</v>
      </c>
      <c r="I1011" s="71" t="n">
        <f aca="false">VarInput!I1011</f>
        <v>0</v>
      </c>
      <c r="J1011" s="71" t="str">
        <f aca="false">VarInput!J1011</f>
        <v/>
      </c>
      <c r="K1011" s="72" t="n">
        <f aca="false">VarInput!K1011</f>
        <v>0</v>
      </c>
      <c r="L1011" s="72"/>
      <c r="M1011" s="72"/>
    </row>
    <row r="1012" customFormat="false" ht="12.75" hidden="false" customHeight="false" outlineLevel="0" collapsed="false">
      <c r="A1012" s="71" t="n">
        <f aca="false">VarInput!A1012</f>
        <v>0</v>
      </c>
      <c r="B1012" s="71" t="n">
        <f aca="false">VarInput!B1012</f>
        <v>0</v>
      </c>
      <c r="C1012" s="71" t="n">
        <f aca="false">VarInput!C1012</f>
        <v>0</v>
      </c>
      <c r="D1012" s="71" t="n">
        <f aca="false">VarInput!D1012</f>
        <v>0</v>
      </c>
      <c r="E1012" s="71" t="n">
        <f aca="false">VarInput!E1012</f>
        <v>0</v>
      </c>
      <c r="F1012" s="71" t="n">
        <f aca="false">VarInput!F1012</f>
        <v>0</v>
      </c>
      <c r="G1012" s="71" t="n">
        <f aca="false">VarInput!G1012</f>
        <v>0</v>
      </c>
      <c r="H1012" s="71" t="n">
        <f aca="false">VarInput!H1012</f>
        <v>0</v>
      </c>
      <c r="I1012" s="71" t="n">
        <f aca="false">VarInput!I1012</f>
        <v>0</v>
      </c>
      <c r="J1012" s="71" t="str">
        <f aca="false">VarInput!J1012</f>
        <v/>
      </c>
      <c r="K1012" s="72" t="n">
        <f aca="false">VarInput!K1012</f>
        <v>0</v>
      </c>
      <c r="L1012" s="72"/>
      <c r="M1012" s="72"/>
    </row>
    <row r="1013" customFormat="false" ht="12.75" hidden="false" customHeight="false" outlineLevel="0" collapsed="false">
      <c r="A1013" s="71" t="n">
        <f aca="false">VarInput!A1013</f>
        <v>0</v>
      </c>
      <c r="B1013" s="71" t="n">
        <f aca="false">VarInput!B1013</f>
        <v>0</v>
      </c>
      <c r="C1013" s="71" t="n">
        <f aca="false">VarInput!C1013</f>
        <v>0</v>
      </c>
      <c r="D1013" s="71" t="n">
        <f aca="false">VarInput!D1013</f>
        <v>0</v>
      </c>
      <c r="E1013" s="71" t="n">
        <f aca="false">VarInput!E1013</f>
        <v>0</v>
      </c>
      <c r="F1013" s="71" t="n">
        <f aca="false">VarInput!F1013</f>
        <v>0</v>
      </c>
      <c r="G1013" s="71" t="n">
        <f aca="false">VarInput!G1013</f>
        <v>0</v>
      </c>
      <c r="H1013" s="71" t="n">
        <f aca="false">VarInput!H1013</f>
        <v>0</v>
      </c>
      <c r="I1013" s="71" t="n">
        <f aca="false">VarInput!I1013</f>
        <v>0</v>
      </c>
      <c r="J1013" s="71" t="str">
        <f aca="false">VarInput!J1013</f>
        <v/>
      </c>
      <c r="K1013" s="72" t="n">
        <f aca="false">VarInput!K1013</f>
        <v>0</v>
      </c>
      <c r="L1013" s="72"/>
      <c r="M1013" s="72"/>
    </row>
    <row r="1014" customFormat="false" ht="12.75" hidden="false" customHeight="false" outlineLevel="0" collapsed="false">
      <c r="A1014" s="71" t="n">
        <f aca="false">VarInput!A1014</f>
        <v>0</v>
      </c>
      <c r="B1014" s="71" t="n">
        <f aca="false">VarInput!B1014</f>
        <v>0</v>
      </c>
      <c r="C1014" s="71" t="n">
        <f aca="false">VarInput!C1014</f>
        <v>0</v>
      </c>
      <c r="D1014" s="71" t="n">
        <f aca="false">VarInput!D1014</f>
        <v>0</v>
      </c>
      <c r="E1014" s="71" t="n">
        <f aca="false">VarInput!E1014</f>
        <v>0</v>
      </c>
      <c r="F1014" s="71" t="n">
        <f aca="false">VarInput!F1014</f>
        <v>0</v>
      </c>
      <c r="G1014" s="71" t="n">
        <f aca="false">VarInput!G1014</f>
        <v>0</v>
      </c>
      <c r="H1014" s="71" t="n">
        <f aca="false">VarInput!H1014</f>
        <v>0</v>
      </c>
      <c r="I1014" s="71" t="n">
        <f aca="false">VarInput!I1014</f>
        <v>0</v>
      </c>
      <c r="J1014" s="71" t="str">
        <f aca="false">VarInput!J1014</f>
        <v/>
      </c>
      <c r="K1014" s="72" t="n">
        <f aca="false">VarInput!K1014</f>
        <v>0</v>
      </c>
      <c r="L1014" s="72"/>
      <c r="M1014" s="72"/>
    </row>
    <row r="1015" customFormat="false" ht="12.75" hidden="false" customHeight="false" outlineLevel="0" collapsed="false">
      <c r="A1015" s="71" t="n">
        <f aca="false">VarInput!A1015</f>
        <v>0</v>
      </c>
      <c r="B1015" s="71" t="n">
        <f aca="false">VarInput!B1015</f>
        <v>0</v>
      </c>
      <c r="C1015" s="71" t="n">
        <f aca="false">VarInput!C1015</f>
        <v>0</v>
      </c>
      <c r="D1015" s="71" t="n">
        <f aca="false">VarInput!D1015</f>
        <v>0</v>
      </c>
      <c r="E1015" s="71" t="n">
        <f aca="false">VarInput!E1015</f>
        <v>0</v>
      </c>
      <c r="F1015" s="71" t="n">
        <f aca="false">VarInput!F1015</f>
        <v>0</v>
      </c>
      <c r="G1015" s="71" t="n">
        <f aca="false">VarInput!G1015</f>
        <v>0</v>
      </c>
      <c r="H1015" s="71" t="n">
        <f aca="false">VarInput!H1015</f>
        <v>0</v>
      </c>
      <c r="I1015" s="71" t="n">
        <f aca="false">VarInput!I1015</f>
        <v>0</v>
      </c>
      <c r="J1015" s="71" t="str">
        <f aca="false">VarInput!J1015</f>
        <v/>
      </c>
      <c r="K1015" s="72" t="n">
        <f aca="false">VarInput!K1015</f>
        <v>0</v>
      </c>
      <c r="L1015" s="72"/>
      <c r="M1015" s="72"/>
    </row>
    <row r="1016" customFormat="false" ht="12.75" hidden="false" customHeight="false" outlineLevel="0" collapsed="false">
      <c r="A1016" s="71" t="n">
        <f aca="false">VarInput!A1016</f>
        <v>0</v>
      </c>
      <c r="B1016" s="71" t="n">
        <f aca="false">VarInput!B1016</f>
        <v>0</v>
      </c>
      <c r="C1016" s="71" t="n">
        <f aca="false">VarInput!C1016</f>
        <v>0</v>
      </c>
      <c r="D1016" s="71" t="n">
        <f aca="false">VarInput!D1016</f>
        <v>0</v>
      </c>
      <c r="E1016" s="71" t="n">
        <f aca="false">VarInput!E1016</f>
        <v>0</v>
      </c>
      <c r="F1016" s="71" t="n">
        <f aca="false">VarInput!F1016</f>
        <v>0</v>
      </c>
      <c r="G1016" s="71" t="n">
        <f aca="false">VarInput!G1016</f>
        <v>0</v>
      </c>
      <c r="H1016" s="71" t="n">
        <f aca="false">VarInput!H1016</f>
        <v>0</v>
      </c>
      <c r="I1016" s="71" t="n">
        <f aca="false">VarInput!I1016</f>
        <v>0</v>
      </c>
      <c r="J1016" s="71" t="str">
        <f aca="false">VarInput!J1016</f>
        <v/>
      </c>
      <c r="K1016" s="72" t="n">
        <f aca="false">VarInput!K1016</f>
        <v>0</v>
      </c>
      <c r="L1016" s="72"/>
      <c r="M1016" s="72"/>
    </row>
    <row r="1017" customFormat="false" ht="12.75" hidden="false" customHeight="false" outlineLevel="0" collapsed="false">
      <c r="A1017" s="71" t="n">
        <f aca="false">VarInput!A1017</f>
        <v>0</v>
      </c>
      <c r="B1017" s="71" t="n">
        <f aca="false">VarInput!B1017</f>
        <v>0</v>
      </c>
      <c r="C1017" s="71" t="n">
        <f aca="false">VarInput!C1017</f>
        <v>0</v>
      </c>
      <c r="D1017" s="71" t="n">
        <f aca="false">VarInput!D1017</f>
        <v>0</v>
      </c>
      <c r="E1017" s="71" t="n">
        <f aca="false">VarInput!E1017</f>
        <v>0</v>
      </c>
      <c r="F1017" s="71" t="n">
        <f aca="false">VarInput!F1017</f>
        <v>0</v>
      </c>
      <c r="G1017" s="71" t="n">
        <f aca="false">VarInput!G1017</f>
        <v>0</v>
      </c>
      <c r="H1017" s="71" t="n">
        <f aca="false">VarInput!H1017</f>
        <v>0</v>
      </c>
      <c r="I1017" s="71" t="n">
        <f aca="false">VarInput!I1017</f>
        <v>0</v>
      </c>
      <c r="J1017" s="71" t="str">
        <f aca="false">VarInput!J1017</f>
        <v/>
      </c>
      <c r="K1017" s="72" t="n">
        <f aca="false">VarInput!K1017</f>
        <v>0</v>
      </c>
      <c r="L1017" s="72"/>
      <c r="M1017" s="72"/>
    </row>
    <row r="1018" customFormat="false" ht="12.75" hidden="false" customHeight="false" outlineLevel="0" collapsed="false">
      <c r="A1018" s="71" t="n">
        <f aca="false">VarInput!A1018</f>
        <v>0</v>
      </c>
      <c r="B1018" s="71" t="n">
        <f aca="false">VarInput!B1018</f>
        <v>0</v>
      </c>
      <c r="C1018" s="71" t="n">
        <f aca="false">VarInput!C1018</f>
        <v>0</v>
      </c>
      <c r="D1018" s="71" t="n">
        <f aca="false">VarInput!D1018</f>
        <v>0</v>
      </c>
      <c r="E1018" s="71" t="n">
        <f aca="false">VarInput!E1018</f>
        <v>0</v>
      </c>
      <c r="F1018" s="71" t="n">
        <f aca="false">VarInput!F1018</f>
        <v>0</v>
      </c>
      <c r="G1018" s="71" t="n">
        <f aca="false">VarInput!G1018</f>
        <v>0</v>
      </c>
      <c r="H1018" s="71" t="n">
        <f aca="false">VarInput!H1018</f>
        <v>0</v>
      </c>
      <c r="I1018" s="71" t="n">
        <f aca="false">VarInput!I1018</f>
        <v>0</v>
      </c>
      <c r="J1018" s="71" t="str">
        <f aca="false">VarInput!J1018</f>
        <v/>
      </c>
      <c r="K1018" s="72" t="n">
        <f aca="false">VarInput!K1018</f>
        <v>0</v>
      </c>
      <c r="L1018" s="72"/>
      <c r="M1018" s="72"/>
    </row>
    <row r="1019" customFormat="false" ht="12.75" hidden="false" customHeight="false" outlineLevel="0" collapsed="false">
      <c r="A1019" s="71" t="n">
        <f aca="false">VarInput!A1019</f>
        <v>0</v>
      </c>
      <c r="B1019" s="71" t="n">
        <f aca="false">VarInput!B1019</f>
        <v>0</v>
      </c>
      <c r="C1019" s="71" t="n">
        <f aca="false">VarInput!C1019</f>
        <v>0</v>
      </c>
      <c r="D1019" s="71" t="n">
        <f aca="false">VarInput!D1019</f>
        <v>0</v>
      </c>
      <c r="E1019" s="71" t="n">
        <f aca="false">VarInput!E1019</f>
        <v>0</v>
      </c>
      <c r="F1019" s="71" t="n">
        <f aca="false">VarInput!F1019</f>
        <v>0</v>
      </c>
      <c r="G1019" s="71" t="n">
        <f aca="false">VarInput!G1019</f>
        <v>0</v>
      </c>
      <c r="H1019" s="71" t="n">
        <f aca="false">VarInput!H1019</f>
        <v>0</v>
      </c>
      <c r="I1019" s="71" t="n">
        <f aca="false">VarInput!I1019</f>
        <v>0</v>
      </c>
      <c r="J1019" s="71" t="str">
        <f aca="false">VarInput!J1019</f>
        <v/>
      </c>
      <c r="K1019" s="72" t="n">
        <f aca="false">VarInput!K1019</f>
        <v>0</v>
      </c>
      <c r="L1019" s="72"/>
      <c r="M1019" s="72"/>
    </row>
    <row r="1020" customFormat="false" ht="12.75" hidden="false" customHeight="false" outlineLevel="0" collapsed="false">
      <c r="A1020" s="71" t="n">
        <f aca="false">VarInput!A1020</f>
        <v>0</v>
      </c>
      <c r="B1020" s="71" t="n">
        <f aca="false">VarInput!B1020</f>
        <v>0</v>
      </c>
      <c r="C1020" s="71" t="n">
        <f aca="false">VarInput!C1020</f>
        <v>0</v>
      </c>
      <c r="D1020" s="71" t="n">
        <f aca="false">VarInput!D1020</f>
        <v>0</v>
      </c>
      <c r="E1020" s="71" t="n">
        <f aca="false">VarInput!E1020</f>
        <v>0</v>
      </c>
      <c r="F1020" s="71" t="n">
        <f aca="false">VarInput!F1020</f>
        <v>0</v>
      </c>
      <c r="G1020" s="71" t="n">
        <f aca="false">VarInput!G1020</f>
        <v>0</v>
      </c>
      <c r="H1020" s="71" t="n">
        <f aca="false">VarInput!H1020</f>
        <v>0</v>
      </c>
      <c r="I1020" s="71" t="n">
        <f aca="false">VarInput!I1020</f>
        <v>0</v>
      </c>
      <c r="J1020" s="71" t="str">
        <f aca="false">VarInput!J1020</f>
        <v/>
      </c>
      <c r="K1020" s="72" t="n">
        <f aca="false">VarInput!K1020</f>
        <v>0</v>
      </c>
      <c r="L1020" s="72"/>
      <c r="M1020" s="72"/>
    </row>
    <row r="1021" customFormat="false" ht="12.75" hidden="false" customHeight="false" outlineLevel="0" collapsed="false">
      <c r="A1021" s="71" t="n">
        <f aca="false">VarInput!A1021</f>
        <v>0</v>
      </c>
      <c r="B1021" s="71" t="n">
        <f aca="false">VarInput!B1021</f>
        <v>0</v>
      </c>
      <c r="C1021" s="71" t="n">
        <f aca="false">VarInput!C1021</f>
        <v>0</v>
      </c>
      <c r="D1021" s="71" t="n">
        <f aca="false">VarInput!D1021</f>
        <v>0</v>
      </c>
      <c r="E1021" s="71" t="n">
        <f aca="false">VarInput!E1021</f>
        <v>0</v>
      </c>
      <c r="F1021" s="71" t="n">
        <f aca="false">VarInput!F1021</f>
        <v>0</v>
      </c>
      <c r="G1021" s="71" t="n">
        <f aca="false">VarInput!G1021</f>
        <v>0</v>
      </c>
      <c r="H1021" s="71" t="n">
        <f aca="false">VarInput!H1021</f>
        <v>0</v>
      </c>
      <c r="I1021" s="71" t="n">
        <f aca="false">VarInput!I1021</f>
        <v>0</v>
      </c>
      <c r="J1021" s="71" t="str">
        <f aca="false">VarInput!J1021</f>
        <v/>
      </c>
      <c r="K1021" s="72" t="n">
        <f aca="false">VarInput!K1021</f>
        <v>0</v>
      </c>
      <c r="L1021" s="72"/>
      <c r="M1021" s="72"/>
    </row>
    <row r="1022" customFormat="false" ht="12.75" hidden="false" customHeight="false" outlineLevel="0" collapsed="false">
      <c r="A1022" s="71" t="n">
        <f aca="false">VarInput!A1022</f>
        <v>0</v>
      </c>
      <c r="B1022" s="71" t="n">
        <f aca="false">VarInput!B1022</f>
        <v>0</v>
      </c>
      <c r="C1022" s="71" t="n">
        <f aca="false">VarInput!C1022</f>
        <v>0</v>
      </c>
      <c r="D1022" s="71" t="n">
        <f aca="false">VarInput!D1022</f>
        <v>0</v>
      </c>
      <c r="E1022" s="71" t="n">
        <f aca="false">VarInput!E1022</f>
        <v>0</v>
      </c>
      <c r="F1022" s="71" t="n">
        <f aca="false">VarInput!F1022</f>
        <v>0</v>
      </c>
      <c r="G1022" s="71" t="n">
        <f aca="false">VarInput!G1022</f>
        <v>0</v>
      </c>
      <c r="H1022" s="71" t="n">
        <f aca="false">VarInput!H1022</f>
        <v>0</v>
      </c>
      <c r="I1022" s="71" t="n">
        <f aca="false">VarInput!I1022</f>
        <v>0</v>
      </c>
      <c r="J1022" s="71" t="str">
        <f aca="false">VarInput!J1022</f>
        <v/>
      </c>
      <c r="K1022" s="72" t="n">
        <f aca="false">VarInput!K1022</f>
        <v>0</v>
      </c>
      <c r="L1022" s="72"/>
      <c r="M1022" s="72"/>
    </row>
    <row r="1023" customFormat="false" ht="12.75" hidden="false" customHeight="false" outlineLevel="0" collapsed="false">
      <c r="A1023" s="71" t="n">
        <f aca="false">VarInput!A1023</f>
        <v>0</v>
      </c>
      <c r="B1023" s="71" t="n">
        <f aca="false">VarInput!B1023</f>
        <v>0</v>
      </c>
      <c r="C1023" s="71" t="n">
        <f aca="false">VarInput!C1023</f>
        <v>0</v>
      </c>
      <c r="D1023" s="71" t="n">
        <f aca="false">VarInput!D1023</f>
        <v>0</v>
      </c>
      <c r="E1023" s="71" t="n">
        <f aca="false">VarInput!E1023</f>
        <v>0</v>
      </c>
      <c r="F1023" s="71" t="n">
        <f aca="false">VarInput!F1023</f>
        <v>0</v>
      </c>
      <c r="G1023" s="71" t="n">
        <f aca="false">VarInput!G1023</f>
        <v>0</v>
      </c>
      <c r="H1023" s="71" t="n">
        <f aca="false">VarInput!H1023</f>
        <v>0</v>
      </c>
      <c r="I1023" s="71" t="n">
        <f aca="false">VarInput!I1023</f>
        <v>0</v>
      </c>
      <c r="J1023" s="71" t="str">
        <f aca="false">VarInput!J1023</f>
        <v/>
      </c>
      <c r="K1023" s="72" t="n">
        <f aca="false">VarInput!K1023</f>
        <v>0</v>
      </c>
      <c r="L1023" s="72"/>
      <c r="M1023" s="72"/>
    </row>
    <row r="1024" customFormat="false" ht="12.75" hidden="false" customHeight="false" outlineLevel="0" collapsed="false">
      <c r="A1024" s="71" t="n">
        <f aca="false">VarInput!A1024</f>
        <v>0</v>
      </c>
      <c r="B1024" s="71" t="n">
        <f aca="false">VarInput!B1024</f>
        <v>0</v>
      </c>
      <c r="C1024" s="71" t="n">
        <f aca="false">VarInput!C1024</f>
        <v>0</v>
      </c>
      <c r="D1024" s="71" t="n">
        <f aca="false">VarInput!D1024</f>
        <v>0</v>
      </c>
      <c r="E1024" s="71" t="n">
        <f aca="false">VarInput!E1024</f>
        <v>0</v>
      </c>
      <c r="F1024" s="71" t="n">
        <f aca="false">VarInput!F1024</f>
        <v>0</v>
      </c>
      <c r="G1024" s="71" t="n">
        <f aca="false">VarInput!G1024</f>
        <v>0</v>
      </c>
      <c r="H1024" s="71" t="n">
        <f aca="false">VarInput!H1024</f>
        <v>0</v>
      </c>
      <c r="I1024" s="71" t="n">
        <f aca="false">VarInput!I1024</f>
        <v>0</v>
      </c>
      <c r="J1024" s="71" t="str">
        <f aca="false">VarInput!J1024</f>
        <v/>
      </c>
      <c r="K1024" s="72" t="n">
        <f aca="false">VarInput!K1024</f>
        <v>0</v>
      </c>
      <c r="L1024" s="72"/>
      <c r="M1024" s="72"/>
    </row>
    <row r="1025" customFormat="false" ht="12.75" hidden="false" customHeight="false" outlineLevel="0" collapsed="false">
      <c r="A1025" s="71" t="n">
        <f aca="false">VarInput!A1025</f>
        <v>0</v>
      </c>
      <c r="B1025" s="71" t="n">
        <f aca="false">VarInput!B1025</f>
        <v>0</v>
      </c>
      <c r="C1025" s="71" t="n">
        <f aca="false">VarInput!C1025</f>
        <v>0</v>
      </c>
      <c r="D1025" s="71" t="n">
        <f aca="false">VarInput!D1025</f>
        <v>0</v>
      </c>
      <c r="E1025" s="71" t="n">
        <f aca="false">VarInput!E1025</f>
        <v>0</v>
      </c>
      <c r="F1025" s="71" t="n">
        <f aca="false">VarInput!F1025</f>
        <v>0</v>
      </c>
      <c r="G1025" s="71" t="n">
        <f aca="false">VarInput!G1025</f>
        <v>0</v>
      </c>
      <c r="H1025" s="71" t="n">
        <f aca="false">VarInput!H1025</f>
        <v>0</v>
      </c>
      <c r="I1025" s="71" t="n">
        <f aca="false">VarInput!I1025</f>
        <v>0</v>
      </c>
      <c r="J1025" s="71" t="str">
        <f aca="false">VarInput!J1025</f>
        <v/>
      </c>
      <c r="K1025" s="72" t="n">
        <f aca="false">VarInput!K1025</f>
        <v>0</v>
      </c>
      <c r="L1025" s="72"/>
      <c r="M1025" s="72"/>
    </row>
    <row r="1026" customFormat="false" ht="12.75" hidden="false" customHeight="false" outlineLevel="0" collapsed="false">
      <c r="A1026" s="71" t="n">
        <f aca="false">VarInput!A1026</f>
        <v>0</v>
      </c>
      <c r="B1026" s="71" t="n">
        <f aca="false">VarInput!B1026</f>
        <v>0</v>
      </c>
      <c r="C1026" s="71" t="n">
        <f aca="false">VarInput!C1026</f>
        <v>0</v>
      </c>
      <c r="D1026" s="71" t="n">
        <f aca="false">VarInput!D1026</f>
        <v>0</v>
      </c>
      <c r="E1026" s="71" t="n">
        <f aca="false">VarInput!E1026</f>
        <v>0</v>
      </c>
      <c r="F1026" s="71" t="n">
        <f aca="false">VarInput!F1026</f>
        <v>0</v>
      </c>
      <c r="G1026" s="71" t="n">
        <f aca="false">VarInput!G1026</f>
        <v>0</v>
      </c>
      <c r="H1026" s="71" t="n">
        <f aca="false">VarInput!H1026</f>
        <v>0</v>
      </c>
      <c r="I1026" s="71" t="n">
        <f aca="false">VarInput!I1026</f>
        <v>0</v>
      </c>
      <c r="J1026" s="71" t="str">
        <f aca="false">VarInput!J1026</f>
        <v/>
      </c>
      <c r="K1026" s="72" t="n">
        <f aca="false">VarInput!K1026</f>
        <v>0</v>
      </c>
      <c r="L1026" s="72"/>
      <c r="M1026" s="72"/>
    </row>
    <row r="1027" customFormat="false" ht="12.75" hidden="false" customHeight="false" outlineLevel="0" collapsed="false">
      <c r="A1027" s="71" t="n">
        <f aca="false">VarInput!A1027</f>
        <v>0</v>
      </c>
      <c r="B1027" s="71" t="n">
        <f aca="false">VarInput!B1027</f>
        <v>0</v>
      </c>
      <c r="C1027" s="71" t="n">
        <f aca="false">VarInput!C1027</f>
        <v>0</v>
      </c>
      <c r="D1027" s="71" t="n">
        <f aca="false">VarInput!D1027</f>
        <v>0</v>
      </c>
      <c r="E1027" s="71" t="n">
        <f aca="false">VarInput!E1027</f>
        <v>0</v>
      </c>
      <c r="F1027" s="71" t="n">
        <f aca="false">VarInput!F1027</f>
        <v>0</v>
      </c>
      <c r="G1027" s="71" t="n">
        <f aca="false">VarInput!G1027</f>
        <v>0</v>
      </c>
      <c r="H1027" s="71" t="n">
        <f aca="false">VarInput!H1027</f>
        <v>0</v>
      </c>
      <c r="I1027" s="71" t="n">
        <f aca="false">VarInput!I1027</f>
        <v>0</v>
      </c>
      <c r="J1027" s="71" t="str">
        <f aca="false">VarInput!J1027</f>
        <v/>
      </c>
      <c r="K1027" s="72" t="n">
        <f aca="false">VarInput!K1027</f>
        <v>0</v>
      </c>
      <c r="L1027" s="72"/>
      <c r="M1027" s="72"/>
    </row>
    <row r="1028" customFormat="false" ht="12.75" hidden="false" customHeight="false" outlineLevel="0" collapsed="false">
      <c r="A1028" s="71" t="n">
        <f aca="false">VarInput!A1028</f>
        <v>0</v>
      </c>
      <c r="B1028" s="71" t="n">
        <f aca="false">VarInput!B1028</f>
        <v>0</v>
      </c>
      <c r="C1028" s="71" t="n">
        <f aca="false">VarInput!C1028</f>
        <v>0</v>
      </c>
      <c r="D1028" s="71" t="n">
        <f aca="false">VarInput!D1028</f>
        <v>0</v>
      </c>
      <c r="E1028" s="71" t="n">
        <f aca="false">VarInput!E1028</f>
        <v>0</v>
      </c>
      <c r="F1028" s="71" t="n">
        <f aca="false">VarInput!F1028</f>
        <v>0</v>
      </c>
      <c r="G1028" s="71" t="n">
        <f aca="false">VarInput!G1028</f>
        <v>0</v>
      </c>
      <c r="H1028" s="71" t="n">
        <f aca="false">VarInput!H1028</f>
        <v>0</v>
      </c>
      <c r="I1028" s="71" t="n">
        <f aca="false">VarInput!I1028</f>
        <v>0</v>
      </c>
      <c r="J1028" s="71" t="str">
        <f aca="false">VarInput!J1028</f>
        <v/>
      </c>
      <c r="K1028" s="72" t="n">
        <f aca="false">VarInput!K1028</f>
        <v>0</v>
      </c>
      <c r="L1028" s="72"/>
      <c r="M1028" s="72"/>
    </row>
    <row r="1029" customFormat="false" ht="12.75" hidden="false" customHeight="false" outlineLevel="0" collapsed="false">
      <c r="A1029" s="71" t="n">
        <f aca="false">VarInput!A1029</f>
        <v>0</v>
      </c>
      <c r="B1029" s="71" t="n">
        <f aca="false">VarInput!B1029</f>
        <v>0</v>
      </c>
      <c r="C1029" s="71" t="n">
        <f aca="false">VarInput!C1029</f>
        <v>0</v>
      </c>
      <c r="D1029" s="71" t="n">
        <f aca="false">VarInput!D1029</f>
        <v>0</v>
      </c>
      <c r="E1029" s="71" t="n">
        <f aca="false">VarInput!E1029</f>
        <v>0</v>
      </c>
      <c r="F1029" s="71" t="n">
        <f aca="false">VarInput!F1029</f>
        <v>0</v>
      </c>
      <c r="G1029" s="71" t="n">
        <f aca="false">VarInput!G1029</f>
        <v>0</v>
      </c>
      <c r="H1029" s="71" t="n">
        <f aca="false">VarInput!H1029</f>
        <v>0</v>
      </c>
      <c r="I1029" s="71" t="n">
        <f aca="false">VarInput!I1029</f>
        <v>0</v>
      </c>
      <c r="J1029" s="71" t="str">
        <f aca="false">VarInput!J1029</f>
        <v/>
      </c>
      <c r="K1029" s="72" t="n">
        <f aca="false">VarInput!K1029</f>
        <v>0</v>
      </c>
      <c r="L1029" s="72"/>
      <c r="M1029" s="72"/>
    </row>
    <row r="1030" customFormat="false" ht="12.75" hidden="false" customHeight="false" outlineLevel="0" collapsed="false">
      <c r="A1030" s="71" t="n">
        <f aca="false">VarInput!A1030</f>
        <v>0</v>
      </c>
      <c r="B1030" s="71" t="n">
        <f aca="false">VarInput!B1030</f>
        <v>0</v>
      </c>
      <c r="C1030" s="71" t="n">
        <f aca="false">VarInput!C1030</f>
        <v>0</v>
      </c>
      <c r="D1030" s="71" t="n">
        <f aca="false">VarInput!D1030</f>
        <v>0</v>
      </c>
      <c r="E1030" s="71" t="n">
        <f aca="false">VarInput!E1030</f>
        <v>0</v>
      </c>
      <c r="F1030" s="71" t="n">
        <f aca="false">VarInput!F1030</f>
        <v>0</v>
      </c>
      <c r="G1030" s="71" t="n">
        <f aca="false">VarInput!G1030</f>
        <v>0</v>
      </c>
      <c r="H1030" s="71" t="n">
        <f aca="false">VarInput!H1030</f>
        <v>0</v>
      </c>
      <c r="I1030" s="71" t="n">
        <f aca="false">VarInput!I1030</f>
        <v>0</v>
      </c>
      <c r="J1030" s="71" t="str">
        <f aca="false">VarInput!J1030</f>
        <v/>
      </c>
      <c r="K1030" s="72" t="n">
        <f aca="false">VarInput!K1030</f>
        <v>0</v>
      </c>
      <c r="L1030" s="72"/>
      <c r="M1030" s="72"/>
    </row>
    <row r="1031" customFormat="false" ht="12.75" hidden="false" customHeight="false" outlineLevel="0" collapsed="false">
      <c r="A1031" s="71" t="n">
        <f aca="false">VarInput!A1031</f>
        <v>0</v>
      </c>
      <c r="B1031" s="71" t="n">
        <f aca="false">VarInput!B1031</f>
        <v>0</v>
      </c>
      <c r="C1031" s="71" t="n">
        <f aca="false">VarInput!C1031</f>
        <v>0</v>
      </c>
      <c r="D1031" s="71" t="n">
        <f aca="false">VarInput!D1031</f>
        <v>0</v>
      </c>
      <c r="E1031" s="71" t="n">
        <f aca="false">VarInput!E1031</f>
        <v>0</v>
      </c>
      <c r="F1031" s="71" t="n">
        <f aca="false">VarInput!F1031</f>
        <v>0</v>
      </c>
      <c r="G1031" s="71" t="n">
        <f aca="false">VarInput!G1031</f>
        <v>0</v>
      </c>
      <c r="H1031" s="71" t="n">
        <f aca="false">VarInput!H1031</f>
        <v>0</v>
      </c>
      <c r="I1031" s="71" t="n">
        <f aca="false">VarInput!I1031</f>
        <v>0</v>
      </c>
      <c r="J1031" s="71" t="str">
        <f aca="false">VarInput!J1031</f>
        <v/>
      </c>
      <c r="K1031" s="72" t="n">
        <f aca="false">VarInput!K1031</f>
        <v>0</v>
      </c>
      <c r="L1031" s="72"/>
      <c r="M1031" s="72"/>
    </row>
    <row r="1032" customFormat="false" ht="12.75" hidden="false" customHeight="false" outlineLevel="0" collapsed="false">
      <c r="A1032" s="71" t="n">
        <f aca="false">VarInput!A1032</f>
        <v>0</v>
      </c>
      <c r="B1032" s="71" t="n">
        <f aca="false">VarInput!B1032</f>
        <v>0</v>
      </c>
      <c r="C1032" s="71" t="n">
        <f aca="false">VarInput!C1032</f>
        <v>0</v>
      </c>
      <c r="D1032" s="71" t="n">
        <f aca="false">VarInput!D1032</f>
        <v>0</v>
      </c>
      <c r="E1032" s="71" t="n">
        <f aca="false">VarInput!E1032</f>
        <v>0</v>
      </c>
      <c r="F1032" s="71" t="n">
        <f aca="false">VarInput!F1032</f>
        <v>0</v>
      </c>
      <c r="G1032" s="71" t="n">
        <f aca="false">VarInput!G1032</f>
        <v>0</v>
      </c>
      <c r="H1032" s="71" t="n">
        <f aca="false">VarInput!H1032</f>
        <v>0</v>
      </c>
      <c r="I1032" s="71" t="n">
        <f aca="false">VarInput!I1032</f>
        <v>0</v>
      </c>
      <c r="J1032" s="71" t="str">
        <f aca="false">VarInput!J1032</f>
        <v/>
      </c>
      <c r="K1032" s="72" t="n">
        <f aca="false">VarInput!K1032</f>
        <v>0</v>
      </c>
      <c r="L1032" s="72"/>
      <c r="M1032" s="72"/>
    </row>
    <row r="1033" customFormat="false" ht="12.75" hidden="false" customHeight="false" outlineLevel="0" collapsed="false">
      <c r="A1033" s="71" t="n">
        <f aca="false">VarInput!A1033</f>
        <v>0</v>
      </c>
      <c r="B1033" s="71" t="n">
        <f aca="false">VarInput!B1033</f>
        <v>0</v>
      </c>
      <c r="C1033" s="71" t="n">
        <f aca="false">VarInput!C1033</f>
        <v>0</v>
      </c>
      <c r="D1033" s="71" t="n">
        <f aca="false">VarInput!D1033</f>
        <v>0</v>
      </c>
      <c r="E1033" s="71" t="n">
        <f aca="false">VarInput!E1033</f>
        <v>0</v>
      </c>
      <c r="F1033" s="71" t="n">
        <f aca="false">VarInput!F1033</f>
        <v>0</v>
      </c>
      <c r="G1033" s="71" t="n">
        <f aca="false">VarInput!G1033</f>
        <v>0</v>
      </c>
      <c r="H1033" s="71" t="n">
        <f aca="false">VarInput!H1033</f>
        <v>0</v>
      </c>
      <c r="I1033" s="71" t="n">
        <f aca="false">VarInput!I1033</f>
        <v>0</v>
      </c>
      <c r="J1033" s="71" t="str">
        <f aca="false">VarInput!J1033</f>
        <v/>
      </c>
      <c r="K1033" s="72" t="n">
        <f aca="false">VarInput!K1033</f>
        <v>0</v>
      </c>
      <c r="L1033" s="72"/>
      <c r="M1033" s="7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4">
              <controlPr defaultSize="0" print="false" autoFill="0" autoPict="0" macro="Module1.TomorrowPrices">
                <anchor moveWithCells="true" sizeWithCells="false">
                  <from>
                    <xdr:col>15</xdr:col>
                    <xdr:colOff>120240</xdr:colOff>
                    <xdr:row>24</xdr:row>
                    <xdr:rowOff>75960</xdr:rowOff>
                  </from>
                  <to>
                    <xdr:col>16</xdr:col>
                    <xdr:colOff>333000</xdr:colOff>
                    <xdr:row>26</xdr:row>
                    <xdr:rowOff>161640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4" name="Button 5">
              <controlPr defaultSize="0" print="false" autoFill="0" autoPict="0" macro="Module1.Calc_PnL">
                <anchor moveWithCells="true" sizeWithCells="false">
                  <from>
                    <xdr:col>17</xdr:col>
                    <xdr:colOff>119520</xdr:colOff>
                    <xdr:row>24</xdr:row>
                    <xdr:rowOff>75960</xdr:rowOff>
                  </from>
                  <to>
                    <xdr:col>19</xdr:col>
                    <xdr:colOff>10800</xdr:colOff>
                    <xdr:row>26</xdr:row>
                    <xdr:rowOff>161640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2000-03-21T14:47:39Z</dcterms:created>
  <dc:creator>vtang</dc:creator>
  <dc:description/>
  <dc:language>en-US</dc:language>
  <cp:lastModifiedBy>ttamarc</cp:lastModifiedBy>
  <cp:lastPrinted>2000-06-22T11:43:02Z</cp:lastPrinted>
  <cp:revision>0</cp:revision>
  <dc:subject/>
  <dc:title/>
</cp:coreProperties>
</file>