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<sst xmlns="http://schemas.openxmlformats.org/spreadsheetml/2006/main" count="38" uniqueCount="38">
  <si>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Transwestern Pipeline Company</t>
  </si>
  <si>
    <t xml:space="preserve">($MM)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</si>
  <si>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</si>
  <si>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</si>
  <si>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</si>
  <si>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</si>
  <si>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</si>
  <si>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</si>
  <si>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</si>
  <si>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</si>
  <si>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$11K,  Astra $3K Negotiated Rate</t>
  </si>
  <si>
    <t xml:space="preserve">New Contracts:  PPL EnergyPlus, Duke LFT</t>
  </si>
  <si>
    <t xml:space="preserve">West Commodity Revenues</t>
  </si>
  <si>
    <t xml:space="preserve">West IT deals $107K</t>
  </si>
  <si>
    <t xml:space="preserve">East Demand Revenues</t>
  </si>
  <si>
    <t xml:space="preserve">Assumed Sid Richardson turn back in October</t>
  </si>
  <si>
    <t xml:space="preserve">East Commodity Revenues</t>
  </si>
  <si>
    <t xml:space="preserve">Higher IT Rates</t>
  </si>
  <si>
    <t xml:space="preserve">Ignacio Demand Revenues</t>
  </si>
  <si>
    <t xml:space="preserve">New Contract: Burlington; Reliant $13K</t>
  </si>
  <si>
    <t xml:space="preserve">Ignacio Commodity Revenues</t>
  </si>
  <si>
    <t xml:space="preserve">Lower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</si>
  <si>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</si>
  <si>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</si>
  <si>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</si>
  <si>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$1.95 vs. 3nd CE index price of $2.28</t>
  </si>
  <si>
    <t xml:space="preserve">Fuel Volume Variance-Unhedged</t>
  </si>
  <si>
    <t xml:space="preserve">Lower retained volumes</t>
  </si>
  <si>
    <t xml:space="preserve">Sales Margin Variance on Unhedged</t>
  </si>
  <si>
    <t xml:space="preserve">Over-retained fuel sales</t>
  </si>
  <si>
    <t xml:space="preserve">Hedging Adjustment</t>
  </si>
  <si>
    <t xml:space="preserve">Other Adjustment</t>
  </si>
  <si>
    <t xml:space="preserve">       Fuel Variance (Excludes UAF)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</si>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</sst>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October/OctW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October, 2001</v>
          </cell>
        </row>
        <row r="8">
          <cell r="C8" t="str">
            <v>October:  10/01/01 thru 10/23/01</v>
          </cell>
        </row>
        <row r="104">
          <cell r="C104">
            <v>5.0479</v>
          </cell>
        </row>
      </sheetData>
      <sheetData sheetId="5">
        <row r="10">
          <cell r="N10">
            <v>1516.438712</v>
          </cell>
        </row>
        <row r="10">
          <cell r="P10">
            <v>1516.458</v>
          </cell>
        </row>
        <row r="20">
          <cell r="N20">
            <v>2559.344984</v>
          </cell>
        </row>
        <row r="20">
          <cell r="P20">
            <v>2497.73417</v>
          </cell>
        </row>
        <row r="27">
          <cell r="N27">
            <v>290.925911</v>
          </cell>
        </row>
        <row r="27">
          <cell r="P27">
            <v>296.0934</v>
          </cell>
        </row>
        <row r="33">
          <cell r="N33">
            <v>956.187027</v>
          </cell>
        </row>
        <row r="33">
          <cell r="P33">
            <v>958.753678</v>
          </cell>
        </row>
        <row r="40">
          <cell r="N40">
            <v>5215.81143</v>
          </cell>
        </row>
        <row r="40">
          <cell r="P40">
            <v>5150.7486544</v>
          </cell>
        </row>
        <row r="46">
          <cell r="N46">
            <v>11450.1659004</v>
          </cell>
        </row>
        <row r="46">
          <cell r="P46">
            <v>11242.0626579</v>
          </cell>
        </row>
        <row r="50">
          <cell r="N50">
            <v>462.247299</v>
          </cell>
        </row>
        <row r="50">
          <cell r="P50">
            <v>463.4376</v>
          </cell>
        </row>
        <row r="56">
          <cell r="N56">
            <v>235.494541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511.531958</v>
          </cell>
        </row>
        <row r="69">
          <cell r="P69">
            <v>394.532133</v>
          </cell>
        </row>
        <row r="75">
          <cell r="N75">
            <v>1395.8464362</v>
          </cell>
        </row>
        <row r="75">
          <cell r="P75">
            <v>1254.060732</v>
          </cell>
        </row>
        <row r="78">
          <cell r="N78">
            <v>410.784714</v>
          </cell>
        </row>
        <row r="78">
          <cell r="P78">
            <v>383.9377776</v>
          </cell>
        </row>
        <row r="84">
          <cell r="N84">
            <v>292.163953</v>
          </cell>
        </row>
        <row r="84">
          <cell r="P84">
            <v>287.77642705</v>
          </cell>
        </row>
        <row r="89">
          <cell r="N89">
            <v>771.1200533</v>
          </cell>
        </row>
        <row r="89">
          <cell r="P89">
            <v>755.9071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7.74999999999997</v>
          </cell>
        </row>
        <row r="72">
          <cell r="M72">
            <v>7.74999999999997</v>
          </cell>
        </row>
        <row r="74">
          <cell r="G74">
            <v>-131.196825405782</v>
          </cell>
        </row>
        <row r="74">
          <cell r="M74">
            <v>0</v>
          </cell>
        </row>
        <row r="75">
          <cell r="G75">
            <v>523.336489057643</v>
          </cell>
        </row>
        <row r="75">
          <cell r="M75">
            <v>611.901125667398</v>
          </cell>
        </row>
        <row r="76">
          <cell r="G76">
            <v>67.2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10.42</v>
          </cell>
          <cell r="D9">
            <v>10.539</v>
          </cell>
        </row>
        <row r="13">
          <cell r="C13">
            <v>1.111</v>
          </cell>
        </row>
        <row r="17">
          <cell r="C17">
            <v>0.672</v>
          </cell>
          <cell r="D17">
            <v>0.703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October:  10/01/01 thru 10/23/01</v>
      </c>
      <c r="B3" s="5"/>
      <c r="C3" s="5"/>
      <c r="D3" s="5"/>
      <c r="E3" s="5"/>
      <c r="F3" s="5"/>
      <c r="G3" s="6" t="n">
        <f aca="true">NOW()</f>
        <v>45926.9478089215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October,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10.42</v>
      </c>
      <c r="D9" s="12" t="n">
        <f aca="false">ROUND(([1]Weekly_Transport_CE!N10+[1]Weekly_Transport_CE!N20+[1]Weekly_Transport_CE!N27+[1]Weekly_Transport_CE!N33+[1]Weekly_Transport_CE!N40)/1000,3)</f>
        <v>10.539</v>
      </c>
      <c r="E9" s="12" t="n">
        <f aca="false">D9-C9</f>
        <v>0.119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 t="s">
        <v>11</v>
      </c>
    </row>
    <row r="11" customFormat="false" ht="12.75" hidden="false" customHeight="true" outlineLevel="0" collapsed="false">
      <c r="A11" s="5" t="s">
        <v>12</v>
      </c>
      <c r="B11" s="5"/>
      <c r="C11" s="12" t="n">
        <f aca="false">((ROUND([1]Weekly_Transport_CE!P46,3))/1000)-[1]SHarris_Mthly_Rpt_CE!C9</f>
        <v>0.822063</v>
      </c>
      <c r="D11" s="12" t="n">
        <f aca="false">((ROUND([1]Weekly_Transport_CE!N46,3))/1000)-[1]SHarris_Mthly_Rpt_CE!D9</f>
        <v>0.911166</v>
      </c>
      <c r="E11" s="12" t="n">
        <f aca="false">D11-C11</f>
        <v>0.0891029999999997</v>
      </c>
      <c r="F11" s="5"/>
      <c r="G11" s="5" t="s">
        <v>13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14</v>
      </c>
      <c r="B13" s="5"/>
      <c r="C13" s="12" t="n">
        <f aca="false">ROUND((([1]Weekly_Transport_CE!P50+[1]Weekly_Transport_CE!P56+[1]Weekly_Transport_CE!P62+[1]Weekly_Transport_CE!P69)/1000),3)</f>
        <v>1.111</v>
      </c>
      <c r="D13" s="12" t="n">
        <f aca="false">ROUND((([1]Weekly_Transport_CE!N50+[1]Weekly_Transport_CE!N56+[1]Weekly_Transport_CE!N62+[1]Weekly_Transport_CE!N69)/1000),3)</f>
        <v>1.228</v>
      </c>
      <c r="E13" s="12" t="n">
        <f aca="false">D13-C13</f>
        <v>0.117</v>
      </c>
      <c r="F13" s="5"/>
      <c r="G13" s="5" t="s">
        <v>15</v>
      </c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16</v>
      </c>
      <c r="B15" s="5"/>
      <c r="C15" s="12" t="n">
        <f aca="false">ROUND([1]Weekly_Transport_CE!P75/1000,3)-[1]SHarris_Mthly_Rpt_CE!C13</f>
        <v>0.143</v>
      </c>
      <c r="D15" s="12" t="n">
        <f aca="false">ROUND([1]Weekly_Transport_CE!N75/1000,3)-D13</f>
        <v>0.168</v>
      </c>
      <c r="E15" s="12" t="n">
        <f aca="false">D15-C15</f>
        <v>0.0249999999999999</v>
      </c>
      <c r="F15" s="5"/>
      <c r="G15" s="5" t="s">
        <v>17</v>
      </c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18</v>
      </c>
      <c r="B17" s="5"/>
      <c r="C17" s="12" t="n">
        <f aca="false">ROUND(([1]Weekly_Transport_CE!P78+[1]Weekly_Transport_CE!P84)/1000,3)</f>
        <v>0.672</v>
      </c>
      <c r="D17" s="12" t="n">
        <f aca="false">ROUND(([1]Weekly_Transport_CE!N78+[1]Weekly_Transport_CE!N84)/1000,3)</f>
        <v>0.703</v>
      </c>
      <c r="E17" s="12" t="n">
        <f aca="false">D17-C17</f>
        <v>0.0309999999999999</v>
      </c>
      <c r="F17" s="5"/>
      <c r="G17" s="5" t="s">
        <v>19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20</v>
      </c>
      <c r="B19" s="5"/>
      <c r="C19" s="12" t="n">
        <f aca="false">ROUND([1]Weekly_Transport_CE!P89/1000,3)-[1]SHarris_Mthly_Rpt_CE!C17</f>
        <v>0.084</v>
      </c>
      <c r="D19" s="12" t="n">
        <f aca="false">ROUND([1]Weekly_Transport_CE!N89/1000,3)-[1]SHarris_Mthly_Rpt_CE!D17</f>
        <v>0.0680000000000001</v>
      </c>
      <c r="E19" s="12" t="n">
        <f aca="false">D19-C19</f>
        <v>-0.0159999999999999</v>
      </c>
      <c r="F19" s="5"/>
      <c r="G19" s="5" t="s">
        <v>21</v>
      </c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22</v>
      </c>
      <c r="B21" s="5"/>
      <c r="C21" s="13" t="n">
        <v>0</v>
      </c>
      <c r="D21" s="12" t="n">
        <f aca="false">'[1]Main Data Input'!C104/1000</f>
        <v>0.0050479</v>
      </c>
      <c r="E21" s="12" t="n">
        <f aca="false">D21-C21</f>
        <v>0.0050479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23</v>
      </c>
      <c r="B24" s="5"/>
      <c r="C24" s="17" t="n">
        <f aca="false">SUM(C9:C22)</f>
        <v>13.252063</v>
      </c>
      <c r="D24" s="17" t="n">
        <f aca="false">SUM(D9:D22)</f>
        <v>13.6222139</v>
      </c>
      <c r="E24" s="18" t="n">
        <f aca="false">D24-C24</f>
        <v>0.370150899999999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24</v>
      </c>
      <c r="B27" s="5"/>
      <c r="C27" s="12" t="n">
        <f aca="false">ROUND([1]Weekly_Fuel_CE!M75/1000,3)</f>
        <v>0.612</v>
      </c>
      <c r="D27" s="12" t="n">
        <f aca="false">ROUND([1]Weekly_Fuel_CE!G75/1000,3)</f>
        <v>0.523</v>
      </c>
      <c r="E27" s="12" t="n">
        <f aca="false">D27-C27</f>
        <v>-0.089</v>
      </c>
      <c r="F27" s="20"/>
      <c r="G27" s="20" t="s">
        <v>25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26</v>
      </c>
      <c r="B29" s="5"/>
      <c r="C29" s="12" t="n">
        <f aca="false">ROUND([1]Weekly_Fuel_CE!M74/1000,3)</f>
        <v>0</v>
      </c>
      <c r="D29" s="12" t="n">
        <f aca="false">ROUND([1]Weekly_Fuel_CE!G74/1000,3)</f>
        <v>-0.131</v>
      </c>
      <c r="E29" s="12" t="n">
        <f aca="false">D29-C29</f>
        <v>-0.131</v>
      </c>
      <c r="F29" s="20"/>
      <c r="G29" s="21" t="s">
        <v>27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28</v>
      </c>
      <c r="B31" s="5"/>
      <c r="C31" s="12" t="n">
        <f aca="false">ROUND([1]Weekly_Fuel_CE!M76/1000,3)</f>
        <v>0</v>
      </c>
      <c r="D31" s="12" t="n">
        <f aca="false">ROUND([1]Weekly_Fuel_CE!G76/1000,3)</f>
        <v>0.067</v>
      </c>
      <c r="E31" s="12" t="n">
        <f aca="false">D31-C31</f>
        <v>0.067</v>
      </c>
      <c r="F31" s="5"/>
      <c r="G31" s="5" t="s">
        <v>29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30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31</v>
      </c>
      <c r="B35" s="5"/>
      <c r="C35" s="12" t="n">
        <v>0</v>
      </c>
      <c r="D35" s="12" t="n">
        <v>0</v>
      </c>
      <c r="E35" s="12" t="n">
        <f aca="false">D35-C35</f>
        <v>0</v>
      </c>
      <c r="F35" s="5"/>
      <c r="G35" s="20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20"/>
    </row>
    <row r="37" customFormat="false" ht="12.75" hidden="false" customHeight="true" outlineLevel="0" collapsed="false">
      <c r="A37" s="16" t="s">
        <v>32</v>
      </c>
      <c r="B37" s="5"/>
      <c r="C37" s="23" t="n">
        <f aca="false">SUM(C27:C36)</f>
        <v>2.818</v>
      </c>
      <c r="D37" s="23" t="n">
        <f aca="false">SUM(D27:D36)+0.001</f>
        <v>2.666</v>
      </c>
      <c r="E37" s="24" t="n">
        <f aca="false">SUM(E27:E36)</f>
        <v>-0.153</v>
      </c>
      <c r="F37" s="5"/>
      <c r="G37" s="25"/>
    </row>
    <row r="38" customFormat="false" ht="12.75" hidden="false" customHeight="true" outlineLevel="0" collapsed="false">
      <c r="A38" s="16"/>
      <c r="B38" s="5"/>
      <c r="C38" s="12"/>
      <c r="D38" s="12"/>
      <c r="E38" s="26"/>
      <c r="F38" s="5"/>
      <c r="G38" s="25"/>
    </row>
    <row r="39" customFormat="false" ht="12.75" hidden="false" customHeight="true" outlineLevel="0" collapsed="false">
      <c r="A39" s="16" t="s">
        <v>33</v>
      </c>
      <c r="B39" s="5"/>
      <c r="C39" s="23" t="n">
        <f aca="false">C24+C37</f>
        <v>16.070063</v>
      </c>
      <c r="D39" s="23" t="n">
        <f aca="false">D24+D37</f>
        <v>16.2882139</v>
      </c>
      <c r="E39" s="23" t="n">
        <f aca="false">E24+E37</f>
        <v>0.217150899999999</v>
      </c>
      <c r="F39" s="5"/>
      <c r="G39" s="25"/>
    </row>
    <row r="40" customFormat="false" ht="12.75" hidden="false" customHeight="true" outlineLevel="0" collapsed="false">
      <c r="A40" s="16"/>
      <c r="B40" s="5"/>
      <c r="C40" s="12"/>
      <c r="D40" s="12"/>
      <c r="E40" s="26"/>
      <c r="F40" s="5"/>
      <c r="G40" s="25"/>
    </row>
    <row r="41" customFormat="false" ht="12.75" hidden="false" customHeight="true" outlineLevel="0" collapsed="false">
      <c r="A41" s="16" t="s">
        <v>34</v>
      </c>
      <c r="B41" s="5"/>
      <c r="C41" s="12" t="n">
        <v>-0.944</v>
      </c>
      <c r="D41" s="12" t="n">
        <v>-0.944</v>
      </c>
      <c r="E41" s="26" t="n">
        <f aca="false">D41-C41</f>
        <v>0</v>
      </c>
      <c r="F41" s="5"/>
      <c r="G41" s="25"/>
    </row>
    <row r="42" customFormat="false" ht="12.75" hidden="false" customHeight="true" outlineLevel="0" collapsed="false">
      <c r="A42" s="16"/>
      <c r="B42" s="5"/>
      <c r="C42" s="12"/>
      <c r="D42" s="12"/>
      <c r="E42" s="26"/>
      <c r="F42" s="5"/>
      <c r="G42" s="25"/>
    </row>
    <row r="43" customFormat="false" ht="12.75" hidden="false" customHeight="true" outlineLevel="0" collapsed="false">
      <c r="A43" s="16" t="s">
        <v>35</v>
      </c>
      <c r="B43" s="5"/>
      <c r="C43" s="12" t="n">
        <v>0</v>
      </c>
      <c r="D43" s="12" t="n">
        <v>0</v>
      </c>
      <c r="E43" s="26" t="n">
        <f aca="false">D43-C43</f>
        <v>0</v>
      </c>
      <c r="F43" s="5"/>
      <c r="G43" s="25"/>
    </row>
    <row r="44" customFormat="false" ht="12.75" hidden="false" customHeight="true" outlineLevel="0" collapsed="false">
      <c r="A44" s="16"/>
      <c r="B44" s="5"/>
      <c r="C44" s="12"/>
      <c r="D44" s="12"/>
      <c r="E44" s="26"/>
      <c r="F44" s="5"/>
      <c r="G44" s="25"/>
    </row>
    <row r="45" customFormat="false" ht="14.25" hidden="false" customHeight="true" outlineLevel="0" collapsed="false">
      <c r="A45" s="16" t="s">
        <v>36</v>
      </c>
      <c r="B45" s="5"/>
      <c r="C45" s="12" t="n">
        <v>-0.004</v>
      </c>
      <c r="D45" s="12" t="n">
        <v>-0.004</v>
      </c>
      <c r="E45" s="26" t="n">
        <f aca="false">D45-C45</f>
        <v>0</v>
      </c>
      <c r="F45" s="5"/>
      <c r="G45" s="25"/>
    </row>
    <row r="46" customFormat="false" ht="12.75" hidden="false" customHeight="true" outlineLevel="0" collapsed="false">
      <c r="A46" s="5"/>
      <c r="B46" s="5"/>
      <c r="C46" s="22"/>
      <c r="D46" s="22"/>
      <c r="E46" s="19"/>
      <c r="F46" s="5"/>
      <c r="G46" s="5"/>
    </row>
    <row r="47" customFormat="false" ht="12.75" hidden="false" customHeight="true" outlineLevel="0" collapsed="false">
      <c r="A47" s="16" t="s">
        <v>37</v>
      </c>
      <c r="B47" s="5"/>
      <c r="C47" s="23" t="n">
        <f aca="false">C24+C37+C41+C43+C45</f>
        <v>15.122063</v>
      </c>
      <c r="D47" s="23" t="n">
        <f aca="false">D24+D37+D41+D43+D45</f>
        <v>15.3402139</v>
      </c>
      <c r="E47" s="24" t="n">
        <f aca="false">E24+E37+E41+E43+E45</f>
        <v>0.217150899999999</v>
      </c>
      <c r="F47" s="5"/>
      <c r="G47" s="5"/>
    </row>
    <row r="48" customFormat="false" ht="12.75" hidden="false" customHeight="true" outlineLevel="0" collapsed="false">
      <c r="A48" s="5"/>
      <c r="B48" s="5"/>
      <c r="C48" s="14"/>
      <c r="D48" s="14"/>
      <c r="E48" s="22"/>
      <c r="F48" s="5"/>
      <c r="G48" s="5"/>
    </row>
    <row r="49" customFormat="false" ht="12.75" hidden="false" customHeight="true" outlineLevel="0" collapsed="false">
      <c r="A49" s="5"/>
      <c r="B49" s="5"/>
      <c r="C49" s="27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false" customHeight="true" outlineLevel="0" collapsed="false">
      <c r="A50" s="5"/>
      <c r="B50" s="5"/>
      <c r="C50" s="27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false" customHeight="true" outlineLevel="0" collapsed="false">
      <c r="A51" s="5"/>
      <c r="B51" s="5"/>
      <c r="C51" s="27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27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27"/>
      <c r="D53" s="12"/>
      <c r="E53" s="12"/>
      <c r="F53" s="5"/>
      <c r="G53" s="5"/>
    </row>
    <row r="54" customFormat="false" ht="12.75" hidden="false" customHeight="true" outlineLevel="0" collapsed="false">
      <c r="A54" s="5"/>
      <c r="B54" s="5"/>
      <c r="C54" s="27"/>
      <c r="D54" s="12"/>
      <c r="E54" s="12"/>
      <c r="F54" s="5"/>
      <c r="G54" s="5"/>
    </row>
    <row r="55" customFormat="false" ht="15" hidden="false" customHeight="true" outlineLevel="0" collapsed="false">
      <c r="A55" s="5"/>
      <c r="B55" s="5"/>
      <c r="C55" s="27"/>
      <c r="D55" s="12"/>
      <c r="E55" s="12"/>
      <c r="F55" s="5"/>
      <c r="G55" s="5"/>
    </row>
    <row r="56" customFormat="false" ht="15" hidden="false" customHeight="true" outlineLevel="0" collapsed="false">
      <c r="A56" s="5"/>
      <c r="B56" s="5"/>
      <c r="C56" s="27"/>
      <c r="D56" s="12"/>
      <c r="E56" s="12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8"/>
      <c r="F57" s="5"/>
      <c r="G57" s="5"/>
    </row>
    <row r="58" customFormat="false" ht="15" hidden="false" customHeight="true" outlineLevel="0" collapsed="false">
      <c r="A58" s="5"/>
      <c r="B58" s="29"/>
      <c r="C58" s="30"/>
      <c r="D58" s="30"/>
      <c r="E58" s="28"/>
      <c r="F58" s="5"/>
      <c r="G58" s="5"/>
    </row>
    <row r="59" customFormat="false" ht="15" hidden="false" customHeight="true" outlineLevel="0" collapsed="false">
      <c r="A59" s="5"/>
      <c r="B59" s="29"/>
      <c r="C59" s="30"/>
      <c r="D59" s="30"/>
      <c r="E59" s="28"/>
      <c r="F59" s="5"/>
      <c r="G59" s="5"/>
    </row>
    <row r="60" customFormat="false" ht="15" hidden="false" customHeight="true" outlineLevel="0" collapsed="false">
      <c r="C60" s="31"/>
      <c r="D60" s="31"/>
      <c r="E60" s="32"/>
      <c r="F60" s="32"/>
    </row>
    <row r="61" customFormat="false" ht="15" hidden="false" customHeight="true" outlineLevel="0" collapsed="false">
      <c r="A61" s="33"/>
      <c r="C61" s="34"/>
      <c r="D61" s="34"/>
      <c r="E61" s="35"/>
      <c r="F61" s="35"/>
    </row>
    <row r="62" customFormat="false" ht="15" hidden="false" customHeight="true" outlineLevel="0" collapsed="false">
      <c r="C62" s="34"/>
      <c r="D62" s="34"/>
      <c r="E62" s="32"/>
      <c r="F62" s="32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2001-10-26T11:43:41Z</dcterms:modified>
  <cp:revision>0</cp:revision>
  <dc:subject/>
  <dc:title/>
</cp:coreProperties>
</file>