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<sst xmlns="http://schemas.openxmlformats.org/spreadsheetml/2006/main" count="39" uniqueCount="38">
  <si>
    <t xml:space="preserve">Transwestern Pipeline Company</t>
  </si>
  <si>
    <t xml:space="preserve">($MM)</t>
  </si>
  <si>
    <t xml:space="preserve">October:  October 1 through October 4</t>
  </si>
  <si>
    <t xml:space="preserve">Current Estimate vs. Forecast</t>
  </si>
  <si>
    <t xml:space="preserve">3rd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</si>
  <si>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</si>
  <si>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</si>
  <si>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</si>
  <si>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</si>
  <si>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</si>
  <si>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</si>
  <si>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$6K,  Astra $1K Negotiated Rate</t>
  </si>
  <si>
    <t xml:space="preserve">New Contracts:  PPL EnergyPlus, Duke LFT</t>
  </si>
  <si>
    <t xml:space="preserve">West Commodity Revenues</t>
  </si>
  <si>
    <t xml:space="preserve">West IT deals $30K</t>
  </si>
  <si>
    <t xml:space="preserve">East Demand Revenues</t>
  </si>
  <si>
    <t xml:space="preserve">Assumed Sid Richardson turn back in October</t>
  </si>
  <si>
    <t xml:space="preserve">East Commodity Revenues</t>
  </si>
  <si>
    <t xml:space="preserve">Lower IT Volumes</t>
  </si>
  <si>
    <t xml:space="preserve">Ignacio Demand Revenues</t>
  </si>
  <si>
    <t xml:space="preserve">New Contract: Burlington</t>
  </si>
  <si>
    <t xml:space="preserve">Ignacio Commodity Revenues</t>
  </si>
  <si>
    <t xml:space="preserve">PNR Revenues</t>
  </si>
  <si>
    <t xml:space="preserve">      Revenue Variance</t>
  </si>
  <si>
    <t xml:space="preserve">Fuel Price Variance-Unhedged</t>
  </si>
  <si>
    <t xml:space="preserve">MTD index price of $1.67 vs. 3nd CE index price of $2.28</t>
  </si>
  <si>
    <t xml:space="preserve">Fuel Volume Variance-Unhedged</t>
  </si>
  <si>
    <t xml:space="preserve">Lower retained volumes</t>
  </si>
  <si>
    <t xml:space="preserve">Sales Margin Variance on Unhedged</t>
  </si>
  <si>
    <t xml:space="preserve">Over-retained fuel sales</t>
  </si>
  <si>
    <t xml:space="preserve">Hedging Adjustment</t>
  </si>
  <si>
    <t xml:space="preserve">Other Adjustment</t>
  </si>
  <si>
    <t xml:space="preserve">       Fuel Variance (Excludes UAF)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</si>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</sst>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October/OctWk1_R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kly_Fuel_2ce"/>
      <sheetName val="Weekly_Fuel_Plan"/>
      <sheetName val="SHarris_Mthly_Rpt_CE"/>
      <sheetName val="SHarris_2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3CE source data"/>
      <sheetName val="2CE source data"/>
    </sheetNames>
    <sheetDataSet>
      <sheetData sheetId="0"/>
      <sheetData sheetId="1"/>
      <sheetData sheetId="2"/>
      <sheetData sheetId="3"/>
      <sheetData sheetId="4">
        <row r="7">
          <cell r="C7" t="str">
            <v>October, 2001</v>
          </cell>
        </row>
        <row r="103">
          <cell r="C103">
            <v>0</v>
          </cell>
        </row>
      </sheetData>
      <sheetData sheetId="5">
        <row r="10">
          <cell r="N10">
            <v>1516.44219</v>
          </cell>
        </row>
        <row r="10">
          <cell r="P10">
            <v>1516.458</v>
          </cell>
        </row>
        <row r="20">
          <cell r="N20">
            <v>2556.24667</v>
          </cell>
        </row>
        <row r="20">
          <cell r="P20">
            <v>2497.73417</v>
          </cell>
        </row>
        <row r="27">
          <cell r="N27">
            <v>291.07698</v>
          </cell>
        </row>
        <row r="27">
          <cell r="P27">
            <v>296.0934</v>
          </cell>
        </row>
        <row r="33">
          <cell r="N33">
            <v>960.291135</v>
          </cell>
        </row>
        <row r="33">
          <cell r="P33">
            <v>958.753678</v>
          </cell>
        </row>
        <row r="40">
          <cell r="N40">
            <v>5190.560326</v>
          </cell>
        </row>
        <row r="40">
          <cell r="P40">
            <v>5150.7486544</v>
          </cell>
        </row>
        <row r="46">
          <cell r="N46">
            <v>11387.6181035</v>
          </cell>
        </row>
        <row r="46">
          <cell r="P46">
            <v>11242.0626579</v>
          </cell>
        </row>
        <row r="50">
          <cell r="N50">
            <v>462.148</v>
          </cell>
        </row>
        <row r="50">
          <cell r="P50">
            <v>463.4376</v>
          </cell>
        </row>
        <row r="56">
          <cell r="N56">
            <v>236.596101</v>
          </cell>
        </row>
        <row r="56">
          <cell r="P56">
            <v>252.96</v>
          </cell>
        </row>
        <row r="62">
          <cell r="N62">
            <v>18.6</v>
          </cell>
        </row>
        <row r="62">
          <cell r="P62">
            <v>0</v>
          </cell>
        </row>
        <row r="69">
          <cell r="N69">
            <v>520.546082</v>
          </cell>
        </row>
        <row r="69">
          <cell r="P69">
            <v>394.532133</v>
          </cell>
        </row>
        <row r="75">
          <cell r="N75">
            <v>1361.564466</v>
          </cell>
        </row>
        <row r="75">
          <cell r="P75">
            <v>1254.060732</v>
          </cell>
        </row>
        <row r="78">
          <cell r="N78">
            <v>411.234834</v>
          </cell>
        </row>
        <row r="78">
          <cell r="P78">
            <v>383.9377776</v>
          </cell>
        </row>
        <row r="84">
          <cell r="N84">
            <v>280.541062</v>
          </cell>
        </row>
        <row r="84">
          <cell r="P84">
            <v>287.77642705</v>
          </cell>
        </row>
        <row r="89">
          <cell r="N89">
            <v>744.0407459</v>
          </cell>
        </row>
        <row r="89">
          <cell r="P89">
            <v>755.9071</v>
          </cell>
        </row>
      </sheetData>
      <sheetData sheetId="6"/>
      <sheetData sheetId="7">
        <row r="71">
          <cell r="G71">
            <v>2198.52</v>
          </cell>
        </row>
        <row r="71">
          <cell r="M71">
            <v>2198.52</v>
          </cell>
        </row>
        <row r="72">
          <cell r="G72">
            <v>7.74999999999997</v>
          </cell>
        </row>
        <row r="72">
          <cell r="M72">
            <v>7.74999999999997</v>
          </cell>
        </row>
        <row r="74">
          <cell r="G74">
            <v>-106.788542006006</v>
          </cell>
        </row>
        <row r="74">
          <cell r="M74">
            <v>0</v>
          </cell>
        </row>
        <row r="75">
          <cell r="G75">
            <v>448.190736782699</v>
          </cell>
        </row>
        <row r="75">
          <cell r="M75">
            <v>611.901125667398</v>
          </cell>
        </row>
        <row r="76">
          <cell r="G76">
            <v>6.20000000000001</v>
          </cell>
        </row>
        <row r="76">
          <cell r="M76">
            <v>0</v>
          </cell>
        </row>
      </sheetData>
      <sheetData sheetId="8"/>
      <sheetData sheetId="9"/>
      <sheetData sheetId="10">
        <row r="9">
          <cell r="C9">
            <v>10.42</v>
          </cell>
          <cell r="D9">
            <v>10.515</v>
          </cell>
        </row>
        <row r="13">
          <cell r="C13">
            <v>1.111</v>
          </cell>
        </row>
        <row r="17">
          <cell r="C17">
            <v>0.672</v>
          </cell>
          <cell r="D17">
            <v>0.692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">
        <v>2</v>
      </c>
      <c r="B3" s="5"/>
      <c r="C3" s="5"/>
      <c r="D3" s="5"/>
      <c r="E3" s="5"/>
      <c r="F3" s="5"/>
      <c r="G3" s="6" t="n">
        <f aca="true">NOW()</f>
        <v>45926.9511419897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3</v>
      </c>
      <c r="B5" s="5"/>
      <c r="C5" s="8" t="str">
        <f aca="false">'[1]Main Data Input'!C7</f>
        <v>October,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4</v>
      </c>
      <c r="D6" s="9" t="s">
        <v>5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6</v>
      </c>
      <c r="D7" s="10" t="s">
        <v>7</v>
      </c>
      <c r="E7" s="10" t="s">
        <v>8</v>
      </c>
      <c r="F7" s="9"/>
      <c r="G7" s="11" t="s">
        <v>9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10</v>
      </c>
      <c r="B9" s="5"/>
      <c r="C9" s="12" t="n">
        <f aca="false">ROUND(([1]Weekly_Transport_CE!P10+[1]Weekly_Transport_CE!P20+[1]Weekly_Transport_CE!P27+[1]Weekly_Transport_CE!P33+[1]Weekly_Transport_CE!P40)/1000,3)</f>
        <v>10.42</v>
      </c>
      <c r="D9" s="12" t="n">
        <f aca="false">ROUND(([1]Weekly_Transport_CE!N10+[1]Weekly_Transport_CE!N20+[1]Weekly_Transport_CE!N27+[1]Weekly_Transport_CE!N33+[1]Weekly_Transport_CE!N40)/1000,3)</f>
        <v>10.515</v>
      </c>
      <c r="E9" s="12" t="n">
        <f aca="false">D9-C9</f>
        <v>0.0950000000000006</v>
      </c>
      <c r="F9" s="5"/>
      <c r="G9" s="5" t="s">
        <v>11</v>
      </c>
    </row>
    <row r="10" customFormat="false" ht="12.75" hidden="false" customHeight="true" outlineLevel="0" collapsed="false">
      <c r="A10" s="5"/>
      <c r="B10" s="5"/>
      <c r="C10" s="12"/>
      <c r="D10" s="12"/>
      <c r="E10" s="12"/>
      <c r="F10" s="5"/>
      <c r="G10" s="5" t="s">
        <v>12</v>
      </c>
    </row>
    <row r="11" customFormat="false" ht="12.75" hidden="false" customHeight="true" outlineLevel="0" collapsed="false">
      <c r="A11" s="5" t="s">
        <v>13</v>
      </c>
      <c r="B11" s="5"/>
      <c r="C11" s="12" t="n">
        <f aca="false">((ROUND([1]Weekly_Transport_CE!P46,3))/1000)-[1]SHarris_Mthly_Rpt_CE!C9</f>
        <v>0.822063</v>
      </c>
      <c r="D11" s="12" t="n">
        <f aca="false">((ROUND([1]Weekly_Transport_CE!N46,3))/1000)-[1]SHarris_Mthly_Rpt_CE!D9</f>
        <v>0.872617999999999</v>
      </c>
      <c r="E11" s="12" t="n">
        <f aca="false">D11-C11</f>
        <v>0.0505549999999992</v>
      </c>
      <c r="F11" s="5"/>
      <c r="G11" s="5" t="s">
        <v>14</v>
      </c>
    </row>
    <row r="12" customFormat="false" ht="12.75" hidden="false" customHeight="true" outlineLevel="0" collapsed="false">
      <c r="A12" s="5"/>
      <c r="B12" s="5"/>
      <c r="C12" s="12"/>
      <c r="D12" s="12"/>
      <c r="E12" s="12"/>
      <c r="F12" s="5"/>
      <c r="G12" s="5"/>
    </row>
    <row r="13" customFormat="false" ht="12.75" hidden="false" customHeight="true" outlineLevel="0" collapsed="false">
      <c r="A13" s="5" t="s">
        <v>15</v>
      </c>
      <c r="B13" s="5"/>
      <c r="C13" s="12" t="n">
        <f aca="false">ROUND((([1]Weekly_Transport_CE!P50+[1]Weekly_Transport_CE!P56+[1]Weekly_Transport_CE!P62+[1]Weekly_Transport_CE!P69)/1000),3)</f>
        <v>1.111</v>
      </c>
      <c r="D13" s="12" t="n">
        <f aca="false">ROUND((([1]Weekly_Transport_CE!N50+[1]Weekly_Transport_CE!N56+[1]Weekly_Transport_CE!N62+[1]Weekly_Transport_CE!N69)/1000),3)</f>
        <v>1.238</v>
      </c>
      <c r="E13" s="12" t="n">
        <f aca="false">D13-C13</f>
        <v>0.127</v>
      </c>
      <c r="F13" s="5"/>
      <c r="G13" s="5" t="s">
        <v>16</v>
      </c>
    </row>
    <row r="14" customFormat="false" ht="12.75" hidden="false" customHeight="true" outlineLevel="0" collapsed="false">
      <c r="A14" s="5"/>
      <c r="B14" s="5"/>
      <c r="C14" s="12"/>
      <c r="D14" s="12"/>
      <c r="E14" s="12"/>
      <c r="F14" s="5"/>
      <c r="G14" s="5"/>
    </row>
    <row r="15" customFormat="false" ht="12.75" hidden="false" customHeight="true" outlineLevel="0" collapsed="false">
      <c r="A15" s="5" t="s">
        <v>17</v>
      </c>
      <c r="B15" s="5"/>
      <c r="C15" s="12" t="n">
        <f aca="false">ROUND([1]Weekly_Transport_CE!P75/1000,3)-[1]SHarris_Mthly_Rpt_CE!C13</f>
        <v>0.143</v>
      </c>
      <c r="D15" s="12" t="n">
        <f aca="false">ROUND([1]Weekly_Transport_CE!N75/1000,3)-D13</f>
        <v>0.124</v>
      </c>
      <c r="E15" s="12" t="n">
        <f aca="false">D15-C15</f>
        <v>-0.0189999999999999</v>
      </c>
      <c r="F15" s="5"/>
      <c r="G15" s="5" t="s">
        <v>18</v>
      </c>
    </row>
    <row r="16" customFormat="false" ht="12.75" hidden="false" customHeight="true" outlineLevel="0" collapsed="false">
      <c r="A16" s="5"/>
      <c r="B16" s="5"/>
      <c r="C16" s="12"/>
      <c r="D16" s="12"/>
      <c r="E16" s="12"/>
      <c r="F16" s="5"/>
      <c r="G16" s="5"/>
    </row>
    <row r="17" customFormat="false" ht="12.75" hidden="false" customHeight="true" outlineLevel="0" collapsed="false">
      <c r="A17" s="5" t="s">
        <v>19</v>
      </c>
      <c r="B17" s="5"/>
      <c r="C17" s="12" t="n">
        <f aca="false">ROUND(([1]Weekly_Transport_CE!P78+[1]Weekly_Transport_CE!P84)/1000,3)</f>
        <v>0.672</v>
      </c>
      <c r="D17" s="12" t="n">
        <f aca="false">ROUND(([1]Weekly_Transport_CE!N78+[1]Weekly_Transport_CE!N84)/1000,3)</f>
        <v>0.692</v>
      </c>
      <c r="E17" s="12" t="n">
        <f aca="false">D17-C17</f>
        <v>0.0199999999999999</v>
      </c>
      <c r="F17" s="5"/>
      <c r="G17" s="5" t="s">
        <v>20</v>
      </c>
    </row>
    <row r="18" customFormat="false" ht="12.75" hidden="false" customHeight="true" outlineLevel="0" collapsed="false">
      <c r="A18" s="5"/>
      <c r="B18" s="5"/>
      <c r="C18" s="12"/>
      <c r="D18" s="12"/>
      <c r="E18" s="12"/>
      <c r="F18" s="5"/>
      <c r="G18" s="5"/>
    </row>
    <row r="19" customFormat="false" ht="12.75" hidden="false" customHeight="true" outlineLevel="0" collapsed="false">
      <c r="A19" s="5" t="s">
        <v>21</v>
      </c>
      <c r="B19" s="5"/>
      <c r="C19" s="12" t="n">
        <f aca="false">ROUND([1]Weekly_Transport_CE!P89/1000,3)-[1]SHarris_Mthly_Rpt_CE!C17</f>
        <v>0.084</v>
      </c>
      <c r="D19" s="12" t="n">
        <f aca="false">ROUND([1]Weekly_Transport_CE!N89/1000,3)-[1]SHarris_Mthly_Rpt_CE!D17</f>
        <v>0.052</v>
      </c>
      <c r="E19" s="12" t="n">
        <f aca="false">D19-C19</f>
        <v>-0.0319999999999999</v>
      </c>
      <c r="F19" s="5"/>
      <c r="G19" s="5" t="s">
        <v>18</v>
      </c>
    </row>
    <row r="20" customFormat="false" ht="12.75" hidden="false" customHeight="true" outlineLevel="0" collapsed="false">
      <c r="A20" s="5"/>
      <c r="B20" s="5"/>
      <c r="C20" s="13"/>
      <c r="D20" s="13"/>
      <c r="E20" s="14"/>
      <c r="F20" s="5"/>
      <c r="G20" s="5"/>
    </row>
    <row r="21" customFormat="false" ht="12.75" hidden="false" customHeight="true" outlineLevel="0" collapsed="false">
      <c r="A21" s="5" t="s">
        <v>22</v>
      </c>
      <c r="B21" s="5"/>
      <c r="C21" s="13" t="n">
        <v>0</v>
      </c>
      <c r="D21" s="12" t="n">
        <f aca="false">'[1]Main Data Input'!C103/1000</f>
        <v>0</v>
      </c>
      <c r="E21" s="12" t="n">
        <f aca="false">D21-C21</f>
        <v>0</v>
      </c>
      <c r="F21" s="5"/>
      <c r="G21" s="5"/>
    </row>
    <row r="22" customFormat="false" ht="12.75" hidden="false" customHeight="true" outlineLevel="0" collapsed="false">
      <c r="A22" s="5"/>
      <c r="B22" s="5"/>
      <c r="C22" s="14"/>
      <c r="D22" s="14"/>
      <c r="E22" s="14"/>
      <c r="F22" s="5"/>
      <c r="G22" s="5"/>
    </row>
    <row r="23" customFormat="false" ht="12.75" hidden="false" customHeight="true" outlineLevel="0" collapsed="false">
      <c r="A23" s="5"/>
      <c r="B23" s="5"/>
      <c r="C23" s="15"/>
      <c r="D23" s="15"/>
      <c r="E23" s="15"/>
      <c r="F23" s="5"/>
      <c r="G23" s="5"/>
    </row>
    <row r="24" customFormat="false" ht="12.75" hidden="false" customHeight="true" outlineLevel="0" collapsed="false">
      <c r="A24" s="16" t="s">
        <v>23</v>
      </c>
      <c r="B24" s="5"/>
      <c r="C24" s="17" t="n">
        <f aca="false">SUM(C9:C22)</f>
        <v>13.252063</v>
      </c>
      <c r="D24" s="17" t="n">
        <f aca="false">SUM(D9:D22)</f>
        <v>13.493618</v>
      </c>
      <c r="E24" s="18" t="n">
        <f aca="false">D24-C24</f>
        <v>0.241555</v>
      </c>
      <c r="F24" s="5"/>
      <c r="G24" s="5"/>
    </row>
    <row r="25" customFormat="false" ht="12.75" hidden="false" customHeight="true" outlineLevel="0" collapsed="false">
      <c r="A25" s="5"/>
      <c r="B25" s="5"/>
      <c r="C25" s="14"/>
      <c r="D25" s="14"/>
      <c r="E25" s="19"/>
      <c r="F25" s="5"/>
      <c r="G25" s="5"/>
    </row>
    <row r="26" customFormat="false" ht="12.75" hidden="false" customHeight="true" outlineLevel="0" collapsed="false">
      <c r="A26" s="5"/>
      <c r="B26" s="5"/>
      <c r="C26" s="14"/>
      <c r="D26" s="14"/>
      <c r="E26" s="14"/>
      <c r="F26" s="5"/>
      <c r="G26" s="5"/>
    </row>
    <row r="27" customFormat="false" ht="12.75" hidden="false" customHeight="true" outlineLevel="0" collapsed="false">
      <c r="A27" s="5" t="s">
        <v>24</v>
      </c>
      <c r="B27" s="5"/>
      <c r="C27" s="12" t="n">
        <f aca="false">ROUND([1]Weekly_Fuel_CE!M75/1000,3)</f>
        <v>0.612</v>
      </c>
      <c r="D27" s="12" t="n">
        <f aca="false">ROUND([1]Weekly_Fuel_CE!G75/1000,3)</f>
        <v>0.448</v>
      </c>
      <c r="E27" s="12" t="n">
        <f aca="false">D27-C27</f>
        <v>-0.164</v>
      </c>
      <c r="F27" s="20"/>
      <c r="G27" s="20" t="s">
        <v>25</v>
      </c>
    </row>
    <row r="28" customFormat="false" ht="12.75" hidden="false" customHeight="true" outlineLevel="0" collapsed="false">
      <c r="A28" s="5"/>
      <c r="B28" s="5"/>
      <c r="C28" s="12"/>
      <c r="D28" s="12"/>
      <c r="E28" s="12"/>
      <c r="F28" s="20"/>
      <c r="G28" s="20"/>
    </row>
    <row r="29" customFormat="false" ht="12.75" hidden="false" customHeight="true" outlineLevel="0" collapsed="false">
      <c r="A29" s="5" t="s">
        <v>26</v>
      </c>
      <c r="B29" s="5"/>
      <c r="C29" s="12" t="n">
        <f aca="false">ROUND([1]Weekly_Fuel_CE!M74/1000,3)</f>
        <v>0</v>
      </c>
      <c r="D29" s="12" t="n">
        <f aca="false">ROUND([1]Weekly_Fuel_CE!G74/1000,3)</f>
        <v>-0.107</v>
      </c>
      <c r="E29" s="12" t="n">
        <f aca="false">D29-C29</f>
        <v>-0.107</v>
      </c>
      <c r="F29" s="20"/>
      <c r="G29" s="21" t="s">
        <v>27</v>
      </c>
    </row>
    <row r="30" customFormat="false" ht="12.75" hidden="false" customHeight="true" outlineLevel="0" collapsed="false">
      <c r="A30" s="5"/>
      <c r="B30" s="5"/>
      <c r="C30" s="12"/>
      <c r="D30" s="12"/>
      <c r="E30" s="14"/>
      <c r="F30" s="20"/>
      <c r="G30" s="21"/>
    </row>
    <row r="31" customFormat="false" ht="12.75" hidden="false" customHeight="true" outlineLevel="0" collapsed="false">
      <c r="A31" s="5" t="s">
        <v>28</v>
      </c>
      <c r="B31" s="5"/>
      <c r="C31" s="12" t="n">
        <f aca="false">ROUND([1]Weekly_Fuel_CE!M76/1000,3)</f>
        <v>0</v>
      </c>
      <c r="D31" s="12" t="n">
        <f aca="false">ROUND([1]Weekly_Fuel_CE!G76/1000,3)</f>
        <v>0.006</v>
      </c>
      <c r="E31" s="12" t="n">
        <f aca="false">D31-C31</f>
        <v>0.006</v>
      </c>
      <c r="F31" s="5"/>
      <c r="G31" s="5" t="s">
        <v>29</v>
      </c>
    </row>
    <row r="32" customFormat="false" ht="12.75" hidden="false" customHeight="true" outlineLevel="0" collapsed="false">
      <c r="A32" s="5"/>
      <c r="B32" s="5"/>
      <c r="C32" s="14"/>
      <c r="D32" s="14"/>
      <c r="E32" s="12"/>
      <c r="F32" s="5"/>
      <c r="G32" s="5"/>
    </row>
    <row r="33" customFormat="false" ht="12.75" hidden="false" customHeight="true" outlineLevel="0" collapsed="false">
      <c r="A33" s="5" t="s">
        <v>30</v>
      </c>
      <c r="B33" s="5"/>
      <c r="C33" s="12" t="n">
        <f aca="false">ROUND(([1]Weekly_Fuel_CE!M71+[1]Weekly_Fuel_CE!M72)/1000,3)</f>
        <v>2.206</v>
      </c>
      <c r="D33" s="12" t="n">
        <f aca="false">ROUND(([1]Weekly_Fuel_CE!G71+[1]Weekly_Fuel_CE!G72)/1000,3)</f>
        <v>2.206</v>
      </c>
      <c r="E33" s="12" t="n">
        <f aca="false">D33-C33</f>
        <v>0</v>
      </c>
      <c r="F33" s="5"/>
      <c r="G33" s="20"/>
    </row>
    <row r="34" customFormat="false" ht="12.75" hidden="false" customHeight="true" outlineLevel="0" collapsed="false">
      <c r="A34" s="5"/>
      <c r="B34" s="5"/>
      <c r="C34" s="14"/>
      <c r="D34" s="14"/>
      <c r="E34" s="13"/>
      <c r="F34" s="5"/>
      <c r="G34" s="20"/>
    </row>
    <row r="35" customFormat="false" ht="12.75" hidden="false" customHeight="true" outlineLevel="0" collapsed="false">
      <c r="A35" s="5" t="s">
        <v>31</v>
      </c>
      <c r="B35" s="5"/>
      <c r="C35" s="12" t="n">
        <v>0</v>
      </c>
      <c r="D35" s="12" t="n">
        <v>0</v>
      </c>
      <c r="E35" s="12" t="n">
        <f aca="false">D35-C35</f>
        <v>0</v>
      </c>
      <c r="F35" s="5"/>
      <c r="G35" s="20"/>
    </row>
    <row r="36" customFormat="false" ht="12.75" hidden="false" customHeight="true" outlineLevel="0" collapsed="false">
      <c r="A36" s="5"/>
      <c r="B36" s="5"/>
      <c r="C36" s="22"/>
      <c r="D36" s="22"/>
      <c r="E36" s="22"/>
      <c r="F36" s="5"/>
      <c r="G36" s="20"/>
    </row>
    <row r="37" customFormat="false" ht="12.75" hidden="false" customHeight="true" outlineLevel="0" collapsed="false">
      <c r="A37" s="16" t="s">
        <v>32</v>
      </c>
      <c r="B37" s="5"/>
      <c r="C37" s="23" t="n">
        <f aca="false">SUM(C27:C36)</f>
        <v>2.818</v>
      </c>
      <c r="D37" s="23" t="n">
        <f aca="false">SUM(D27:D36)+0.001</f>
        <v>2.554</v>
      </c>
      <c r="E37" s="24" t="n">
        <f aca="false">SUM(E27:E36)</f>
        <v>-0.265</v>
      </c>
      <c r="F37" s="5"/>
      <c r="G37" s="25"/>
    </row>
    <row r="38" customFormat="false" ht="12.75" hidden="false" customHeight="true" outlineLevel="0" collapsed="false">
      <c r="A38" s="16"/>
      <c r="B38" s="5"/>
      <c r="C38" s="12"/>
      <c r="D38" s="12"/>
      <c r="E38" s="26"/>
      <c r="F38" s="5"/>
      <c r="G38" s="25"/>
    </row>
    <row r="39" customFormat="false" ht="12.75" hidden="false" customHeight="true" outlineLevel="0" collapsed="false">
      <c r="A39" s="16" t="s">
        <v>33</v>
      </c>
      <c r="B39" s="5"/>
      <c r="C39" s="23" t="n">
        <f aca="false">C24+C37</f>
        <v>16.070063</v>
      </c>
      <c r="D39" s="23" t="n">
        <f aca="false">D24+D37</f>
        <v>16.047618</v>
      </c>
      <c r="E39" s="23" t="n">
        <f aca="false">E24+E37</f>
        <v>-0.023445</v>
      </c>
      <c r="F39" s="5"/>
      <c r="G39" s="25"/>
    </row>
    <row r="40" customFormat="false" ht="12.75" hidden="false" customHeight="true" outlineLevel="0" collapsed="false">
      <c r="A40" s="16"/>
      <c r="B40" s="5"/>
      <c r="C40" s="12"/>
      <c r="D40" s="12"/>
      <c r="E40" s="26"/>
      <c r="F40" s="5"/>
      <c r="G40" s="25"/>
    </row>
    <row r="41" customFormat="false" ht="12.75" hidden="false" customHeight="true" outlineLevel="0" collapsed="false">
      <c r="A41" s="16" t="s">
        <v>34</v>
      </c>
      <c r="B41" s="5"/>
      <c r="C41" s="12" t="n">
        <v>-0.944</v>
      </c>
      <c r="D41" s="12" t="n">
        <v>-0.944</v>
      </c>
      <c r="E41" s="26" t="n">
        <f aca="false">D41-C41</f>
        <v>0</v>
      </c>
      <c r="F41" s="5"/>
      <c r="G41" s="25"/>
    </row>
    <row r="42" customFormat="false" ht="12.75" hidden="false" customHeight="true" outlineLevel="0" collapsed="false">
      <c r="A42" s="16"/>
      <c r="B42" s="5"/>
      <c r="C42" s="12"/>
      <c r="D42" s="12"/>
      <c r="E42" s="26"/>
      <c r="F42" s="5"/>
      <c r="G42" s="25"/>
    </row>
    <row r="43" customFormat="false" ht="12.75" hidden="false" customHeight="true" outlineLevel="0" collapsed="false">
      <c r="A43" s="16" t="s">
        <v>35</v>
      </c>
      <c r="B43" s="5"/>
      <c r="C43" s="12" t="n">
        <v>0</v>
      </c>
      <c r="D43" s="12" t="n">
        <v>0</v>
      </c>
      <c r="E43" s="26" t="n">
        <f aca="false">D43-C43</f>
        <v>0</v>
      </c>
      <c r="F43" s="5"/>
      <c r="G43" s="25"/>
    </row>
    <row r="44" customFormat="false" ht="12.75" hidden="false" customHeight="true" outlineLevel="0" collapsed="false">
      <c r="A44" s="16"/>
      <c r="B44" s="5"/>
      <c r="C44" s="12"/>
      <c r="D44" s="12"/>
      <c r="E44" s="26"/>
      <c r="F44" s="5"/>
      <c r="G44" s="25"/>
    </row>
    <row r="45" customFormat="false" ht="14.25" hidden="false" customHeight="true" outlineLevel="0" collapsed="false">
      <c r="A45" s="16" t="s">
        <v>36</v>
      </c>
      <c r="B45" s="5"/>
      <c r="C45" s="12" t="n">
        <v>-0.004</v>
      </c>
      <c r="D45" s="12" t="n">
        <v>-0.004</v>
      </c>
      <c r="E45" s="26" t="n">
        <f aca="false">D45-C45</f>
        <v>0</v>
      </c>
      <c r="F45" s="5"/>
      <c r="G45" s="25"/>
    </row>
    <row r="46" customFormat="false" ht="12.75" hidden="false" customHeight="true" outlineLevel="0" collapsed="false">
      <c r="A46" s="5"/>
      <c r="B46" s="5"/>
      <c r="C46" s="22"/>
      <c r="D46" s="22"/>
      <c r="E46" s="19"/>
      <c r="F46" s="5"/>
      <c r="G46" s="5"/>
    </row>
    <row r="47" customFormat="false" ht="12.75" hidden="false" customHeight="true" outlineLevel="0" collapsed="false">
      <c r="A47" s="16" t="s">
        <v>37</v>
      </c>
      <c r="B47" s="5"/>
      <c r="C47" s="23" t="n">
        <f aca="false">C24+C37+C41+C43+C45</f>
        <v>15.122063</v>
      </c>
      <c r="D47" s="23" t="n">
        <f aca="false">D24+D37+D41+D43+D45</f>
        <v>15.099618</v>
      </c>
      <c r="E47" s="24" t="n">
        <f aca="false">E24+E37+E41+E43+E45</f>
        <v>-0.023445</v>
      </c>
      <c r="F47" s="5"/>
      <c r="G47" s="5"/>
    </row>
    <row r="48" customFormat="false" ht="12.75" hidden="false" customHeight="true" outlineLevel="0" collapsed="false">
      <c r="A48" s="5"/>
      <c r="B48" s="5"/>
      <c r="C48" s="12"/>
      <c r="D48" s="12"/>
      <c r="E48" s="12"/>
      <c r="F48" s="5"/>
      <c r="G48" s="5"/>
    </row>
    <row r="49" customFormat="false" ht="12.75" hidden="false" customHeight="true" outlineLevel="0" collapsed="false">
      <c r="A49" s="5"/>
      <c r="B49" s="5"/>
      <c r="C49" s="27"/>
      <c r="D49" s="12"/>
      <c r="E49" s="1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false" customHeight="true" outlineLevel="0" collapsed="false">
      <c r="A50" s="5"/>
      <c r="B50" s="5"/>
      <c r="C50" s="27"/>
      <c r="D50" s="12"/>
      <c r="E50" s="1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false" customHeight="true" outlineLevel="0" collapsed="false">
      <c r="A51" s="5"/>
      <c r="B51" s="5"/>
      <c r="C51" s="27"/>
      <c r="D51" s="12"/>
      <c r="E51" s="1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true" outlineLevel="0" collapsed="false">
      <c r="A52" s="5"/>
      <c r="B52" s="5"/>
      <c r="C52" s="27"/>
      <c r="D52" s="12"/>
      <c r="E52" s="1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5"/>
      <c r="B53" s="5"/>
      <c r="C53" s="27"/>
      <c r="D53" s="12"/>
      <c r="E53" s="12"/>
      <c r="F53" s="5"/>
      <c r="G53" s="5"/>
    </row>
    <row r="54" customFormat="false" ht="12.75" hidden="false" customHeight="true" outlineLevel="0" collapsed="false">
      <c r="A54" s="5"/>
      <c r="B54" s="5"/>
      <c r="C54" s="27"/>
      <c r="D54" s="12"/>
      <c r="E54" s="12"/>
      <c r="F54" s="5"/>
      <c r="G54" s="5"/>
    </row>
    <row r="55" customFormat="false" ht="15" hidden="false" customHeight="true" outlineLevel="0" collapsed="false">
      <c r="A55" s="5"/>
      <c r="B55" s="5"/>
      <c r="C55" s="27"/>
      <c r="D55" s="12"/>
      <c r="E55" s="12"/>
      <c r="F55" s="5"/>
      <c r="G55" s="5"/>
    </row>
    <row r="56" customFormat="false" ht="15" hidden="false" customHeight="true" outlineLevel="0" collapsed="false">
      <c r="A56" s="5"/>
      <c r="B56" s="5"/>
      <c r="C56" s="27"/>
      <c r="D56" s="12"/>
      <c r="E56" s="12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28"/>
      <c r="F57" s="5"/>
      <c r="G57" s="5"/>
    </row>
    <row r="58" customFormat="false" ht="15" hidden="false" customHeight="true" outlineLevel="0" collapsed="false">
      <c r="A58" s="5"/>
      <c r="B58" s="29"/>
      <c r="C58" s="30"/>
      <c r="D58" s="30"/>
      <c r="E58" s="28"/>
      <c r="F58" s="5"/>
      <c r="G58" s="5"/>
    </row>
    <row r="59" customFormat="false" ht="15" hidden="false" customHeight="true" outlineLevel="0" collapsed="false">
      <c r="A59" s="5"/>
      <c r="B59" s="29"/>
      <c r="C59" s="30"/>
      <c r="D59" s="30"/>
      <c r="E59" s="28"/>
      <c r="F59" s="5"/>
      <c r="G59" s="5"/>
    </row>
    <row r="60" customFormat="false" ht="15" hidden="false" customHeight="true" outlineLevel="0" collapsed="false">
      <c r="C60" s="31"/>
      <c r="D60" s="31"/>
      <c r="E60" s="32"/>
      <c r="F60" s="32"/>
    </row>
    <row r="61" customFormat="false" ht="15" hidden="false" customHeight="true" outlineLevel="0" collapsed="false">
      <c r="A61" s="33"/>
      <c r="C61" s="34"/>
      <c r="D61" s="34"/>
      <c r="E61" s="35"/>
      <c r="F61" s="35"/>
    </row>
    <row r="62" customFormat="false" ht="15" hidden="false" customHeight="true" outlineLevel="0" collapsed="false">
      <c r="C62" s="34"/>
      <c r="D62" s="34"/>
      <c r="E62" s="32"/>
      <c r="F62" s="32"/>
    </row>
    <row r="63" customFormat="false" ht="15" hidden="false" customHeight="true" outlineLevel="0" collapsed="false"/>
    <row r="64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2001-10-05T13:28:42Z</dcterms:modified>
  <cp:revision>0</cp:revision>
  <dc:subject/>
  <dc:title/>
</cp:coreProperties>
</file>