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<sst xmlns="http://schemas.openxmlformats.org/spreadsheetml/2006/main" count="39" uniqueCount="39">
  <si>
    <t xml:space="preserve">Transwestern Pipeline Company</t>
  </si>
  <si>
    <t xml:space="preserve">($MM)</t>
  </si>
  <si>
    <t xml:space="preserve">Current Estimate vs. Forecast</t>
  </si>
  <si>
    <t xml:space="preserve">2nd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</si>
  <si>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</si>
  <si>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</si>
  <si>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</si>
  <si>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</si>
  <si>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</si>
  <si>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</si>
  <si>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$0K,  Astra $0K Negotiated Rate</t>
  </si>
  <si>
    <t xml:space="preserve">West Commodity Revenues</t>
  </si>
  <si>
    <t xml:space="preserve">Lower Volumes; IT backhaul deals $14K</t>
  </si>
  <si>
    <t xml:space="preserve">East Demand Revenues</t>
  </si>
  <si>
    <t xml:space="preserve">East Commodity Revenues</t>
  </si>
  <si>
    <t xml:space="preserve">Ignacio Demand Revenues</t>
  </si>
  <si>
    <t xml:space="preserve">Reliant $2K</t>
  </si>
  <si>
    <t xml:space="preserve">Ignacio Commodity Revenues</t>
  </si>
  <si>
    <t xml:space="preserve">PNR Revenues</t>
  </si>
  <si>
    <t xml:space="preserve">      Revenue Variance</t>
  </si>
  <si>
    <t xml:space="preserve">Fuel Price Variance-Unhedged</t>
  </si>
  <si>
    <r>
      <rPr>
        <sz val="12"/>
        <color rgb="FF0000FF"/>
        <rFont val="Arial"/>
        <family val="2"/>
      </rPr>
      <t xml:space="preserve">MTD index price of </t>
    </r>
    <r>
      <rPr>
        <sz val="12"/>
        <color rgb="FFFF0000"/>
        <rFont val="Arial"/>
        <family val="2"/>
      </rPr>
      <t xml:space="preserve">$1.95 </t>
    </r>
    <r>
      <rPr>
        <sz val="12"/>
        <color rgb="FF0000FF"/>
        <rFont val="Arial"/>
        <family val="2"/>
      </rPr>
      <t xml:space="preserve">vs. 2nd CE index price of $3.34</t>
    </r>
  </si>
  <si>
    <t xml:space="preserve">Fuel Volume Variance-Unhedged</t>
  </si>
  <si>
    <t xml:space="preserve">Lower retained volumes</t>
  </si>
  <si>
    <t xml:space="preserve">Sales Margin Variance on Unhedged</t>
  </si>
  <si>
    <t xml:space="preserve">No over-retained fuel sales for September</t>
  </si>
  <si>
    <t xml:space="preserve">Hedging Adjustment</t>
  </si>
  <si>
    <t xml:space="preserve">Other Adjustment</t>
  </si>
  <si>
    <t xml:space="preserve">       Fuel Variance (Excludes UAF)</t>
  </si>
  <si>
    <t xml:space="preserve">Current Month Variance</t>
  </si>
  <si>
    <t xml:space="preserve">Reserve</t>
  </si>
  <si>
    <t xml:space="preserve">Adjusted Current Month Variance </t>
  </si>
  <si>
    <t xml:space="preserve">August 31, Weekly</t>
  </si>
  <si>
    <t xml:space="preserve">July 31, 2001 Actuals</t>
  </si>
  <si>
    <t xml:space="preserve">June 30, 2001 Actuals</t>
  </si>
  <si>
    <t xml:space="preserve">May 31, 2001 Actuals</t>
  </si>
  <si>
    <t xml:space="preserve">April 30, 2001 Actuals</t>
  </si>
  <si>
    <t xml:space="preserve">March 31, 2001(Q 1) Y T D</t>
  </si>
  <si>
    <t xml:space="preserve">August 31,2001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</si>
</sst>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September/SeptWk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eekly_Fuel_Plan"/>
      <sheetName val="SHarris_Mthly_Rpt_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2CE source data"/>
      <sheetName val="Sheet1"/>
    </sheetNames>
    <sheetDataSet>
      <sheetData sheetId="0"/>
      <sheetData sheetId="1"/>
      <sheetData sheetId="2"/>
      <sheetData sheetId="3"/>
      <sheetData sheetId="4">
        <row r="7">
          <cell r="C7" t="str">
            <v>September, 2001</v>
          </cell>
        </row>
        <row r="8">
          <cell r="C8" t="str">
            <v>September:  9/01/01 thru 9/04/01</v>
          </cell>
        </row>
        <row r="102">
          <cell r="C102">
            <v>0</v>
          </cell>
        </row>
      </sheetData>
      <sheetData sheetId="5">
        <row r="10">
          <cell r="N10">
            <v>1467.53505</v>
          </cell>
        </row>
        <row r="10">
          <cell r="P10">
            <v>1467.54</v>
          </cell>
        </row>
        <row r="20">
          <cell r="N20">
            <v>2416.6221</v>
          </cell>
        </row>
        <row r="20">
          <cell r="P20">
            <v>2417.1621</v>
          </cell>
        </row>
        <row r="27">
          <cell r="N27">
            <v>284.92659</v>
          </cell>
        </row>
        <row r="27">
          <cell r="P27">
            <v>286.542</v>
          </cell>
        </row>
        <row r="33">
          <cell r="N33">
            <v>940.006164</v>
          </cell>
        </row>
        <row r="33">
          <cell r="P33">
            <v>936.022044</v>
          </cell>
        </row>
        <row r="40">
          <cell r="N40">
            <v>4989.37169</v>
          </cell>
        </row>
        <row r="40">
          <cell r="P40">
            <v>4990.743552</v>
          </cell>
        </row>
        <row r="46">
          <cell r="N46">
            <v>10885.438821</v>
          </cell>
        </row>
        <row r="46">
          <cell r="P46">
            <v>10904.878356</v>
          </cell>
        </row>
        <row r="50">
          <cell r="N50">
            <v>447.240312</v>
          </cell>
        </row>
        <row r="50">
          <cell r="P50">
            <v>447.7392</v>
          </cell>
        </row>
        <row r="56">
          <cell r="N56">
            <v>238.67496</v>
          </cell>
        </row>
        <row r="56">
          <cell r="P56">
            <v>244.8</v>
          </cell>
        </row>
        <row r="62">
          <cell r="N62">
            <v>18</v>
          </cell>
        </row>
        <row r="62">
          <cell r="P62">
            <v>0</v>
          </cell>
        </row>
        <row r="69">
          <cell r="N69">
            <v>453.114747</v>
          </cell>
        </row>
        <row r="69">
          <cell r="P69">
            <v>340.8020337</v>
          </cell>
        </row>
        <row r="75">
          <cell r="N75">
            <v>1309.873122</v>
          </cell>
        </row>
        <row r="75">
          <cell r="P75">
            <v>1177.09596</v>
          </cell>
        </row>
        <row r="78">
          <cell r="N78">
            <v>421.392822</v>
          </cell>
        </row>
        <row r="78">
          <cell r="P78">
            <v>371.412768</v>
          </cell>
        </row>
        <row r="84">
          <cell r="N84">
            <v>345.434585</v>
          </cell>
        </row>
        <row r="84">
          <cell r="P84">
            <v>279.5296485</v>
          </cell>
        </row>
        <row r="89">
          <cell r="N89">
            <v>812.08</v>
          </cell>
        </row>
        <row r="89">
          <cell r="P89">
            <v>726.483</v>
          </cell>
        </row>
      </sheetData>
      <sheetData sheetId="6"/>
      <sheetData sheetId="7">
        <row r="71">
          <cell r="G71">
            <v>2127.6</v>
          </cell>
        </row>
        <row r="71">
          <cell r="M71">
            <v>2127.6</v>
          </cell>
        </row>
        <row r="72">
          <cell r="G72">
            <v>7.49999999999997</v>
          </cell>
        </row>
        <row r="72">
          <cell r="M72">
            <v>7.49999999999997</v>
          </cell>
        </row>
        <row r="74">
          <cell r="G74">
            <v>-108.02089793152</v>
          </cell>
        </row>
        <row r="74">
          <cell r="M74">
            <v>0</v>
          </cell>
        </row>
        <row r="75">
          <cell r="G75">
            <v>447.974709584853</v>
          </cell>
        </row>
        <row r="75">
          <cell r="M75">
            <v>767.300271801748</v>
          </cell>
        </row>
        <row r="76">
          <cell r="G76">
            <v>0</v>
          </cell>
        </row>
        <row r="76">
          <cell r="M76">
            <v>0</v>
          </cell>
        </row>
      </sheetData>
      <sheetData sheetId="8"/>
      <sheetData sheetId="9">
        <row r="9">
          <cell r="C9">
            <v>10.098</v>
          </cell>
          <cell r="D9">
            <v>10.098</v>
          </cell>
        </row>
        <row r="13">
          <cell r="C13">
            <v>1.033</v>
          </cell>
        </row>
        <row r="17">
          <cell r="C17">
            <v>0.651</v>
          </cell>
          <cell r="D17">
            <v>0.767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tr">
        <f aca="false">'[1]Main Data Input'!C8</f>
        <v>September:  9/01/01 thru 9/04/01</v>
      </c>
      <c r="B3" s="5"/>
      <c r="C3" s="5"/>
      <c r="D3" s="5"/>
      <c r="E3" s="5"/>
      <c r="F3" s="5"/>
      <c r="G3" s="6" t="n">
        <f aca="true">NOW()</f>
        <v>45926.955516615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2</v>
      </c>
      <c r="B5" s="5"/>
      <c r="C5" s="8" t="str">
        <f aca="false">'[1]Main Data Input'!C7</f>
        <v>September,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3</v>
      </c>
      <c r="D6" s="9" t="s">
        <v>4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5</v>
      </c>
      <c r="D7" s="10" t="s">
        <v>6</v>
      </c>
      <c r="E7" s="10" t="s">
        <v>7</v>
      </c>
      <c r="F7" s="9"/>
      <c r="G7" s="11" t="s">
        <v>8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9</v>
      </c>
      <c r="B9" s="5"/>
      <c r="C9" s="12" t="n">
        <f aca="false">ROUND(([1]Weekly_Transport_CE!P10+[1]Weekly_Transport_CE!P20+[1]Weekly_Transport_CE!P27+[1]Weekly_Transport_CE!P33+[1]Weekly_Transport_CE!P40)/1000,3)</f>
        <v>10.098</v>
      </c>
      <c r="D9" s="13" t="n">
        <f aca="false">ROUND(([1]Weekly_Transport_CE!N10+[1]Weekly_Transport_CE!N20+[1]Weekly_Transport_CE!N27+[1]Weekly_Transport_CE!N33+[1]Weekly_Transport_CE!N40)/1000,3)</f>
        <v>10.098</v>
      </c>
      <c r="E9" s="13" t="n">
        <f aca="false">D9-C9</f>
        <v>0</v>
      </c>
      <c r="F9" s="5"/>
      <c r="G9" s="14" t="s">
        <v>10</v>
      </c>
    </row>
    <row r="10" customFormat="false" ht="12.75" hidden="false" customHeight="true" outlineLevel="0" collapsed="false">
      <c r="A10" s="5"/>
      <c r="B10" s="5"/>
      <c r="C10" s="12"/>
      <c r="D10" s="13"/>
      <c r="E10" s="13"/>
      <c r="F10" s="5"/>
      <c r="G10" s="14"/>
    </row>
    <row r="11" customFormat="false" ht="12.75" hidden="false" customHeight="true" outlineLevel="0" collapsed="false">
      <c r="A11" s="5" t="s">
        <v>11</v>
      </c>
      <c r="B11" s="5"/>
      <c r="C11" s="12" t="n">
        <f aca="false">((ROUND([1]Weekly_Transport_CE!P46,3))/1000)-[1]SHarris_Mthly_Rpt_CE!C9</f>
        <v>0.806877999999999</v>
      </c>
      <c r="D11" s="15" t="n">
        <f aca="false">((ROUND([1]Weekly_Transport_CE!N46,3))/1000)-[1]SHarris_Mthly_Rpt_CE!D9</f>
        <v>0.787438999999999</v>
      </c>
      <c r="E11" s="13" t="n">
        <f aca="false">D11-C11</f>
        <v>-0.0194390000000002</v>
      </c>
      <c r="F11" s="5"/>
      <c r="G11" s="14" t="s">
        <v>12</v>
      </c>
    </row>
    <row r="12" customFormat="false" ht="12.75" hidden="false" customHeight="true" outlineLevel="0" collapsed="false">
      <c r="A12" s="5"/>
      <c r="B12" s="5"/>
      <c r="C12" s="12"/>
      <c r="D12" s="13"/>
      <c r="E12" s="13"/>
      <c r="F12" s="5"/>
      <c r="G12" s="14"/>
    </row>
    <row r="13" customFormat="false" ht="12.75" hidden="false" customHeight="true" outlineLevel="0" collapsed="false">
      <c r="A13" s="5" t="s">
        <v>13</v>
      </c>
      <c r="B13" s="5"/>
      <c r="C13" s="12" t="n">
        <f aca="false">ROUND((([1]Weekly_Transport_CE!P50+[1]Weekly_Transport_CE!P56+[1]Weekly_Transport_CE!P62+[1]Weekly_Transport_CE!P69)/1000),3)</f>
        <v>1.033</v>
      </c>
      <c r="D13" s="13" t="n">
        <f aca="false">ROUND((([1]Weekly_Transport_CE!N50+[1]Weekly_Transport_CE!N56+[1]Weekly_Transport_CE!N62+[1]Weekly_Transport_CE!N69)/1000),3)</f>
        <v>1.157</v>
      </c>
      <c r="E13" s="13" t="n">
        <f aca="false">D13-C13</f>
        <v>0.124</v>
      </c>
      <c r="F13" s="5"/>
      <c r="G13" s="5"/>
    </row>
    <row r="14" customFormat="false" ht="12.75" hidden="false" customHeight="true" outlineLevel="0" collapsed="false">
      <c r="A14" s="5"/>
      <c r="B14" s="5"/>
      <c r="C14" s="12"/>
      <c r="D14" s="13"/>
      <c r="E14" s="13"/>
      <c r="F14" s="5"/>
      <c r="G14" s="14"/>
    </row>
    <row r="15" customFormat="false" ht="12.75" hidden="false" customHeight="true" outlineLevel="0" collapsed="false">
      <c r="A15" s="5" t="s">
        <v>14</v>
      </c>
      <c r="B15" s="5"/>
      <c r="C15" s="12" t="n">
        <f aca="false">ROUND([1]Weekly_Transport_CE!P75/1000,3)-[1]SHarris_Mthly_Rpt_CE!C13</f>
        <v>0.144</v>
      </c>
      <c r="D15" s="15" t="n">
        <f aca="false">ROUND([1]Weekly_Transport_CE!N75/1000,3)-D13</f>
        <v>0.153</v>
      </c>
      <c r="E15" s="13" t="n">
        <f aca="false">D15-C15</f>
        <v>0.0089999999999999</v>
      </c>
      <c r="F15" s="5"/>
      <c r="G15" s="14"/>
    </row>
    <row r="16" customFormat="false" ht="12.75" hidden="false" customHeight="true" outlineLevel="0" collapsed="false">
      <c r="A16" s="5"/>
      <c r="B16" s="5"/>
      <c r="C16" s="12"/>
      <c r="D16" s="13"/>
      <c r="E16" s="13"/>
      <c r="F16" s="5"/>
      <c r="G16" s="14"/>
    </row>
    <row r="17" customFormat="false" ht="12.75" hidden="false" customHeight="true" outlineLevel="0" collapsed="false">
      <c r="A17" s="5" t="s">
        <v>15</v>
      </c>
      <c r="B17" s="5"/>
      <c r="C17" s="12" t="n">
        <f aca="false">ROUND(([1]Weekly_Transport_CE!P78+[1]Weekly_Transport_CE!P84)/1000,3)</f>
        <v>0.651</v>
      </c>
      <c r="D17" s="13" t="n">
        <f aca="false">ROUND(([1]Weekly_Transport_CE!N78+[1]Weekly_Transport_CE!N84)/1000,3)</f>
        <v>0.767</v>
      </c>
      <c r="E17" s="13" t="n">
        <f aca="false">D17-C17</f>
        <v>0.116</v>
      </c>
      <c r="F17" s="5"/>
      <c r="G17" s="14" t="s">
        <v>16</v>
      </c>
    </row>
    <row r="18" customFormat="false" ht="12.75" hidden="false" customHeight="true" outlineLevel="0" collapsed="false">
      <c r="A18" s="5"/>
      <c r="B18" s="5"/>
      <c r="C18" s="12"/>
      <c r="D18" s="13"/>
      <c r="E18" s="13"/>
      <c r="F18" s="5"/>
      <c r="G18" s="14"/>
    </row>
    <row r="19" customFormat="false" ht="12.75" hidden="false" customHeight="true" outlineLevel="0" collapsed="false">
      <c r="A19" s="5" t="s">
        <v>17</v>
      </c>
      <c r="B19" s="5"/>
      <c r="C19" s="12" t="n">
        <f aca="false">ROUND([1]Weekly_Transport_CE!P89/1000,3)-[1]SHarris_Mthly_Rpt_CE!C17</f>
        <v>0.075</v>
      </c>
      <c r="D19" s="15" t="n">
        <f aca="false">ROUND([1]Weekly_Transport_CE!N89/1000,3)-[1]SHarris_Mthly_Rpt_CE!D17</f>
        <v>0.045</v>
      </c>
      <c r="E19" s="13" t="n">
        <f aca="false">D19-C19</f>
        <v>-0.0299999999999999</v>
      </c>
      <c r="F19" s="5"/>
      <c r="G19" s="14"/>
    </row>
    <row r="20" customFormat="false" ht="12.75" hidden="false" customHeight="true" outlineLevel="0" collapsed="false">
      <c r="A20" s="5"/>
      <c r="B20" s="5"/>
      <c r="C20" s="16"/>
      <c r="D20" s="17"/>
      <c r="E20" s="18"/>
      <c r="F20" s="5"/>
      <c r="G20" s="14"/>
    </row>
    <row r="21" customFormat="false" ht="12.75" hidden="false" customHeight="true" outlineLevel="0" collapsed="false">
      <c r="A21" s="5" t="s">
        <v>18</v>
      </c>
      <c r="B21" s="5"/>
      <c r="C21" s="16" t="n">
        <v>0</v>
      </c>
      <c r="D21" s="13" t="n">
        <f aca="false">'[1]Main Data Input'!C102/1000</f>
        <v>0</v>
      </c>
      <c r="E21" s="13" t="n">
        <f aca="false">D21-C21</f>
        <v>0</v>
      </c>
      <c r="F21" s="5"/>
      <c r="G21" s="14"/>
    </row>
    <row r="22" customFormat="false" ht="12.75" hidden="false" customHeight="true" outlineLevel="0" collapsed="false">
      <c r="A22" s="5"/>
      <c r="B22" s="5"/>
      <c r="C22" s="18"/>
      <c r="D22" s="18"/>
      <c r="E22" s="18"/>
      <c r="F22" s="5"/>
      <c r="G22" s="5"/>
    </row>
    <row r="23" customFormat="false" ht="12.75" hidden="false" customHeight="true" outlineLevel="0" collapsed="false">
      <c r="A23" s="5"/>
      <c r="B23" s="5"/>
      <c r="C23" s="19"/>
      <c r="D23" s="19"/>
      <c r="E23" s="19"/>
      <c r="F23" s="5"/>
      <c r="G23" s="5"/>
    </row>
    <row r="24" customFormat="false" ht="12.75" hidden="false" customHeight="true" outlineLevel="0" collapsed="false">
      <c r="A24" s="20" t="s">
        <v>19</v>
      </c>
      <c r="B24" s="5"/>
      <c r="C24" s="21" t="n">
        <f aca="false">SUM(C9:C22)</f>
        <v>12.807878</v>
      </c>
      <c r="D24" s="22" t="n">
        <f aca="false">SUM(D9:D22)</f>
        <v>13.007439</v>
      </c>
      <c r="E24" s="23" t="n">
        <f aca="false">D24-C24</f>
        <v>0.199561000000001</v>
      </c>
      <c r="F24" s="5"/>
      <c r="G24" s="5"/>
    </row>
    <row r="25" customFormat="false" ht="12.75" hidden="false" customHeight="true" outlineLevel="0" collapsed="false">
      <c r="A25" s="5"/>
      <c r="B25" s="5"/>
      <c r="C25" s="24"/>
      <c r="D25" s="18"/>
      <c r="E25" s="25"/>
      <c r="F25" s="5"/>
      <c r="G25" s="5"/>
    </row>
    <row r="26" customFormat="false" ht="12.75" hidden="false" customHeight="true" outlineLevel="0" collapsed="false">
      <c r="A26" s="5"/>
      <c r="B26" s="5"/>
      <c r="C26" s="24"/>
      <c r="D26" s="18"/>
      <c r="E26" s="18"/>
      <c r="F26" s="5"/>
      <c r="G26" s="5"/>
    </row>
    <row r="27" customFormat="false" ht="12.75" hidden="false" customHeight="true" outlineLevel="0" collapsed="false">
      <c r="A27" s="5" t="s">
        <v>20</v>
      </c>
      <c r="B27" s="5"/>
      <c r="C27" s="12" t="n">
        <f aca="false">ROUND([1]Weekly_Fuel_CE!M75/1000,3)</f>
        <v>0.767</v>
      </c>
      <c r="D27" s="13" t="n">
        <f aca="false">ROUND([1]Weekly_Fuel_CE!G75/1000,3)</f>
        <v>0.448</v>
      </c>
      <c r="E27" s="13" t="n">
        <f aca="false">D27-C27</f>
        <v>-0.319</v>
      </c>
      <c r="F27" s="26"/>
      <c r="G27" s="26" t="s">
        <v>21</v>
      </c>
    </row>
    <row r="28" customFormat="false" ht="12.75" hidden="false" customHeight="true" outlineLevel="0" collapsed="false">
      <c r="A28" s="5"/>
      <c r="B28" s="5"/>
      <c r="C28" s="12"/>
      <c r="D28" s="13"/>
      <c r="E28" s="13"/>
      <c r="F28" s="26"/>
      <c r="G28" s="26"/>
    </row>
    <row r="29" customFormat="false" ht="12.75" hidden="false" customHeight="true" outlineLevel="0" collapsed="false">
      <c r="A29" s="5" t="s">
        <v>22</v>
      </c>
      <c r="B29" s="5"/>
      <c r="C29" s="12" t="n">
        <f aca="false">ROUND([1]Weekly_Fuel_CE!M74/1000,3)</f>
        <v>0</v>
      </c>
      <c r="D29" s="13" t="n">
        <f aca="false">ROUND([1]Weekly_Fuel_CE!G74/1000,3)</f>
        <v>-0.108</v>
      </c>
      <c r="E29" s="13" t="n">
        <f aca="false">D29-C29</f>
        <v>-0.108</v>
      </c>
      <c r="F29" s="26"/>
      <c r="G29" s="27" t="s">
        <v>23</v>
      </c>
    </row>
    <row r="30" customFormat="false" ht="12.75" hidden="false" customHeight="true" outlineLevel="0" collapsed="false">
      <c r="A30" s="5"/>
      <c r="B30" s="5"/>
      <c r="C30" s="12"/>
      <c r="D30" s="13"/>
      <c r="E30" s="18"/>
      <c r="F30" s="26"/>
      <c r="G30" s="27"/>
    </row>
    <row r="31" customFormat="false" ht="12.75" hidden="false" customHeight="true" outlineLevel="0" collapsed="false">
      <c r="A31" s="5" t="s">
        <v>24</v>
      </c>
      <c r="B31" s="5"/>
      <c r="C31" s="12" t="n">
        <f aca="false">ROUND([1]Weekly_Fuel_CE!M76/1000,3)</f>
        <v>0</v>
      </c>
      <c r="D31" s="13" t="n">
        <f aca="false">ROUND([1]Weekly_Fuel_CE!G76/1000,3)</f>
        <v>0</v>
      </c>
      <c r="E31" s="13" t="n">
        <f aca="false">D31-C31</f>
        <v>0</v>
      </c>
      <c r="F31" s="5"/>
      <c r="G31" s="14" t="s">
        <v>25</v>
      </c>
    </row>
    <row r="32" customFormat="false" ht="12.75" hidden="false" customHeight="true" outlineLevel="0" collapsed="false">
      <c r="A32" s="5"/>
      <c r="B32" s="5"/>
      <c r="C32" s="24"/>
      <c r="D32" s="18"/>
      <c r="E32" s="13"/>
      <c r="F32" s="5"/>
      <c r="G32" s="5"/>
    </row>
    <row r="33" customFormat="false" ht="12.75" hidden="false" customHeight="true" outlineLevel="0" collapsed="false">
      <c r="A33" s="5" t="s">
        <v>26</v>
      </c>
      <c r="B33" s="5"/>
      <c r="C33" s="12" t="n">
        <f aca="false">ROUND(([1]Weekly_Fuel_CE!M71+[1]Weekly_Fuel_CE!M72)/1000,3)</f>
        <v>2.135</v>
      </c>
      <c r="D33" s="13" t="n">
        <f aca="false">ROUND(([1]Weekly_Fuel_CE!G71+[1]Weekly_Fuel_CE!G72)/1000,3)</f>
        <v>2.135</v>
      </c>
      <c r="E33" s="13" t="n">
        <f aca="false">D33-C33</f>
        <v>0</v>
      </c>
      <c r="F33" s="5"/>
      <c r="G33" s="26"/>
    </row>
    <row r="34" customFormat="false" ht="12.75" hidden="false" customHeight="true" outlineLevel="0" collapsed="false">
      <c r="A34" s="5"/>
      <c r="B34" s="5"/>
      <c r="C34" s="24"/>
      <c r="D34" s="18"/>
      <c r="E34" s="17"/>
      <c r="F34" s="5"/>
      <c r="G34" s="26"/>
    </row>
    <row r="35" customFormat="false" ht="12.75" hidden="false" customHeight="true" outlineLevel="0" collapsed="false">
      <c r="A35" s="5" t="s">
        <v>27</v>
      </c>
      <c r="B35" s="5"/>
      <c r="C35" s="12" t="n">
        <v>0.001</v>
      </c>
      <c r="D35" s="18"/>
      <c r="E35" s="13" t="n">
        <f aca="false">D35-C35</f>
        <v>-0.001</v>
      </c>
      <c r="F35" s="5"/>
      <c r="G35" s="14"/>
    </row>
    <row r="36" customFormat="false" ht="12.75" hidden="false" customHeight="true" outlineLevel="0" collapsed="false">
      <c r="A36" s="5"/>
      <c r="B36" s="5"/>
      <c r="C36" s="28"/>
      <c r="D36" s="29"/>
      <c r="E36" s="29"/>
      <c r="F36" s="5"/>
      <c r="G36" s="14"/>
    </row>
    <row r="37" customFormat="false" ht="12.75" hidden="false" customHeight="true" outlineLevel="0" collapsed="false">
      <c r="A37" s="20" t="s">
        <v>28</v>
      </c>
      <c r="B37" s="5"/>
      <c r="C37" s="30" t="n">
        <f aca="false">SUM(C27:C36)</f>
        <v>2.903</v>
      </c>
      <c r="D37" s="31" t="n">
        <f aca="false">SUM(D27:D36)</f>
        <v>2.475</v>
      </c>
      <c r="E37" s="32" t="n">
        <f aca="false">SUM(E27:E36)</f>
        <v>-0.428</v>
      </c>
      <c r="F37" s="5"/>
      <c r="G37" s="33"/>
    </row>
    <row r="38" customFormat="false" ht="12.75" hidden="false" customHeight="true" outlineLevel="0" collapsed="false">
      <c r="A38" s="5"/>
      <c r="B38" s="5"/>
      <c r="C38" s="28"/>
      <c r="D38" s="29"/>
      <c r="E38" s="25"/>
      <c r="F38" s="5"/>
      <c r="G38" s="5"/>
    </row>
    <row r="39" customFormat="false" ht="12.75" hidden="false" customHeight="true" outlineLevel="0" collapsed="false">
      <c r="A39" s="5"/>
      <c r="B39" s="5"/>
      <c r="C39" s="14"/>
      <c r="D39" s="5"/>
      <c r="E39" s="5"/>
      <c r="F39" s="5"/>
      <c r="G39" s="5"/>
    </row>
    <row r="40" customFormat="false" ht="12.75" hidden="false" customHeight="true" outlineLevel="0" collapsed="false">
      <c r="A40" s="20" t="s">
        <v>29</v>
      </c>
      <c r="B40" s="5"/>
      <c r="C40" s="30" t="n">
        <f aca="false">C24+C37</f>
        <v>15.710878</v>
      </c>
      <c r="D40" s="31" t="n">
        <f aca="false">D24+D37</f>
        <v>15.482439</v>
      </c>
      <c r="E40" s="32" t="n">
        <f aca="false">E24+E37</f>
        <v>-0.228438999999999</v>
      </c>
      <c r="F40" s="5"/>
      <c r="G40" s="5"/>
    </row>
    <row r="41" customFormat="false" ht="12.75" hidden="false" customHeight="true" outlineLevel="0" collapsed="false">
      <c r="A41" s="5"/>
      <c r="B41" s="5"/>
      <c r="C41" s="24"/>
      <c r="D41" s="18"/>
      <c r="E41" s="29"/>
      <c r="F41" s="5"/>
      <c r="G41" s="5"/>
    </row>
    <row r="42" customFormat="false" ht="12.75" hidden="true" customHeight="true" outlineLevel="0" collapsed="false">
      <c r="A42" s="20" t="s">
        <v>30</v>
      </c>
      <c r="B42" s="5"/>
      <c r="C42" s="12" t="n">
        <v>0</v>
      </c>
      <c r="D42" s="13" t="n">
        <v>0</v>
      </c>
      <c r="E42" s="13" t="n">
        <f aca="false">SUM(D42-C42)</f>
        <v>0</v>
      </c>
      <c r="F42" s="5"/>
      <c r="G42" s="5"/>
    </row>
    <row r="43" customFormat="false" ht="12.75" hidden="true" customHeight="true" outlineLevel="0" collapsed="false">
      <c r="A43" s="5"/>
      <c r="B43" s="5"/>
      <c r="C43" s="24"/>
      <c r="D43" s="18"/>
      <c r="E43" s="29"/>
      <c r="F43" s="5"/>
      <c r="G43" s="5"/>
    </row>
    <row r="44" customFormat="false" ht="12.75" hidden="true" customHeight="true" outlineLevel="0" collapsed="false">
      <c r="A44" s="20" t="s">
        <v>31</v>
      </c>
      <c r="B44" s="5"/>
      <c r="C44" s="30" t="n">
        <f aca="false">SUM(C40:C43)</f>
        <v>15.710878</v>
      </c>
      <c r="D44" s="31" t="n">
        <f aca="false">SUM(D40:D43)</f>
        <v>15.482439</v>
      </c>
      <c r="E44" s="32" t="n">
        <f aca="false">SUM(E40:E43)</f>
        <v>-0.228438999999999</v>
      </c>
      <c r="F44" s="5"/>
      <c r="G44" s="5"/>
    </row>
    <row r="45" customFormat="false" ht="14.25" hidden="true" customHeight="true" outlineLevel="0" collapsed="false">
      <c r="A45" s="5"/>
      <c r="B45" s="5"/>
      <c r="C45" s="24"/>
      <c r="D45" s="18"/>
      <c r="E45" s="29"/>
      <c r="F45" s="5"/>
      <c r="G45" s="5"/>
    </row>
    <row r="46" customFormat="false" ht="12.75" hidden="true" customHeight="true" outlineLevel="0" collapsed="false">
      <c r="A46" s="5" t="s">
        <v>32</v>
      </c>
      <c r="B46" s="5"/>
      <c r="C46" s="12" t="n">
        <v>16.284</v>
      </c>
      <c r="D46" s="13" t="n">
        <v>17.085</v>
      </c>
      <c r="E46" s="13" t="n">
        <f aca="false">D46-C46</f>
        <v>0.801000000000002</v>
      </c>
      <c r="F46" s="5"/>
      <c r="G46" s="5"/>
    </row>
    <row r="47" customFormat="false" ht="12.75" hidden="true" customHeight="true" outlineLevel="0" collapsed="false">
      <c r="A47" s="5" t="s">
        <v>33</v>
      </c>
      <c r="B47" s="5"/>
      <c r="C47" s="12" t="n">
        <v>17.126</v>
      </c>
      <c r="D47" s="13" t="n">
        <v>17.011</v>
      </c>
      <c r="E47" s="13" t="n">
        <f aca="false">D47-C47</f>
        <v>-0.115000000000002</v>
      </c>
      <c r="F47" s="5"/>
      <c r="G47" s="5"/>
    </row>
    <row r="48" customFormat="false" ht="12.75" hidden="true" customHeight="true" outlineLevel="0" collapsed="false">
      <c r="A48" s="5" t="s">
        <v>34</v>
      </c>
      <c r="B48" s="5"/>
      <c r="C48" s="12" t="n">
        <v>17.127</v>
      </c>
      <c r="D48" s="13" t="n">
        <v>17.127</v>
      </c>
      <c r="E48" s="13" t="n">
        <f aca="false">D48-C48</f>
        <v>0</v>
      </c>
      <c r="F48" s="5"/>
      <c r="G48" s="5"/>
    </row>
    <row r="49" customFormat="false" ht="12.75" hidden="true" customHeight="true" outlineLevel="0" collapsed="false">
      <c r="A49" s="5" t="s">
        <v>35</v>
      </c>
      <c r="B49" s="5"/>
      <c r="C49" s="12" t="n">
        <v>19.008</v>
      </c>
      <c r="D49" s="13" t="n">
        <v>19.008</v>
      </c>
      <c r="E49" s="13" t="n">
        <f aca="false">D49-C49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true" customHeight="true" outlineLevel="0" collapsed="false">
      <c r="A50" s="5" t="s">
        <v>36</v>
      </c>
      <c r="B50" s="5"/>
      <c r="C50" s="12" t="n">
        <v>17.829</v>
      </c>
      <c r="D50" s="13" t="n">
        <v>17.829</v>
      </c>
      <c r="E50" s="13" t="n">
        <f aca="false">D50-C50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true" customHeight="true" outlineLevel="0" collapsed="false">
      <c r="A51" s="5" t="s">
        <v>37</v>
      </c>
      <c r="B51" s="5"/>
      <c r="C51" s="21" t="n">
        <v>53.403</v>
      </c>
      <c r="D51" s="22" t="n">
        <v>53.403</v>
      </c>
      <c r="E51" s="22" t="n">
        <f aca="false">D51-C51</f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true" outlineLevel="0" collapsed="false">
      <c r="A52" s="5"/>
      <c r="B52" s="5"/>
      <c r="C52" s="24"/>
      <c r="D52" s="18"/>
      <c r="E52" s="29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20" t="s">
        <v>38</v>
      </c>
      <c r="B53" s="5"/>
      <c r="C53" s="21" t="n">
        <f aca="false">SUM(C44:C52)</f>
        <v>156.487878</v>
      </c>
      <c r="D53" s="22" t="n">
        <f aca="false">SUM(D44:D52)</f>
        <v>156.945439</v>
      </c>
      <c r="E53" s="23" t="n">
        <f aca="false">SUM(E44:E52)</f>
        <v>0.457561000000001</v>
      </c>
      <c r="F53" s="5"/>
      <c r="G53" s="5"/>
    </row>
    <row r="54" customFormat="false" ht="12.75" hidden="false" customHeight="true" outlineLevel="0" collapsed="false">
      <c r="A54" s="5"/>
      <c r="B54" s="5"/>
      <c r="C54" s="34"/>
      <c r="D54" s="34"/>
      <c r="E54" s="29"/>
      <c r="F54" s="5"/>
      <c r="G54" s="5"/>
    </row>
    <row r="55" customFormat="false" ht="15" hidden="false" customHeight="true" outlineLevel="0" collapsed="false">
      <c r="A55" s="5"/>
      <c r="B55" s="5"/>
      <c r="C55" s="35"/>
      <c r="D55" s="35"/>
      <c r="E55" s="29"/>
      <c r="F55" s="5"/>
      <c r="G55" s="5"/>
    </row>
    <row r="56" customFormat="false" ht="15" hidden="false" customHeight="true" outlineLevel="0" collapsed="false">
      <c r="A56" s="5"/>
      <c r="B56" s="5"/>
      <c r="C56" s="5"/>
      <c r="D56" s="5"/>
      <c r="E56" s="5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14"/>
      <c r="F57" s="5"/>
      <c r="G57" s="5"/>
    </row>
    <row r="58" customFormat="false" ht="15" hidden="false" customHeight="true" outlineLevel="0" collapsed="false">
      <c r="A58" s="5"/>
      <c r="B58" s="36"/>
      <c r="C58" s="37"/>
      <c r="D58" s="37"/>
      <c r="E58" s="14"/>
      <c r="F58" s="5"/>
      <c r="G58" s="5"/>
    </row>
    <row r="59" customFormat="false" ht="15" hidden="false" customHeight="true" outlineLevel="0" collapsed="false">
      <c r="A59" s="5"/>
      <c r="B59" s="36"/>
      <c r="C59" s="37"/>
      <c r="D59" s="37"/>
      <c r="E59" s="14"/>
      <c r="F59" s="5"/>
      <c r="G59" s="5"/>
    </row>
    <row r="60" customFormat="false" ht="15" hidden="false" customHeight="true" outlineLevel="0" collapsed="false">
      <c r="C60" s="38"/>
      <c r="D60" s="38"/>
      <c r="E60" s="39"/>
      <c r="F60" s="39"/>
    </row>
    <row r="61" customFormat="false" ht="15" hidden="false" customHeight="true" outlineLevel="0" collapsed="false">
      <c r="A61" s="40"/>
      <c r="C61" s="41"/>
      <c r="D61" s="41"/>
      <c r="E61" s="42"/>
      <c r="F61" s="42"/>
    </row>
    <row r="62" customFormat="false" ht="15" hidden="false" customHeight="true" outlineLevel="0" collapsed="false">
      <c r="C62" s="41"/>
      <c r="D62" s="41"/>
      <c r="E62" s="39"/>
      <c r="F62" s="39"/>
    </row>
    <row r="63" customFormat="false" ht="15" hidden="false" customHeight="true" outlineLevel="0" collapsed="false"/>
    <row r="64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2001-09-07T13:59:56Z</dcterms:modified>
  <cp:revision>0</cp:revision>
  <dc:subject/>
  <dc:title/>
</cp:coreProperties>
</file>