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 vs. Forecast" sheetId="1" state="visible" r:id="rId3"/>
  </sheets>
  <externalReferences>
    <externalReference r:id="rId4"/>
  </externalReferences>
  <definedNames>
    <definedName function="false" hidden="false" localSheetId="0" name="_xlnm.Print_Area" vbProcedure="false">'Plan vs. Forecast'!$A$1:$G$67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<sst xmlns="http://schemas.openxmlformats.org/spreadsheetml/2006/main" count="44" uniqueCount="43">
  <si>
    <t xml:space="preserve">Transwestern Pipeline Company</t>
  </si>
  <si>
    <t xml:space="preserve">($MM)</t>
  </si>
  <si>
    <t xml:space="preserve">Plan vs. Forecast</t>
  </si>
  <si>
    <t xml:space="preserve">Weekly</t>
  </si>
  <si>
    <t xml:space="preserve">Plan</t>
  </si>
  <si>
    <t xml:space="preserve">Forecast</t>
  </si>
  <si>
    <t xml:space="preserve">Variance</t>
  </si>
  <si>
    <t xml:space="preserve">Comments</t>
  </si>
  <si>
    <t xml:space="preserve">West Demand Revenues</t>
  </si>
  <si>
    <t xml:space="preserve">West Commodity Revenues</t>
  </si>
  <si>
    <t xml:space="preserve">Lower Volumes; PGE prepayment</t>
  </si>
  <si>
    <t xml:space="preserve">East Demand Revenues</t>
  </si>
  <si>
    <t xml:space="preserve">East Commodity Revenues</t>
  </si>
  <si>
    <t xml:space="preserve">Higher East Volumes</t>
  </si>
  <si>
    <t xml:space="preserve">Ignacio Demand Revenues</t>
  </si>
  <si>
    <t xml:space="preserve">New Contracts:  Burlington, Sempra @ Max Rates</t>
  </si>
  <si>
    <t xml:space="preserve">Ignacio Commodity Revenues</t>
  </si>
  <si>
    <t xml:space="preserve">Lower IT Volumes</t>
  </si>
  <si>
    <t xml:space="preserve">PNR Revenues</t>
  </si>
  <si>
    <t xml:space="preserve">      Revenue Variance</t>
  </si>
  <si>
    <t xml:space="preserve">Fuel Price Variance-Unhedged</t>
  </si>
  <si>
    <t xml:space="preserve">MTD index price of $2.40 vs. Plan index price of $2.56</t>
  </si>
  <si>
    <t xml:space="preserve">Fuel Volume Variance-Unhedged</t>
  </si>
  <si>
    <t xml:space="preserve">Lower retained volumes due to lower West flow</t>
  </si>
  <si>
    <t xml:space="preserve">Sales Margin Variance on Unhedged</t>
  </si>
  <si>
    <t xml:space="preserve">Hedging Adjustment</t>
  </si>
  <si>
    <t xml:space="preserve">Plan Fuel Stretch</t>
  </si>
  <si>
    <t xml:space="preserve">Other Adjustment</t>
  </si>
  <si>
    <t xml:space="preserve">       Fuel Variance (Excludes UAF)</t>
  </si>
  <si>
    <t xml:space="preserve">Monthly Stretch</t>
  </si>
  <si>
    <t xml:space="preserve">Target Adjustment</t>
  </si>
  <si>
    <t xml:space="preserve">Current Month Margin Variance</t>
  </si>
  <si>
    <t xml:space="preserve">Expenses</t>
  </si>
  <si>
    <t xml:space="preserve">Non-Recurring</t>
  </si>
  <si>
    <t xml:space="preserve">Other</t>
  </si>
  <si>
    <t xml:space="preserve">Total Current Month Variance</t>
  </si>
  <si>
    <t xml:space="preserve">May</t>
  </si>
  <si>
    <t xml:space="preserve">April</t>
  </si>
  <si>
    <t xml:space="preserve">March</t>
  </si>
  <si>
    <t xml:space="preserve">February</t>
  </si>
  <si>
    <t xml:space="preserve">Actuals</t>
  </si>
  <si>
    <t xml:space="preserve">January</t>
  </si>
  <si>
    <t xml:space="preserve">March 31, 2002 YTD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</si>
</sst>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\$#,##0_);[RED]&quot;($&quot;#,##0\)"/>
    <numFmt numFmtId="166" formatCode="_(* #,##0.00_);_(* \(#,##0.00\);_(* \-??_);_(@_)"/>
    <numFmt numFmtId="167" formatCode="[$-409]m/d/yyyy"/>
    <numFmt numFmtId="168" formatCode="[$-409]mmm\-yy"/>
    <numFmt numFmtId="169" formatCode="_(\$* #,##0.00_);_(\$* \(#,##0.00\);_(\$* \-??_);_(@_)"/>
    <numFmt numFmtId="170" formatCode="_(\$* #,##0.000_);_(\$* \(#,##0.000\);_(\$* \-??_);_(@_)"/>
    <numFmt numFmtId="171" formatCode="_(\$* #,##0.0000_);_(\$* \(#,##0.0000\);_(\$* \-??_);_(@_)"/>
    <numFmt numFmtId="172" formatCode="_(\$* #,##0.0_);_(\$* \(#,##0.0\);_(\$* \-??_);_(@_)"/>
    <numFmt numFmtId="173" formatCode="_(\$* #,##0.000_);_(\$* \(#,##0.000\);_(\$* \-???_);_(@_)"/>
    <numFmt numFmtId="174" formatCode="_(* #,##0_);_(* \(#,##0\);_(* \-??_);_(@_)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4"/>
      <name val="Arial"/>
      <family val="2"/>
    </font>
    <font>
      <sz val="12"/>
      <name val="Arial"/>
      <family val="2"/>
    </font>
    <font>
      <b val="true"/>
      <sz val="12"/>
      <name val="Arial"/>
      <family val="2"/>
    </font>
    <font>
      <b val="true"/>
      <u val="single"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71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6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gthou-dv01/common/TWMarketing/TWFIN/MKT_ANLY/TW/TWFIN/2002/WEEKLY/March/Mar_Wk2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mmodity - Summ"/>
      <sheetName val="Commodity Detail"/>
      <sheetName val="Demand - Summ"/>
      <sheetName val="Demand - Detail"/>
      <sheetName val="Main Data Input"/>
      <sheetName val="Weekly_Transport_CE"/>
      <sheetName val="Weekly_Transport_Plan"/>
      <sheetName val="Weekly_Fuel_CE"/>
      <sheetName val="Weekly_Fuel_Plan"/>
      <sheetName val="SHarris_Mthly_Rpt_CE"/>
      <sheetName val="SHarris_2ce"/>
      <sheetName val="SHarris_Mthly_Rpt_Plan"/>
      <sheetName val="Detail- 2001 Plan"/>
      <sheetName val="Annual Fuel Calc"/>
      <sheetName val="Plan Source"/>
      <sheetName val="3CE source data"/>
      <sheetName val="1CE source data"/>
    </sheetNames>
    <sheetDataSet>
      <sheetData sheetId="0"/>
      <sheetData sheetId="1"/>
      <sheetData sheetId="2"/>
      <sheetData sheetId="3"/>
      <sheetData sheetId="4">
        <row r="7">
          <cell r="C7" t="str">
            <v>March, 2002</v>
          </cell>
        </row>
        <row r="8">
          <cell r="C8" t="str">
            <v>March:  03/01/02 thru 03/12/02</v>
          </cell>
        </row>
        <row r="106">
          <cell r="C106">
            <v>17.21688</v>
          </cell>
        </row>
      </sheetData>
      <sheetData sheetId="5"/>
      <sheetData sheetId="6">
        <row r="10">
          <cell r="N10">
            <v>1481.583</v>
          </cell>
        </row>
        <row r="10">
          <cell r="P10">
            <v>1572.258</v>
          </cell>
        </row>
        <row r="20">
          <cell r="N20">
            <v>2012.11483</v>
          </cell>
        </row>
        <row r="20">
          <cell r="P20">
            <v>2010.67867</v>
          </cell>
        </row>
        <row r="27">
          <cell r="N27">
            <v>300.265696</v>
          </cell>
        </row>
        <row r="27">
          <cell r="P27">
            <v>302.4546</v>
          </cell>
        </row>
        <row r="33">
          <cell r="N33">
            <v>1498.816441</v>
          </cell>
        </row>
        <row r="33">
          <cell r="P33">
            <v>1407.018766</v>
          </cell>
        </row>
        <row r="40">
          <cell r="N40">
            <v>4052.972579</v>
          </cell>
        </row>
        <row r="40">
          <cell r="P40">
            <v>4113.36825</v>
          </cell>
        </row>
        <row r="46">
          <cell r="N46">
            <v>9965.1804427</v>
          </cell>
        </row>
        <row r="46">
          <cell r="P46">
            <v>10183.980286</v>
          </cell>
        </row>
        <row r="50">
          <cell r="N50">
            <v>333.808322</v>
          </cell>
        </row>
        <row r="50">
          <cell r="P50">
            <v>342.26201</v>
          </cell>
        </row>
        <row r="56">
          <cell r="N56">
            <v>0</v>
          </cell>
        </row>
        <row r="56">
          <cell r="P56">
            <v>0</v>
          </cell>
        </row>
        <row r="62">
          <cell r="N62">
            <v>62</v>
          </cell>
        </row>
        <row r="62">
          <cell r="P62">
            <v>62</v>
          </cell>
        </row>
        <row r="69">
          <cell r="N69">
            <v>657.959776</v>
          </cell>
        </row>
        <row r="69">
          <cell r="P69">
            <v>676.515161568</v>
          </cell>
        </row>
        <row r="75">
          <cell r="N75">
            <v>1216.606802</v>
          </cell>
        </row>
        <row r="75">
          <cell r="P75">
            <v>1183.648171568</v>
          </cell>
        </row>
        <row r="78">
          <cell r="N78">
            <v>439.482459</v>
          </cell>
        </row>
        <row r="78">
          <cell r="P78">
            <v>259.970247</v>
          </cell>
        </row>
        <row r="84">
          <cell r="N84">
            <v>500.509762</v>
          </cell>
        </row>
        <row r="84">
          <cell r="P84">
            <v>554.47282</v>
          </cell>
        </row>
        <row r="89">
          <cell r="N89">
            <v>1015.4666779</v>
          </cell>
        </row>
        <row r="89">
          <cell r="P89">
            <v>912.351867</v>
          </cell>
        </row>
      </sheetData>
      <sheetData sheetId="7"/>
      <sheetData sheetId="8">
        <row r="35">
          <cell r="Y35">
            <v>100</v>
          </cell>
        </row>
        <row r="72">
          <cell r="G72">
            <v>0</v>
          </cell>
        </row>
        <row r="72">
          <cell r="M72">
            <v>0</v>
          </cell>
        </row>
        <row r="73">
          <cell r="G73">
            <v>0</v>
          </cell>
        </row>
        <row r="73">
          <cell r="M73">
            <v>0</v>
          </cell>
        </row>
        <row r="74">
          <cell r="G74">
            <v>-135.606548410723</v>
          </cell>
        </row>
        <row r="74">
          <cell r="M74">
            <v>0</v>
          </cell>
        </row>
        <row r="75">
          <cell r="G75">
            <v>1962.88518262368</v>
          </cell>
        </row>
        <row r="75">
          <cell r="M75">
            <v>2090.47271949422</v>
          </cell>
        </row>
        <row r="76">
          <cell r="G76">
            <v>-109.37</v>
          </cell>
        </row>
        <row r="76">
          <cell r="M76">
            <v>0</v>
          </cell>
        </row>
      </sheetData>
      <sheetData sheetId="9"/>
      <sheetData sheetId="10"/>
      <sheetData sheetId="11">
        <row r="9">
          <cell r="C9">
            <v>9.406</v>
          </cell>
          <cell r="D9">
            <v>9.346</v>
          </cell>
        </row>
        <row r="13">
          <cell r="C13">
            <v>1.081</v>
          </cell>
        </row>
        <row r="17">
          <cell r="C17">
            <v>0.814</v>
          </cell>
          <cell r="D17">
            <v>0.94</v>
          </cell>
        </row>
      </sheetData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0.7"/>
    <col collapsed="false" customWidth="true" hidden="false" outlineLevel="0" max="2" min="2" style="1" width="6.7"/>
    <col collapsed="false" customWidth="true" hidden="false" outlineLevel="0" max="3" min="3" style="1" width="13.7"/>
    <col collapsed="false" customWidth="true" hidden="false" outlineLevel="0" max="4" min="4" style="1" width="15.13"/>
    <col collapsed="false" customWidth="true" hidden="false" outlineLevel="0" max="5" min="5" style="1" width="14.14"/>
    <col collapsed="false" customWidth="true" hidden="false" outlineLevel="0" max="6" min="6" style="1" width="5.71"/>
    <col collapsed="false" customWidth="true" hidden="false" outlineLevel="0" max="7" min="7" style="1" width="80.7"/>
    <col collapsed="false" customWidth="false" hidden="false" outlineLevel="0" max="257" min="8" style="1" width="9.14"/>
  </cols>
  <sheetData>
    <row r="1" customFormat="false" ht="18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3"/>
      <c r="I1" s="3"/>
      <c r="J1" s="3"/>
    </row>
    <row r="2" customFormat="false" ht="12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3"/>
      <c r="I2" s="3"/>
      <c r="J2" s="3"/>
    </row>
    <row r="3" customFormat="false" ht="12.75" hidden="false" customHeight="true" outlineLevel="0" collapsed="false">
      <c r="A3" s="5" t="str">
        <f aca="false">'[1]Main Data Input'!C8</f>
        <v>March:  03/01/02 thru 03/12/02</v>
      </c>
      <c r="B3" s="3"/>
      <c r="C3" s="3"/>
      <c r="D3" s="3"/>
      <c r="E3" s="3"/>
      <c r="F3" s="3"/>
      <c r="G3" s="6" t="n">
        <f aca="true">NOW()</f>
        <v>45926.9486941543</v>
      </c>
      <c r="H3" s="3"/>
      <c r="I3" s="3"/>
      <c r="J3" s="3"/>
    </row>
    <row r="4" customFormat="false" ht="12.75" hidden="false" customHeight="true" outlineLevel="0" collapsed="false">
      <c r="A4" s="7"/>
      <c r="B4" s="3"/>
      <c r="C4" s="3"/>
      <c r="D4" s="3"/>
      <c r="E4" s="3"/>
      <c r="F4" s="3"/>
      <c r="G4" s="3"/>
      <c r="H4" s="3"/>
      <c r="I4" s="3"/>
      <c r="J4" s="3"/>
    </row>
    <row r="5" customFormat="false" ht="12.75" hidden="false" customHeight="true" outlineLevel="0" collapsed="false">
      <c r="A5" s="7" t="s">
        <v>2</v>
      </c>
      <c r="B5" s="3"/>
      <c r="C5" s="8" t="str">
        <f aca="false">'[1]Main Data Input'!C7</f>
        <v>March, 2002</v>
      </c>
      <c r="D5" s="8"/>
      <c r="E5" s="8"/>
      <c r="F5" s="3"/>
      <c r="G5" s="3"/>
      <c r="H5" s="3"/>
      <c r="I5" s="3"/>
      <c r="J5" s="3"/>
    </row>
    <row r="6" customFormat="false" ht="12.75" hidden="false" customHeight="true" outlineLevel="0" collapsed="false">
      <c r="A6" s="3"/>
      <c r="B6" s="3"/>
      <c r="C6" s="9"/>
      <c r="D6" s="9" t="s">
        <v>3</v>
      </c>
      <c r="E6" s="9"/>
      <c r="F6" s="9"/>
      <c r="G6" s="3"/>
      <c r="H6" s="3"/>
      <c r="I6" s="3"/>
      <c r="J6" s="3"/>
    </row>
    <row r="7" customFormat="false" ht="12.75" hidden="false" customHeight="true" outlineLevel="0" collapsed="false">
      <c r="A7" s="3"/>
      <c r="B7" s="3"/>
      <c r="C7" s="10" t="s">
        <v>4</v>
      </c>
      <c r="D7" s="10" t="s">
        <v>5</v>
      </c>
      <c r="E7" s="10" t="s">
        <v>6</v>
      </c>
      <c r="F7" s="9"/>
      <c r="G7" s="11" t="s">
        <v>7</v>
      </c>
      <c r="H7" s="3"/>
      <c r="I7" s="3"/>
      <c r="J7" s="3"/>
    </row>
    <row r="8" customFormat="false" ht="12.75" hidden="false" customHeight="true" outlineLevel="0" collapsed="false">
      <c r="A8" s="3"/>
      <c r="B8" s="3"/>
      <c r="C8" s="3"/>
      <c r="D8" s="3"/>
      <c r="E8" s="3"/>
      <c r="F8" s="3"/>
      <c r="G8" s="3"/>
      <c r="H8" s="3"/>
      <c r="I8" s="3"/>
      <c r="J8" s="3"/>
    </row>
    <row r="9" customFormat="false" ht="12.75" hidden="false" customHeight="true" outlineLevel="0" collapsed="false">
      <c r="A9" s="3" t="s">
        <v>8</v>
      </c>
      <c r="B9" s="3"/>
      <c r="C9" s="12" t="n">
        <f aca="false">ROUND(([1]Weekly_Transport_Plan!P10+[1]Weekly_Transport_Plan!P20+[1]Weekly_Transport_Plan!P27+[1]Weekly_Transport_Plan!P33+[1]Weekly_Transport_Plan!P40)/1000,3)</f>
        <v>9.406</v>
      </c>
      <c r="D9" s="12" t="n">
        <f aca="false">ROUND(([1]Weekly_Transport_Plan!N10+[1]Weekly_Transport_Plan!N20+[1]Weekly_Transport_Plan!N27+[1]Weekly_Transport_Plan!N33+[1]Weekly_Transport_Plan!N40)/1000,3)</f>
        <v>9.346</v>
      </c>
      <c r="E9" s="12" t="n">
        <f aca="false">D9-C9</f>
        <v>-0.0600000000000005</v>
      </c>
      <c r="F9" s="3"/>
      <c r="G9" s="13"/>
      <c r="H9" s="3"/>
      <c r="I9" s="3"/>
      <c r="J9" s="3"/>
    </row>
    <row r="10" customFormat="false" ht="12.75" hidden="false" customHeight="true" outlineLevel="0" collapsed="false">
      <c r="A10" s="3"/>
      <c r="B10" s="3"/>
      <c r="C10" s="12"/>
      <c r="D10" s="12"/>
      <c r="E10" s="12"/>
      <c r="F10" s="3"/>
      <c r="G10" s="3"/>
      <c r="H10" s="3"/>
      <c r="I10" s="3"/>
      <c r="J10" s="3"/>
    </row>
    <row r="11" customFormat="false" ht="12.75" hidden="false" customHeight="true" outlineLevel="0" collapsed="false">
      <c r="A11" s="3" t="s">
        <v>9</v>
      </c>
      <c r="B11" s="3"/>
      <c r="C11" s="12" t="n">
        <f aca="false">((ROUND([1]Weekly_Transport_Plan!P46,3))/1000)-[1]SHarris_Mthly_Rpt_Plan!C9</f>
        <v>0.777979999999999</v>
      </c>
      <c r="D11" s="12" t="n">
        <f aca="false">((ROUND([1]Weekly_Transport_Plan!N46,3))/1000)-[1]SHarris_Mthly_Rpt_Plan!D9</f>
        <v>0.61918</v>
      </c>
      <c r="E11" s="12" t="n">
        <f aca="false">D11-C11</f>
        <v>-0.158799999999999</v>
      </c>
      <c r="F11" s="3"/>
      <c r="G11" s="13" t="s">
        <v>10</v>
      </c>
      <c r="H11" s="3"/>
      <c r="I11" s="3"/>
      <c r="J11" s="3"/>
    </row>
    <row r="12" customFormat="false" ht="12.75" hidden="false" customHeight="true" outlineLevel="0" collapsed="false">
      <c r="A12" s="3"/>
      <c r="B12" s="3"/>
      <c r="C12" s="12"/>
      <c r="D12" s="12"/>
      <c r="E12" s="12"/>
      <c r="F12" s="3"/>
      <c r="G12" s="3"/>
      <c r="H12" s="3"/>
      <c r="I12" s="3"/>
      <c r="J12" s="3"/>
    </row>
    <row r="13" customFormat="false" ht="12.75" hidden="false" customHeight="true" outlineLevel="0" collapsed="false">
      <c r="A13" s="3" t="s">
        <v>11</v>
      </c>
      <c r="B13" s="3"/>
      <c r="C13" s="12" t="n">
        <f aca="false">ROUND((([1]Weekly_Transport_Plan!P50+[1]Weekly_Transport_Plan!P56+[1]Weekly_Transport_Plan!P62+[1]Weekly_Transport_Plan!P69)/1000),3)</f>
        <v>1.081</v>
      </c>
      <c r="D13" s="12" t="n">
        <f aca="false">ROUND((([1]Weekly_Transport_Plan!N50+[1]Weekly_Transport_Plan!N56+[1]Weekly_Transport_Plan!N62+[1]Weekly_Transport_Plan!N69)/1000),3)</f>
        <v>1.054</v>
      </c>
      <c r="E13" s="12" t="n">
        <f aca="false">D13-C13</f>
        <v>-0.0269999999999999</v>
      </c>
      <c r="F13" s="3"/>
      <c r="G13" s="14"/>
      <c r="H13" s="3"/>
      <c r="I13" s="3"/>
      <c r="J13" s="3"/>
    </row>
    <row r="14" customFormat="false" ht="12.75" hidden="false" customHeight="true" outlineLevel="0" collapsed="false">
      <c r="A14" s="3"/>
      <c r="B14" s="3"/>
      <c r="C14" s="12"/>
      <c r="D14" s="12"/>
      <c r="E14" s="12"/>
      <c r="F14" s="3"/>
      <c r="G14" s="3"/>
      <c r="H14" s="3"/>
      <c r="I14" s="3"/>
      <c r="J14" s="3"/>
    </row>
    <row r="15" customFormat="false" ht="12.75" hidden="false" customHeight="true" outlineLevel="0" collapsed="false">
      <c r="A15" s="3" t="s">
        <v>12</v>
      </c>
      <c r="B15" s="3"/>
      <c r="C15" s="12" t="n">
        <f aca="false">ROUND([1]Weekly_Transport_Plan!P75/1000,3)-[1]SHarris_Mthly_Rpt_Plan!C13</f>
        <v>0.103</v>
      </c>
      <c r="D15" s="12" t="n">
        <f aca="false">ROUND([1]Weekly_Transport_Plan!N75/1000,3)-D13</f>
        <v>0.163</v>
      </c>
      <c r="E15" s="12" t="n">
        <f aca="false">D15-C15</f>
        <v>0.0600000000000001</v>
      </c>
      <c r="F15" s="3"/>
      <c r="G15" s="3" t="s">
        <v>13</v>
      </c>
      <c r="H15" s="3"/>
      <c r="I15" s="3"/>
      <c r="J15" s="3"/>
    </row>
    <row r="16" customFormat="false" ht="12.75" hidden="false" customHeight="true" outlineLevel="0" collapsed="false">
      <c r="A16" s="3"/>
      <c r="B16" s="3"/>
      <c r="C16" s="12"/>
      <c r="D16" s="12"/>
      <c r="E16" s="12"/>
      <c r="F16" s="3"/>
      <c r="G16" s="3"/>
      <c r="H16" s="3"/>
      <c r="I16" s="3"/>
      <c r="J16" s="3"/>
    </row>
    <row r="17" customFormat="false" ht="12.75" hidden="false" customHeight="true" outlineLevel="0" collapsed="false">
      <c r="A17" s="3" t="s">
        <v>14</v>
      </c>
      <c r="B17" s="3"/>
      <c r="C17" s="12" t="n">
        <f aca="false">ROUND(([1]Weekly_Transport_Plan!P78+[1]Weekly_Transport_Plan!P84)/1000,3)</f>
        <v>0.814</v>
      </c>
      <c r="D17" s="12" t="n">
        <f aca="false">ROUND(([1]Weekly_Transport_Plan!N78+[1]Weekly_Transport_Plan!N84)/1000,3)</f>
        <v>0.94</v>
      </c>
      <c r="E17" s="12" t="n">
        <f aca="false">D17-C17</f>
        <v>0.126</v>
      </c>
      <c r="F17" s="3"/>
      <c r="G17" s="3" t="s">
        <v>15</v>
      </c>
      <c r="H17" s="3"/>
      <c r="I17" s="3"/>
      <c r="J17" s="3"/>
    </row>
    <row r="18" customFormat="false" ht="12.75" hidden="false" customHeight="true" outlineLevel="0" collapsed="false">
      <c r="A18" s="3"/>
      <c r="B18" s="3"/>
      <c r="C18" s="12"/>
      <c r="D18" s="12"/>
      <c r="E18" s="12"/>
      <c r="F18" s="3"/>
      <c r="G18" s="3"/>
      <c r="H18" s="3"/>
      <c r="I18" s="3"/>
      <c r="J18" s="3"/>
    </row>
    <row r="19" customFormat="false" ht="12.75" hidden="false" customHeight="true" outlineLevel="0" collapsed="false">
      <c r="A19" s="3" t="s">
        <v>16</v>
      </c>
      <c r="B19" s="3"/>
      <c r="C19" s="12" t="n">
        <f aca="false">ROUND([1]Weekly_Transport_Plan!P89/1000,3)-[1]SHarris_Mthly_Rpt_Plan!C17</f>
        <v>0.0980000000000001</v>
      </c>
      <c r="D19" s="12" t="n">
        <f aca="false">ROUND([1]Weekly_Transport_Plan!N89/1000,3)-[1]SHarris_Mthly_Rpt_Plan!D17</f>
        <v>0.075</v>
      </c>
      <c r="E19" s="12" t="n">
        <f aca="false">D19-C19</f>
        <v>-0.0230000000000001</v>
      </c>
      <c r="F19" s="3"/>
      <c r="G19" s="3" t="s">
        <v>17</v>
      </c>
      <c r="H19" s="3"/>
      <c r="I19" s="3"/>
      <c r="J19" s="3"/>
    </row>
    <row r="20" customFormat="false" ht="12.75" hidden="false" customHeight="true" outlineLevel="0" collapsed="false">
      <c r="A20" s="3"/>
      <c r="B20" s="3"/>
      <c r="C20" s="12"/>
      <c r="D20" s="12"/>
      <c r="E20" s="12"/>
      <c r="F20" s="3"/>
      <c r="G20" s="3"/>
      <c r="H20" s="3"/>
      <c r="I20" s="3"/>
      <c r="J20" s="3"/>
    </row>
    <row r="21" customFormat="false" ht="12.75" hidden="false" customHeight="true" outlineLevel="0" collapsed="false">
      <c r="A21" s="3" t="s">
        <v>18</v>
      </c>
      <c r="B21" s="3"/>
      <c r="C21" s="15" t="n">
        <v>0</v>
      </c>
      <c r="D21" s="12" t="n">
        <f aca="false">'[1]Main Data Input'!C106/1000</f>
        <v>0.01721688</v>
      </c>
      <c r="E21" s="12" t="n">
        <f aca="false">D21-C21</f>
        <v>0.01721688</v>
      </c>
      <c r="F21" s="3"/>
      <c r="G21" s="3"/>
      <c r="H21" s="3"/>
      <c r="I21" s="3"/>
      <c r="J21" s="3"/>
    </row>
    <row r="22" customFormat="false" ht="12.75" hidden="false" customHeight="true" outlineLevel="0" collapsed="false">
      <c r="A22" s="3"/>
      <c r="B22" s="3"/>
      <c r="C22" s="16"/>
      <c r="D22" s="16"/>
      <c r="E22" s="16"/>
      <c r="F22" s="3"/>
      <c r="G22" s="3"/>
      <c r="H22" s="3"/>
      <c r="I22" s="3"/>
      <c r="J22" s="3"/>
    </row>
    <row r="23" customFormat="false" ht="12.75" hidden="false" customHeight="true" outlineLevel="0" collapsed="false">
      <c r="A23" s="3"/>
      <c r="B23" s="3"/>
      <c r="C23" s="17"/>
      <c r="D23" s="17"/>
      <c r="E23" s="17"/>
      <c r="F23" s="3"/>
      <c r="G23" s="3"/>
      <c r="H23" s="3"/>
      <c r="I23" s="3"/>
      <c r="J23" s="3"/>
    </row>
    <row r="24" customFormat="false" ht="12.75" hidden="false" customHeight="true" outlineLevel="0" collapsed="false">
      <c r="A24" s="18" t="s">
        <v>19</v>
      </c>
      <c r="B24" s="3"/>
      <c r="C24" s="19" t="n">
        <f aca="false">SUM(C9:C21)</f>
        <v>12.27998</v>
      </c>
      <c r="D24" s="19" t="n">
        <f aca="false">SUM(D9:D21)</f>
        <v>12.21439688</v>
      </c>
      <c r="E24" s="20" t="n">
        <f aca="false">D24-C24</f>
        <v>-0.0655831200000012</v>
      </c>
      <c r="F24" s="3"/>
      <c r="G24" s="3"/>
      <c r="H24" s="3"/>
      <c r="I24" s="3"/>
      <c r="J24" s="3"/>
    </row>
    <row r="25" customFormat="false" ht="12.75" hidden="false" customHeight="true" outlineLevel="0" collapsed="false">
      <c r="A25" s="3"/>
      <c r="B25" s="3"/>
      <c r="C25" s="16"/>
      <c r="D25" s="16"/>
      <c r="E25" s="21"/>
      <c r="F25" s="3"/>
      <c r="G25" s="3"/>
      <c r="H25" s="3"/>
      <c r="I25" s="3"/>
      <c r="J25" s="3"/>
    </row>
    <row r="26" customFormat="false" ht="12.75" hidden="false" customHeight="true" outlineLevel="0" collapsed="false">
      <c r="A26" s="3"/>
      <c r="B26" s="3"/>
      <c r="C26" s="16"/>
      <c r="D26" s="16"/>
      <c r="E26" s="16"/>
      <c r="F26" s="3"/>
      <c r="G26" s="3"/>
      <c r="H26" s="3"/>
      <c r="I26" s="3"/>
      <c r="J26" s="3"/>
    </row>
    <row r="27" customFormat="false" ht="12.75" hidden="false" customHeight="true" outlineLevel="0" collapsed="false">
      <c r="A27" s="3" t="s">
        <v>20</v>
      </c>
      <c r="B27" s="3"/>
      <c r="C27" s="12" t="n">
        <f aca="false">ROUND([1]Weekly_Fuel_Plan!M75/1000,3)-0.003</f>
        <v>2.087</v>
      </c>
      <c r="D27" s="12" t="n">
        <f aca="false">ROUND([1]Weekly_Fuel_Plan!G75/1000,3)</f>
        <v>1.963</v>
      </c>
      <c r="E27" s="12" t="n">
        <f aca="false">D27-C27</f>
        <v>-0.124</v>
      </c>
      <c r="F27" s="22"/>
      <c r="G27" s="22" t="s">
        <v>21</v>
      </c>
      <c r="H27" s="3"/>
      <c r="I27" s="3"/>
      <c r="J27" s="3"/>
    </row>
    <row r="28" customFormat="false" ht="12.75" hidden="false" customHeight="true" outlineLevel="0" collapsed="false">
      <c r="A28" s="3"/>
      <c r="B28" s="3"/>
      <c r="C28" s="12"/>
      <c r="D28" s="12"/>
      <c r="E28" s="12"/>
      <c r="F28" s="22"/>
      <c r="G28" s="22"/>
      <c r="H28" s="3"/>
      <c r="I28" s="3"/>
      <c r="J28" s="3"/>
    </row>
    <row r="29" customFormat="false" ht="12.75" hidden="false" customHeight="true" outlineLevel="0" collapsed="false">
      <c r="A29" s="3" t="s">
        <v>22</v>
      </c>
      <c r="B29" s="3"/>
      <c r="C29" s="12" t="n">
        <f aca="false">ROUND([1]Weekly_Fuel_Plan!M74/1000,3)</f>
        <v>0</v>
      </c>
      <c r="D29" s="12" t="n">
        <f aca="false">ROUND([1]Weekly_Fuel_Plan!G74/1000,3)</f>
        <v>-0.136</v>
      </c>
      <c r="E29" s="12" t="n">
        <f aca="false">D29-C29</f>
        <v>-0.136</v>
      </c>
      <c r="F29" s="22"/>
      <c r="G29" s="13" t="s">
        <v>23</v>
      </c>
      <c r="H29" s="3"/>
      <c r="I29" s="3"/>
      <c r="J29" s="3"/>
    </row>
    <row r="30" customFormat="false" ht="12.75" hidden="false" customHeight="true" outlineLevel="0" collapsed="false">
      <c r="A30" s="3"/>
      <c r="B30" s="3"/>
      <c r="C30" s="12"/>
      <c r="D30" s="12"/>
      <c r="E30" s="16"/>
      <c r="F30" s="22"/>
      <c r="G30" s="3"/>
      <c r="H30" s="3"/>
      <c r="I30" s="3"/>
      <c r="J30" s="3"/>
    </row>
    <row r="31" customFormat="false" ht="12.75" hidden="false" customHeight="true" outlineLevel="0" collapsed="false">
      <c r="A31" s="3" t="s">
        <v>24</v>
      </c>
      <c r="B31" s="3"/>
      <c r="C31" s="12" t="n">
        <f aca="false">ROUND([1]Weekly_Fuel_Plan!M76/1000,3)</f>
        <v>0</v>
      </c>
      <c r="D31" s="12" t="n">
        <f aca="false">ROUND([1]Weekly_Fuel_Plan!G76/1000,3)</f>
        <v>-0.109</v>
      </c>
      <c r="E31" s="12" t="n">
        <f aca="false">D31-C31</f>
        <v>-0.109</v>
      </c>
      <c r="F31" s="3"/>
      <c r="G31" s="3"/>
      <c r="H31" s="3"/>
      <c r="I31" s="3"/>
      <c r="J31" s="3"/>
    </row>
    <row r="32" customFormat="false" ht="12.75" hidden="false" customHeight="true" outlineLevel="0" collapsed="false">
      <c r="A32" s="3"/>
      <c r="B32" s="3"/>
      <c r="C32" s="16"/>
      <c r="D32" s="16"/>
      <c r="E32" s="12"/>
      <c r="F32" s="3"/>
      <c r="G32" s="3"/>
      <c r="H32" s="3"/>
      <c r="I32" s="3"/>
      <c r="J32" s="3"/>
    </row>
    <row r="33" customFormat="false" ht="12.75" hidden="false" customHeight="true" outlineLevel="0" collapsed="false">
      <c r="A33" s="3" t="s">
        <v>25</v>
      </c>
      <c r="B33" s="3"/>
      <c r="C33" s="12" t="n">
        <f aca="false">ROUND(([1]Weekly_Fuel_Plan!M72+[1]Weekly_Fuel_Plan!M73)/1000,3)</f>
        <v>0</v>
      </c>
      <c r="D33" s="12" t="n">
        <f aca="false">ROUND(([1]Weekly_Fuel_Plan!G72+[1]Weekly_Fuel_Plan!G73)/1000,3)</f>
        <v>0</v>
      </c>
      <c r="E33" s="12" t="n">
        <f aca="false">D33-C33</f>
        <v>0</v>
      </c>
      <c r="F33" s="3"/>
      <c r="G33" s="22"/>
      <c r="H33" s="3"/>
      <c r="I33" s="3"/>
      <c r="J33" s="3"/>
    </row>
    <row r="34" customFormat="false" ht="12.75" hidden="false" customHeight="true" outlineLevel="0" collapsed="false">
      <c r="A34" s="3"/>
      <c r="B34" s="3"/>
      <c r="C34" s="12"/>
      <c r="D34" s="12"/>
      <c r="E34" s="12"/>
      <c r="F34" s="3"/>
      <c r="G34" s="22"/>
      <c r="H34" s="3"/>
      <c r="I34" s="3"/>
      <c r="J34" s="3"/>
    </row>
    <row r="35" customFormat="false" ht="12.75" hidden="false" customHeight="true" outlineLevel="0" collapsed="false">
      <c r="A35" s="3" t="s">
        <v>26</v>
      </c>
      <c r="B35" s="3"/>
      <c r="C35" s="12" t="n">
        <f aca="false">[1]Weekly_Fuel_Plan!Y35/1000</f>
        <v>0.1</v>
      </c>
      <c r="D35" s="12" t="n">
        <v>0</v>
      </c>
      <c r="E35" s="12" t="n">
        <f aca="false">D35-C35</f>
        <v>-0.1</v>
      </c>
      <c r="F35" s="3"/>
      <c r="G35" s="22"/>
      <c r="H35" s="3"/>
      <c r="I35" s="3"/>
      <c r="J35" s="3"/>
    </row>
    <row r="36" customFormat="false" ht="12.75" hidden="false" customHeight="true" outlineLevel="0" collapsed="false">
      <c r="A36" s="3"/>
      <c r="B36" s="3"/>
      <c r="C36" s="16"/>
      <c r="D36" s="16"/>
      <c r="E36" s="15"/>
      <c r="F36" s="3"/>
      <c r="G36" s="22"/>
      <c r="H36" s="3"/>
      <c r="I36" s="3"/>
      <c r="J36" s="3"/>
    </row>
    <row r="37" customFormat="false" ht="12.75" hidden="false" customHeight="true" outlineLevel="0" collapsed="false">
      <c r="A37" s="3" t="s">
        <v>27</v>
      </c>
      <c r="B37" s="3"/>
      <c r="C37" s="12"/>
      <c r="D37" s="12"/>
      <c r="E37" s="12" t="n">
        <f aca="false">D37-C37</f>
        <v>0</v>
      </c>
      <c r="F37" s="3"/>
      <c r="G37" s="22"/>
      <c r="H37" s="3"/>
      <c r="I37" s="3"/>
      <c r="J37" s="3"/>
    </row>
    <row r="38" customFormat="false" ht="12.75" hidden="false" customHeight="true" outlineLevel="0" collapsed="false">
      <c r="A38" s="3"/>
      <c r="B38" s="3"/>
      <c r="C38" s="23"/>
      <c r="D38" s="23"/>
      <c r="E38" s="23"/>
      <c r="F38" s="3"/>
      <c r="G38" s="22"/>
      <c r="H38" s="3"/>
      <c r="I38" s="3"/>
      <c r="J38" s="3"/>
    </row>
    <row r="39" customFormat="false" ht="12.75" hidden="false" customHeight="true" outlineLevel="0" collapsed="false">
      <c r="A39" s="18" t="s">
        <v>28</v>
      </c>
      <c r="B39" s="3"/>
      <c r="C39" s="24" t="n">
        <f aca="false">SUM(C27:C38)</f>
        <v>2.187</v>
      </c>
      <c r="D39" s="24" t="n">
        <f aca="false">SUM(D27:D38)</f>
        <v>1.718</v>
      </c>
      <c r="E39" s="25" t="n">
        <f aca="false">SUM(E27:E38)</f>
        <v>-0.469</v>
      </c>
      <c r="F39" s="3"/>
      <c r="G39" s="22"/>
      <c r="H39" s="3"/>
      <c r="I39" s="3"/>
      <c r="J39" s="3"/>
    </row>
    <row r="40" customFormat="false" ht="12.75" hidden="false" customHeight="true" outlineLevel="0" collapsed="false">
      <c r="A40" s="18"/>
      <c r="B40" s="3"/>
      <c r="C40" s="12"/>
      <c r="D40" s="12"/>
      <c r="E40" s="26"/>
      <c r="F40" s="3"/>
      <c r="G40" s="27"/>
      <c r="H40" s="3"/>
      <c r="I40" s="3"/>
      <c r="J40" s="3"/>
    </row>
    <row r="41" customFormat="false" ht="12.75" hidden="true" customHeight="true" outlineLevel="0" collapsed="false">
      <c r="A41" s="18" t="s">
        <v>29</v>
      </c>
      <c r="B41" s="3"/>
      <c r="C41" s="12" t="n">
        <v>0</v>
      </c>
      <c r="D41" s="16" t="n">
        <v>0</v>
      </c>
      <c r="E41" s="12" t="n">
        <f aca="false">SUM(D41-C41)</f>
        <v>0</v>
      </c>
      <c r="F41" s="3"/>
      <c r="G41" s="27"/>
      <c r="H41" s="3"/>
      <c r="I41" s="3"/>
      <c r="J41" s="3"/>
    </row>
    <row r="42" customFormat="false" ht="12.75" hidden="true" customHeight="true" outlineLevel="0" collapsed="false">
      <c r="A42" s="3"/>
      <c r="B42" s="3"/>
      <c r="C42" s="16"/>
      <c r="D42" s="16"/>
      <c r="E42" s="23"/>
      <c r="F42" s="3"/>
      <c r="G42" s="27"/>
      <c r="H42" s="3"/>
      <c r="I42" s="3"/>
      <c r="J42" s="3"/>
    </row>
    <row r="43" customFormat="false" ht="12.75" hidden="true" customHeight="true" outlineLevel="0" collapsed="false">
      <c r="A43" s="18" t="s">
        <v>30</v>
      </c>
      <c r="B43" s="3"/>
      <c r="C43" s="12" t="n">
        <v>0</v>
      </c>
      <c r="D43" s="16" t="n">
        <v>0</v>
      </c>
      <c r="E43" s="12" t="n">
        <f aca="false">SUM(D43-C43)</f>
        <v>0</v>
      </c>
      <c r="F43" s="3"/>
      <c r="G43" s="27"/>
      <c r="H43" s="3"/>
      <c r="I43" s="3"/>
      <c r="J43" s="3"/>
    </row>
    <row r="44" customFormat="false" ht="12.75" hidden="true" customHeight="true" outlineLevel="0" collapsed="false">
      <c r="A44" s="3"/>
      <c r="B44" s="3"/>
      <c r="C44" s="23"/>
      <c r="D44" s="23"/>
      <c r="E44" s="21"/>
      <c r="F44" s="3"/>
      <c r="G44" s="3"/>
      <c r="H44" s="3"/>
      <c r="I44" s="3"/>
      <c r="J44" s="3"/>
    </row>
    <row r="45" customFormat="false" ht="14.2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</row>
    <row r="46" customFormat="false" ht="12.75" hidden="false" customHeight="true" outlineLevel="0" collapsed="false">
      <c r="A46" s="18" t="s">
        <v>31</v>
      </c>
      <c r="B46" s="3"/>
      <c r="C46" s="24" t="n">
        <f aca="false">C24+C39+C41+C43</f>
        <v>14.46698</v>
      </c>
      <c r="D46" s="24" t="n">
        <f aca="false">D24+D39+D41+D43</f>
        <v>13.93239688</v>
      </c>
      <c r="E46" s="25" t="n">
        <f aca="false">E24+E39+E41+E43</f>
        <v>-0.534583120000001</v>
      </c>
      <c r="F46" s="3"/>
      <c r="G46" s="3"/>
      <c r="H46" s="3"/>
      <c r="I46" s="3"/>
      <c r="J46" s="3"/>
    </row>
    <row r="47" customFormat="false" ht="12.75" hidden="false" customHeight="true" outlineLevel="0" collapsed="false">
      <c r="A47" s="3"/>
      <c r="B47" s="3"/>
      <c r="C47" s="16"/>
      <c r="D47" s="16"/>
      <c r="E47" s="23"/>
      <c r="F47" s="3"/>
      <c r="G47" s="3"/>
      <c r="H47" s="3"/>
      <c r="I47" s="3"/>
      <c r="J47" s="3"/>
    </row>
    <row r="48" customFormat="false" ht="12.75" hidden="false" customHeight="true" outlineLevel="0" collapsed="false">
      <c r="A48" s="18"/>
      <c r="B48" s="3"/>
      <c r="C48" s="16"/>
      <c r="D48" s="16"/>
      <c r="E48" s="12"/>
      <c r="F48" s="3"/>
      <c r="G48" s="3"/>
      <c r="H48" s="3"/>
      <c r="I48" s="3"/>
      <c r="J48" s="3"/>
    </row>
    <row r="49" customFormat="false" ht="12.75" hidden="false" customHeight="true" outlineLevel="0" collapsed="false">
      <c r="A49" s="18" t="s">
        <v>32</v>
      </c>
      <c r="B49" s="3"/>
      <c r="C49" s="12" t="n">
        <v>-0.942</v>
      </c>
      <c r="D49" s="12" t="n">
        <v>-0.75</v>
      </c>
      <c r="E49" s="12" t="n">
        <f aca="false">D49-C49</f>
        <v>0.192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</row>
    <row r="50" customFormat="false" ht="12.75" hidden="false" customHeight="true" outlineLevel="0" collapsed="false">
      <c r="A50" s="18"/>
      <c r="B50" s="3"/>
      <c r="C50" s="12"/>
      <c r="D50" s="12"/>
      <c r="E50" s="12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</row>
    <row r="51" customFormat="false" ht="12.75" hidden="false" customHeight="true" outlineLevel="0" collapsed="false">
      <c r="A51" s="18" t="s">
        <v>33</v>
      </c>
      <c r="B51" s="3"/>
      <c r="C51" s="12" t="n">
        <v>0</v>
      </c>
      <c r="D51" s="12" t="n">
        <f aca="false">C51</f>
        <v>0</v>
      </c>
      <c r="E51" s="12" t="n">
        <f aca="false">D51-C51</f>
        <v>0</v>
      </c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</row>
    <row r="52" customFormat="false" ht="12.75" hidden="false" customHeight="true" outlineLevel="0" collapsed="false">
      <c r="A52" s="18"/>
      <c r="B52" s="3"/>
      <c r="C52" s="12"/>
      <c r="D52" s="12"/>
      <c r="E52" s="26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</row>
    <row r="53" customFormat="false" ht="12.75" hidden="false" customHeight="true" outlineLevel="0" collapsed="false">
      <c r="A53" s="18" t="s">
        <v>34</v>
      </c>
      <c r="B53" s="3"/>
      <c r="C53" s="12" t="n">
        <v>-0.004</v>
      </c>
      <c r="D53" s="12" t="n">
        <f aca="false">C53</f>
        <v>-0.004</v>
      </c>
      <c r="E53" s="12" t="n">
        <f aca="false">SUM(D53-C53)</f>
        <v>0</v>
      </c>
      <c r="F53" s="3"/>
      <c r="G53" s="3"/>
      <c r="H53" s="3"/>
      <c r="I53" s="3"/>
      <c r="J53" s="3"/>
    </row>
    <row r="54" customFormat="false" ht="12.75" hidden="false" customHeight="true" outlineLevel="0" collapsed="false">
      <c r="A54" s="18"/>
      <c r="B54" s="3"/>
      <c r="C54" s="12"/>
      <c r="D54" s="12"/>
      <c r="E54" s="26"/>
      <c r="F54" s="3"/>
      <c r="G54" s="3"/>
      <c r="H54" s="3"/>
      <c r="I54" s="3"/>
      <c r="J54" s="3"/>
    </row>
    <row r="55" customFormat="false" ht="15" hidden="false" customHeight="true" outlineLevel="0" collapsed="false">
      <c r="A55" s="18" t="s">
        <v>35</v>
      </c>
      <c r="B55" s="3"/>
      <c r="C55" s="24" t="n">
        <f aca="false">SUM(C46:C54)</f>
        <v>13.52098</v>
      </c>
      <c r="D55" s="24" t="n">
        <f aca="false">SUM(D46:D54)+0.001</f>
        <v>13.17939688</v>
      </c>
      <c r="E55" s="25" t="n">
        <f aca="false">SUM(E46:E54)</f>
        <v>-0.342583120000001</v>
      </c>
      <c r="F55" s="3"/>
      <c r="G55" s="3"/>
      <c r="H55" s="3"/>
      <c r="I55" s="3"/>
      <c r="J55" s="3"/>
    </row>
    <row r="56" customFormat="false" ht="15" hidden="false" customHeight="true" outlineLevel="0" collapsed="false">
      <c r="A56" s="18"/>
      <c r="B56" s="3"/>
      <c r="C56" s="12"/>
      <c r="D56" s="12"/>
      <c r="E56" s="26"/>
      <c r="F56" s="3"/>
      <c r="G56" s="3"/>
      <c r="H56" s="3"/>
      <c r="I56" s="3"/>
      <c r="J56" s="3"/>
    </row>
    <row r="57" customFormat="false" ht="15" hidden="true" customHeight="true" outlineLevel="0" collapsed="false">
      <c r="A57" s="18"/>
      <c r="B57" s="3"/>
      <c r="C57" s="12"/>
      <c r="D57" s="12"/>
      <c r="E57" s="26"/>
      <c r="F57" s="3"/>
      <c r="G57" s="3"/>
      <c r="H57" s="3"/>
      <c r="I57" s="3"/>
      <c r="J57" s="3"/>
    </row>
    <row r="58" customFormat="false" ht="15" hidden="true" customHeight="true" outlineLevel="0" collapsed="false">
      <c r="A58" s="3" t="s">
        <v>36</v>
      </c>
      <c r="B58" s="3"/>
      <c r="C58" s="28" t="n">
        <v>0</v>
      </c>
      <c r="D58" s="28" t="n">
        <v>0</v>
      </c>
      <c r="E58" s="28" t="n">
        <f aca="false">D58-C58</f>
        <v>0</v>
      </c>
      <c r="F58" s="3"/>
      <c r="G58" s="3"/>
      <c r="H58" s="3"/>
      <c r="I58" s="3"/>
      <c r="J58" s="3"/>
    </row>
    <row r="59" customFormat="false" ht="15" hidden="true" customHeight="true" outlineLevel="0" collapsed="false">
      <c r="A59" s="3" t="s">
        <v>37</v>
      </c>
      <c r="B59" s="3"/>
      <c r="C59" s="28" t="n">
        <v>0</v>
      </c>
      <c r="D59" s="28" t="n">
        <v>0</v>
      </c>
      <c r="E59" s="28" t="n">
        <f aca="false">D59-C59</f>
        <v>0</v>
      </c>
      <c r="F59" s="3"/>
      <c r="G59" s="3"/>
      <c r="H59" s="3"/>
      <c r="I59" s="3"/>
      <c r="J59" s="3"/>
    </row>
    <row r="60" customFormat="false" ht="15" hidden="true" customHeight="true" outlineLevel="0" collapsed="false">
      <c r="A60" s="3" t="s">
        <v>38</v>
      </c>
      <c r="B60" s="3"/>
      <c r="C60" s="29" t="n">
        <v>0</v>
      </c>
      <c r="D60" s="28" t="n">
        <v>0</v>
      </c>
      <c r="E60" s="29" t="n">
        <f aca="false">D60-C60</f>
        <v>0</v>
      </c>
      <c r="F60" s="3"/>
      <c r="G60" s="3"/>
      <c r="H60" s="3"/>
      <c r="I60" s="3"/>
      <c r="J60" s="3"/>
    </row>
    <row r="61" customFormat="false" ht="15" hidden="true" customHeight="true" outlineLevel="0" collapsed="false">
      <c r="A61" s="3" t="s">
        <v>39</v>
      </c>
      <c r="B61" s="3"/>
      <c r="C61" s="29" t="n">
        <v>12.233</v>
      </c>
      <c r="D61" s="28" t="n">
        <v>12.578</v>
      </c>
      <c r="E61" s="29" t="n">
        <f aca="false">D61-C61</f>
        <v>0.344999999999999</v>
      </c>
      <c r="F61" s="3"/>
      <c r="G61" s="3" t="s">
        <v>40</v>
      </c>
      <c r="H61" s="3"/>
      <c r="I61" s="3"/>
      <c r="J61" s="3"/>
    </row>
    <row r="62" customFormat="false" ht="15" hidden="true" customHeight="true" outlineLevel="0" collapsed="false">
      <c r="A62" s="3" t="s">
        <v>41</v>
      </c>
      <c r="B62" s="3"/>
      <c r="C62" s="30" t="n">
        <v>13.71</v>
      </c>
      <c r="D62" s="31" t="n">
        <v>13.451</v>
      </c>
      <c r="E62" s="30" t="n">
        <f aca="false">D62-C62</f>
        <v>-0.259</v>
      </c>
      <c r="F62" s="3"/>
      <c r="G62" s="3" t="s">
        <v>40</v>
      </c>
      <c r="H62" s="3"/>
      <c r="I62" s="3"/>
      <c r="J62" s="3"/>
    </row>
    <row r="63" customFormat="false" ht="15" hidden="true" customHeight="true" outlineLevel="0" collapsed="false">
      <c r="A63" s="18"/>
      <c r="B63" s="3"/>
      <c r="C63" s="29"/>
      <c r="D63" s="29"/>
      <c r="E63" s="29"/>
      <c r="F63" s="3"/>
      <c r="G63" s="3"/>
      <c r="H63" s="3"/>
      <c r="I63" s="3"/>
      <c r="J63" s="3"/>
    </row>
    <row r="64" customFormat="false" ht="15" hidden="false" customHeight="true" outlineLevel="0" collapsed="false">
      <c r="A64" s="3"/>
      <c r="B64" s="3"/>
      <c r="C64" s="28"/>
      <c r="D64" s="28"/>
      <c r="E64" s="32"/>
      <c r="F64" s="3"/>
      <c r="G64" s="3"/>
      <c r="H64" s="3"/>
      <c r="I64" s="3"/>
      <c r="J64" s="3"/>
    </row>
    <row r="65" customFormat="false" ht="15.75" hidden="false" customHeight="false" outlineLevel="0" collapsed="false">
      <c r="A65" s="18" t="s">
        <v>42</v>
      </c>
      <c r="B65" s="3"/>
      <c r="C65" s="31" t="n">
        <f aca="false">SUM(C55:C64)</f>
        <v>39.46398</v>
      </c>
      <c r="D65" s="31" t="n">
        <f aca="false">SUM(D55:D64)</f>
        <v>39.20839688</v>
      </c>
      <c r="E65" s="33" t="n">
        <f aca="false">D65-C65</f>
        <v>-0.255583120000004</v>
      </c>
      <c r="F65" s="3"/>
      <c r="G65" s="3"/>
      <c r="H65" s="3"/>
      <c r="I65" s="3"/>
      <c r="J65" s="3"/>
    </row>
    <row r="66" customFormat="false" ht="15" hidden="false" customHeight="fals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</row>
    <row r="67" customFormat="false" ht="15" hidden="false" customHeight="false" outlineLevel="0" collapsed="false">
      <c r="A67" s="3"/>
      <c r="B67" s="3"/>
      <c r="C67" s="3"/>
      <c r="D67" s="27"/>
      <c r="E67" s="3"/>
      <c r="F67" s="3"/>
      <c r="G67" s="3"/>
      <c r="H67" s="3"/>
      <c r="I67" s="3"/>
      <c r="J67" s="3"/>
    </row>
    <row r="68" customFormat="false" ht="15.75" hidden="false" customHeight="false" outlineLevel="0" collapsed="false">
      <c r="A68" s="34"/>
      <c r="B68" s="34"/>
      <c r="C68" s="34"/>
      <c r="D68" s="34"/>
      <c r="E68" s="34"/>
      <c r="F68" s="34"/>
      <c r="G68" s="34"/>
    </row>
    <row r="69" customFormat="false" ht="15.75" hidden="false" customHeight="false" outlineLevel="0" collapsed="false">
      <c r="A69" s="34"/>
      <c r="B69" s="34"/>
      <c r="C69" s="34"/>
      <c r="D69" s="34"/>
      <c r="E69" s="34"/>
      <c r="F69" s="34"/>
      <c r="G69" s="34"/>
    </row>
    <row r="70" customFormat="false" ht="15.75" hidden="false" customHeight="false" outlineLevel="0" collapsed="false">
      <c r="A70" s="34"/>
      <c r="B70" s="34"/>
      <c r="C70" s="34"/>
      <c r="D70" s="34"/>
      <c r="E70" s="34"/>
      <c r="F70" s="34"/>
      <c r="G70" s="34"/>
    </row>
    <row r="71" customFormat="false" ht="15.75" hidden="false" customHeight="false" outlineLevel="0" collapsed="false">
      <c r="A71" s="34"/>
      <c r="B71" s="34"/>
      <c r="C71" s="34"/>
      <c r="D71" s="34"/>
      <c r="E71" s="34"/>
      <c r="F71" s="34"/>
      <c r="G71" s="34"/>
    </row>
    <row r="72" customFormat="false" ht="15.75" hidden="false" customHeight="false" outlineLevel="0" collapsed="false">
      <c r="A72" s="34"/>
      <c r="B72" s="34"/>
      <c r="C72" s="34"/>
      <c r="D72" s="34"/>
      <c r="E72" s="34"/>
      <c r="F72" s="34"/>
      <c r="G72" s="34"/>
    </row>
    <row r="73" customFormat="false" ht="15.75" hidden="false" customHeight="false" outlineLevel="0" collapsed="false">
      <c r="A73" s="34"/>
      <c r="B73" s="34"/>
      <c r="C73" s="34"/>
      <c r="D73" s="34"/>
      <c r="E73" s="34"/>
      <c r="F73" s="34"/>
      <c r="G73" s="34"/>
    </row>
    <row r="74" customFormat="false" ht="15.75" hidden="false" customHeight="false" outlineLevel="0" collapsed="false">
      <c r="A74" s="34"/>
      <c r="B74" s="34"/>
      <c r="C74" s="34"/>
      <c r="D74" s="34"/>
      <c r="E74" s="34"/>
      <c r="F74" s="34"/>
      <c r="G74" s="34"/>
    </row>
    <row r="75" customFormat="false" ht="15.75" hidden="false" customHeight="false" outlineLevel="0" collapsed="false">
      <c r="A75" s="34"/>
      <c r="B75" s="34"/>
      <c r="C75" s="34"/>
      <c r="D75" s="34"/>
      <c r="E75" s="34"/>
      <c r="F75" s="34"/>
      <c r="G75" s="34"/>
    </row>
    <row r="76" customFormat="false" ht="15.75" hidden="false" customHeight="false" outlineLevel="0" collapsed="false">
      <c r="A76" s="34"/>
      <c r="B76" s="34"/>
      <c r="C76" s="34"/>
      <c r="D76" s="34"/>
      <c r="E76" s="34"/>
      <c r="F76" s="34"/>
      <c r="G76" s="34"/>
    </row>
    <row r="77" customFormat="false" ht="15.75" hidden="false" customHeight="false" outlineLevel="0" collapsed="false">
      <c r="A77" s="34"/>
      <c r="B77" s="34"/>
      <c r="C77" s="34"/>
      <c r="D77" s="34"/>
      <c r="E77" s="34"/>
      <c r="F77" s="34"/>
      <c r="G77" s="34"/>
    </row>
    <row r="78" customFormat="false" ht="15.75" hidden="false" customHeight="false" outlineLevel="0" collapsed="false">
      <c r="A78" s="34"/>
      <c r="B78" s="34"/>
      <c r="C78" s="34"/>
      <c r="D78" s="34"/>
      <c r="E78" s="34"/>
      <c r="F78" s="34"/>
      <c r="G78" s="34"/>
    </row>
    <row r="79" customFormat="false" ht="15.75" hidden="false" customHeight="false" outlineLevel="0" collapsed="false">
      <c r="A79" s="34"/>
      <c r="B79" s="34"/>
      <c r="C79" s="34"/>
      <c r="D79" s="34"/>
      <c r="E79" s="34"/>
      <c r="F79" s="34"/>
      <c r="G79" s="34"/>
    </row>
    <row r="80" customFormat="false" ht="15.75" hidden="false" customHeight="false" outlineLevel="0" collapsed="false">
      <c r="A80" s="34"/>
      <c r="B80" s="34"/>
      <c r="C80" s="34"/>
      <c r="D80" s="34"/>
      <c r="E80" s="34"/>
      <c r="F80" s="34"/>
      <c r="G80" s="34"/>
    </row>
    <row r="81" customFormat="false" ht="15.75" hidden="false" customHeight="false" outlineLevel="0" collapsed="false">
      <c r="A81" s="34"/>
      <c r="B81" s="35"/>
      <c r="C81" s="34"/>
      <c r="D81" s="34"/>
      <c r="E81" s="34"/>
      <c r="F81" s="34"/>
      <c r="G81" s="34"/>
    </row>
    <row r="82" customFormat="false" ht="15.75" hidden="false" customHeight="false" outlineLevel="0" collapsed="false">
      <c r="A82" s="34"/>
      <c r="B82" s="35"/>
      <c r="C82" s="34"/>
      <c r="D82" s="34"/>
      <c r="E82" s="34"/>
      <c r="F82" s="34"/>
      <c r="G82" s="34"/>
    </row>
  </sheetData>
  <mergeCells count="3">
    <mergeCell ref="A1:G1"/>
    <mergeCell ref="A2:G2"/>
    <mergeCell ref="C5:E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1999-10-11T12:29:11Z</dcterms:created>
  <dc:creator>ET&amp;S Lan Support</dc:creator>
  <dc:description/>
  <dc:language>en-US</dc:language>
  <cp:lastModifiedBy>jmoore3</cp:lastModifiedBy>
  <cp:lastPrinted>2002-03-15T17:56:21Z</cp:lastPrinted>
  <dcterms:modified xsi:type="dcterms:W3CDTF">2002-03-15T18:46:03Z</dcterms:modified>
  <cp:revision>0</cp:revision>
  <dc:subject/>
  <dc:title/>
</cp:coreProperties>
</file>