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<sst xmlns="http://schemas.openxmlformats.org/spreadsheetml/2006/main" count="41" uniqueCount="41">
  <si>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</si>
  <si>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</si>
  <si>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</si>
  <si>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</si>
  <si>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</si>
  <si>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</si>
  <si>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</si>
  <si>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</si>
  <si>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</si>
  <si>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New Contracts; Lower flow on one-part rate contracts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</si>
  <si>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</si>
  <si>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</si>
  <si>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</si>
  <si>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</si>
  <si>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Ignacio Demand Revenues</t>
  </si>
  <si>
    <t xml:space="preserve">Ignacio Commodity Revenues</t>
  </si>
  <si>
    <t xml:space="preserve">Higher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</si>
  <si>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</si>
  <si>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</si>
  <si>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</si>
  <si>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$2.11 vs. Plan index price of $2.54</t>
  </si>
  <si>
    <t xml:space="preserve">Fuel Volume Variance-Unhedged</t>
  </si>
  <si>
    <t xml:space="preserve">Lower retained volumes due to lower West flow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</si>
  <si>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</si>
  <si>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</si>
  <si>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</si>
  <si>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</si>
  <si>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</si>
  <si>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</si>
  <si>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</si>
  <si>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</si>
  <si>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</si>
  <si>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</si>
  <si>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</si>
  <si>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</si>
  <si>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</si>
  <si>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</si>
  <si>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</si>
  <si>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</si>
  <si>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January</t>
  </si>
  <si>
    <t xml:space="preserve">February 28, 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</si>
</sst>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gthou-dv01/common/TWMarketing/TWFIN/MKT_ANLY/TW/TWFIN/2002/WEEKLY/February/Feb_Wk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February, 2002</v>
          </cell>
        </row>
        <row r="8">
          <cell r="C8" t="str">
            <v>February:  02/01/02 thru 02/27/02</v>
          </cell>
        </row>
        <row r="106">
          <cell r="C106">
            <v>12.2387</v>
          </cell>
        </row>
      </sheetData>
      <sheetData sheetId="5"/>
      <sheetData sheetId="6">
        <row r="10">
          <cell r="N10">
            <v>1398.348</v>
          </cell>
        </row>
        <row r="10">
          <cell r="P10">
            <v>1480.248</v>
          </cell>
        </row>
        <row r="20">
          <cell r="N20">
            <v>1970.72204</v>
          </cell>
        </row>
        <row r="20">
          <cell r="P20">
            <v>1969.25596</v>
          </cell>
        </row>
        <row r="27">
          <cell r="N27">
            <v>271.27543</v>
          </cell>
        </row>
        <row r="27">
          <cell r="P27">
            <v>275.3604</v>
          </cell>
        </row>
        <row r="33">
          <cell r="N33">
            <v>1238.139523</v>
          </cell>
        </row>
        <row r="33">
          <cell r="P33">
            <v>1072.868384</v>
          </cell>
        </row>
        <row r="40">
          <cell r="N40">
            <v>3615.276695</v>
          </cell>
        </row>
        <row r="40">
          <cell r="P40">
            <v>3361.05859</v>
          </cell>
        </row>
        <row r="46">
          <cell r="N46">
            <v>9171.5459704</v>
          </cell>
        </row>
        <row r="46">
          <cell r="P46">
            <v>8882.039734</v>
          </cell>
        </row>
        <row r="50">
          <cell r="N50">
            <v>301.904109</v>
          </cell>
        </row>
        <row r="50">
          <cell r="P50">
            <v>307.7844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56</v>
          </cell>
        </row>
        <row r="62">
          <cell r="P62">
            <v>56</v>
          </cell>
        </row>
        <row r="69">
          <cell r="N69">
            <v>684.459967</v>
          </cell>
        </row>
        <row r="69">
          <cell r="P69">
            <v>717.945472384</v>
          </cell>
        </row>
        <row r="75">
          <cell r="N75">
            <v>1189.87859</v>
          </cell>
        </row>
        <row r="75">
          <cell r="P75">
            <v>1180.850872384</v>
          </cell>
        </row>
        <row r="78">
          <cell r="N78">
            <v>283.157327</v>
          </cell>
        </row>
        <row r="78">
          <cell r="P78">
            <v>234.504144</v>
          </cell>
        </row>
        <row r="84">
          <cell r="N84">
            <v>452.321649</v>
          </cell>
        </row>
        <row r="84">
          <cell r="P84">
            <v>501.035472</v>
          </cell>
        </row>
        <row r="89">
          <cell r="N89">
            <v>913.8118104</v>
          </cell>
        </row>
        <row r="89">
          <cell r="P89">
            <v>821.155016</v>
          </cell>
        </row>
      </sheetData>
      <sheetData sheetId="7"/>
      <sheetData sheetId="8">
        <row r="35">
          <cell r="Y35">
            <v>425</v>
          </cell>
        </row>
        <row r="72">
          <cell r="G72">
            <v>0</v>
          </cell>
        </row>
        <row r="72">
          <cell r="M72">
            <v>0</v>
          </cell>
        </row>
        <row r="73">
          <cell r="G73">
            <v>0</v>
          </cell>
        </row>
        <row r="73">
          <cell r="M73">
            <v>0</v>
          </cell>
        </row>
        <row r="74">
          <cell r="G74">
            <v>-190.930948367225</v>
          </cell>
        </row>
        <row r="74">
          <cell r="M74">
            <v>0</v>
          </cell>
        </row>
        <row r="75">
          <cell r="G75">
            <v>1613.04610368518</v>
          </cell>
        </row>
        <row r="75">
          <cell r="M75">
            <v>1942.53561585974</v>
          </cell>
        </row>
        <row r="76">
          <cell r="G76">
            <v>-18.9980799999998</v>
          </cell>
        </row>
        <row r="76">
          <cell r="M76">
            <v>0</v>
          </cell>
        </row>
      </sheetData>
      <sheetData sheetId="9"/>
      <sheetData sheetId="10"/>
      <sheetData sheetId="11">
        <row r="9">
          <cell r="C9">
            <v>8.159</v>
          </cell>
          <cell r="D9">
            <v>8.494</v>
          </cell>
        </row>
        <row r="13">
          <cell r="C13">
            <v>1.082</v>
          </cell>
        </row>
        <row r="17">
          <cell r="C17">
            <v>0.736</v>
          </cell>
          <cell r="D17">
            <v>0.735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February:  02/01/02 thru 02/27/02</v>
      </c>
      <c r="B3" s="3"/>
      <c r="C3" s="3"/>
      <c r="D3" s="3"/>
      <c r="E3" s="3"/>
      <c r="F3" s="3"/>
      <c r="G3" s="6" t="n">
        <f aca="true">NOW()</f>
        <v>45926.9487148129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February,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8.159</v>
      </c>
      <c r="D9" s="12" t="n">
        <f aca="false">ROUND(([1]Weekly_Transport_Plan!N10+[1]Weekly_Transport_Plan!N20+[1]Weekly_Transport_Plan!N27+[1]Weekly_Transport_Plan!N33+[1]Weekly_Transport_Plan!N40)/1000,3)</f>
        <v>8.494</v>
      </c>
      <c r="E9" s="12" t="n">
        <f aca="false">D9-C9</f>
        <v>0.334999999999999</v>
      </c>
      <c r="F9" s="3"/>
      <c r="G9" s="13" t="s">
        <v>9</v>
      </c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10</v>
      </c>
      <c r="B11" s="3"/>
      <c r="C11" s="12" t="n">
        <f aca="false">((ROUND([1]Weekly_Transport_Plan!P46,3))/1000)-[1]SHarris_Mthly_Rpt_Plan!C9</f>
        <v>0.723040000000001</v>
      </c>
      <c r="D11" s="12" t="n">
        <f aca="false">((ROUND([1]Weekly_Transport_Plan!N46,3))/1000)-[1]SHarris_Mthly_Rpt_Plan!D9</f>
        <v>0.677546000000001</v>
      </c>
      <c r="E11" s="12" t="n">
        <f aca="false">D11-C11</f>
        <v>-0.0454939999999997</v>
      </c>
      <c r="F11" s="3"/>
      <c r="G11" s="13" t="s">
        <v>11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12</v>
      </c>
      <c r="B13" s="3"/>
      <c r="C13" s="12" t="n">
        <f aca="false">ROUND((([1]Weekly_Transport_Plan!P50+[1]Weekly_Transport_Plan!P56+[1]Weekly_Transport_Plan!P62+[1]Weekly_Transport_Plan!P69)/1000),3)</f>
        <v>1.082</v>
      </c>
      <c r="D13" s="12" t="n">
        <f aca="false">ROUND((([1]Weekly_Transport_Plan!N50+[1]Weekly_Transport_Plan!N56+[1]Weekly_Transport_Plan!N62+[1]Weekly_Transport_Plan!N69)/1000),3)</f>
        <v>1.042</v>
      </c>
      <c r="E13" s="12" t="n">
        <f aca="false">D13-C13</f>
        <v>-0.04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13</v>
      </c>
      <c r="B15" s="3"/>
      <c r="C15" s="12" t="n">
        <f aca="false">ROUND([1]Weekly_Transport_Plan!P75/1000,3)-[1]SHarris_Mthly_Rpt_Plan!C13</f>
        <v>0.099</v>
      </c>
      <c r="D15" s="12" t="n">
        <f aca="false">ROUND([1]Weekly_Transport_Plan!N75/1000,3)-D13</f>
        <v>0.148</v>
      </c>
      <c r="E15" s="12" t="n">
        <f aca="false">D15-C15</f>
        <v>0.0489999999999999</v>
      </c>
      <c r="F15" s="3"/>
      <c r="G15" s="3"/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0.736</v>
      </c>
      <c r="D17" s="12" t="n">
        <f aca="false">ROUND(([1]Weekly_Transport_Plan!N78+[1]Weekly_Transport_Plan!N84)/1000,3)</f>
        <v>0.735</v>
      </c>
      <c r="E17" s="12" t="n">
        <f aca="false">D17-C17</f>
        <v>-0.001</v>
      </c>
      <c r="F17" s="3"/>
      <c r="G17" s="3"/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15</v>
      </c>
      <c r="B19" s="3"/>
      <c r="C19" s="12" t="n">
        <f aca="false">ROUND([1]Weekly_Transport_Plan!P89/1000,3)-[1]SHarris_Mthly_Rpt_Plan!C17</f>
        <v>0.085</v>
      </c>
      <c r="D19" s="12" t="n">
        <f aca="false">ROUND([1]Weekly_Transport_Plan!N89/1000,3)-[1]SHarris_Mthly_Rpt_Plan!D17</f>
        <v>0.179</v>
      </c>
      <c r="E19" s="12" t="n">
        <f aca="false">D19-C19</f>
        <v>0.0940000000000001</v>
      </c>
      <c r="F19" s="3"/>
      <c r="G19" s="3" t="s">
        <v>16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17</v>
      </c>
      <c r="B21" s="3"/>
      <c r="C21" s="15" t="n">
        <v>0</v>
      </c>
      <c r="D21" s="12" t="n">
        <f aca="false">'[1]Main Data Input'!C106/1000</f>
        <v>0.0122387</v>
      </c>
      <c r="E21" s="12" t="n">
        <f aca="false">D21-C21</f>
        <v>0.0122387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18</v>
      </c>
      <c r="B24" s="3"/>
      <c r="C24" s="19" t="n">
        <f aca="false">SUM(C9:C21)</f>
        <v>10.88404</v>
      </c>
      <c r="D24" s="19" t="n">
        <f aca="false">SUM(D9:D21)</f>
        <v>11.2877847</v>
      </c>
      <c r="E24" s="20" t="n">
        <f aca="false">D24-C24</f>
        <v>0.403744699999997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19</v>
      </c>
      <c r="B27" s="3"/>
      <c r="C27" s="12" t="n">
        <f aca="false">ROUND([1]Weekly_Fuel_Plan!M75/1000,3)-0.001</f>
        <v>1.942</v>
      </c>
      <c r="D27" s="12" t="n">
        <f aca="false">ROUND([1]Weekly_Fuel_Plan!G75/1000,3)</f>
        <v>1.613</v>
      </c>
      <c r="E27" s="12" t="n">
        <f aca="false">D27-C27</f>
        <v>-0.329</v>
      </c>
      <c r="F27" s="22"/>
      <c r="G27" s="22" t="s">
        <v>20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21</v>
      </c>
      <c r="B29" s="3"/>
      <c r="C29" s="12" t="n">
        <f aca="false">ROUND([1]Weekly_Fuel_Plan!M74/1000,3)</f>
        <v>0</v>
      </c>
      <c r="D29" s="12" t="n">
        <f aca="false">ROUND([1]Weekly_Fuel_Plan!G74/1000,3)</f>
        <v>-0.191</v>
      </c>
      <c r="E29" s="12" t="n">
        <f aca="false">D29-C29</f>
        <v>-0.191</v>
      </c>
      <c r="F29" s="22"/>
      <c r="G29" s="13" t="s">
        <v>22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23</v>
      </c>
      <c r="B31" s="3"/>
      <c r="C31" s="12" t="n">
        <f aca="false">ROUND([1]Weekly_Fuel_Plan!M76/1000,3)</f>
        <v>0</v>
      </c>
      <c r="D31" s="12" t="n">
        <f aca="false">ROUND([1]Weekly_Fuel_Plan!G76/1000,3)</f>
        <v>-0.019</v>
      </c>
      <c r="E31" s="12" t="n">
        <f aca="false">D31-C31</f>
        <v>-0.019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24</v>
      </c>
      <c r="B33" s="3"/>
      <c r="C33" s="12" t="n">
        <f aca="false">ROUND(([1]Weekly_Fuel_Plan!M72+[1]Weekly_Fuel_Plan!M73)/1000,3)</f>
        <v>0</v>
      </c>
      <c r="D33" s="12" t="n">
        <f aca="false">ROUND(([1]Weekly_Fuel_Plan!G72+[1]Weekly_Fuel_Plan!G73)/1000,3)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25</v>
      </c>
      <c r="B35" s="3"/>
      <c r="C35" s="12" t="n">
        <f aca="false">[1]Weekly_Fuel_Plan!Y35/1000</f>
        <v>0.425</v>
      </c>
      <c r="D35" s="12" t="n">
        <v>0</v>
      </c>
      <c r="E35" s="12" t="n">
        <f aca="false">D35-C35</f>
        <v>-0.425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26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27</v>
      </c>
      <c r="B39" s="3"/>
      <c r="C39" s="24" t="n">
        <f aca="false">SUM(C27:C38)</f>
        <v>2.367</v>
      </c>
      <c r="D39" s="24" t="n">
        <f aca="false">SUM(D27:D38)</f>
        <v>1.403</v>
      </c>
      <c r="E39" s="25" t="n">
        <f aca="false">SUM(E27:E38)</f>
        <v>-0.964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28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29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30</v>
      </c>
      <c r="B46" s="3"/>
      <c r="C46" s="24" t="n">
        <f aca="false">C24+C39+C41+C43</f>
        <v>13.25104</v>
      </c>
      <c r="D46" s="24" t="n">
        <f aca="false">D24+D39+D41+D43</f>
        <v>12.6907847</v>
      </c>
      <c r="E46" s="25" t="n">
        <f aca="false">E24+E39+E41+E43</f>
        <v>-0.560255300000003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31</v>
      </c>
      <c r="B49" s="3"/>
      <c r="C49" s="12" t="n">
        <v>-1.012</v>
      </c>
      <c r="D49" s="12" t="n">
        <f aca="false">C49</f>
        <v>-1.012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32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33</v>
      </c>
      <c r="B53" s="3"/>
      <c r="C53" s="12" t="n">
        <v>-0.007</v>
      </c>
      <c r="D53" s="12" t="n">
        <f aca="false">C53</f>
        <v>-0.007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34</v>
      </c>
      <c r="B55" s="3"/>
      <c r="C55" s="24" t="n">
        <f aca="false">SUM(C46:C54)+0.001</f>
        <v>12.23304</v>
      </c>
      <c r="D55" s="24" t="n">
        <f aca="false">SUM(D46:D54)+0.001</f>
        <v>11.6727847</v>
      </c>
      <c r="E55" s="25" t="n">
        <f aca="false">SUM(E46:E54)</f>
        <v>-0.560255300000003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35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36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37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38</v>
      </c>
      <c r="B61" s="3"/>
      <c r="C61" s="29" t="n">
        <v>0</v>
      </c>
      <c r="D61" s="28" t="n">
        <v>0</v>
      </c>
      <c r="E61" s="29" t="n">
        <f aca="false">D61-C61</f>
        <v>0</v>
      </c>
      <c r="F61" s="3"/>
      <c r="G61" s="3"/>
      <c r="H61" s="3"/>
      <c r="I61" s="3"/>
      <c r="J61" s="3"/>
    </row>
    <row r="62" customFormat="false" ht="15" hidden="true" customHeight="true" outlineLevel="0" collapsed="false">
      <c r="A62" s="3" t="s">
        <v>39</v>
      </c>
      <c r="B62" s="3"/>
      <c r="C62" s="30" t="n">
        <v>13.71</v>
      </c>
      <c r="D62" s="31" t="n">
        <v>13.451</v>
      </c>
      <c r="E62" s="30" t="n">
        <f aca="false">D62-C62</f>
        <v>-0.259</v>
      </c>
      <c r="F62" s="3"/>
      <c r="G62" s="3"/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40</v>
      </c>
      <c r="B65" s="3"/>
      <c r="C65" s="31" t="n">
        <f aca="false">SUM(C55:C64)</f>
        <v>25.94304</v>
      </c>
      <c r="D65" s="31" t="n">
        <f aca="false">SUM(D55:D64)</f>
        <v>25.1237847</v>
      </c>
      <c r="E65" s="33" t="n">
        <f aca="false">D65-C65</f>
        <v>-0.819255300000002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2002-02-07T15:57:16Z</cp:lastPrinted>
  <dcterms:modified xsi:type="dcterms:W3CDTF">2002-02-28T13:30:24Z</dcterms:modified>
  <cp:revision>0</cp:revision>
  <dc:subject/>
  <dc:title/>
</cp:coreProperties>
</file>