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s. Pl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'Estimate Vs. Plan'!$A$1:$G$65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<sst xmlns="http://schemas.openxmlformats.org/spreadsheetml/2006/main" count="41" uniqueCount="36">
  <si>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Transwestern Pipeline Company</t>
  </si>
  <si>
    <t xml:space="preserve">($MM)</t>
  </si>
  <si>
    <t xml:space="preserve">February,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</si>
  <si>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</si>
  <si>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</si>
  <si>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</si>
  <si>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</si>
  <si>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</si>
  <si>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Sempra( 4.441)&amp; Richardson(1.481) Short Term Firm Contracts(Total 5.922); </t>
  </si>
  <si>
    <t xml:space="preserve">Tenaska K @ Max Rates</t>
  </si>
  <si>
    <t xml:space="preserve">West Commodity Revenues</t>
  </si>
  <si>
    <t xml:space="preserve">Higher IT volumes than in plan</t>
  </si>
  <si>
    <t xml:space="preserve">East Demand Revenues</t>
  </si>
  <si>
    <t xml:space="preserve">East Commodity Revenues</t>
  </si>
  <si>
    <t xml:space="preserve">Higher Rates</t>
  </si>
  <si>
    <t xml:space="preserve">Ignacio Demand Revenues</t>
  </si>
  <si>
    <t xml:space="preserve">Ignacio Commodity Revenues</t>
  </si>
  <si>
    <t xml:space="preserve">      Revenue Variance</t>
  </si>
  <si>
    <t xml:space="preserve">Fuel Price Variance-Unhedged</t>
  </si>
  <si>
    <t xml:space="preserve">(1.87*157)</t>
  </si>
  <si>
    <t xml:space="preserve">MTD index price of $5.62 vs. Plan index price of $3.75 </t>
  </si>
  <si>
    <r>
      <rPr>
        <sz val="12"/>
        <color rgb="FF0000FF"/>
        <rFont val="Arial"/>
        <family val="2"/>
      </rPr>
      <t xml:space="preserve">Unhedged Plan volume (717-560)  </t>
    </r>
    <r>
      <rPr>
        <sz val="12"/>
        <color rgb="FFFF0000"/>
        <rFont val="Arial"/>
        <family val="2"/>
      </rPr>
      <t xml:space="preserve">157</t>
    </r>
  </si>
  <si>
    <t xml:space="preserve">Fuel Volume Variance-Unhedged</t>
  </si>
  <si>
    <t xml:space="preserve">(5.62*129)</t>
  </si>
  <si>
    <t xml:space="preserve">Higher retained volumes than Plan volumes(846-717=129)</t>
  </si>
  <si>
    <t xml:space="preserve"> @ MTD index price of $5.62</t>
  </si>
  <si>
    <t xml:space="preserve">Sales Margin Variance on Unhedged</t>
  </si>
  <si>
    <t xml:space="preserve">Hedging Adjustment</t>
  </si>
  <si>
    <t xml:space="preserve">Add'l price on physical sales of HEDGED volumes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</si>
  <si>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</si>
  <si>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</si>
  <si>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</si>
  <si>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</si>
  <si>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2001 Stretch</t>
  </si>
  <si>
    <t xml:space="preserve">ADJUSTED MONTH-TO-DATE VARIANCE</t>
  </si>
  <si>
    <t xml:space="preserve">-------------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</si>
</sst>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m/d/yy\ h:mm\ AM/PM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Input%20for%20Weekly/Dat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February/02_28_Wee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Sheet2"/>
      <sheetName val="Sheet3"/>
    </sheetNames>
    <sheetDataSet>
      <sheetData sheetId="0">
        <row r="5">
          <cell r="A5" t="str">
            <v>Feb Week 4 02-28-2001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"/>
      <sheetName val="SHarrisreportNew"/>
      <sheetName val="Comments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1369.704</v>
          </cell>
        </row>
        <row r="10">
          <cell r="P10">
            <v>1369.7</v>
          </cell>
        </row>
        <row r="11">
          <cell r="N11">
            <v>13.590918</v>
          </cell>
        </row>
        <row r="11">
          <cell r="P11">
            <v>14.3</v>
          </cell>
        </row>
        <row r="14">
          <cell r="N14">
            <v>0.7276522</v>
          </cell>
        </row>
        <row r="20">
          <cell r="N20">
            <v>2274.538</v>
          </cell>
        </row>
        <row r="20">
          <cell r="P20">
            <v>2247.7</v>
          </cell>
        </row>
        <row r="21">
          <cell r="N21">
            <v>292.7133027</v>
          </cell>
        </row>
        <row r="21">
          <cell r="P21">
            <v>327.3</v>
          </cell>
        </row>
        <row r="22">
          <cell r="N22">
            <v>10.05459</v>
          </cell>
        </row>
        <row r="25">
          <cell r="N25">
            <v>19.5509</v>
          </cell>
        </row>
        <row r="28">
          <cell r="N28">
            <v>262.752</v>
          </cell>
        </row>
        <row r="28">
          <cell r="P28">
            <v>267.4</v>
          </cell>
        </row>
        <row r="29">
          <cell r="N29">
            <v>31.0026474</v>
          </cell>
        </row>
        <row r="29">
          <cell r="P29">
            <v>26.6</v>
          </cell>
        </row>
        <row r="34">
          <cell r="N34">
            <v>3792.6859122</v>
          </cell>
        </row>
        <row r="34">
          <cell r="P34">
            <v>873.2</v>
          </cell>
        </row>
        <row r="35">
          <cell r="N35">
            <v>100.649808</v>
          </cell>
        </row>
        <row r="35">
          <cell r="P35">
            <v>82.2</v>
          </cell>
        </row>
        <row r="37">
          <cell r="N37">
            <v>0</v>
          </cell>
        </row>
        <row r="40">
          <cell r="N40">
            <v>7747.9656464</v>
          </cell>
        </row>
        <row r="40">
          <cell r="P40">
            <v>4499</v>
          </cell>
        </row>
        <row r="41">
          <cell r="N41">
            <v>319.6389744</v>
          </cell>
        </row>
        <row r="41">
          <cell r="P41">
            <v>315.6</v>
          </cell>
        </row>
        <row r="42">
          <cell r="N42">
            <v>8.7983286</v>
          </cell>
        </row>
        <row r="43">
          <cell r="N43">
            <v>0</v>
          </cell>
        </row>
        <row r="43">
          <cell r="P43">
            <v>0</v>
          </cell>
        </row>
        <row r="49">
          <cell r="N49">
            <v>409.304</v>
          </cell>
        </row>
        <row r="49">
          <cell r="P49">
            <v>417.9</v>
          </cell>
        </row>
        <row r="51">
          <cell r="N51">
            <v>22.3010112</v>
          </cell>
        </row>
        <row r="51">
          <cell r="P51">
            <v>33.4</v>
          </cell>
        </row>
        <row r="52">
          <cell r="N52">
            <v>43.6522688</v>
          </cell>
        </row>
        <row r="52">
          <cell r="P52">
            <v>2.5</v>
          </cell>
        </row>
        <row r="55">
          <cell r="N55">
            <v>232.512</v>
          </cell>
        </row>
        <row r="55">
          <cell r="P55">
            <v>228.5</v>
          </cell>
        </row>
        <row r="56">
          <cell r="N56">
            <v>2.3717928</v>
          </cell>
        </row>
        <row r="56">
          <cell r="P56">
            <v>10.8</v>
          </cell>
        </row>
        <row r="65">
          <cell r="N65">
            <v>0</v>
          </cell>
        </row>
        <row r="68">
          <cell r="N68">
            <v>442.4216216</v>
          </cell>
        </row>
        <row r="68">
          <cell r="P68">
            <v>406.5</v>
          </cell>
        </row>
        <row r="69">
          <cell r="N69">
            <v>58.0232952</v>
          </cell>
        </row>
        <row r="69">
          <cell r="P69">
            <v>71.5</v>
          </cell>
        </row>
        <row r="72">
          <cell r="N72">
            <v>50.7030355</v>
          </cell>
        </row>
        <row r="72">
          <cell r="P72">
            <v>25.2</v>
          </cell>
        </row>
        <row r="77">
          <cell r="N77">
            <v>344.6408</v>
          </cell>
        </row>
        <row r="77">
          <cell r="P77">
            <v>368.8</v>
          </cell>
        </row>
        <row r="78">
          <cell r="N78">
            <v>7.5006932</v>
          </cell>
        </row>
        <row r="78">
          <cell r="P78">
            <v>9</v>
          </cell>
        </row>
        <row r="80">
          <cell r="N80">
            <v>109.6686</v>
          </cell>
        </row>
        <row r="80">
          <cell r="P80">
            <v>5.6</v>
          </cell>
        </row>
        <row r="83">
          <cell r="N83">
            <v>281.06092</v>
          </cell>
        </row>
        <row r="83">
          <cell r="P83">
            <v>195.5</v>
          </cell>
        </row>
        <row r="84">
          <cell r="N84">
            <v>21.6836565</v>
          </cell>
        </row>
        <row r="84">
          <cell r="P84">
            <v>24.8</v>
          </cell>
        </row>
        <row r="86">
          <cell r="N86">
            <v>70.0836475</v>
          </cell>
        </row>
        <row r="86">
          <cell r="P86">
            <v>22.9</v>
          </cell>
        </row>
      </sheetData>
      <sheetData sheetId="6"/>
      <sheetData sheetId="7">
        <row r="11">
          <cell r="K11">
            <v>5.62</v>
          </cell>
        </row>
        <row r="11">
          <cell r="W11">
            <v>3.7507</v>
          </cell>
        </row>
        <row r="32">
          <cell r="I32">
            <v>845.528479345171</v>
          </cell>
        </row>
        <row r="32">
          <cell r="U32">
            <v>717.096460862678</v>
          </cell>
        </row>
        <row r="35">
          <cell r="C35">
            <v>560</v>
          </cell>
        </row>
        <row r="65">
          <cell r="AG65">
            <v>6.99999999999977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11.7"/>
    <col collapsed="false" customWidth="true" hidden="false" outlineLevel="0" max="7" min="7" style="1" width="72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12.75" hidden="false" customHeight="true" outlineLevel="0" collapsed="false">
      <c r="A3" s="5" t="str">
        <f aca="false">[1]Dates!$A$5</f>
        <v>Feb Week 4 02-28-2001</v>
      </c>
      <c r="B3" s="3"/>
      <c r="C3" s="3"/>
      <c r="D3" s="3"/>
      <c r="E3" s="3"/>
      <c r="F3" s="3"/>
      <c r="G3" s="6" t="n">
        <f aca="true">NOW()</f>
        <v>45926.9494958145</v>
      </c>
      <c r="H3" s="3"/>
    </row>
    <row r="4" customFormat="false" ht="12.75" hidden="false" customHeight="true" outlineLevel="0" collapsed="false">
      <c r="A4" s="5"/>
      <c r="B4" s="3"/>
      <c r="C4" s="3"/>
      <c r="D4" s="3"/>
      <c r="E4" s="3"/>
      <c r="F4" s="3"/>
      <c r="G4" s="3"/>
      <c r="H4" s="3"/>
    </row>
    <row r="5" customFormat="false" ht="12.75" hidden="false" customHeight="true" outlineLevel="0" collapsed="false">
      <c r="A5" s="5"/>
      <c r="B5" s="3"/>
      <c r="C5" s="7" t="s">
        <v>2</v>
      </c>
      <c r="D5" s="7"/>
      <c r="E5" s="7"/>
      <c r="F5" s="3"/>
      <c r="G5" s="3"/>
      <c r="H5" s="3"/>
    </row>
    <row r="6" customFormat="false" ht="12.75" hidden="false" customHeight="true" outlineLevel="0" collapsed="false">
      <c r="A6" s="3"/>
      <c r="B6" s="3"/>
      <c r="C6" s="8"/>
      <c r="D6" s="8"/>
      <c r="E6" s="8"/>
      <c r="F6" s="8"/>
      <c r="G6" s="3"/>
      <c r="H6" s="3"/>
    </row>
    <row r="7" customFormat="false" ht="12.75" hidden="false" customHeight="true" outlineLevel="0" collapsed="false">
      <c r="A7" s="3"/>
      <c r="B7" s="3"/>
      <c r="C7" s="9" t="s">
        <v>3</v>
      </c>
      <c r="D7" s="9" t="s">
        <v>4</v>
      </c>
      <c r="E7" s="9" t="s">
        <v>5</v>
      </c>
      <c r="F7" s="8"/>
      <c r="G7" s="10" t="s">
        <v>6</v>
      </c>
      <c r="H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2.75" hidden="false" customHeight="true" outlineLevel="0" collapsed="false">
      <c r="A9" s="3" t="s">
        <v>7</v>
      </c>
      <c r="B9" s="3"/>
      <c r="C9" s="11" t="n">
        <f aca="false">([2]PLAN!P10+[2]PLAN!P20+[2]PLAN!P28+[2]PLAN!P34+[2]PLAN!P40)/1000</f>
        <v>9.257</v>
      </c>
      <c r="D9" s="12" t="n">
        <f aca="false">([2]PLAN!N10+[2]PLAN!N20+[2]PLAN!N28+[2]PLAN!N34+[2]PLAN!N40)/1000</f>
        <v>15.4476455586</v>
      </c>
      <c r="E9" s="12" t="n">
        <f aca="false">D9-C9</f>
        <v>6.1906455586</v>
      </c>
      <c r="F9" s="3"/>
      <c r="G9" s="13" t="s">
        <v>8</v>
      </c>
      <c r="H9" s="3"/>
    </row>
    <row r="10" customFormat="false" ht="12.75" hidden="false" customHeight="true" outlineLevel="0" collapsed="false">
      <c r="A10" s="3"/>
      <c r="B10" s="3"/>
      <c r="C10" s="14"/>
      <c r="D10" s="15"/>
      <c r="E10" s="12"/>
      <c r="F10" s="3"/>
      <c r="G10" s="13" t="s">
        <v>9</v>
      </c>
      <c r="H10" s="3"/>
    </row>
    <row r="11" customFormat="false" ht="12.75" hidden="false" customHeight="true" outlineLevel="0" collapsed="false">
      <c r="A11" s="3" t="s">
        <v>10</v>
      </c>
      <c r="B11" s="3"/>
      <c r="C11" s="11" t="n">
        <f aca="false">([2]PLAN!P11+[2]PLAN!P21+[2]PLAN!P29+[2]PLAN!P35+[2]PLAN!P41+[2]PLAN!P43)/1000</f>
        <v>0.766</v>
      </c>
      <c r="D11" s="12" t="n">
        <f aca="false">([2]PLAN!N11+[2]PLAN!N14+[2]PLAN!N21+[2]PLAN!N22+[2]PLAN!N25+[2]PLAN!N29+[2]PLAN!N35+[2]PLAN!N37+[2]PLAN!N41+[2]PLAN!N42+[2]PLAN!N43)/1000</f>
        <v>0.7967271213</v>
      </c>
      <c r="E11" s="12" t="n">
        <f aca="false">D11-C11</f>
        <v>0.0307271213</v>
      </c>
      <c r="F11" s="3"/>
      <c r="G11" s="16" t="s">
        <v>11</v>
      </c>
      <c r="H11" s="3"/>
    </row>
    <row r="12" customFormat="false" ht="12.75" hidden="false" customHeight="true" outlineLevel="0" collapsed="false">
      <c r="A12" s="3"/>
      <c r="B12" s="3"/>
      <c r="C12" s="14"/>
      <c r="D12" s="15"/>
      <c r="E12" s="12"/>
      <c r="F12" s="3"/>
      <c r="G12" s="16"/>
      <c r="H12" s="3"/>
    </row>
    <row r="13" customFormat="false" ht="12.75" hidden="false" customHeight="true" outlineLevel="0" collapsed="false">
      <c r="A13" s="3" t="s">
        <v>12</v>
      </c>
      <c r="B13" s="3"/>
      <c r="C13" s="11" t="n">
        <f aca="false">([2]PLAN!P49+[2]PLAN!P55+[2]PLAN!P68)/1000</f>
        <v>1.0529</v>
      </c>
      <c r="D13" s="12" t="n">
        <f aca="false">([2]PLAN!N49+[2]PLAN!N55+[2]PLAN!N68)/1000</f>
        <v>1.0842376216</v>
      </c>
      <c r="E13" s="12" t="n">
        <f aca="false">D13-C13</f>
        <v>0.0313376215999999</v>
      </c>
      <c r="F13" s="3"/>
      <c r="G13" s="17"/>
      <c r="H13" s="3"/>
    </row>
    <row r="14" customFormat="false" ht="12.75" hidden="false" customHeight="true" outlineLevel="0" collapsed="false">
      <c r="A14" s="3"/>
      <c r="B14" s="3"/>
      <c r="C14" s="14"/>
      <c r="D14" s="15"/>
      <c r="E14" s="12"/>
      <c r="F14" s="3"/>
      <c r="G14" s="16"/>
      <c r="H14" s="3"/>
    </row>
    <row r="15" customFormat="false" ht="12.75" hidden="false" customHeight="true" outlineLevel="0" collapsed="false">
      <c r="A15" s="3" t="s">
        <v>13</v>
      </c>
      <c r="B15" s="3"/>
      <c r="C15" s="11" t="n">
        <f aca="false">([2]PLAN!P51+[2]PLAN!P52+[2]PLAN!P56+[2]PLAN!P69+[2]PLAN!P72)/1000</f>
        <v>0.1434</v>
      </c>
      <c r="D15" s="12" t="n">
        <f aca="false">([2]PLAN!N51+[2]PLAN!N52+[2]PLAN!N56+[2]PLAN!N65+[2]PLAN!N69+[2]PLAN!N72)/1000</f>
        <v>0.1770514035</v>
      </c>
      <c r="E15" s="12" t="n">
        <f aca="false">D15-C15</f>
        <v>0.0336514035</v>
      </c>
      <c r="F15" s="3"/>
      <c r="G15" s="16" t="s">
        <v>14</v>
      </c>
      <c r="H15" s="3"/>
    </row>
    <row r="16" customFormat="false" ht="12.75" hidden="false" customHeight="true" outlineLevel="0" collapsed="false">
      <c r="A16" s="3"/>
      <c r="B16" s="3"/>
      <c r="C16" s="14"/>
      <c r="D16" s="15"/>
      <c r="E16" s="12"/>
      <c r="F16" s="3"/>
      <c r="G16" s="16"/>
      <c r="H16" s="3"/>
    </row>
    <row r="17" customFormat="false" ht="12.75" hidden="false" customHeight="true" outlineLevel="0" collapsed="false">
      <c r="A17" s="3" t="s">
        <v>15</v>
      </c>
      <c r="B17" s="3"/>
      <c r="C17" s="11" t="n">
        <f aca="false">([2]PLAN!P77+[2]PLAN!P83)/1000</f>
        <v>0.5643</v>
      </c>
      <c r="D17" s="12" t="n">
        <f aca="false">([2]PLAN!N77+[2]PLAN!N83)/1000</f>
        <v>0.62570172</v>
      </c>
      <c r="E17" s="12" t="n">
        <f aca="false">D17-C17</f>
        <v>0.0614017200000001</v>
      </c>
      <c r="F17" s="3"/>
      <c r="G17" s="16" t="s">
        <v>14</v>
      </c>
      <c r="H17" s="3"/>
    </row>
    <row r="18" customFormat="false" ht="12.75" hidden="false" customHeight="true" outlineLevel="0" collapsed="false">
      <c r="A18" s="3"/>
      <c r="B18" s="3"/>
      <c r="C18" s="14"/>
      <c r="D18" s="15"/>
      <c r="E18" s="12"/>
      <c r="F18" s="3"/>
      <c r="G18" s="16"/>
      <c r="H18" s="3"/>
    </row>
    <row r="19" customFormat="false" ht="12.75" hidden="false" customHeight="true" outlineLevel="0" collapsed="false">
      <c r="A19" s="3" t="s">
        <v>16</v>
      </c>
      <c r="B19" s="3"/>
      <c r="C19" s="11" t="n">
        <f aca="false">([2]PLAN!P78+[2]PLAN!P80+[2]PLAN!P84+[2]PLAN!P86)/1000</f>
        <v>0.0623</v>
      </c>
      <c r="D19" s="12" t="n">
        <f aca="false">([2]PLAN!N78+[2]PLAN!N80+[2]PLAN!N84+[2]PLAN!N86)/1000</f>
        <v>0.2089365972</v>
      </c>
      <c r="E19" s="12" t="n">
        <f aca="false">D19-C19</f>
        <v>0.1466365972</v>
      </c>
      <c r="F19" s="3"/>
      <c r="G19" s="16" t="s">
        <v>11</v>
      </c>
      <c r="H19" s="3"/>
    </row>
    <row r="20" customFormat="false" ht="12.75" hidden="false" customHeight="true" outlineLevel="0" collapsed="false">
      <c r="A20" s="3"/>
      <c r="B20" s="3"/>
      <c r="C20" s="14"/>
      <c r="D20" s="15"/>
      <c r="E20" s="15"/>
      <c r="F20" s="3"/>
      <c r="G20" s="3"/>
      <c r="H20" s="3"/>
    </row>
    <row r="21" customFormat="false" ht="12.75" hidden="false" customHeight="true" outlineLevel="0" collapsed="false">
      <c r="A21" s="3"/>
      <c r="B21" s="3"/>
      <c r="C21" s="15"/>
      <c r="D21" s="15"/>
      <c r="E21" s="15"/>
      <c r="F21" s="3"/>
      <c r="G21" s="3"/>
      <c r="H21" s="3"/>
    </row>
    <row r="22" customFormat="false" ht="12.75" hidden="false" customHeight="true" outlineLevel="0" collapsed="false">
      <c r="A22" s="3"/>
      <c r="B22" s="3"/>
      <c r="C22" s="18"/>
      <c r="D22" s="18"/>
      <c r="E22" s="19"/>
      <c r="F22" s="3"/>
      <c r="G22" s="3"/>
      <c r="H22" s="3"/>
    </row>
    <row r="23" customFormat="false" ht="12.75" hidden="false" customHeight="true" outlineLevel="0" collapsed="false">
      <c r="A23" s="20" t="s">
        <v>17</v>
      </c>
      <c r="B23" s="3"/>
      <c r="C23" s="12" t="n">
        <f aca="false">SUM(C9:C20)-0.001</f>
        <v>11.8449</v>
      </c>
      <c r="D23" s="12" t="n">
        <f aca="false">SUM(D9:D20)</f>
        <v>18.3403000222</v>
      </c>
      <c r="E23" s="21" t="n">
        <f aca="false">D23-C23</f>
        <v>6.4954000222</v>
      </c>
      <c r="F23" s="3"/>
      <c r="G23" s="3"/>
      <c r="H23" s="3"/>
    </row>
    <row r="24" customFormat="false" ht="12.75" hidden="false" customHeight="true" outlineLevel="0" collapsed="false">
      <c r="A24" s="3"/>
      <c r="B24" s="3"/>
      <c r="C24" s="15"/>
      <c r="D24" s="15"/>
      <c r="E24" s="15"/>
      <c r="F24" s="3"/>
      <c r="G24" s="3"/>
      <c r="H24" s="3"/>
    </row>
    <row r="25" customFormat="false" ht="12.75" hidden="false" customHeight="true" outlineLevel="0" collapsed="false">
      <c r="A25" s="3"/>
      <c r="B25" s="3"/>
      <c r="C25" s="15"/>
      <c r="D25" s="15"/>
      <c r="E25" s="15"/>
      <c r="F25" s="3"/>
      <c r="G25" s="3"/>
      <c r="H25" s="3"/>
    </row>
    <row r="26" customFormat="false" ht="12.75" hidden="false" customHeight="true" outlineLevel="0" collapsed="false">
      <c r="A26" s="3" t="s">
        <v>18</v>
      </c>
      <c r="B26" s="3"/>
      <c r="C26" s="15"/>
      <c r="D26" s="15"/>
      <c r="E26" s="12" t="n">
        <f aca="false">(([2]Fuel_Plan!U32-[2]Fuel_Plan!C35)*([2]Fuel_Plan!K11-[2]Fuel_Plan!W11))/1000</f>
        <v>0.293660414290605</v>
      </c>
      <c r="F26" s="22" t="s">
        <v>19</v>
      </c>
      <c r="G26" s="22" t="s">
        <v>20</v>
      </c>
      <c r="H26" s="3"/>
    </row>
    <row r="27" customFormat="false" ht="12.75" hidden="false" customHeight="true" outlineLevel="0" collapsed="false">
      <c r="A27" s="3"/>
      <c r="B27" s="3"/>
      <c r="C27" s="15"/>
      <c r="D27" s="15"/>
      <c r="E27" s="12"/>
      <c r="F27" s="22"/>
      <c r="G27" s="22" t="s">
        <v>21</v>
      </c>
      <c r="H27" s="3"/>
    </row>
    <row r="28" customFormat="false" ht="12.75" hidden="false" customHeight="true" outlineLevel="0" collapsed="false">
      <c r="A28" s="3"/>
      <c r="B28" s="3"/>
      <c r="C28" s="15"/>
      <c r="D28" s="15"/>
      <c r="E28" s="12"/>
      <c r="F28" s="22"/>
      <c r="G28" s="22"/>
      <c r="H28" s="3"/>
    </row>
    <row r="29" customFormat="false" ht="12.75" hidden="false" customHeight="true" outlineLevel="0" collapsed="false">
      <c r="A29" s="3" t="s">
        <v>22</v>
      </c>
      <c r="B29" s="3"/>
      <c r="C29" s="15"/>
      <c r="D29" s="15"/>
      <c r="E29" s="12" t="n">
        <f aca="false">(([2]Fuel_Plan!I32-[2]Fuel_Plan!U32)*[2]Fuel_Plan!K11)/1000</f>
        <v>0.721787943871607</v>
      </c>
      <c r="F29" s="22" t="s">
        <v>23</v>
      </c>
      <c r="G29" s="13" t="s">
        <v>24</v>
      </c>
      <c r="H29" s="3"/>
    </row>
    <row r="30" customFormat="false" ht="12.75" hidden="false" customHeight="true" outlineLevel="0" collapsed="false">
      <c r="A30" s="3"/>
      <c r="B30" s="3"/>
      <c r="C30" s="15"/>
      <c r="D30" s="15"/>
      <c r="E30" s="15"/>
      <c r="F30" s="22"/>
      <c r="G30" s="13" t="s">
        <v>25</v>
      </c>
      <c r="H30" s="3"/>
    </row>
    <row r="31" customFormat="false" ht="12.75" hidden="false" customHeight="true" outlineLevel="0" collapsed="false">
      <c r="A31" s="3" t="s">
        <v>26</v>
      </c>
      <c r="B31" s="3"/>
      <c r="C31" s="15"/>
      <c r="D31" s="15"/>
      <c r="E31" s="12" t="n">
        <v>0.572</v>
      </c>
      <c r="F31" s="3"/>
      <c r="G31" s="16"/>
      <c r="H31" s="3"/>
    </row>
    <row r="32" customFormat="false" ht="12.75" hidden="false" customHeight="true" outlineLevel="0" collapsed="false">
      <c r="A32" s="3"/>
      <c r="B32" s="3"/>
      <c r="C32" s="15"/>
      <c r="D32" s="15"/>
      <c r="E32" s="12"/>
      <c r="F32" s="3"/>
      <c r="G32" s="16"/>
      <c r="H32" s="3"/>
    </row>
    <row r="33" customFormat="false" ht="12.75" hidden="false" customHeight="true" outlineLevel="0" collapsed="false">
      <c r="A33" s="3" t="s">
        <v>27</v>
      </c>
      <c r="B33" s="3"/>
      <c r="C33" s="15"/>
      <c r="D33" s="15"/>
      <c r="E33" s="12" t="n">
        <f aca="false">[2]Fuel_Plan!AG65/1000</f>
        <v>0.00699999999999977</v>
      </c>
      <c r="F33" s="3"/>
      <c r="G33" s="22" t="s">
        <v>28</v>
      </c>
      <c r="H33" s="3"/>
    </row>
    <row r="34" customFormat="false" ht="12.75" hidden="false" customHeight="true" outlineLevel="0" collapsed="false">
      <c r="A34" s="3"/>
      <c r="B34" s="3"/>
      <c r="C34" s="15"/>
      <c r="D34" s="15"/>
      <c r="E34" s="23"/>
      <c r="F34" s="3"/>
      <c r="G34" s="22" t="s">
        <v>29</v>
      </c>
      <c r="H34" s="3"/>
    </row>
    <row r="35" customFormat="false" ht="12.75" hidden="false" customHeight="true" outlineLevel="0" collapsed="false">
      <c r="A35" s="3" t="s">
        <v>30</v>
      </c>
      <c r="B35" s="3"/>
      <c r="C35" s="15"/>
      <c r="D35" s="15"/>
      <c r="E35" s="12" t="n">
        <f aca="false">[2]Fuel_Plan!AG67/1000</f>
        <v>0</v>
      </c>
      <c r="F35" s="3"/>
      <c r="G35" s="16"/>
      <c r="H35" s="3"/>
    </row>
    <row r="36" customFormat="false" ht="12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</row>
    <row r="37" customFormat="false" ht="12.75" hidden="false" customHeight="true" outlineLevel="0" collapsed="false">
      <c r="A37" s="3"/>
      <c r="B37" s="3"/>
      <c r="C37" s="19"/>
      <c r="D37" s="19"/>
      <c r="E37" s="19"/>
      <c r="F37" s="3"/>
      <c r="G37" s="16"/>
      <c r="H37" s="3"/>
    </row>
    <row r="38" customFormat="false" ht="12.75" hidden="false" customHeight="true" outlineLevel="0" collapsed="false">
      <c r="A38" s="20" t="s">
        <v>31</v>
      </c>
      <c r="B38" s="3"/>
      <c r="C38" s="15"/>
      <c r="D38" s="15"/>
      <c r="E38" s="21" t="n">
        <f aca="false">SUM(E26:E37)</f>
        <v>1.59444835816221</v>
      </c>
      <c r="F38" s="3"/>
      <c r="G38" s="24"/>
      <c r="H38" s="3"/>
    </row>
    <row r="39" customFormat="false" ht="12.75" hidden="false" customHeight="true" outlineLevel="0" collapsed="false">
      <c r="A39" s="3"/>
      <c r="B39" s="3"/>
      <c r="C39" s="19"/>
      <c r="D39" s="19"/>
      <c r="E39" s="25"/>
      <c r="F39" s="3"/>
      <c r="G39" s="3"/>
      <c r="H39" s="3"/>
    </row>
    <row r="40" customFormat="false" ht="12.75" hidden="false" customHeight="true" outlineLevel="0" collapsed="false">
      <c r="A40" s="20" t="s">
        <v>32</v>
      </c>
      <c r="B40" s="3"/>
      <c r="C40" s="15"/>
      <c r="D40" s="15"/>
      <c r="E40" s="21" t="n">
        <f aca="false">E23+E38</f>
        <v>8.08984838036221</v>
      </c>
      <c r="F40" s="3"/>
      <c r="G40" s="3"/>
      <c r="H40" s="3"/>
    </row>
    <row r="41" customFormat="false" ht="12.75" hidden="false" customHeight="true" outlineLevel="0" collapsed="false">
      <c r="A41" s="3"/>
      <c r="B41" s="3"/>
      <c r="C41" s="15"/>
      <c r="D41" s="15"/>
      <c r="E41" s="19"/>
      <c r="F41" s="3"/>
      <c r="G41" s="3"/>
      <c r="H41" s="3"/>
    </row>
    <row r="42" customFormat="false" ht="12.75" hidden="false" customHeight="true" outlineLevel="0" collapsed="false">
      <c r="A42" s="20" t="s">
        <v>33</v>
      </c>
      <c r="B42" s="3"/>
      <c r="C42" s="12" t="n">
        <v>0.85</v>
      </c>
      <c r="D42" s="15" t="n">
        <v>0</v>
      </c>
      <c r="E42" s="26" t="n">
        <f aca="false">SUM(D42-C42)</f>
        <v>-0.85</v>
      </c>
      <c r="F42" s="3"/>
      <c r="G42" s="3"/>
      <c r="H42" s="3"/>
    </row>
    <row r="43" customFormat="false" ht="12.75" hidden="false" customHeight="true" outlineLevel="0" collapsed="false">
      <c r="A43" s="3"/>
      <c r="B43" s="3"/>
      <c r="C43" s="15"/>
      <c r="D43" s="15"/>
      <c r="E43" s="19"/>
      <c r="F43" s="3"/>
      <c r="G43" s="3"/>
      <c r="H43" s="3"/>
    </row>
    <row r="44" customFormat="false" ht="15" hidden="false" customHeight="true" outlineLevel="0" collapsed="false">
      <c r="A44" s="20" t="s">
        <v>34</v>
      </c>
      <c r="B44" s="3"/>
      <c r="C44" s="27"/>
      <c r="D44" s="27"/>
      <c r="E44" s="28" t="n">
        <f aca="false">SUM(E40:E43)</f>
        <v>7.23984838036221</v>
      </c>
      <c r="F44" s="3"/>
      <c r="G44" s="3"/>
      <c r="H44" s="3"/>
    </row>
    <row r="45" customFormat="false" ht="12.75" hidden="false" customHeight="true" outlineLevel="0" collapsed="false">
      <c r="A45" s="3"/>
      <c r="B45" s="3"/>
      <c r="C45" s="27"/>
      <c r="D45" s="27"/>
      <c r="E45" s="19"/>
      <c r="F45" s="3"/>
      <c r="G45" s="3"/>
      <c r="H45" s="3"/>
    </row>
    <row r="46" customFormat="false" ht="12.75" hidden="false" customHeight="true" outlineLevel="0" collapsed="false">
      <c r="A46" s="3"/>
      <c r="B46" s="3"/>
      <c r="C46" s="27"/>
      <c r="D46" s="27"/>
      <c r="E46" s="3"/>
      <c r="F46" s="3"/>
      <c r="G46" s="3"/>
      <c r="H46" s="3"/>
    </row>
    <row r="47" customFormat="false" ht="12.75" hidden="false" customHeight="true" outlineLevel="0" collapsed="false">
      <c r="A47" s="20"/>
      <c r="B47" s="3"/>
      <c r="C47" s="27"/>
      <c r="D47" s="27"/>
      <c r="E47" s="25"/>
      <c r="F47" s="3"/>
      <c r="G47" s="3"/>
      <c r="H47" s="3"/>
    </row>
    <row r="48" customFormat="false" ht="12.75" hidden="false" customHeight="true" outlineLevel="0" collapsed="false">
      <c r="A48" s="5"/>
      <c r="B48" s="29"/>
      <c r="C48" s="29"/>
      <c r="D48" s="29"/>
      <c r="E48" s="29"/>
      <c r="F48" s="3"/>
      <c r="G48" s="3"/>
      <c r="H48" s="3"/>
    </row>
    <row r="49" customFormat="false" ht="12.75" hidden="false" customHeight="true" outlineLevel="0" collapsed="false">
      <c r="A49" s="3"/>
      <c r="B49" s="30"/>
      <c r="C49" s="30"/>
      <c r="D49" s="30"/>
      <c r="E49" s="30"/>
      <c r="F49" s="3"/>
      <c r="G49" s="3"/>
      <c r="H49" s="3"/>
    </row>
    <row r="50" customFormat="false" ht="12.75" hidden="false" customHeight="true" outlineLevel="0" collapsed="false">
      <c r="A50" s="3"/>
      <c r="B50" s="27"/>
      <c r="C50" s="27"/>
      <c r="D50" s="3"/>
      <c r="E50" s="27"/>
      <c r="F50" s="3"/>
      <c r="G50" s="3"/>
      <c r="H50" s="3"/>
    </row>
    <row r="51" customFormat="false" ht="12.75" hidden="false" customHeight="true" outlineLevel="0" collapsed="false">
      <c r="A51" s="31"/>
      <c r="B51" s="32"/>
      <c r="C51" s="32"/>
      <c r="D51" s="32"/>
      <c r="E51" s="33"/>
      <c r="F51" s="3"/>
      <c r="G51" s="3"/>
      <c r="H51" s="3"/>
    </row>
    <row r="52" customFormat="false" ht="12.75" hidden="false" customHeight="true" outlineLevel="0" collapsed="false">
      <c r="A52" s="3"/>
      <c r="B52" s="14"/>
      <c r="C52" s="34"/>
      <c r="D52" s="34"/>
      <c r="E52" s="27"/>
      <c r="F52" s="3"/>
      <c r="G52" s="3"/>
      <c r="H52" s="3"/>
    </row>
    <row r="53" customFormat="false" ht="12.75" hidden="false" customHeight="true" outlineLevel="0" collapsed="false">
      <c r="A53" s="31"/>
      <c r="B53" s="35"/>
      <c r="C53" s="32"/>
      <c r="D53" s="32"/>
      <c r="E53" s="33"/>
      <c r="F53" s="3"/>
      <c r="G53" s="3"/>
      <c r="H53" s="3"/>
    </row>
    <row r="54" customFormat="false" ht="12.75" hidden="false" customHeight="true" outlineLevel="0" collapsed="false">
      <c r="A54" s="3"/>
      <c r="B54" s="36"/>
      <c r="C54" s="36"/>
      <c r="D54" s="36"/>
      <c r="E54" s="36"/>
      <c r="F54" s="3"/>
      <c r="G54" s="3"/>
      <c r="H54" s="3"/>
    </row>
    <row r="55" customFormat="false" ht="15" hidden="false" customHeight="true" outlineLevel="0" collapsed="false">
      <c r="A55" s="3"/>
      <c r="B55" s="37"/>
      <c r="C55" s="38"/>
      <c r="D55" s="38"/>
      <c r="E55" s="39"/>
      <c r="F55" s="3"/>
      <c r="G55" s="3"/>
      <c r="H55" s="3"/>
    </row>
    <row r="56" customFormat="false" ht="12.75" hidden="false" customHeight="true" outlineLevel="0" collapsed="false">
      <c r="A56" s="3"/>
      <c r="B56" s="36"/>
      <c r="C56" s="36"/>
      <c r="D56" s="36"/>
      <c r="E56" s="36"/>
      <c r="F56" s="3"/>
      <c r="G56" s="3"/>
      <c r="H56" s="3"/>
    </row>
    <row r="57" customFormat="false" ht="12.75" hidden="false" customHeight="true" outlineLevel="0" collapsed="false">
      <c r="A57" s="3" t="str">
        <f aca="true">CELL("filename",A1)</f>
        <v>'file:///mnt/12tb/@roms/datasets/enron/EDRM Enron Email Data Set v2 XML/filtered-attachments/xls/sharris0201wk4.xls'#$Estimate Vs. Plan</v>
      </c>
      <c r="B57" s="3"/>
      <c r="C57" s="15"/>
      <c r="D57" s="15"/>
      <c r="E57" s="40"/>
      <c r="F57" s="3"/>
      <c r="G57" s="3"/>
    </row>
    <row r="58" customFormat="false" ht="15" hidden="false" customHeight="true" outlineLevel="0" collapsed="false">
      <c r="A58" s="3"/>
      <c r="B58" s="36" t="s">
        <v>35</v>
      </c>
      <c r="C58" s="36" t="s">
        <v>35</v>
      </c>
      <c r="D58" s="36" t="s">
        <v>35</v>
      </c>
      <c r="E58" s="36" t="s">
        <v>35</v>
      </c>
      <c r="F58" s="3"/>
      <c r="G58" s="3"/>
    </row>
    <row r="59" customFormat="false" ht="15" hidden="false" customHeight="true" outlineLevel="0" collapsed="false">
      <c r="A59" s="3"/>
      <c r="B59" s="3"/>
      <c r="C59" s="15"/>
      <c r="D59" s="15"/>
      <c r="E59" s="40"/>
      <c r="F59" s="3"/>
      <c r="G59" s="3"/>
    </row>
    <row r="60" customFormat="false" ht="15" hidden="false" customHeight="true" outlineLevel="0" collapsed="false">
      <c r="A60" s="3"/>
      <c r="B60" s="3"/>
      <c r="C60" s="15"/>
      <c r="D60" s="15"/>
      <c r="E60" s="40"/>
      <c r="F60" s="3"/>
      <c r="G60" s="3"/>
    </row>
    <row r="61" customFormat="false" ht="15" hidden="false" customHeight="true" outlineLevel="0" collapsed="false"/>
    <row r="62" customFormat="false" ht="15" hidden="false" customHeight="true" outlineLevel="0" collapsed="false">
      <c r="C62" s="41"/>
      <c r="D62" s="41"/>
      <c r="E62" s="42"/>
    </row>
    <row r="63" customFormat="false" ht="15" hidden="false" customHeight="true" outlineLevel="0" collapsed="false">
      <c r="C63" s="41"/>
      <c r="D63" s="41"/>
      <c r="E63" s="43"/>
    </row>
    <row r="64" customFormat="false" ht="15" hidden="false" customHeight="true" outlineLevel="0" collapsed="false">
      <c r="A64" s="44"/>
      <c r="C64" s="45"/>
      <c r="D64" s="45"/>
      <c r="E64" s="46"/>
    </row>
    <row r="65" customFormat="false" ht="15" hidden="false" customHeight="true" outlineLevel="0" collapsed="false">
      <c r="C65" s="45"/>
      <c r="D65" s="45"/>
      <c r="E65" s="43"/>
    </row>
    <row r="66" customFormat="false" ht="15" hidden="false" customHeight="true" outlineLevel="0" collapsed="false"/>
    <row r="67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2001-02-02T11:51:30Z</cp:lastPrinted>
  <dcterms:modified xsi:type="dcterms:W3CDTF">2001-03-02T17:24:48Z</dcterms:modified>
  <cp:revision>0</cp:revision>
  <dc:subject/>
  <dc:title/>
</cp:coreProperties>
</file>