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imate Vs. Plan" sheetId="1" state="visible" r:id="rId3"/>
  </sheets>
  <externalReferences>
    <externalReference r:id="rId4"/>
  </externalReferences>
  <definedNames>
    <definedName function="false" hidden="false" localSheetId="0" name="_xlnm.Print_Area" vbProcedure="false">'Estimate Vs. Plan'!$A$1:$G$65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<sst xmlns="http://schemas.openxmlformats.org/spreadsheetml/2006/main" count="59" uniqueCount="43">
  <si>
    <t xml:space="preserve">Transwestern Pipeline Company</t>
  </si>
  <si>
    <t xml:space="preserve">($MM)</t>
  </si>
  <si>
    <t xml:space="preserve">Feb Week 1  02-09-01</t>
  </si>
  <si>
    <t xml:space="preserve">February, 2001</t>
  </si>
  <si>
    <t xml:space="preserve">Plan</t>
  </si>
  <si>
    <t xml:space="preserve">Estimate</t>
  </si>
  <si>
    <t xml:space="preserve">Variance</t>
  </si>
  <si>
    <t xml:space="preserve">Comments</t>
  </si>
  <si>
    <t xml:space="preserve">West Demand Revenues</t>
  </si>
  <si>
    <t xml:space="preserve">Sempra &amp; Richardson Short Term Firm Contracts; Tenaska K @ Max Rates</t>
  </si>
  <si>
    <t xml:space="preserve">West Commodity Revenues</t>
  </si>
  <si>
    <t xml:space="preserve">East Demand Revenues</t>
  </si>
  <si>
    <t xml:space="preserve">East Commodity Revenues</t>
  </si>
  <si>
    <t xml:space="preserve">Higher Rates</t>
  </si>
  <si>
    <t xml:space="preserve">Ignacio Demand Revenues</t>
  </si>
  <si>
    <t xml:space="preserve">Ignacio Commodity Revenues</t>
  </si>
  <si>
    <t xml:space="preserve">Higher IT volumes than in plan</t>
  </si>
  <si>
    <t xml:space="preserve">-------------</t>
  </si>
  <si>
    <t xml:space="preserve">      Revenue Variance</t>
  </si>
  <si>
    <t xml:space="preserve">Fuel Price Variance</t>
  </si>
  <si>
    <t xml:space="preserve">MTD index price of $5.70 vs. Plan index price of $3.75 for unhedged vols.</t>
  </si>
  <si>
    <r>
      <rPr>
        <sz val="12"/>
        <color rgb="FF0000FF"/>
        <rFont val="Arial"/>
        <family val="2"/>
      </rPr>
      <t xml:space="preserve">  &gt; Sales Margins variance on Unhedged  = </t>
    </r>
    <r>
      <rPr>
        <sz val="12"/>
        <color rgb="FFFF0000"/>
        <rFont val="Arial"/>
        <family val="2"/>
      </rPr>
      <t xml:space="preserve">$0.453</t>
    </r>
  </si>
  <si>
    <r>
      <rPr>
        <sz val="12"/>
        <color rgb="FF0000FF"/>
        <rFont val="Arial"/>
        <family val="2"/>
      </rPr>
      <t xml:space="preserve">  &gt;  Unhedged volume (</t>
    </r>
    <r>
      <rPr>
        <sz val="12"/>
        <color rgb="FFFF0000"/>
        <rFont val="Arial"/>
        <family val="2"/>
      </rPr>
      <t xml:space="preserve">173</t>
    </r>
    <r>
      <rPr>
        <sz val="12"/>
        <color rgb="FF0000FF"/>
        <rFont val="Arial"/>
        <family val="2"/>
      </rPr>
      <t xml:space="preserve">)  multiplied by index price variance (5.70-3.75)</t>
    </r>
  </si>
  <si>
    <r>
      <rPr>
        <sz val="12"/>
        <color rgb="FF0000FF"/>
        <rFont val="Arial"/>
        <family val="2"/>
      </rPr>
      <t xml:space="preserve">         = </t>
    </r>
    <r>
      <rPr>
        <sz val="12"/>
        <color rgb="FFFF0000"/>
        <rFont val="Arial"/>
        <family val="2"/>
      </rPr>
      <t xml:space="preserve">$0.332</t>
    </r>
  </si>
  <si>
    <t xml:space="preserve">Fuel Volume Variance</t>
  </si>
  <si>
    <t xml:space="preserve">Higher retained volumes than Plan volumes at the Plan index price of $3.75</t>
  </si>
  <si>
    <t xml:space="preserve">Hedging Adjustment</t>
  </si>
  <si>
    <t xml:space="preserve">Add'l price on physical sales of HEDGED volumes</t>
  </si>
  <si>
    <t xml:space="preserve"> ($.005 on 10,000/day, $.02 on 10,000/day)</t>
  </si>
  <si>
    <t xml:space="preserve">Unaccounted for Variance</t>
  </si>
  <si>
    <t xml:space="preserve">       Fuel Variance</t>
  </si>
  <si>
    <t xml:space="preserve">MONTH-TO-DATE VARIANCE</t>
  </si>
  <si>
    <t xml:space="preserve">========</t>
  </si>
  <si>
    <t xml:space="preserve">2001 Stretch</t>
  </si>
  <si>
    <t xml:space="preserve">ADJUSTED MONTH-TO-DATE VARIANCE</t>
  </si>
  <si>
    <t xml:space="preserve">Transwestern Y-T-D Total  Variance</t>
  </si>
  <si>
    <t xml:space="preserve">Year-to-Date</t>
  </si>
  <si>
    <t xml:space="preserve">Margin</t>
  </si>
  <si>
    <t xml:space="preserve">Fuel </t>
  </si>
  <si>
    <t xml:space="preserve">Stretch</t>
  </si>
  <si>
    <t xml:space="preserve">Total</t>
  </si>
  <si>
    <t xml:space="preserve">Plan (through February)</t>
  </si>
  <si>
    <t xml:space="preserve">Variance from Plan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</si>
</sst>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_);[RED]&quot;($&quot;#,##0\)"/>
    <numFmt numFmtId="166" formatCode="[$-409]m/d/yyyy"/>
    <numFmt numFmtId="167" formatCode="_(\$* #,##0.00_);_(\$* \(#,##0.00\);_(\$* \-??_);_(@_)"/>
    <numFmt numFmtId="168" formatCode="_(\$* #,##0.000_);_(\$* \(#,##0.000\);_(\$* \-??_);_(@_)"/>
    <numFmt numFmtId="169" formatCode="_(\$* #,##0.0_);_(\$* \(#,##0.0\);_(\$* \-??_);_(@_)"/>
    <numFmt numFmtId="170" formatCode="_(\$* #,##0.0000_);_(\$* \(#,##0.0000\);_(\$* \-??_);_(@_)"/>
    <numFmt numFmtId="171" formatCode="_(* #,##0.00_);_(* \(#,##0.0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9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WFIN/2001/WEEKLY/FEBRUARY/02_09_Week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 WEST"/>
      <sheetName val="DAILY EAST"/>
      <sheetName val="SJ TO TH"/>
      <sheetName val="IG_BLNC0"/>
      <sheetName val="SUM"/>
      <sheetName val="PLAN"/>
      <sheetName val="Fuel_Sum"/>
      <sheetName val="Fuel_Plan"/>
      <sheetName val="Fuel Usage"/>
      <sheetName val="Firm Book"/>
      <sheetName val="SHarrisreport"/>
    </sheetNames>
    <sheetDataSet>
      <sheetData sheetId="0"/>
      <sheetData sheetId="1"/>
      <sheetData sheetId="2"/>
      <sheetData sheetId="3"/>
      <sheetData sheetId="4"/>
      <sheetData sheetId="5">
        <row r="10">
          <cell r="N10">
            <v>1369.704</v>
          </cell>
        </row>
        <row r="10">
          <cell r="P10">
            <v>1369.7</v>
          </cell>
        </row>
        <row r="11">
          <cell r="N11">
            <v>13.4928882</v>
          </cell>
        </row>
        <row r="11">
          <cell r="P11">
            <v>14.3</v>
          </cell>
        </row>
        <row r="14">
          <cell r="N14">
            <v>0.7214449</v>
          </cell>
        </row>
        <row r="20">
          <cell r="N20">
            <v>2274.538</v>
          </cell>
        </row>
        <row r="20">
          <cell r="P20">
            <v>2247.7</v>
          </cell>
        </row>
        <row r="21">
          <cell r="N21">
            <v>289.2890923</v>
          </cell>
        </row>
        <row r="21">
          <cell r="P21">
            <v>327.3</v>
          </cell>
        </row>
        <row r="22">
          <cell r="N22">
            <v>9.8446082</v>
          </cell>
        </row>
        <row r="25">
          <cell r="N25">
            <v>0</v>
          </cell>
        </row>
        <row r="28">
          <cell r="N28">
            <v>262.752</v>
          </cell>
        </row>
        <row r="28">
          <cell r="P28">
            <v>267.4</v>
          </cell>
        </row>
        <row r="29">
          <cell r="N29">
            <v>30.9278382</v>
          </cell>
        </row>
        <row r="29">
          <cell r="P29">
            <v>26.6</v>
          </cell>
        </row>
        <row r="34">
          <cell r="N34">
            <v>1169.27812</v>
          </cell>
        </row>
        <row r="34">
          <cell r="P34">
            <v>873.2</v>
          </cell>
        </row>
        <row r="35">
          <cell r="N35">
            <v>95.540667</v>
          </cell>
        </row>
        <row r="35">
          <cell r="P35">
            <v>82.2</v>
          </cell>
        </row>
        <row r="37">
          <cell r="N37">
            <v>0</v>
          </cell>
        </row>
        <row r="40">
          <cell r="N40">
            <v>5149.82402</v>
          </cell>
        </row>
        <row r="40">
          <cell r="P40">
            <v>4499</v>
          </cell>
        </row>
        <row r="41">
          <cell r="N41">
            <v>295.49718</v>
          </cell>
        </row>
        <row r="41">
          <cell r="P41">
            <v>315.6</v>
          </cell>
        </row>
        <row r="42">
          <cell r="N42">
            <v>8.185479</v>
          </cell>
        </row>
        <row r="43">
          <cell r="N43">
            <v>0</v>
          </cell>
        </row>
        <row r="43">
          <cell r="P43">
            <v>0</v>
          </cell>
        </row>
        <row r="49">
          <cell r="N49">
            <v>409.304</v>
          </cell>
        </row>
        <row r="49">
          <cell r="P49">
            <v>417.9</v>
          </cell>
        </row>
        <row r="51">
          <cell r="N51">
            <v>22.90808</v>
          </cell>
        </row>
        <row r="51">
          <cell r="P51">
            <v>33.4</v>
          </cell>
        </row>
        <row r="52">
          <cell r="N52">
            <v>9.2324928</v>
          </cell>
        </row>
        <row r="52">
          <cell r="P52">
            <v>2.5</v>
          </cell>
        </row>
        <row r="55">
          <cell r="N55">
            <v>232.512</v>
          </cell>
        </row>
        <row r="55">
          <cell r="P55">
            <v>228.5</v>
          </cell>
        </row>
        <row r="56">
          <cell r="N56">
            <v>1.2272832</v>
          </cell>
        </row>
        <row r="56">
          <cell r="P56">
            <v>10.8</v>
          </cell>
        </row>
        <row r="65">
          <cell r="N65">
            <v>0</v>
          </cell>
        </row>
        <row r="68">
          <cell r="N68">
            <v>442.4216216</v>
          </cell>
        </row>
        <row r="68">
          <cell r="P68">
            <v>406.5</v>
          </cell>
        </row>
        <row r="69">
          <cell r="N69">
            <v>44.7599049</v>
          </cell>
        </row>
        <row r="69">
          <cell r="P69">
            <v>71.5</v>
          </cell>
        </row>
        <row r="72">
          <cell r="N72">
            <v>73.31302</v>
          </cell>
        </row>
        <row r="72">
          <cell r="P72">
            <v>25.2</v>
          </cell>
        </row>
        <row r="77">
          <cell r="N77">
            <v>344.6408</v>
          </cell>
        </row>
        <row r="77">
          <cell r="P77">
            <v>368.8</v>
          </cell>
        </row>
        <row r="78">
          <cell r="N78">
            <v>7.2872283</v>
          </cell>
        </row>
        <row r="78">
          <cell r="P78">
            <v>9</v>
          </cell>
        </row>
        <row r="80">
          <cell r="N80">
            <v>69.79815</v>
          </cell>
        </row>
        <row r="80">
          <cell r="P80">
            <v>5.6</v>
          </cell>
        </row>
        <row r="83">
          <cell r="N83">
            <v>281.06092</v>
          </cell>
        </row>
        <row r="83">
          <cell r="P83">
            <v>195.5</v>
          </cell>
        </row>
        <row r="84">
          <cell r="N84">
            <v>22.0548273</v>
          </cell>
        </row>
        <row r="84">
          <cell r="P84">
            <v>24.8</v>
          </cell>
        </row>
        <row r="86">
          <cell r="N86">
            <v>87.9303925</v>
          </cell>
        </row>
        <row r="86">
          <cell r="P86">
            <v>22.9</v>
          </cell>
        </row>
      </sheetData>
      <sheetData sheetId="6"/>
      <sheetData sheetId="7">
        <row r="28">
          <cell r="AG28">
            <v>784.854640459689</v>
          </cell>
        </row>
        <row r="42">
          <cell r="AG42">
            <v>49.0248397792906</v>
          </cell>
        </row>
        <row r="47">
          <cell r="M47">
            <v>3415.86117599663</v>
          </cell>
        </row>
        <row r="64">
          <cell r="AG64">
            <v>7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7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15.13"/>
    <col collapsed="false" customWidth="true" hidden="false" outlineLevel="0" max="5" min="5" style="1" width="14.14"/>
    <col collapsed="false" customWidth="true" hidden="false" outlineLevel="0" max="6" min="6" style="1" width="2.13"/>
    <col collapsed="false" customWidth="true" hidden="false" outlineLevel="0" max="7" min="7" style="1" width="72.7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</row>
    <row r="2" customFormat="false" ht="12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3"/>
    </row>
    <row r="3" customFormat="false" ht="12.75" hidden="false" customHeight="true" outlineLevel="0" collapsed="false">
      <c r="A3" s="5" t="s">
        <v>2</v>
      </c>
      <c r="B3" s="3"/>
      <c r="C3" s="3"/>
      <c r="D3" s="3"/>
      <c r="E3" s="3"/>
      <c r="F3" s="3"/>
      <c r="G3" s="6" t="n">
        <f aca="true">NOW()</f>
        <v>45926.9494257198</v>
      </c>
      <c r="H3" s="3"/>
    </row>
    <row r="4" customFormat="false" ht="12.75" hidden="false" customHeight="true" outlineLevel="0" collapsed="false">
      <c r="A4" s="5"/>
      <c r="B4" s="3"/>
      <c r="C4" s="3"/>
      <c r="D4" s="3"/>
      <c r="E4" s="3"/>
      <c r="F4" s="3"/>
      <c r="G4" s="3"/>
      <c r="H4" s="3"/>
    </row>
    <row r="5" customFormat="false" ht="12.75" hidden="false" customHeight="true" outlineLevel="0" collapsed="false">
      <c r="A5" s="5"/>
      <c r="B5" s="3"/>
      <c r="C5" s="7" t="s">
        <v>3</v>
      </c>
      <c r="D5" s="7"/>
      <c r="E5" s="7"/>
      <c r="F5" s="3"/>
      <c r="G5" s="3"/>
      <c r="H5" s="3"/>
    </row>
    <row r="6" customFormat="false" ht="12.75" hidden="false" customHeight="true" outlineLevel="0" collapsed="false">
      <c r="A6" s="3"/>
      <c r="B6" s="3"/>
      <c r="C6" s="8"/>
      <c r="D6" s="8"/>
      <c r="E6" s="8"/>
      <c r="F6" s="8"/>
      <c r="G6" s="3"/>
      <c r="H6" s="3"/>
    </row>
    <row r="7" customFormat="false" ht="12.75" hidden="false" customHeight="true" outlineLevel="0" collapsed="false">
      <c r="A7" s="3"/>
      <c r="B7" s="3"/>
      <c r="C7" s="9" t="s">
        <v>4</v>
      </c>
      <c r="D7" s="9" t="s">
        <v>5</v>
      </c>
      <c r="E7" s="9" t="s">
        <v>6</v>
      </c>
      <c r="F7" s="8"/>
      <c r="G7" s="10" t="s">
        <v>7</v>
      </c>
      <c r="H7" s="3"/>
    </row>
    <row r="8" customFormat="false" ht="12.75" hidden="false" customHeight="true" outlineLevel="0" collapsed="false">
      <c r="A8" s="3"/>
      <c r="B8" s="3"/>
      <c r="C8" s="3"/>
      <c r="D8" s="3"/>
      <c r="E8" s="3"/>
      <c r="F8" s="3"/>
      <c r="G8" s="3"/>
      <c r="H8" s="3"/>
    </row>
    <row r="9" customFormat="false" ht="12.75" hidden="false" customHeight="true" outlineLevel="0" collapsed="false">
      <c r="A9" s="3" t="s">
        <v>8</v>
      </c>
      <c r="B9" s="3"/>
      <c r="C9" s="11" t="n">
        <f aca="false">([1]PLAN!P10+[1]PLAN!P20+[1]PLAN!P28+[1]PLAN!P34+[1]PLAN!P40)/1000</f>
        <v>9.257</v>
      </c>
      <c r="D9" s="12" t="n">
        <f aca="false">([1]PLAN!N10+[1]PLAN!N20+[1]PLAN!N28+[1]PLAN!N34+[1]PLAN!N40)/1000</f>
        <v>10.22609614</v>
      </c>
      <c r="E9" s="12" t="n">
        <f aca="false">D9-C9</f>
        <v>0.969096140000001</v>
      </c>
      <c r="F9" s="3"/>
      <c r="G9" s="13" t="s">
        <v>9</v>
      </c>
      <c r="H9" s="3"/>
    </row>
    <row r="10" customFormat="false" ht="12.75" hidden="false" customHeight="true" outlineLevel="0" collapsed="false">
      <c r="A10" s="3"/>
      <c r="B10" s="3"/>
      <c r="C10" s="14"/>
      <c r="D10" s="15"/>
      <c r="E10" s="12"/>
      <c r="F10" s="3"/>
      <c r="G10" s="16"/>
      <c r="H10" s="3"/>
    </row>
    <row r="11" customFormat="false" ht="12.75" hidden="false" customHeight="true" outlineLevel="0" collapsed="false">
      <c r="A11" s="3" t="s">
        <v>10</v>
      </c>
      <c r="B11" s="3"/>
      <c r="C11" s="11" t="n">
        <f aca="false">([1]PLAN!P11+[1]PLAN!P21+[1]PLAN!P29+[1]PLAN!P35+[1]PLAN!P41+[1]PLAN!P43)/1000</f>
        <v>0.766</v>
      </c>
      <c r="D11" s="12" t="n">
        <f aca="false">([1]PLAN!N11+[1]PLAN!N14+[1]PLAN!N21+[1]PLAN!N22+[1]PLAN!N25+[1]PLAN!N29+[1]PLAN!N35+[1]PLAN!N37+[1]PLAN!N41+[1]PLAN!N42+[1]PLAN!N43)/1000</f>
        <v>0.7434991978</v>
      </c>
      <c r="E11" s="12" t="n">
        <f aca="false">D11-C11</f>
        <v>-0.0225008021999999</v>
      </c>
      <c r="F11" s="3"/>
      <c r="G11" s="13"/>
      <c r="H11" s="3"/>
    </row>
    <row r="12" customFormat="false" ht="12.75" hidden="false" customHeight="true" outlineLevel="0" collapsed="false">
      <c r="A12" s="3"/>
      <c r="B12" s="3"/>
      <c r="C12" s="14"/>
      <c r="D12" s="15"/>
      <c r="E12" s="12"/>
      <c r="F12" s="3"/>
      <c r="G12" s="16"/>
      <c r="H12" s="3"/>
    </row>
    <row r="13" customFormat="false" ht="12.75" hidden="false" customHeight="true" outlineLevel="0" collapsed="false">
      <c r="A13" s="3" t="s">
        <v>11</v>
      </c>
      <c r="B13" s="3"/>
      <c r="C13" s="11" t="n">
        <f aca="false">([1]PLAN!P49+[1]PLAN!P55+[1]PLAN!P68)/1000</f>
        <v>1.0529</v>
      </c>
      <c r="D13" s="12" t="n">
        <f aca="false">([1]PLAN!N49+[1]PLAN!N55+[1]PLAN!N68)/1000</f>
        <v>1.0842376216</v>
      </c>
      <c r="E13" s="12" t="n">
        <f aca="false">D13-C13</f>
        <v>0.0313376215999999</v>
      </c>
      <c r="F13" s="3"/>
      <c r="G13" s="17"/>
      <c r="H13" s="3"/>
    </row>
    <row r="14" customFormat="false" ht="12.75" hidden="false" customHeight="true" outlineLevel="0" collapsed="false">
      <c r="A14" s="3"/>
      <c r="B14" s="3"/>
      <c r="C14" s="14"/>
      <c r="D14" s="15"/>
      <c r="E14" s="12"/>
      <c r="F14" s="3"/>
      <c r="G14" s="16"/>
      <c r="H14" s="3"/>
    </row>
    <row r="15" customFormat="false" ht="12.75" hidden="false" customHeight="true" outlineLevel="0" collapsed="false">
      <c r="A15" s="3" t="s">
        <v>12</v>
      </c>
      <c r="B15" s="3"/>
      <c r="C15" s="11" t="n">
        <f aca="false">([1]PLAN!P51+[1]PLAN!P52+[1]PLAN!P56+[1]PLAN!P69+[1]PLAN!P72)/1000</f>
        <v>0.1434</v>
      </c>
      <c r="D15" s="12" t="n">
        <f aca="false">([1]PLAN!N51+[1]PLAN!N52+[1]PLAN!N56+[1]PLAN!N65+[1]PLAN!N69+[1]PLAN!N72)/1000</f>
        <v>0.1514407809</v>
      </c>
      <c r="E15" s="12" t="n">
        <f aca="false">D15-C15</f>
        <v>0.00804078090000004</v>
      </c>
      <c r="F15" s="3"/>
      <c r="G15" s="16" t="s">
        <v>13</v>
      </c>
      <c r="H15" s="3"/>
    </row>
    <row r="16" customFormat="false" ht="12.75" hidden="false" customHeight="true" outlineLevel="0" collapsed="false">
      <c r="A16" s="3"/>
      <c r="B16" s="3"/>
      <c r="C16" s="14"/>
      <c r="D16" s="15"/>
      <c r="E16" s="12"/>
      <c r="F16" s="3"/>
      <c r="G16" s="16"/>
      <c r="H16" s="3"/>
    </row>
    <row r="17" customFormat="false" ht="12.75" hidden="false" customHeight="true" outlineLevel="0" collapsed="false">
      <c r="A17" s="3" t="s">
        <v>14</v>
      </c>
      <c r="B17" s="3"/>
      <c r="C17" s="11" t="n">
        <f aca="false">([1]PLAN!P77+[1]PLAN!P83)/1000</f>
        <v>0.5643</v>
      </c>
      <c r="D17" s="12" t="n">
        <f aca="false">([1]PLAN!N77+[1]PLAN!N83)/1000</f>
        <v>0.62570172</v>
      </c>
      <c r="E17" s="12" t="n">
        <f aca="false">D17-C17</f>
        <v>0.0614017200000001</v>
      </c>
      <c r="F17" s="3"/>
      <c r="G17" s="16" t="s">
        <v>13</v>
      </c>
      <c r="H17" s="3"/>
    </row>
    <row r="18" customFormat="false" ht="12.75" hidden="false" customHeight="true" outlineLevel="0" collapsed="false">
      <c r="A18" s="3"/>
      <c r="B18" s="3"/>
      <c r="C18" s="14"/>
      <c r="D18" s="15"/>
      <c r="E18" s="12"/>
      <c r="F18" s="3"/>
      <c r="G18" s="16"/>
      <c r="H18" s="3"/>
    </row>
    <row r="19" customFormat="false" ht="12.75" hidden="false" customHeight="true" outlineLevel="0" collapsed="false">
      <c r="A19" s="3" t="s">
        <v>15</v>
      </c>
      <c r="B19" s="3"/>
      <c r="C19" s="11" t="n">
        <f aca="false">([1]PLAN!P78+[1]PLAN!P80+[1]PLAN!P84+[1]PLAN!P86)/1000</f>
        <v>0.0623</v>
      </c>
      <c r="D19" s="12" t="n">
        <f aca="false">([1]PLAN!N78+[1]PLAN!N80+[1]PLAN!N84+[1]PLAN!N86)/1000</f>
        <v>0.1870705981</v>
      </c>
      <c r="E19" s="12" t="n">
        <f aca="false">D19-C19</f>
        <v>0.1247705981</v>
      </c>
      <c r="F19" s="3"/>
      <c r="G19" s="16" t="s">
        <v>16</v>
      </c>
      <c r="H19" s="3"/>
    </row>
    <row r="20" customFormat="false" ht="12.75" hidden="false" customHeight="true" outlineLevel="0" collapsed="false">
      <c r="A20" s="3"/>
      <c r="B20" s="3"/>
      <c r="C20" s="14"/>
      <c r="D20" s="15"/>
      <c r="E20" s="15"/>
      <c r="F20" s="3"/>
      <c r="G20" s="3"/>
      <c r="H20" s="3"/>
    </row>
    <row r="21" customFormat="false" ht="12.75" hidden="false" customHeight="true" outlineLevel="0" collapsed="false">
      <c r="A21" s="3"/>
      <c r="B21" s="3"/>
      <c r="C21" s="15"/>
      <c r="D21" s="15"/>
      <c r="E21" s="15"/>
      <c r="F21" s="3"/>
      <c r="G21" s="3"/>
      <c r="H21" s="3"/>
    </row>
    <row r="22" customFormat="false" ht="12.75" hidden="false" customHeight="true" outlineLevel="0" collapsed="false">
      <c r="A22" s="3"/>
      <c r="B22" s="3"/>
      <c r="C22" s="18" t="s">
        <v>17</v>
      </c>
      <c r="D22" s="18" t="s">
        <v>17</v>
      </c>
      <c r="E22" s="18" t="s">
        <v>17</v>
      </c>
      <c r="F22" s="3"/>
      <c r="G22" s="3"/>
      <c r="H22" s="3"/>
    </row>
    <row r="23" customFormat="false" ht="12.75" hidden="false" customHeight="true" outlineLevel="0" collapsed="false">
      <c r="A23" s="19" t="s">
        <v>18</v>
      </c>
      <c r="B23" s="3"/>
      <c r="C23" s="12" t="n">
        <f aca="false">SUM(C9:C20)-0.001</f>
        <v>11.8449</v>
      </c>
      <c r="D23" s="12" t="n">
        <f aca="false">SUM(D9:D20)</f>
        <v>13.0180460584</v>
      </c>
      <c r="E23" s="20" t="n">
        <f aca="false">D23-C23</f>
        <v>1.1731460584</v>
      </c>
      <c r="F23" s="3"/>
      <c r="G23" s="3"/>
      <c r="H23" s="3"/>
    </row>
    <row r="24" customFormat="false" ht="12.75" hidden="false" customHeight="true" outlineLevel="0" collapsed="false">
      <c r="A24" s="3"/>
      <c r="B24" s="3"/>
      <c r="C24" s="15"/>
      <c r="D24" s="15"/>
      <c r="E24" s="15"/>
      <c r="F24" s="3"/>
      <c r="G24" s="3"/>
      <c r="H24" s="3"/>
    </row>
    <row r="25" customFormat="false" ht="12.75" hidden="false" customHeight="true" outlineLevel="0" collapsed="false">
      <c r="A25" s="3"/>
      <c r="B25" s="3"/>
      <c r="C25" s="15"/>
      <c r="D25" s="15"/>
      <c r="E25" s="15"/>
      <c r="F25" s="3"/>
      <c r="G25" s="3"/>
      <c r="H25" s="3"/>
    </row>
    <row r="26" customFormat="false" ht="12.75" hidden="false" customHeight="true" outlineLevel="0" collapsed="false">
      <c r="A26" s="3" t="s">
        <v>19</v>
      </c>
      <c r="B26" s="3"/>
      <c r="C26" s="15"/>
      <c r="D26" s="15"/>
      <c r="E26" s="12" t="n">
        <f aca="false">[1]Fuel_Plan!AG28/1000</f>
        <v>0.784854640459689</v>
      </c>
      <c r="F26" s="3"/>
      <c r="G26" s="21" t="s">
        <v>20</v>
      </c>
      <c r="H26" s="3"/>
    </row>
    <row r="27" customFormat="false" ht="12.75" hidden="false" customHeight="true" outlineLevel="0" collapsed="false">
      <c r="A27" s="3"/>
      <c r="B27" s="3"/>
      <c r="C27" s="15"/>
      <c r="D27" s="15"/>
      <c r="E27" s="12"/>
      <c r="F27" s="3"/>
      <c r="G27" s="21" t="s">
        <v>21</v>
      </c>
      <c r="H27" s="3"/>
    </row>
    <row r="28" customFormat="false" ht="12.75" hidden="false" customHeight="true" outlineLevel="0" collapsed="false">
      <c r="A28" s="3"/>
      <c r="B28" s="3"/>
      <c r="C28" s="15"/>
      <c r="D28" s="15"/>
      <c r="E28" s="12"/>
      <c r="F28" s="3"/>
      <c r="G28" s="21" t="s">
        <v>22</v>
      </c>
      <c r="H28" s="3"/>
    </row>
    <row r="29" customFormat="false" ht="12.75" hidden="false" customHeight="true" outlineLevel="0" collapsed="false">
      <c r="A29" s="3"/>
      <c r="B29" s="3"/>
      <c r="C29" s="15"/>
      <c r="D29" s="15"/>
      <c r="E29" s="12"/>
      <c r="F29" s="3"/>
      <c r="G29" s="21" t="s">
        <v>23</v>
      </c>
      <c r="H29" s="3"/>
    </row>
    <row r="30" customFormat="false" ht="12.75" hidden="false" customHeight="true" outlineLevel="0" collapsed="false">
      <c r="A30" s="3"/>
      <c r="B30" s="3"/>
      <c r="C30" s="15"/>
      <c r="D30" s="15"/>
      <c r="E30" s="15"/>
      <c r="F30" s="3"/>
      <c r="G30" s="3"/>
      <c r="H30" s="3"/>
    </row>
    <row r="31" customFormat="false" ht="12.75" hidden="false" customHeight="true" outlineLevel="0" collapsed="false">
      <c r="A31" s="3" t="s">
        <v>24</v>
      </c>
      <c r="B31" s="3"/>
      <c r="C31" s="15"/>
      <c r="D31" s="15"/>
      <c r="E31" s="12" t="n">
        <f aca="false">[1]Fuel_Plan!AG42/1000</f>
        <v>0.0490248397792906</v>
      </c>
      <c r="F31" s="3"/>
      <c r="G31" s="13" t="s">
        <v>25</v>
      </c>
      <c r="H31" s="3"/>
    </row>
    <row r="32" customFormat="false" ht="12.75" hidden="false" customHeight="true" outlineLevel="0" collapsed="false">
      <c r="A32" s="3"/>
      <c r="B32" s="3"/>
      <c r="C32" s="15"/>
      <c r="D32" s="15"/>
      <c r="E32" s="15"/>
      <c r="F32" s="3"/>
      <c r="G32" s="16"/>
      <c r="H32" s="3"/>
    </row>
    <row r="33" customFormat="false" ht="12.75" hidden="false" customHeight="true" outlineLevel="0" collapsed="false">
      <c r="A33" s="3" t="s">
        <v>26</v>
      </c>
      <c r="B33" s="3"/>
      <c r="C33" s="15"/>
      <c r="D33" s="15"/>
      <c r="E33" s="12" t="n">
        <f aca="false">[1]Fuel_Plan!AG64/1000</f>
        <v>0.007</v>
      </c>
      <c r="F33" s="3"/>
      <c r="G33" s="21" t="s">
        <v>27</v>
      </c>
      <c r="H33" s="3"/>
    </row>
    <row r="34" customFormat="false" ht="12.75" hidden="false" customHeight="true" outlineLevel="0" collapsed="false">
      <c r="A34" s="3"/>
      <c r="B34" s="3"/>
      <c r="C34" s="15"/>
      <c r="D34" s="15"/>
      <c r="E34" s="22"/>
      <c r="F34" s="3"/>
      <c r="G34" s="21" t="s">
        <v>28</v>
      </c>
      <c r="H34" s="3"/>
    </row>
    <row r="35" customFormat="false" ht="12.75" hidden="false" customHeight="true" outlineLevel="0" collapsed="false">
      <c r="A35" s="3" t="s">
        <v>29</v>
      </c>
      <c r="B35" s="3"/>
      <c r="C35" s="15"/>
      <c r="D35" s="15"/>
      <c r="E35" s="12" t="n">
        <f aca="false">[1]Fuel_Plan!AG66/1000</f>
        <v>0</v>
      </c>
      <c r="F35" s="3"/>
      <c r="G35" s="16"/>
      <c r="H35" s="3"/>
    </row>
    <row r="36" customFormat="false" ht="12.75" hidden="false" customHeight="true" outlineLevel="0" collapsed="false">
      <c r="A36" s="3"/>
      <c r="B36" s="3"/>
      <c r="C36" s="15"/>
      <c r="D36" s="15"/>
      <c r="E36" s="12"/>
      <c r="F36" s="3"/>
      <c r="G36" s="16"/>
      <c r="H36" s="3"/>
    </row>
    <row r="37" customFormat="false" ht="12.75" hidden="false" customHeight="true" outlineLevel="0" collapsed="false">
      <c r="A37" s="19"/>
      <c r="B37" s="19"/>
      <c r="C37" s="23"/>
      <c r="D37" s="23"/>
      <c r="E37" s="20"/>
      <c r="F37" s="3"/>
      <c r="G37" s="16"/>
      <c r="H37" s="3"/>
    </row>
    <row r="38" customFormat="false" ht="12.75" hidden="false" customHeight="true" outlineLevel="0" collapsed="false">
      <c r="A38" s="3"/>
      <c r="B38" s="3"/>
      <c r="C38" s="18"/>
      <c r="D38" s="18"/>
      <c r="E38" s="18" t="s">
        <v>17</v>
      </c>
      <c r="F38" s="3"/>
      <c r="G38" s="16"/>
      <c r="H38" s="3"/>
    </row>
    <row r="39" customFormat="false" ht="12.75" hidden="false" customHeight="true" outlineLevel="0" collapsed="false">
      <c r="A39" s="19" t="s">
        <v>30</v>
      </c>
      <c r="B39" s="3"/>
      <c r="C39" s="15"/>
      <c r="D39" s="15"/>
      <c r="E39" s="20" t="n">
        <f aca="false">SUM(E26:E38)</f>
        <v>0.840879480238979</v>
      </c>
      <c r="F39" s="3"/>
      <c r="G39" s="16"/>
      <c r="H39" s="3"/>
    </row>
    <row r="40" customFormat="false" ht="12.75" hidden="false" customHeight="true" outlineLevel="0" collapsed="false">
      <c r="A40" s="3"/>
      <c r="B40" s="3"/>
      <c r="C40" s="18"/>
      <c r="D40" s="18"/>
      <c r="E40" s="24" t="s">
        <v>17</v>
      </c>
      <c r="F40" s="3"/>
      <c r="G40" s="3"/>
      <c r="H40" s="3"/>
    </row>
    <row r="41" customFormat="false" ht="12.75" hidden="false" customHeight="true" outlineLevel="0" collapsed="false">
      <c r="A41" s="19" t="s">
        <v>31</v>
      </c>
      <c r="B41" s="3"/>
      <c r="C41" s="15"/>
      <c r="D41" s="15"/>
      <c r="E41" s="20" t="n">
        <f aca="false">E23+E39</f>
        <v>2.01402553863898</v>
      </c>
      <c r="F41" s="3"/>
      <c r="G41" s="3"/>
      <c r="H41" s="3"/>
    </row>
    <row r="42" customFormat="false" ht="12.75" hidden="false" customHeight="true" outlineLevel="0" collapsed="false">
      <c r="A42" s="3"/>
      <c r="B42" s="3"/>
      <c r="C42" s="15"/>
      <c r="D42" s="15"/>
      <c r="E42" s="18" t="s">
        <v>32</v>
      </c>
      <c r="F42" s="3"/>
      <c r="G42" s="3"/>
      <c r="H42" s="3"/>
    </row>
    <row r="43" customFormat="false" ht="12.75" hidden="false" customHeight="true" outlineLevel="0" collapsed="false">
      <c r="A43" s="19" t="s">
        <v>33</v>
      </c>
      <c r="B43" s="3"/>
      <c r="C43" s="12" t="n">
        <v>0.85</v>
      </c>
      <c r="D43" s="15" t="n">
        <v>0</v>
      </c>
      <c r="E43" s="20" t="n">
        <f aca="false">SUM(D43-C43)</f>
        <v>-0.85</v>
      </c>
      <c r="F43" s="3"/>
      <c r="G43" s="3"/>
      <c r="H43" s="3"/>
    </row>
    <row r="44" customFormat="false" ht="12.75" hidden="false" customHeight="true" outlineLevel="0" collapsed="false">
      <c r="A44" s="3"/>
      <c r="B44" s="3"/>
      <c r="C44" s="15"/>
      <c r="D44" s="15"/>
      <c r="E44" s="18" t="s">
        <v>17</v>
      </c>
      <c r="F44" s="3"/>
      <c r="G44" s="3"/>
      <c r="H44" s="3"/>
    </row>
    <row r="45" customFormat="false" ht="12.75" hidden="false" customHeight="true" outlineLevel="0" collapsed="false">
      <c r="A45" s="19" t="s">
        <v>34</v>
      </c>
      <c r="B45" s="3"/>
      <c r="C45" s="25"/>
      <c r="D45" s="25"/>
      <c r="E45" s="20" t="n">
        <f aca="false">SUM(E41:E44)</f>
        <v>1.16402553863898</v>
      </c>
      <c r="F45" s="3"/>
      <c r="G45" s="3"/>
      <c r="H45" s="3"/>
    </row>
    <row r="46" customFormat="false" ht="12.75" hidden="false" customHeight="true" outlineLevel="0" collapsed="false">
      <c r="A46" s="3"/>
      <c r="B46" s="3"/>
      <c r="C46" s="25"/>
      <c r="D46" s="25"/>
      <c r="E46" s="18" t="s">
        <v>32</v>
      </c>
      <c r="F46" s="3"/>
      <c r="G46" s="3"/>
      <c r="H46" s="3"/>
    </row>
    <row r="47" customFormat="false" ht="12.75" hidden="false" customHeight="true" outlineLevel="0" collapsed="false">
      <c r="A47" s="3"/>
      <c r="B47" s="3"/>
      <c r="C47" s="25"/>
      <c r="D47" s="25"/>
      <c r="E47" s="3"/>
      <c r="F47" s="3"/>
      <c r="G47" s="3"/>
      <c r="H47" s="3"/>
    </row>
    <row r="48" customFormat="false" ht="12.75" hidden="false" customHeight="true" outlineLevel="0" collapsed="false">
      <c r="A48" s="19" t="s">
        <v>35</v>
      </c>
      <c r="B48" s="3"/>
      <c r="C48" s="25"/>
      <c r="D48" s="25"/>
      <c r="E48" s="24"/>
      <c r="F48" s="3"/>
      <c r="G48" s="3"/>
      <c r="H48" s="3"/>
    </row>
    <row r="49" customFormat="false" ht="12.75" hidden="false" customHeight="true" outlineLevel="0" collapsed="false">
      <c r="A49" s="5"/>
      <c r="B49" s="26" t="s">
        <v>36</v>
      </c>
      <c r="C49" s="26"/>
      <c r="D49" s="26"/>
      <c r="E49" s="26"/>
      <c r="F49" s="3"/>
      <c r="G49" s="3"/>
      <c r="H49" s="3"/>
    </row>
    <row r="50" customFormat="false" ht="12.75" hidden="false" customHeight="true" outlineLevel="0" collapsed="false">
      <c r="A50" s="3"/>
      <c r="B50" s="7" t="s">
        <v>37</v>
      </c>
      <c r="C50" s="7" t="s">
        <v>38</v>
      </c>
      <c r="D50" s="7" t="s">
        <v>39</v>
      </c>
      <c r="E50" s="7" t="s">
        <v>40</v>
      </c>
      <c r="F50" s="3"/>
      <c r="G50" s="3"/>
      <c r="H50" s="3"/>
    </row>
    <row r="51" customFormat="false" ht="12.75" hidden="false" customHeight="true" outlineLevel="0" collapsed="false">
      <c r="A51" s="3"/>
      <c r="B51" s="25"/>
      <c r="C51" s="25"/>
      <c r="D51" s="3"/>
      <c r="E51" s="25"/>
      <c r="F51" s="3"/>
      <c r="G51" s="3"/>
      <c r="H51" s="3"/>
    </row>
    <row r="52" customFormat="false" ht="12.75" hidden="false" customHeight="true" outlineLevel="0" collapsed="false">
      <c r="A52" s="27" t="s">
        <v>41</v>
      </c>
      <c r="B52" s="28" t="n">
        <f aca="false">13.2401+11.8459</f>
        <v>25.086</v>
      </c>
      <c r="C52" s="28" t="n">
        <f aca="false">2.987-0.155+2.71-0.138</f>
        <v>5.404</v>
      </c>
      <c r="D52" s="28" t="n">
        <f aca="false">0.85*2</f>
        <v>1.7</v>
      </c>
      <c r="E52" s="29" t="n">
        <f aca="false">SUM(B52:D52)</f>
        <v>32.19</v>
      </c>
      <c r="F52" s="3"/>
      <c r="G52" s="3"/>
      <c r="H52" s="3"/>
    </row>
    <row r="53" customFormat="false" ht="12.75" hidden="false" customHeight="true" outlineLevel="0" collapsed="false">
      <c r="A53" s="3"/>
      <c r="B53" s="14"/>
      <c r="C53" s="30"/>
      <c r="D53" s="30"/>
      <c r="E53" s="25"/>
      <c r="F53" s="3"/>
      <c r="G53" s="3"/>
      <c r="H53" s="3"/>
    </row>
    <row r="54" customFormat="false" ht="12.75" hidden="false" customHeight="true" outlineLevel="0" collapsed="false">
      <c r="A54" s="27" t="s">
        <v>5</v>
      </c>
      <c r="B54" s="31" t="n">
        <f aca="false">13.783+D23</f>
        <v>26.8010460584</v>
      </c>
      <c r="C54" s="28" t="n">
        <f aca="false">(4906-522+[1]Fuel_Plan!M47)/1000</f>
        <v>7.79986117599663</v>
      </c>
      <c r="D54" s="28" t="n">
        <f aca="false">([1]Fuel_Plan!N46)/1000</f>
        <v>0</v>
      </c>
      <c r="E54" s="29" t="n">
        <f aca="false">SUM(B54:D54)</f>
        <v>34.6009072343966</v>
      </c>
      <c r="F54" s="3"/>
      <c r="G54" s="3"/>
      <c r="H54" s="3"/>
    </row>
    <row r="55" customFormat="false" ht="12.75" hidden="false" customHeight="true" outlineLevel="0" collapsed="false">
      <c r="A55" s="3"/>
      <c r="B55" s="32" t="s">
        <v>17</v>
      </c>
      <c r="C55" s="32" t="s">
        <v>17</v>
      </c>
      <c r="D55" s="32" t="s">
        <v>17</v>
      </c>
      <c r="E55" s="32" t="s">
        <v>17</v>
      </c>
      <c r="F55" s="3"/>
      <c r="G55" s="3"/>
      <c r="H55" s="3"/>
    </row>
    <row r="56" customFormat="false" ht="12.75" hidden="false" customHeight="true" outlineLevel="0" collapsed="false">
      <c r="A56" s="3"/>
      <c r="B56" s="15"/>
      <c r="C56" s="15"/>
      <c r="D56" s="15"/>
      <c r="E56" s="15"/>
      <c r="F56" s="3"/>
      <c r="G56" s="3"/>
      <c r="H56" s="3"/>
    </row>
    <row r="57" customFormat="false" ht="12.75" hidden="false" customHeight="true" outlineLevel="0" collapsed="false">
      <c r="A57" s="3"/>
      <c r="B57" s="25"/>
      <c r="C57" s="25"/>
      <c r="D57" s="25"/>
      <c r="E57" s="25"/>
      <c r="F57" s="3"/>
      <c r="G57" s="3"/>
    </row>
    <row r="58" customFormat="false" ht="15" hidden="false" customHeight="true" outlineLevel="0" collapsed="false">
      <c r="A58" s="3" t="s">
        <v>42</v>
      </c>
      <c r="B58" s="33" t="n">
        <f aca="false">B54-B52</f>
        <v>1.7150460584</v>
      </c>
      <c r="C58" s="34" t="n">
        <f aca="false">C54-C52</f>
        <v>2.39586117599663</v>
      </c>
      <c r="D58" s="34" t="n">
        <f aca="false">D54-D52</f>
        <v>-1.7</v>
      </c>
      <c r="E58" s="35" t="n">
        <f aca="false">SUM(B58:D58)</f>
        <v>2.41090723439663</v>
      </c>
      <c r="F58" s="3"/>
      <c r="G58" s="3"/>
    </row>
    <row r="59" customFormat="false" ht="15" hidden="false" customHeight="true" outlineLevel="0" collapsed="false">
      <c r="A59" s="3"/>
      <c r="B59" s="32" t="s">
        <v>17</v>
      </c>
      <c r="C59" s="32" t="s">
        <v>17</v>
      </c>
      <c r="D59" s="32" t="s">
        <v>17</v>
      </c>
      <c r="E59" s="32" t="s">
        <v>17</v>
      </c>
      <c r="F59" s="3"/>
      <c r="G59" s="3"/>
    </row>
    <row r="60" customFormat="false" ht="15" hidden="false" customHeight="true" outlineLevel="0" collapsed="false">
      <c r="A60" s="3"/>
      <c r="B60" s="3"/>
      <c r="C60" s="15"/>
      <c r="D60" s="15"/>
      <c r="E60" s="36"/>
      <c r="F60" s="3"/>
      <c r="G60" s="3"/>
    </row>
    <row r="61" customFormat="false" ht="15" hidden="false" customHeight="true" outlineLevel="0" collapsed="false"/>
    <row r="62" customFormat="false" ht="15" hidden="false" customHeight="true" outlineLevel="0" collapsed="false">
      <c r="C62" s="37"/>
      <c r="D62" s="37"/>
      <c r="E62" s="38"/>
    </row>
    <row r="63" customFormat="false" ht="15" hidden="false" customHeight="true" outlineLevel="0" collapsed="false">
      <c r="C63" s="37"/>
      <c r="D63" s="37"/>
      <c r="E63" s="39"/>
    </row>
    <row r="64" customFormat="false" ht="15" hidden="false" customHeight="true" outlineLevel="0" collapsed="false">
      <c r="A64" s="40"/>
      <c r="C64" s="41"/>
      <c r="D64" s="41"/>
      <c r="E64" s="42"/>
    </row>
    <row r="65" customFormat="false" ht="15" hidden="false" customHeight="true" outlineLevel="0" collapsed="false">
      <c r="C65" s="41"/>
      <c r="D65" s="41"/>
      <c r="E65" s="39"/>
    </row>
    <row r="66" customFormat="false" ht="15" hidden="false" customHeight="true" outlineLevel="0" collapsed="false"/>
    <row r="67" customFormat="false" ht="15" hidden="false" customHeight="true" outlineLevel="0" collapsed="false"/>
  </sheetData>
  <mergeCells count="4">
    <mergeCell ref="A1:G1"/>
    <mergeCell ref="A2:G2"/>
    <mergeCell ref="C5:E5"/>
    <mergeCell ref="B49:E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1999-10-11T12:29:11Z</dcterms:created>
  <dc:creator>ET&amp;S Lan Support</dc:creator>
  <dc:description/>
  <dc:language>en-US</dc:language>
  <cp:lastModifiedBy>pgoradi</cp:lastModifiedBy>
  <cp:lastPrinted>2001-02-02T11:51:30Z</cp:lastPrinted>
  <cp:revision>0</cp:revision>
  <dc:subject/>
  <dc:title/>
</cp:coreProperties>
</file>