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<sst xmlns="http://schemas.openxmlformats.org/spreadsheetml/2006/main" count="932" uniqueCount="172">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</sst>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37159</v>
      </c>
      <c r="F3" s="12" t="n">
        <v>37158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2550080-3679</f>
        <v>2546401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2546401</v>
      </c>
      <c r="K5" s="4" t="n">
        <f aca="false">J5</f>
        <v>2546401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</v>
      </c>
      <c r="F6" s="14" t="n">
        <v>15.2</v>
      </c>
      <c r="G6" s="4" t="n">
        <f aca="false">C6*(E6-F6)</f>
        <v>-199.999999999999</v>
      </c>
      <c r="H6" s="4" t="n">
        <f aca="false">C6*(E6-F6)</f>
        <v>-199.999999999999</v>
      </c>
      <c r="J6" s="4" t="n">
        <f aca="false">C6*E6</f>
        <v>15000</v>
      </c>
      <c r="K6" s="4" t="n">
        <f aca="false">J6</f>
        <v>15000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-25000</v>
      </c>
      <c r="D9" s="2" t="s">
        <v>0</v>
      </c>
      <c r="E9" s="18" t="n">
        <v>32.08</v>
      </c>
      <c r="F9" s="14" t="n">
        <v>33.11</v>
      </c>
      <c r="G9" s="4" t="n">
        <f aca="false">C9*(E9-F9)</f>
        <v>25750</v>
      </c>
      <c r="H9" s="4" t="n">
        <f aca="false">C9*(E9-F9)</f>
        <v>25750</v>
      </c>
      <c r="J9" s="4" t="n">
        <f aca="false">G9</f>
        <v>25750</v>
      </c>
      <c r="K9" s="4" t="n">
        <f aca="false">J9</f>
        <v>25750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n">
        <f aca="false">C10*1</f>
        <v>-10000</v>
      </c>
      <c r="E10" s="14" t="n">
        <f aca="false">E$35</f>
        <v>27</v>
      </c>
      <c r="F10" s="14" t="n">
        <f aca="false">F$35</f>
        <v>27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-25000</v>
      </c>
      <c r="D11" s="2" t="s">
        <v>0</v>
      </c>
      <c r="E11" s="18" t="n">
        <v>77.3</v>
      </c>
      <c r="F11" s="14" t="n">
        <v>75.43</v>
      </c>
      <c r="G11" s="4" t="n">
        <f aca="false">C11*(E11-F11)</f>
        <v>-46749.9999999998</v>
      </c>
      <c r="H11" s="4" t="n">
        <f aca="false">C11*(E11-F11)</f>
        <v>-46749.9999999998</v>
      </c>
      <c r="J11" s="4" t="n">
        <f aca="false">G11</f>
        <v>-46749.9999999998</v>
      </c>
      <c r="K11" s="4" t="n">
        <f aca="false">J11</f>
        <v>-46749.9999999998</v>
      </c>
      <c r="L11" s="5" t="n">
        <v>1</v>
      </c>
    </row>
    <row r="12" customFormat="false" ht="12.75" hidden="false" customHeight="false" outlineLevel="0" collapsed="false">
      <c r="A12" s="15"/>
      <c r="B12" s="17" t="s">
        <v>22</v>
      </c>
      <c r="C12" s="2" t="n">
        <v>-6000</v>
      </c>
      <c r="D12" s="2" t="s">
        <v>0</v>
      </c>
      <c r="E12" s="14" t="n">
        <f aca="false">+E11</f>
        <v>77.3</v>
      </c>
      <c r="F12" s="14" t="n">
        <v>77.4</v>
      </c>
      <c r="G12" s="4" t="n">
        <f aca="false">C12*(E12-F12)</f>
        <v>600.000000000051</v>
      </c>
      <c r="H12" s="4" t="n">
        <f aca="false">C12*(E12-F12)</f>
        <v>600.000000000051</v>
      </c>
      <c r="J12" s="4" t="n">
        <f aca="false">G12</f>
        <v>600.000000000051</v>
      </c>
      <c r="K12" s="4" t="n">
        <f aca="false">J12</f>
        <v>600.000000000051</v>
      </c>
      <c r="L12" s="5" t="n">
        <v>1</v>
      </c>
    </row>
    <row r="13" customFormat="false" ht="12.75" hidden="false" customHeight="false" outlineLevel="0" collapsed="false">
      <c r="A13" s="15"/>
      <c r="B13" s="17" t="s">
        <v>20</v>
      </c>
      <c r="C13" s="2" t="n">
        <v>-1000</v>
      </c>
      <c r="D13" s="2" t="s">
        <v>0</v>
      </c>
      <c r="E13" s="14" t="n">
        <f aca="false">+E9</f>
        <v>32.08</v>
      </c>
      <c r="F13" s="14" t="n">
        <v>31.76</v>
      </c>
      <c r="G13" s="4" t="n">
        <f aca="false">C13*(E13-F13)</f>
        <v>-319.999999999997</v>
      </c>
      <c r="H13" s="4" t="n">
        <f aca="false">C13*(E13-F13)</f>
        <v>-319.999999999997</v>
      </c>
      <c r="J13" s="4" t="n">
        <f aca="false">G13</f>
        <v>-319.999999999997</v>
      </c>
      <c r="K13" s="4" t="n">
        <f aca="false">J13</f>
        <v>-319.999999999997</v>
      </c>
      <c r="L13" s="5" t="n">
        <v>1</v>
      </c>
    </row>
    <row r="14" customFormat="false" ht="12.75" hidden="false" customHeight="false" outlineLevel="0" collapsed="false">
      <c r="A14" s="15"/>
      <c r="B14" s="17" t="s">
        <v>21</v>
      </c>
      <c r="C14" s="2" t="n">
        <v>-2000</v>
      </c>
      <c r="D14" s="2" t="n">
        <f aca="false">C14*1</f>
        <v>-2000</v>
      </c>
      <c r="E14" s="14" t="n">
        <f aca="false">E$35</f>
        <v>27</v>
      </c>
      <c r="F14" s="14" t="n">
        <v>27.4</v>
      </c>
      <c r="G14" s="4" t="n">
        <f aca="false">C14*(E14-F14)</f>
        <v>799.999999999997</v>
      </c>
      <c r="H14" s="4" t="n">
        <f aca="false">C14*(E14-F14)</f>
        <v>799.999999999997</v>
      </c>
      <c r="J14" s="4" t="n">
        <f aca="false">G14</f>
        <v>799.999999999997</v>
      </c>
      <c r="K14" s="4" t="n">
        <f aca="false">J14</f>
        <v>799.999999999997</v>
      </c>
      <c r="L14" s="5" t="n">
        <v>1</v>
      </c>
    </row>
    <row r="15" customFormat="false" ht="12.75" hidden="false" customHeight="false" outlineLevel="0" collapsed="false">
      <c r="A15" s="15"/>
      <c r="B15" s="10"/>
      <c r="D15" s="16"/>
      <c r="E15" s="2"/>
      <c r="F15" s="2"/>
      <c r="G15" s="2"/>
    </row>
    <row r="16" customFormat="false" ht="12.75" hidden="false" customHeight="false" outlineLevel="0" collapsed="false">
      <c r="A16" s="15"/>
      <c r="B16" s="10" t="s">
        <v>23</v>
      </c>
      <c r="C16" s="2" t="s">
        <v>0</v>
      </c>
      <c r="E16" s="19" t="s">
        <v>0</v>
      </c>
      <c r="F16" s="19" t="s">
        <v>0</v>
      </c>
      <c r="G16" s="19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5"/>
      <c r="B17" s="1" t="s">
        <v>24</v>
      </c>
      <c r="C17" s="2" t="n">
        <v>-1500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N17" s="6" t="s">
        <v>0</v>
      </c>
      <c r="P17" s="2" t="s">
        <v>0</v>
      </c>
    </row>
    <row r="18" customFormat="false" ht="12.75" hidden="false" customHeight="false" outlineLevel="0" collapsed="false">
      <c r="A18" s="15" t="s">
        <v>0</v>
      </c>
      <c r="B18" s="1" t="s">
        <v>25</v>
      </c>
      <c r="C18" s="2" t="n">
        <v>-2000</v>
      </c>
      <c r="E18" s="14" t="n">
        <v>0</v>
      </c>
      <c r="F18" s="14" t="n">
        <v>0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5" t="s">
        <v>0</v>
      </c>
      <c r="B19" s="1" t="s">
        <v>26</v>
      </c>
      <c r="C19" s="2" t="n">
        <v>-17000</v>
      </c>
      <c r="E19" s="14" t="n">
        <v>1.5</v>
      </c>
      <c r="F19" s="14" t="n">
        <v>1.5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5"/>
      <c r="E20" s="14"/>
      <c r="F20" s="14"/>
    </row>
    <row r="21" customFormat="false" ht="12.75" hidden="false" customHeight="false" outlineLevel="0" collapsed="false">
      <c r="A21" s="8"/>
      <c r="B21" s="1" t="s">
        <v>27</v>
      </c>
      <c r="C21" s="2" t="n">
        <v>0</v>
      </c>
      <c r="D21" s="2" t="s">
        <v>0</v>
      </c>
      <c r="E21" s="20" t="s">
        <v>0</v>
      </c>
      <c r="F21" s="20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2541481</v>
      </c>
      <c r="N21" s="6" t="n">
        <v>2541481</v>
      </c>
      <c r="O21" s="13" t="n">
        <f aca="false">M21-N21</f>
        <v>0</v>
      </c>
    </row>
    <row r="22" customFormat="false" ht="12.75" hidden="false" customHeight="false" outlineLevel="0" collapsed="false">
      <c r="A22" s="8"/>
      <c r="E22" s="20"/>
      <c r="F22" s="20"/>
      <c r="G22" s="21" t="s">
        <v>0</v>
      </c>
      <c r="H22" s="21" t="s">
        <v>0</v>
      </c>
      <c r="M22" s="6" t="s">
        <v>0</v>
      </c>
    </row>
    <row r="23" customFormat="false" ht="12.75" hidden="false" customHeight="false" outlineLevel="0" collapsed="false">
      <c r="A23" s="8" t="s">
        <v>14</v>
      </c>
      <c r="B23" s="3" t="s">
        <v>15</v>
      </c>
      <c r="D23" s="2" t="s">
        <v>0</v>
      </c>
      <c r="E23" s="3" t="s">
        <v>0</v>
      </c>
      <c r="F23" s="3" t="s">
        <v>0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 t="s">
        <v>28</v>
      </c>
      <c r="B24" s="1" t="s">
        <v>29</v>
      </c>
      <c r="C24" s="2" t="n">
        <v>4048.38</v>
      </c>
      <c r="D24" s="2" t="s">
        <v>0</v>
      </c>
      <c r="E24" s="14" t="n">
        <v>1</v>
      </c>
      <c r="F24" s="14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4048.38</v>
      </c>
      <c r="K24" s="4" t="n">
        <f aca="false">J24</f>
        <v>4048.38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8"/>
      <c r="D25" s="2" t="s">
        <v>0</v>
      </c>
      <c r="E25" s="20"/>
      <c r="F25" s="20"/>
      <c r="G25" s="21" t="s">
        <v>0</v>
      </c>
      <c r="H25" s="21" t="s">
        <v>0</v>
      </c>
      <c r="N25" s="6" t="s">
        <v>0</v>
      </c>
    </row>
    <row r="26" customFormat="false" ht="12.75" hidden="false" customHeight="false" outlineLevel="0" collapsed="false">
      <c r="A26" s="8" t="s">
        <v>28</v>
      </c>
      <c r="B26" s="3" t="s">
        <v>15</v>
      </c>
      <c r="D26" s="2" t="s">
        <v>0</v>
      </c>
      <c r="E26" s="1"/>
      <c r="F26" s="1"/>
      <c r="G26" s="21"/>
      <c r="H26" s="21"/>
      <c r="I26" s="1"/>
      <c r="K26" s="4" t="s">
        <v>0</v>
      </c>
    </row>
    <row r="27" customFormat="false" ht="12.75" hidden="false" customHeight="false" outlineLevel="0" collapsed="false">
      <c r="A27" s="8" t="s">
        <v>30</v>
      </c>
      <c r="B27" s="17" t="s">
        <v>31</v>
      </c>
      <c r="C27" s="2" t="n">
        <v>900</v>
      </c>
      <c r="E27" s="14" t="n">
        <v>12.25</v>
      </c>
      <c r="F27" s="14" t="n">
        <v>12.52</v>
      </c>
      <c r="G27" s="4" t="n">
        <f aca="false">C27*(E27-F27)</f>
        <v>-243</v>
      </c>
      <c r="H27" s="4" t="n">
        <f aca="false">C27*(E27-F27)</f>
        <v>-243</v>
      </c>
      <c r="I27" s="14"/>
      <c r="J27" s="4" t="n">
        <f aca="false">C27*E27</f>
        <v>11025</v>
      </c>
      <c r="K27" s="4" t="n">
        <f aca="false">J27</f>
        <v>11025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32</v>
      </c>
      <c r="B28" s="17" t="s">
        <v>33</v>
      </c>
      <c r="C28" s="2" t="n">
        <v>100</v>
      </c>
      <c r="E28" s="14" t="n">
        <v>16.3</v>
      </c>
      <c r="F28" s="14" t="n">
        <v>16.1</v>
      </c>
      <c r="G28" s="4" t="n">
        <f aca="false">C28*(E28-F28)</f>
        <v>19.9999999999999</v>
      </c>
      <c r="H28" s="4" t="n">
        <f aca="false">C28*(E28-F28)</f>
        <v>19.9999999999999</v>
      </c>
      <c r="I28" s="14"/>
      <c r="J28" s="4" t="n">
        <f aca="false">C28*E28</f>
        <v>1630</v>
      </c>
      <c r="K28" s="4" t="n">
        <f aca="false">J28</f>
        <v>1630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7" t="s">
        <v>34</v>
      </c>
      <c r="C29" s="2" t="n">
        <v>83</v>
      </c>
      <c r="D29" s="2" t="s">
        <v>0</v>
      </c>
      <c r="E29" s="14" t="n">
        <v>45.79</v>
      </c>
      <c r="F29" s="14" t="n">
        <v>43.9</v>
      </c>
      <c r="G29" s="4" t="n">
        <f aca="false">C29*(E29-F29)</f>
        <v>156.87</v>
      </c>
      <c r="H29" s="4" t="n">
        <f aca="false">C29*(E29-F29)</f>
        <v>156.87</v>
      </c>
      <c r="I29" s="14"/>
      <c r="J29" s="4" t="n">
        <f aca="false">C29*E29</f>
        <v>3800.57</v>
      </c>
      <c r="K29" s="4" t="n">
        <f aca="false">J29</f>
        <v>3800.57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7" t="s">
        <v>35</v>
      </c>
      <c r="C30" s="2" t="n">
        <v>169</v>
      </c>
      <c r="E30" s="14" t="n">
        <v>10.08</v>
      </c>
      <c r="F30" s="14" t="n">
        <v>9.3</v>
      </c>
      <c r="G30" s="4" t="n">
        <f aca="false">C30*(E30-F30)</f>
        <v>131.82</v>
      </c>
      <c r="H30" s="4" t="n">
        <f aca="false">C30*(E30-F30)</f>
        <v>131.82</v>
      </c>
      <c r="I30" s="14"/>
      <c r="J30" s="4" t="n">
        <f aca="false">C30*E30</f>
        <v>1703.52</v>
      </c>
      <c r="K30" s="4" t="n">
        <f aca="false">J30</f>
        <v>1703.52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/>
      <c r="B31" s="17" t="s">
        <v>36</v>
      </c>
      <c r="C31" s="2" t="n">
        <v>2241.79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2241.79</v>
      </c>
      <c r="K31" s="4" t="n">
        <f aca="false">J31</f>
        <v>2241.79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B32" s="17" t="s">
        <v>37</v>
      </c>
      <c r="C32" s="2" t="n">
        <v>605.54</v>
      </c>
      <c r="D32" s="2" t="s">
        <v>0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14"/>
      <c r="J32" s="4" t="n">
        <f aca="false">C32*E32</f>
        <v>605.54</v>
      </c>
      <c r="K32" s="4" t="n">
        <f aca="false">J32</f>
        <v>605.54</v>
      </c>
      <c r="L32" s="5" t="n">
        <v>1</v>
      </c>
      <c r="M32" s="6" t="s">
        <v>0</v>
      </c>
    </row>
    <row r="33" customFormat="false" ht="12.75" hidden="false" customHeight="false" outlineLevel="0" collapsed="false">
      <c r="B33" s="17" t="s">
        <v>0</v>
      </c>
      <c r="C33" s="2" t="s">
        <v>0</v>
      </c>
      <c r="D33" s="2" t="s">
        <v>0</v>
      </c>
      <c r="E33" s="1"/>
      <c r="F33" s="1"/>
      <c r="G33" s="21"/>
      <c r="H33" s="21"/>
      <c r="I33" s="1"/>
      <c r="K33" s="21"/>
      <c r="M33" s="6" t="s">
        <v>0</v>
      </c>
    </row>
    <row r="34" customFormat="false" ht="12.75" hidden="false" customHeight="false" outlineLevel="0" collapsed="false">
      <c r="A34" s="8" t="s">
        <v>38</v>
      </c>
      <c r="B34" s="2" t="s">
        <v>15</v>
      </c>
      <c r="D34" s="2" t="s">
        <v>0</v>
      </c>
      <c r="E34" s="22" t="s">
        <v>0</v>
      </c>
      <c r="F34" s="22" t="s">
        <v>0</v>
      </c>
      <c r="I34" s="5"/>
      <c r="K34" s="4" t="s">
        <v>0</v>
      </c>
      <c r="M34" s="6" t="s">
        <v>0</v>
      </c>
    </row>
    <row r="35" customFormat="false" ht="12.75" hidden="false" customHeight="false" outlineLevel="0" collapsed="false">
      <c r="A35" s="23" t="s">
        <v>0</v>
      </c>
      <c r="B35" s="17" t="s">
        <v>39</v>
      </c>
      <c r="C35" s="2" t="n">
        <v>252.8022</v>
      </c>
      <c r="D35" s="2" t="n">
        <f aca="false">C35*1</f>
        <v>252.8022</v>
      </c>
      <c r="E35" s="18" t="n">
        <v>27</v>
      </c>
      <c r="F35" s="18" t="n">
        <v>27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6825.6594</v>
      </c>
      <c r="K35" s="4" t="n">
        <f aca="false">J35</f>
        <v>6825.6594</v>
      </c>
      <c r="L35" s="5" t="n">
        <v>2</v>
      </c>
      <c r="M35" s="6" t="s">
        <v>0</v>
      </c>
    </row>
    <row r="36" customFormat="false" ht="12.75" hidden="false" customHeight="false" outlineLevel="0" collapsed="false">
      <c r="A36" s="8" t="s">
        <v>0</v>
      </c>
      <c r="B36" s="1" t="s">
        <v>40</v>
      </c>
      <c r="C36" s="2" t="n">
        <v>131938.62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131938.62</v>
      </c>
      <c r="K36" s="4" t="n">
        <f aca="false">J36</f>
        <v>131938.62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23" t="s">
        <v>0</v>
      </c>
      <c r="B37" s="1" t="s">
        <v>0</v>
      </c>
      <c r="C37" s="24" t="s">
        <v>0</v>
      </c>
      <c r="E37" s="14" t="s">
        <v>0</v>
      </c>
      <c r="F37" s="14" t="s">
        <v>0</v>
      </c>
      <c r="G37" s="1" t="s">
        <v>0</v>
      </c>
      <c r="H37" s="4" t="s">
        <v>0</v>
      </c>
      <c r="I37" s="5"/>
      <c r="J37" s="4" t="s">
        <v>0</v>
      </c>
      <c r="K37" s="21" t="s">
        <v>0</v>
      </c>
      <c r="M37" s="6" t="s">
        <v>0</v>
      </c>
    </row>
    <row r="38" customFormat="false" ht="12.75" hidden="false" customHeight="false" outlineLevel="0" collapsed="false">
      <c r="A38" s="8" t="s">
        <v>41</v>
      </c>
      <c r="B38" s="1" t="s">
        <v>0</v>
      </c>
      <c r="C38" s="2" t="s">
        <v>0</v>
      </c>
      <c r="E38" s="14" t="s">
        <v>0</v>
      </c>
      <c r="F38" s="14" t="s">
        <v>0</v>
      </c>
      <c r="G38" s="4" t="s">
        <v>0</v>
      </c>
      <c r="H38" s="4" t="s">
        <v>0</v>
      </c>
      <c r="I38" s="5"/>
      <c r="J38" s="4" t="s">
        <v>0</v>
      </c>
      <c r="K38" s="4" t="str">
        <f aca="false">J38</f>
        <v> </v>
      </c>
      <c r="M38" s="6" t="s">
        <v>0</v>
      </c>
    </row>
    <row r="39" customFormat="false" ht="12.75" hidden="false" customHeight="false" outlineLevel="0" collapsed="false">
      <c r="A39" s="8" t="s">
        <v>42</v>
      </c>
      <c r="B39" s="1" t="s">
        <v>43</v>
      </c>
      <c r="C39" s="2" t="n">
        <v>46480.62</v>
      </c>
      <c r="E39" s="14" t="n">
        <v>1</v>
      </c>
      <c r="F39" s="14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46480.62</v>
      </c>
      <c r="K39" s="4" t="n">
        <f aca="false">J39</f>
        <v>46480.62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4"/>
      <c r="F40" s="14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44</v>
      </c>
      <c r="B41" s="1" t="s">
        <v>39</v>
      </c>
      <c r="C41" s="2" t="n">
        <v>87.854</v>
      </c>
      <c r="D41" s="2" t="n">
        <f aca="false">C41*1</f>
        <v>87.854</v>
      </c>
      <c r="E41" s="14" t="n">
        <f aca="false">E$35</f>
        <v>27</v>
      </c>
      <c r="F41" s="14" t="n">
        <f aca="false">F$35</f>
        <v>27</v>
      </c>
      <c r="G41" s="4" t="n">
        <f aca="false">C41*(E41-F41)</f>
        <v>0</v>
      </c>
      <c r="H41" s="4" t="n">
        <f aca="false">C41*(E41-F41)</f>
        <v>0</v>
      </c>
      <c r="I41" s="14"/>
      <c r="J41" s="4" t="n">
        <f aca="false">C41*E41</f>
        <v>2372.058</v>
      </c>
      <c r="K41" s="4" t="n">
        <f aca="false">J41</f>
        <v>2372.058</v>
      </c>
      <c r="L41" s="5" t="n">
        <v>2</v>
      </c>
      <c r="M41" s="6" t="s">
        <v>0</v>
      </c>
    </row>
    <row r="42" customFormat="false" ht="12.75" hidden="false" customHeight="false" outlineLevel="0" collapsed="false">
      <c r="A42" s="8"/>
      <c r="C42" s="2" t="s">
        <v>0</v>
      </c>
      <c r="E42" s="22"/>
      <c r="F42" s="22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8" t="s">
        <v>45</v>
      </c>
      <c r="B43" s="3" t="s">
        <v>15</v>
      </c>
      <c r="D43" s="2" t="s">
        <v>0</v>
      </c>
      <c r="E43" s="5"/>
      <c r="F43" s="5"/>
      <c r="H43" s="4" t="s">
        <v>0</v>
      </c>
      <c r="I43" s="5" t="s">
        <v>0</v>
      </c>
      <c r="M43" s="6" t="s">
        <v>0</v>
      </c>
      <c r="V43" s="5"/>
      <c r="W43" s="5"/>
      <c r="X43" s="5"/>
      <c r="Y43" s="5"/>
      <c r="Z43" s="5"/>
      <c r="AA43" s="5"/>
    </row>
    <row r="44" customFormat="false" ht="12.75" hidden="false" customHeight="false" outlineLevel="0" collapsed="false">
      <c r="A44" s="23" t="s">
        <v>0</v>
      </c>
      <c r="B44" s="1" t="s">
        <v>40</v>
      </c>
      <c r="C44" s="2" t="n">
        <v>610078.03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610078.03</v>
      </c>
      <c r="K44" s="4" t="n">
        <f aca="false">J44*0.614</f>
        <v>374587.91042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3"/>
      <c r="E45" s="14"/>
      <c r="F45" s="14"/>
      <c r="H45" s="4" t="s">
        <v>0</v>
      </c>
      <c r="I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D46" s="2" t="s">
        <v>0</v>
      </c>
      <c r="E46" s="5"/>
      <c r="F46" s="5"/>
      <c r="H46" s="4" t="s">
        <v>0</v>
      </c>
      <c r="I46" s="25" t="s">
        <v>0</v>
      </c>
      <c r="M46" s="6" t="s">
        <v>0</v>
      </c>
    </row>
    <row r="47" customFormat="false" ht="12.75" hidden="false" customHeight="false" outlineLevel="0" collapsed="false">
      <c r="A47" s="23" t="s">
        <v>0</v>
      </c>
      <c r="B47" s="1" t="s">
        <v>40</v>
      </c>
      <c r="C47" s="2" t="n">
        <v>262998.54</v>
      </c>
      <c r="D47" s="2" t="s">
        <v>0</v>
      </c>
      <c r="E47" s="14" t="n">
        <v>1</v>
      </c>
      <c r="F47" s="14" t="n">
        <v>1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262998.54</v>
      </c>
      <c r="K47" s="4" t="n">
        <f aca="false">J47*0.614</f>
        <v>161481.10356</v>
      </c>
      <c r="L47" s="5" t="n">
        <v>1</v>
      </c>
      <c r="M47" s="6" t="s">
        <v>0</v>
      </c>
    </row>
    <row r="48" customFormat="false" ht="12.75" hidden="false" customHeight="false" outlineLevel="0" collapsed="false">
      <c r="A48" s="23" t="s">
        <v>0</v>
      </c>
      <c r="B48" s="1" t="s">
        <v>39</v>
      </c>
      <c r="C48" s="2" t="n">
        <v>8271</v>
      </c>
      <c r="D48" s="2" t="n">
        <f aca="false">C48*1</f>
        <v>8271</v>
      </c>
      <c r="E48" s="14" t="n">
        <f aca="false">E$35</f>
        <v>27</v>
      </c>
      <c r="F48" s="14" t="n">
        <f aca="false">F$35</f>
        <v>27</v>
      </c>
      <c r="G48" s="4" t="n">
        <f aca="false">C48*(E48-F48)</f>
        <v>0</v>
      </c>
      <c r="H48" s="4" t="n">
        <f aca="false">C48*(E48-F48)*0.5895</f>
        <v>0</v>
      </c>
      <c r="I48" s="25" t="s">
        <v>0</v>
      </c>
      <c r="J48" s="4" t="n">
        <f aca="false">C48*E48</f>
        <v>223317</v>
      </c>
      <c r="K48" s="4" t="n">
        <f aca="false">J48*0.614</f>
        <v>137116.638</v>
      </c>
      <c r="L48" s="5" t="n">
        <v>2</v>
      </c>
      <c r="M48" s="6" t="s">
        <v>0</v>
      </c>
      <c r="O48" s="4" t="s">
        <v>0</v>
      </c>
    </row>
    <row r="49" customFormat="false" ht="12.75" hidden="false" customHeight="false" outlineLevel="0" collapsed="false">
      <c r="A49" s="23"/>
      <c r="E49" s="14"/>
      <c r="F49" s="14"/>
      <c r="H49" s="4" t="s">
        <v>0</v>
      </c>
      <c r="I49" s="25"/>
      <c r="J49" s="25"/>
      <c r="M49" s="6" t="s">
        <v>0</v>
      </c>
    </row>
    <row r="50" customFormat="false" ht="12.75" hidden="false" customHeight="false" outlineLevel="0" collapsed="false">
      <c r="A50" s="8" t="s">
        <v>47</v>
      </c>
      <c r="B50" s="3" t="s">
        <v>15</v>
      </c>
      <c r="E50" s="5"/>
      <c r="F50" s="5"/>
      <c r="H50" s="4" t="s">
        <v>0</v>
      </c>
      <c r="I50" s="5"/>
      <c r="M50" s="6" t="s">
        <v>0</v>
      </c>
    </row>
    <row r="51" customFormat="false" ht="12.75" hidden="false" customHeight="false" outlineLevel="0" collapsed="false">
      <c r="A51" s="8"/>
      <c r="B51" s="1" t="s">
        <v>48</v>
      </c>
      <c r="C51" s="2" t="n">
        <v>1307.5862</v>
      </c>
      <c r="D51" s="2" t="n">
        <f aca="false">C51*1</f>
        <v>1307.5862</v>
      </c>
      <c r="E51" s="14" t="n">
        <f aca="false">E$35</f>
        <v>27</v>
      </c>
      <c r="F51" s="14" t="n">
        <f aca="false">F$35</f>
        <v>27</v>
      </c>
      <c r="G51" s="4" t="n">
        <f aca="false">C51*(E51-F51)</f>
        <v>0</v>
      </c>
      <c r="H51" s="4" t="n">
        <f aca="false">C51*(E51-F51)</f>
        <v>0</v>
      </c>
      <c r="I51" s="14"/>
      <c r="J51" s="4" t="n">
        <f aca="false">C51*E51</f>
        <v>35304.8274</v>
      </c>
      <c r="K51" s="4" t="n">
        <f aca="false">J51</f>
        <v>35304.8274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49</v>
      </c>
      <c r="C52" s="2" t="n">
        <v>178.0334</v>
      </c>
      <c r="D52" s="2" t="n">
        <f aca="false">C52*1</f>
        <v>178.0334</v>
      </c>
      <c r="E52" s="14" t="n">
        <f aca="false">E$35</f>
        <v>27</v>
      </c>
      <c r="F52" s="14" t="n">
        <f aca="false">F$35</f>
        <v>27</v>
      </c>
      <c r="G52" s="4" t="n">
        <f aca="false">C52*(E52-F52)</f>
        <v>0</v>
      </c>
      <c r="H52" s="4" t="n">
        <f aca="false">C52*(E52-F52)</f>
        <v>0</v>
      </c>
      <c r="I52" s="14"/>
      <c r="J52" s="4" t="n">
        <f aca="false">C52*E52</f>
        <v>4806.9018</v>
      </c>
      <c r="K52" s="4" t="n">
        <f aca="false">J52</f>
        <v>4806.9018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50</v>
      </c>
      <c r="C53" s="2" t="n">
        <v>402.8541</v>
      </c>
      <c r="D53" s="2" t="n">
        <f aca="false">C53*1</f>
        <v>402.8541</v>
      </c>
      <c r="E53" s="14" t="n">
        <f aca="false">E$35</f>
        <v>27</v>
      </c>
      <c r="F53" s="14" t="n">
        <f aca="false">F$35</f>
        <v>27</v>
      </c>
      <c r="G53" s="4" t="n">
        <f aca="false">C53*(E53-F53)</f>
        <v>0</v>
      </c>
      <c r="H53" s="4" t="n">
        <f aca="false">C53*(E53-F53)</f>
        <v>0</v>
      </c>
      <c r="I53" s="14"/>
      <c r="J53" s="4" t="n">
        <f aca="false">C53*E53</f>
        <v>10877.0607</v>
      </c>
      <c r="K53" s="4" t="n">
        <f aca="false">J53</f>
        <v>10877.0607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E54" s="14"/>
      <c r="F54" s="14"/>
      <c r="H54" s="4" t="s">
        <v>0</v>
      </c>
      <c r="I54" s="14"/>
      <c r="M54" s="6" t="s">
        <v>0</v>
      </c>
    </row>
    <row r="55" customFormat="false" ht="12.75" hidden="false" customHeight="false" outlineLevel="0" collapsed="false">
      <c r="A55" s="8" t="s">
        <v>51</v>
      </c>
      <c r="B55" s="14" t="s">
        <v>15</v>
      </c>
      <c r="C55" s="2" t="s">
        <v>0</v>
      </c>
      <c r="E55" s="14" t="s">
        <v>0</v>
      </c>
      <c r="F55" s="14" t="s">
        <v>0</v>
      </c>
      <c r="G55" s="21"/>
      <c r="H55" s="4" t="s">
        <v>0</v>
      </c>
      <c r="I55" s="1"/>
      <c r="L55" s="3"/>
      <c r="M55" s="6" t="s">
        <v>0</v>
      </c>
    </row>
    <row r="56" customFormat="false" ht="12.75" hidden="false" customHeight="false" outlineLevel="0" collapsed="false">
      <c r="A56" s="8" t="s">
        <v>52</v>
      </c>
      <c r="B56" s="1" t="s">
        <v>53</v>
      </c>
      <c r="C56" s="2" t="n">
        <v>3262</v>
      </c>
      <c r="D56" s="2" t="s">
        <v>0</v>
      </c>
      <c r="E56" s="14" t="n">
        <f aca="false">E$35</f>
        <v>27</v>
      </c>
      <c r="F56" s="14" t="n">
        <f aca="false">F$35</f>
        <v>27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76.025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B57" s="1" t="s">
        <v>54</v>
      </c>
      <c r="C57" s="2" t="n">
        <v>1270</v>
      </c>
      <c r="D57" s="2" t="s">
        <v>0</v>
      </c>
      <c r="E57" s="14" t="n">
        <f aca="false">E$35</f>
        <v>27</v>
      </c>
      <c r="F57" s="14" t="n">
        <f aca="false">F$35</f>
        <v>27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76</v>
      </c>
      <c r="J57" s="4" t="n">
        <f aca="false">IF(C57*(E57-I57)&gt;0,C57*(E57-I57),0)</f>
        <v>0</v>
      </c>
      <c r="K57" s="4" t="n">
        <f aca="false">J57*0.5895</f>
        <v>0</v>
      </c>
      <c r="L57" s="5" t="n">
        <v>2</v>
      </c>
      <c r="M57" s="6" t="s">
        <v>0</v>
      </c>
      <c r="N57" s="6" t="s">
        <v>0</v>
      </c>
    </row>
    <row r="58" customFormat="false" ht="12.75" hidden="false" customHeight="false" outlineLevel="0" collapsed="false">
      <c r="A58" s="8" t="s">
        <v>0</v>
      </c>
      <c r="B58" s="1" t="s">
        <v>55</v>
      </c>
      <c r="C58" s="2" t="n">
        <v>381</v>
      </c>
      <c r="D58" s="2" t="s">
        <v>0</v>
      </c>
      <c r="E58" s="14" t="n">
        <f aca="false">E$35</f>
        <v>27</v>
      </c>
      <c r="F58" s="14" t="n">
        <f aca="false">F$35</f>
        <v>27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83.125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56</v>
      </c>
      <c r="C59" s="2" t="n">
        <v>347</v>
      </c>
      <c r="D59" s="2" t="s">
        <v>0</v>
      </c>
      <c r="E59" s="14" t="n">
        <f aca="false">E$35</f>
        <v>27</v>
      </c>
      <c r="F59" s="14" t="n">
        <f aca="false">F$35</f>
        <v>27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62.41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1" t="s">
        <v>57</v>
      </c>
      <c r="C60" s="2" t="n">
        <v>348</v>
      </c>
      <c r="D60" s="2" t="s">
        <v>0</v>
      </c>
      <c r="E60" s="14" t="n">
        <f aca="false">E$35</f>
        <v>27</v>
      </c>
      <c r="F60" s="14" t="n">
        <f aca="false">F$35</f>
        <v>27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53.04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 t="s">
        <v>0</v>
      </c>
      <c r="B61" s="1" t="s">
        <v>58</v>
      </c>
      <c r="C61" s="2" t="n">
        <v>417</v>
      </c>
      <c r="D61" s="2" t="s">
        <v>0</v>
      </c>
      <c r="E61" s="14" t="n">
        <f aca="false">E$35</f>
        <v>27</v>
      </c>
      <c r="F61" s="14" t="n">
        <f aca="false">F$35</f>
        <v>27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48.3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 t="s">
        <v>0</v>
      </c>
      <c r="B62" s="26" t="s">
        <v>0</v>
      </c>
      <c r="C62" s="2" t="s">
        <v>0</v>
      </c>
      <c r="E62" s="14" t="s">
        <v>0</v>
      </c>
      <c r="F62" s="14" t="s">
        <v>0</v>
      </c>
      <c r="G62" s="21"/>
      <c r="H62" s="4" t="s">
        <v>0</v>
      </c>
      <c r="I62" s="1"/>
      <c r="M62" s="6" t="s">
        <v>0</v>
      </c>
    </row>
    <row r="63" customFormat="false" ht="12.75" hidden="false" customHeight="false" outlineLevel="0" collapsed="false">
      <c r="A63" s="8" t="s">
        <v>59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60</v>
      </c>
      <c r="B64" s="1" t="s">
        <v>61</v>
      </c>
      <c r="C64" s="2" t="n">
        <v>2317</v>
      </c>
      <c r="D64" s="2" t="n">
        <f aca="false">C64*1</f>
        <v>2317</v>
      </c>
      <c r="E64" s="14" t="n">
        <f aca="false">E$35</f>
        <v>27</v>
      </c>
      <c r="F64" s="14" t="n">
        <f aca="false">F$35</f>
        <v>27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62559</v>
      </c>
      <c r="K64" s="4" t="n">
        <f aca="false">J64*0.614</f>
        <v>38411.226</v>
      </c>
      <c r="L64" s="5" t="n">
        <v>2</v>
      </c>
      <c r="M64" s="6" t="s">
        <v>0</v>
      </c>
    </row>
    <row r="65" customFormat="false" ht="12.75" hidden="false" customHeight="false" outlineLevel="0" collapsed="false">
      <c r="A65" s="8"/>
      <c r="C65" s="2" t="s">
        <v>0</v>
      </c>
      <c r="D65" s="2" t="s">
        <v>0</v>
      </c>
      <c r="E65" s="14" t="s">
        <v>0</v>
      </c>
      <c r="F65" s="14" t="s">
        <v>0</v>
      </c>
      <c r="G65" s="1"/>
      <c r="H65" s="4" t="s">
        <v>0</v>
      </c>
      <c r="I65" s="1"/>
      <c r="K65" s="4" t="s">
        <v>0</v>
      </c>
      <c r="M65" s="6" t="s">
        <v>0</v>
      </c>
    </row>
    <row r="66" customFormat="false" ht="12.75" hidden="false" customHeight="false" outlineLevel="0" collapsed="false">
      <c r="A66" s="8" t="s">
        <v>62</v>
      </c>
      <c r="B66" s="3" t="s">
        <v>15</v>
      </c>
      <c r="D66" s="2" t="s">
        <v>0</v>
      </c>
      <c r="E66" s="14" t="s">
        <v>0</v>
      </c>
      <c r="F66" s="14" t="s">
        <v>0</v>
      </c>
      <c r="H66" s="4" t="s">
        <v>0</v>
      </c>
      <c r="I66" s="5"/>
      <c r="K66" s="4" t="s">
        <v>0</v>
      </c>
      <c r="M66" s="6" t="s">
        <v>0</v>
      </c>
    </row>
    <row r="67" customFormat="false" ht="12.75" hidden="false" customHeight="false" outlineLevel="0" collapsed="false">
      <c r="A67" s="8" t="s">
        <v>63</v>
      </c>
      <c r="B67" s="1" t="s">
        <v>64</v>
      </c>
      <c r="C67" s="2" t="n">
        <v>1924</v>
      </c>
      <c r="D67" s="2" t="n">
        <f aca="false">+C67*1</f>
        <v>1924</v>
      </c>
      <c r="E67" s="14" t="n">
        <f aca="false">E$35</f>
        <v>27</v>
      </c>
      <c r="F67" s="14" t="n">
        <f aca="false">F$35</f>
        <v>27</v>
      </c>
      <c r="G67" s="4" t="n">
        <f aca="false">C67*(E67-F67)</f>
        <v>0</v>
      </c>
      <c r="H67" s="4" t="n">
        <f aca="false">C67*(E67-F67)*0.5895</f>
        <v>0</v>
      </c>
      <c r="I67" s="14"/>
      <c r="J67" s="4" t="n">
        <f aca="false">C67*E67</f>
        <v>51948</v>
      </c>
      <c r="K67" s="4" t="n">
        <f aca="false">J67*0.614</f>
        <v>31896.072</v>
      </c>
      <c r="L67" s="5" t="n">
        <v>2</v>
      </c>
      <c r="M67" s="6" t="s">
        <v>0</v>
      </c>
      <c r="O67" s="4" t="s">
        <v>0</v>
      </c>
      <c r="P67" s="21" t="s">
        <v>0</v>
      </c>
    </row>
    <row r="68" customFormat="false" ht="12.75" hidden="false" customHeight="false" outlineLevel="0" collapsed="false">
      <c r="A68" s="27" t="s">
        <v>0</v>
      </c>
      <c r="E68" s="14"/>
      <c r="F68" s="14"/>
      <c r="H68" s="4" t="s">
        <v>0</v>
      </c>
      <c r="I68" s="14"/>
    </row>
    <row r="69" customFormat="false" ht="12.75" hidden="false" customHeight="false" outlineLevel="0" collapsed="false">
      <c r="A69" s="8" t="s">
        <v>65</v>
      </c>
      <c r="B69" s="3" t="s">
        <v>15</v>
      </c>
      <c r="C69" s="2" t="s">
        <v>0</v>
      </c>
      <c r="D69" s="2" t="s">
        <v>0</v>
      </c>
      <c r="E69" s="28"/>
      <c r="F69" s="28"/>
      <c r="H69" s="4" t="s">
        <v>0</v>
      </c>
      <c r="I69" s="5"/>
      <c r="K69" s="4" t="s">
        <v>0</v>
      </c>
    </row>
    <row r="70" customFormat="false" ht="12.75" hidden="false" customHeight="false" outlineLevel="0" collapsed="false">
      <c r="A70" s="8" t="s">
        <v>0</v>
      </c>
      <c r="B70" s="1" t="s">
        <v>43</v>
      </c>
      <c r="C70" s="6" t="n">
        <v>2934442.2</v>
      </c>
      <c r="D70" s="2" t="s">
        <v>0</v>
      </c>
      <c r="E70" s="14" t="n">
        <v>1</v>
      </c>
      <c r="F70" s="14" t="n">
        <v>1</v>
      </c>
      <c r="G70" s="4" t="n">
        <f aca="false">C70*(E70-F70)</f>
        <v>0</v>
      </c>
      <c r="H70" s="4" t="n">
        <f aca="false">C70*(E70-F70)</f>
        <v>0</v>
      </c>
      <c r="I70" s="14"/>
      <c r="J70" s="4" t="n">
        <f aca="false">C70*E70</f>
        <v>2934442.2</v>
      </c>
      <c r="K70" s="4" t="n">
        <f aca="false">J70</f>
        <v>2934442.2</v>
      </c>
      <c r="L70" s="5" t="n">
        <v>1</v>
      </c>
    </row>
    <row r="71" customFormat="false" ht="12.75" hidden="false" customHeight="false" outlineLevel="0" collapsed="false">
      <c r="A71" s="15" t="s">
        <v>0</v>
      </c>
      <c r="B71" s="1" t="s">
        <v>66</v>
      </c>
      <c r="C71" s="2" t="n">
        <v>-5000</v>
      </c>
      <c r="D71" s="2" t="n">
        <f aca="false">C71*-1</f>
        <v>5000</v>
      </c>
      <c r="E71" s="14" t="n">
        <v>11.4</v>
      </c>
      <c r="F71" s="14" t="n">
        <v>11.4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</row>
    <row r="72" customFormat="false" ht="12.75" hidden="false" customHeight="false" outlineLevel="0" collapsed="false">
      <c r="A72" s="15" t="s">
        <v>0</v>
      </c>
      <c r="B72" s="1" t="s">
        <v>67</v>
      </c>
      <c r="C72" s="2" t="n">
        <v>-2000</v>
      </c>
      <c r="D72" s="2" t="n">
        <f aca="false">C72*-1</f>
        <v>2000</v>
      </c>
      <c r="E72" s="14" t="n">
        <v>23</v>
      </c>
      <c r="F72" s="14" t="n">
        <v>23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68</v>
      </c>
      <c r="C73" s="2" t="n">
        <v>-15000</v>
      </c>
      <c r="D73" s="2" t="s">
        <v>0</v>
      </c>
      <c r="E73" s="14" t="n">
        <v>1.5</v>
      </c>
      <c r="F73" s="14" t="n">
        <v>1.5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22500</v>
      </c>
    </row>
    <row r="74" customFormat="false" ht="12.75" hidden="false" customHeight="false" outlineLevel="0" collapsed="false">
      <c r="A74" s="15" t="s">
        <v>0</v>
      </c>
      <c r="B74" s="1" t="s">
        <v>69</v>
      </c>
      <c r="C74" s="2" t="n">
        <v>-2500</v>
      </c>
      <c r="D74" s="2" t="s">
        <v>0</v>
      </c>
      <c r="E74" s="14" t="n">
        <v>0.75</v>
      </c>
      <c r="F74" s="14" t="n">
        <v>0.8</v>
      </c>
      <c r="G74" s="4" t="n">
        <f aca="false">(E74-F74)*C74</f>
        <v>125</v>
      </c>
      <c r="H74" s="4" t="n">
        <f aca="false">C74*(E74-F74)</f>
        <v>125</v>
      </c>
      <c r="J74" s="4" t="n">
        <f aca="false">G74</f>
        <v>125</v>
      </c>
      <c r="K74" s="4" t="n">
        <f aca="false">J74</f>
        <v>125</v>
      </c>
      <c r="L74" s="5" t="n">
        <v>1</v>
      </c>
      <c r="M74" s="6" t="n">
        <f aca="false">C74*E74*-1</f>
        <v>1875</v>
      </c>
    </row>
    <row r="75" customFormat="false" ht="12.75" hidden="false" customHeight="false" outlineLevel="0" collapsed="false">
      <c r="A75" s="15" t="s">
        <v>0</v>
      </c>
      <c r="B75" s="1" t="s">
        <v>70</v>
      </c>
      <c r="C75" s="2" t="n">
        <v>-5000</v>
      </c>
      <c r="D75" s="2" t="s">
        <v>0</v>
      </c>
      <c r="E75" s="14" t="n">
        <v>0.2</v>
      </c>
      <c r="F75" s="14" t="n">
        <v>0.25</v>
      </c>
      <c r="G75" s="4" t="n">
        <f aca="false">(E75-F75)*C75</f>
        <v>250</v>
      </c>
      <c r="H75" s="4" t="n">
        <f aca="false">C75*(E75-F75)</f>
        <v>250</v>
      </c>
      <c r="J75" s="4" t="n">
        <f aca="false">G75</f>
        <v>250</v>
      </c>
      <c r="K75" s="4" t="n">
        <f aca="false">J75</f>
        <v>250</v>
      </c>
      <c r="L75" s="5" t="n">
        <v>1</v>
      </c>
      <c r="M75" s="6" t="n">
        <f aca="false">C75*E75*-1</f>
        <v>1000</v>
      </c>
    </row>
    <row r="76" customFormat="false" ht="12.75" hidden="false" customHeight="false" outlineLevel="0" collapsed="false">
      <c r="A76" s="15" t="s">
        <v>0</v>
      </c>
      <c r="B76" s="1" t="s">
        <v>71</v>
      </c>
      <c r="C76" s="2" t="n">
        <v>-15000</v>
      </c>
      <c r="D76" s="2" t="s">
        <v>0</v>
      </c>
      <c r="E76" s="14" t="n">
        <v>0.05</v>
      </c>
      <c r="F76" s="14" t="n">
        <v>0.05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750</v>
      </c>
      <c r="N76" s="6" t="s">
        <v>0</v>
      </c>
    </row>
    <row r="77" customFormat="false" ht="12.75" hidden="false" customHeight="false" outlineLevel="0" collapsed="false">
      <c r="A77" s="15" t="s">
        <v>0</v>
      </c>
      <c r="B77" s="1" t="s">
        <v>72</v>
      </c>
      <c r="C77" s="2" t="n">
        <v>-5000</v>
      </c>
      <c r="D77" s="2" t="s">
        <v>0</v>
      </c>
      <c r="E77" s="14" t="n">
        <v>1.15</v>
      </c>
      <c r="F77" s="14" t="n">
        <v>1.25</v>
      </c>
      <c r="G77" s="4" t="n">
        <f aca="false">(E77-F77)*C77</f>
        <v>500</v>
      </c>
      <c r="H77" s="4" t="n">
        <f aca="false">C77*(E77-F77)</f>
        <v>500</v>
      </c>
      <c r="J77" s="4" t="n">
        <f aca="false">G77</f>
        <v>500</v>
      </c>
      <c r="K77" s="4" t="n">
        <f aca="false">J77</f>
        <v>500</v>
      </c>
      <c r="L77" s="5" t="n">
        <v>1</v>
      </c>
      <c r="M77" s="6" t="n">
        <f aca="false">C77*E77*-1</f>
        <v>5750</v>
      </c>
    </row>
    <row r="78" customFormat="false" ht="12.75" hidden="false" customHeight="false" outlineLevel="0" collapsed="false">
      <c r="A78" s="15" t="s">
        <v>0</v>
      </c>
      <c r="B78" s="1" t="s">
        <v>73</v>
      </c>
      <c r="C78" s="2" t="n">
        <v>-15000</v>
      </c>
      <c r="D78" s="2" t="s">
        <v>0</v>
      </c>
      <c r="E78" s="14" t="n">
        <v>0.8</v>
      </c>
      <c r="F78" s="14" t="n">
        <v>0.8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12000</v>
      </c>
      <c r="O78" s="3" t="s">
        <v>0</v>
      </c>
    </row>
    <row r="79" customFormat="false" ht="12.75" hidden="false" customHeight="false" outlineLevel="0" collapsed="false">
      <c r="A79" s="15" t="s">
        <v>0</v>
      </c>
      <c r="B79" s="1" t="s">
        <v>74</v>
      </c>
      <c r="C79" s="2" t="n">
        <v>-15000</v>
      </c>
      <c r="D79" s="2" t="s">
        <v>0</v>
      </c>
      <c r="E79" s="14" t="n">
        <v>0.4</v>
      </c>
      <c r="F79" s="14" t="n">
        <v>0.4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6000</v>
      </c>
      <c r="O79" s="3" t="s">
        <v>0</v>
      </c>
    </row>
    <row r="80" customFormat="false" ht="12.75" hidden="false" customHeight="false" outlineLevel="0" collapsed="false">
      <c r="A80" s="15" t="s">
        <v>0</v>
      </c>
      <c r="B80" s="1" t="s">
        <v>75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2500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76</v>
      </c>
      <c r="C81" s="2" t="n">
        <v>-10000</v>
      </c>
      <c r="D81" s="2" t="s">
        <v>0</v>
      </c>
      <c r="E81" s="14" t="n">
        <v>0.4</v>
      </c>
      <c r="F81" s="14" t="n">
        <v>0.4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6" t="n">
        <f aca="false">C81*E81*-1</f>
        <v>4000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77</v>
      </c>
      <c r="C82" s="2" t="n">
        <v>-10000</v>
      </c>
      <c r="D82" s="2" t="s">
        <v>0</v>
      </c>
      <c r="E82" s="14" t="n">
        <v>0.25</v>
      </c>
      <c r="F82" s="14" t="n">
        <v>0.25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2500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15" t="s">
        <v>0</v>
      </c>
      <c r="B83" s="1" t="s">
        <v>78</v>
      </c>
      <c r="C83" s="2" t="n">
        <v>-10000</v>
      </c>
      <c r="D83" s="2" t="s">
        <v>0</v>
      </c>
      <c r="E83" s="14" t="n">
        <v>0.1</v>
      </c>
      <c r="F83" s="14" t="n">
        <v>0.1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29" t="n">
        <f aca="false">C83*E83*-1</f>
        <v>1000</v>
      </c>
      <c r="O83" s="6" t="s">
        <v>0</v>
      </c>
      <c r="P83" s="14" t="s">
        <v>0</v>
      </c>
    </row>
    <row r="84" customFormat="false" ht="13.5" hidden="false" customHeight="false" outlineLevel="0" collapsed="false">
      <c r="A84" s="15" t="s">
        <v>0</v>
      </c>
      <c r="B84" s="1" t="s">
        <v>79</v>
      </c>
      <c r="C84" s="2" t="n">
        <v>-5000</v>
      </c>
      <c r="D84" s="2" t="s">
        <v>0</v>
      </c>
      <c r="E84" s="14" t="n">
        <v>0.1</v>
      </c>
      <c r="F84" s="14" t="n">
        <v>0.1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30" t="n">
        <f aca="false">C84*E84*-1</f>
        <v>500</v>
      </c>
      <c r="N84" s="6" t="s">
        <v>0</v>
      </c>
      <c r="O84" s="4" t="s">
        <v>0</v>
      </c>
      <c r="P84" s="14" t="s">
        <v>0</v>
      </c>
    </row>
    <row r="85" customFormat="false" ht="12.75" hidden="false" customHeight="false" outlineLevel="0" collapsed="false">
      <c r="A85" s="8" t="s">
        <v>0</v>
      </c>
      <c r="C85" s="31" t="s">
        <v>0</v>
      </c>
      <c r="D85" s="2" t="s">
        <v>0</v>
      </c>
      <c r="E85" s="14"/>
      <c r="F85" s="14"/>
      <c r="G85" s="4" t="s">
        <v>0</v>
      </c>
      <c r="H85" s="4" t="s">
        <v>0</v>
      </c>
      <c r="I85" s="14"/>
      <c r="J85" s="4" t="str">
        <f aca="false">G85</f>
        <v> </v>
      </c>
      <c r="K85" s="4" t="str">
        <f aca="false">J85</f>
        <v> </v>
      </c>
      <c r="M85" s="6" t="n">
        <f aca="false">SUM(M71:M84)</f>
        <v>60375</v>
      </c>
      <c r="N85" s="6" t="n">
        <v>875</v>
      </c>
      <c r="O85" s="6" t="n">
        <v>2935317</v>
      </c>
      <c r="P85" s="14" t="s">
        <v>0</v>
      </c>
    </row>
    <row r="86" customFormat="false" ht="12.75" hidden="false" customHeight="false" outlineLevel="0" collapsed="false">
      <c r="A86" s="8" t="s">
        <v>65</v>
      </c>
      <c r="B86" s="3" t="s">
        <v>15</v>
      </c>
      <c r="C86" s="2" t="s">
        <v>0</v>
      </c>
      <c r="D86" s="2" t="s">
        <v>0</v>
      </c>
      <c r="E86" s="28"/>
      <c r="F86" s="28"/>
      <c r="G86" s="28" t="s">
        <v>0</v>
      </c>
      <c r="H86" s="4" t="s">
        <v>0</v>
      </c>
      <c r="I86" s="5"/>
      <c r="K86" s="4" t="s">
        <v>0</v>
      </c>
      <c r="M86" s="6" t="s">
        <v>0</v>
      </c>
      <c r="N86" s="6" t="n">
        <f aca="false">SUM(H70:H84)</f>
        <v>875.000000000001</v>
      </c>
      <c r="O86" s="6" t="n">
        <f aca="false">SUM(K70:K84)</f>
        <v>2935317.2</v>
      </c>
    </row>
    <row r="87" customFormat="false" ht="12.75" hidden="false" customHeight="false" outlineLevel="0" collapsed="false">
      <c r="A87" s="15" t="s">
        <v>0</v>
      </c>
      <c r="B87" s="1" t="s">
        <v>80</v>
      </c>
      <c r="C87" s="2" t="n">
        <v>387</v>
      </c>
      <c r="D87" s="2" t="s">
        <v>0</v>
      </c>
      <c r="E87" s="18" t="n">
        <v>35.5</v>
      </c>
      <c r="F87" s="18" t="n">
        <v>35.2</v>
      </c>
      <c r="G87" s="4" t="n">
        <f aca="false">C87*(E87-F87)</f>
        <v>116.099999999999</v>
      </c>
      <c r="H87" s="4" t="n">
        <f aca="false">C87*(E87-F87)</f>
        <v>116.099999999999</v>
      </c>
      <c r="I87" s="14"/>
      <c r="J87" s="4" t="n">
        <f aca="false">C87*E87</f>
        <v>13738.5</v>
      </c>
      <c r="K87" s="4" t="n">
        <f aca="false">J87</f>
        <v>13738.5</v>
      </c>
      <c r="L87" s="5" t="n">
        <v>2</v>
      </c>
      <c r="M87" s="6" t="s">
        <v>0</v>
      </c>
    </row>
    <row r="88" customFormat="false" ht="12.75" hidden="false" customHeight="false" outlineLevel="0" collapsed="false">
      <c r="A88" s="8" t="s">
        <v>0</v>
      </c>
      <c r="B88" s="1" t="s">
        <v>43</v>
      </c>
      <c r="C88" s="2" t="n">
        <v>158.15</v>
      </c>
      <c r="D88" s="2" t="s">
        <v>0</v>
      </c>
      <c r="E88" s="14" t="n">
        <v>1</v>
      </c>
      <c r="F88" s="14" t="n">
        <v>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158.15</v>
      </c>
      <c r="K88" s="4" t="n">
        <f aca="false">J88</f>
        <v>158.15</v>
      </c>
      <c r="L88" s="5" t="n">
        <v>1</v>
      </c>
    </row>
    <row r="89" customFormat="false" ht="12.75" hidden="false" customHeight="false" outlineLevel="0" collapsed="false">
      <c r="A89" s="8" t="s">
        <v>0</v>
      </c>
      <c r="B89" s="3" t="s">
        <v>0</v>
      </c>
      <c r="D89" s="2" t="s">
        <v>0</v>
      </c>
      <c r="E89" s="14" t="s">
        <v>0</v>
      </c>
      <c r="F89" s="14" t="s">
        <v>0</v>
      </c>
      <c r="H89" s="4" t="s">
        <v>0</v>
      </c>
      <c r="I89" s="5"/>
      <c r="K89" s="21"/>
    </row>
    <row r="90" customFormat="false" ht="12.75" hidden="false" customHeight="false" outlineLevel="0" collapsed="false">
      <c r="A90" s="8" t="s">
        <v>81</v>
      </c>
      <c r="B90" s="3" t="s">
        <v>15</v>
      </c>
      <c r="C90" s="2" t="s">
        <v>0</v>
      </c>
      <c r="D90" s="2" t="s">
        <v>0</v>
      </c>
      <c r="E90" s="5"/>
      <c r="F90" s="5"/>
      <c r="H90" s="4" t="s">
        <v>0</v>
      </c>
      <c r="I90" s="5"/>
    </row>
    <row r="91" customFormat="false" ht="12.75" hidden="false" customHeight="false" outlineLevel="0" collapsed="false">
      <c r="A91" s="8" t="s">
        <v>82</v>
      </c>
      <c r="B91" s="1" t="s">
        <v>83</v>
      </c>
      <c r="C91" s="2" t="n">
        <v>233.099</v>
      </c>
      <c r="D91" s="2" t="s">
        <v>0</v>
      </c>
      <c r="E91" s="14" t="n">
        <v>45.79</v>
      </c>
      <c r="F91" s="14" t="n">
        <v>45.13</v>
      </c>
      <c r="G91" s="4" t="n">
        <f aca="false">C91*(E91-F91)</f>
        <v>153.845339999999</v>
      </c>
      <c r="H91" s="4" t="n">
        <f aca="false">C91*(E91-F91)</f>
        <v>153.845339999999</v>
      </c>
      <c r="I91" s="14"/>
      <c r="J91" s="4" t="n">
        <f aca="false">C91*E91</f>
        <v>10673.60321</v>
      </c>
      <c r="K91" s="4" t="n">
        <f aca="false">J91</f>
        <v>10673.60321</v>
      </c>
      <c r="L91" s="5" t="n">
        <v>2</v>
      </c>
    </row>
    <row r="92" customFormat="false" ht="12.75" hidden="false" customHeight="false" outlineLevel="0" collapsed="false">
      <c r="A92" s="8"/>
      <c r="B92" s="1" t="s">
        <v>84</v>
      </c>
      <c r="C92" s="2" t="n">
        <v>735.234</v>
      </c>
      <c r="D92" s="2" t="s">
        <v>0</v>
      </c>
      <c r="E92" s="14" t="n">
        <v>7.97</v>
      </c>
      <c r="F92" s="14" t="n">
        <v>7.89</v>
      </c>
      <c r="G92" s="4" t="n">
        <f aca="false">C92*(E92-F92)</f>
        <v>58.8187200000001</v>
      </c>
      <c r="H92" s="4" t="n">
        <f aca="false">C92*(E92-F92)</f>
        <v>58.8187200000001</v>
      </c>
      <c r="I92" s="14"/>
      <c r="J92" s="4" t="n">
        <f aca="false">C92*E92</f>
        <v>5859.81498</v>
      </c>
      <c r="K92" s="4" t="n">
        <f aca="false">J92</f>
        <v>5859.81498</v>
      </c>
      <c r="L92" s="5" t="n">
        <v>2</v>
      </c>
    </row>
    <row r="93" customFormat="false" ht="12.75" hidden="false" customHeight="false" outlineLevel="0" collapsed="false">
      <c r="A93" s="8"/>
      <c r="B93" s="1" t="s">
        <v>85</v>
      </c>
      <c r="C93" s="2" t="n">
        <v>2419.677</v>
      </c>
      <c r="D93" s="2" t="s">
        <v>0</v>
      </c>
      <c r="E93" s="14" t="n">
        <v>18.56</v>
      </c>
      <c r="F93" s="14" t="n">
        <v>18.4</v>
      </c>
      <c r="G93" s="4" t="n">
        <f aca="false">C93*(E93-F93)</f>
        <v>387.14832</v>
      </c>
      <c r="H93" s="4" t="n">
        <f aca="false">C93*(E93-F93)</f>
        <v>387.14832</v>
      </c>
      <c r="I93" s="14"/>
      <c r="J93" s="4" t="n">
        <f aca="false">C93*E93</f>
        <v>44909.20512</v>
      </c>
      <c r="K93" s="4" t="n">
        <f aca="false">J93</f>
        <v>44909.20512</v>
      </c>
      <c r="L93" s="5" t="n">
        <v>2</v>
      </c>
    </row>
    <row r="94" customFormat="false" ht="12.75" hidden="false" customHeight="false" outlineLevel="0" collapsed="false">
      <c r="A94" s="8"/>
      <c r="B94" s="1" t="s">
        <v>86</v>
      </c>
      <c r="C94" s="2" t="n">
        <v>1221.62</v>
      </c>
      <c r="D94" s="2" t="s">
        <v>0</v>
      </c>
      <c r="E94" s="14" t="n">
        <v>7.38</v>
      </c>
      <c r="F94" s="14" t="n">
        <v>7.26</v>
      </c>
      <c r="G94" s="4" t="n">
        <f aca="false">C94*(E94-F94)</f>
        <v>146.5944</v>
      </c>
      <c r="H94" s="4" t="n">
        <f aca="false">C94*(E94-F94)</f>
        <v>146.5944</v>
      </c>
      <c r="I94" s="14"/>
      <c r="J94" s="4" t="n">
        <f aca="false">C94*E94</f>
        <v>9015.5556</v>
      </c>
      <c r="K94" s="4" t="n">
        <f aca="false">J94</f>
        <v>9015.5556</v>
      </c>
      <c r="L94" s="5" t="n">
        <v>2</v>
      </c>
    </row>
    <row r="95" customFormat="false" ht="12.75" hidden="false" customHeight="false" outlineLevel="0" collapsed="false">
      <c r="A95" s="8"/>
      <c r="B95" s="1" t="s">
        <v>87</v>
      </c>
      <c r="C95" s="2" t="n">
        <v>256.941</v>
      </c>
      <c r="D95" s="2" t="s">
        <v>0</v>
      </c>
      <c r="E95" s="14" t="n">
        <v>33.39</v>
      </c>
      <c r="F95" s="14" t="n">
        <v>32.95</v>
      </c>
      <c r="G95" s="4" t="n">
        <f aca="false">C95*(E95-F95)</f>
        <v>113.054039999999</v>
      </c>
      <c r="H95" s="4" t="n">
        <f aca="false">C95*(E95-F95)</f>
        <v>113.054039999999</v>
      </c>
      <c r="I95" s="14"/>
      <c r="J95" s="4" t="n">
        <f aca="false">C95*E95</f>
        <v>8579.25999</v>
      </c>
      <c r="K95" s="4" t="n">
        <f aca="false">J95</f>
        <v>8579.25999</v>
      </c>
      <c r="L95" s="5" t="n">
        <v>2</v>
      </c>
    </row>
    <row r="96" customFormat="false" ht="12.75" hidden="false" customHeight="false" outlineLevel="0" collapsed="false">
      <c r="A96" s="8"/>
      <c r="B96" s="1" t="s">
        <v>88</v>
      </c>
      <c r="C96" s="2" t="n">
        <v>372.8</v>
      </c>
      <c r="D96" s="2" t="s">
        <v>0</v>
      </c>
      <c r="E96" s="14" t="n">
        <v>23.76</v>
      </c>
      <c r="F96" s="14" t="n">
        <v>23.56</v>
      </c>
      <c r="G96" s="4" t="n">
        <f aca="false">C96*(E96-F96)</f>
        <v>74.5600000000011</v>
      </c>
      <c r="H96" s="4" t="n">
        <f aca="false">C96*(E96-F96)</f>
        <v>74.5600000000011</v>
      </c>
      <c r="I96" s="14"/>
      <c r="J96" s="4" t="n">
        <f aca="false">C96*E96</f>
        <v>8857.728</v>
      </c>
      <c r="K96" s="4" t="n">
        <f aca="false">J96</f>
        <v>8857.728</v>
      </c>
      <c r="L96" s="5" t="n">
        <v>2</v>
      </c>
    </row>
    <row r="97" customFormat="false" ht="12.75" hidden="false" customHeight="false" outlineLevel="0" collapsed="false">
      <c r="A97" s="8" t="s">
        <v>0</v>
      </c>
      <c r="B97" s="1" t="s">
        <v>89</v>
      </c>
      <c r="C97" s="2" t="n">
        <v>9555</v>
      </c>
      <c r="D97" s="2" t="s">
        <v>0</v>
      </c>
      <c r="E97" s="14" t="n">
        <v>10.97</v>
      </c>
      <c r="F97" s="14" t="n">
        <v>10.97</v>
      </c>
      <c r="G97" s="4" t="n">
        <f aca="false">C97*(E97-F97)</f>
        <v>0</v>
      </c>
      <c r="H97" s="4" t="n">
        <f aca="false">C97*(E97-F97)</f>
        <v>0</v>
      </c>
      <c r="I97" s="14" t="s">
        <v>0</v>
      </c>
      <c r="J97" s="4" t="n">
        <f aca="false">C97*E97</f>
        <v>104818.35</v>
      </c>
      <c r="K97" s="4" t="n">
        <f aca="false">J97</f>
        <v>104818.35</v>
      </c>
      <c r="L97" s="5" t="n">
        <v>1</v>
      </c>
    </row>
    <row r="98" customFormat="false" ht="12.75" hidden="false" customHeight="false" outlineLevel="0" collapsed="false">
      <c r="A98" s="8"/>
      <c r="E98" s="1"/>
      <c r="F98" s="1"/>
      <c r="G98" s="21"/>
      <c r="H98" s="4" t="s">
        <v>0</v>
      </c>
      <c r="I98" s="1" t="s">
        <v>0</v>
      </c>
    </row>
    <row r="99" customFormat="false" ht="12.75" hidden="false" customHeight="false" outlineLevel="0" collapsed="false">
      <c r="A99" s="8" t="s">
        <v>90</v>
      </c>
      <c r="B99" s="1" t="s">
        <v>91</v>
      </c>
      <c r="C99" s="2" t="n">
        <v>8000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8000</v>
      </c>
      <c r="K99" s="4" t="n">
        <f aca="false">J99</f>
        <v>8000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1"/>
      <c r="H100" s="4" t="s">
        <v>0</v>
      </c>
      <c r="I100" s="1"/>
    </row>
    <row r="101" customFormat="false" ht="12.75" hidden="false" customHeight="false" outlineLevel="0" collapsed="false">
      <c r="A101" s="8" t="s">
        <v>92</v>
      </c>
      <c r="B101" s="1" t="s">
        <v>93</v>
      </c>
      <c r="C101" s="2" t="n">
        <v>3829.12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3829.12</v>
      </c>
      <c r="K101" s="4" t="n">
        <f aca="false">J101</f>
        <v>3829.12</v>
      </c>
      <c r="L101" s="5" t="n">
        <v>1</v>
      </c>
    </row>
    <row r="102" customFormat="false" ht="12.75" hidden="false" customHeight="false" outlineLevel="0" collapsed="false">
      <c r="A102" s="8"/>
      <c r="B102" s="1" t="s">
        <v>94</v>
      </c>
      <c r="C102" s="2" t="n">
        <v>4769.42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4769.42</v>
      </c>
      <c r="K102" s="4" t="n">
        <f aca="false">J102</f>
        <v>4769.42</v>
      </c>
      <c r="L102" s="5" t="n">
        <v>1</v>
      </c>
    </row>
    <row r="103" customFormat="false" ht="12.75" hidden="false" customHeight="false" outlineLevel="0" collapsed="false">
      <c r="E103" s="1"/>
      <c r="F103" s="1"/>
      <c r="G103" s="21"/>
      <c r="H103" s="4" t="s">
        <v>0</v>
      </c>
      <c r="I103" s="1"/>
      <c r="K103" s="4" t="s">
        <v>0</v>
      </c>
    </row>
    <row r="104" customFormat="false" ht="12.75" hidden="false" customHeight="false" outlineLevel="0" collapsed="false">
      <c r="A104" s="8" t="s">
        <v>95</v>
      </c>
      <c r="B104" s="1" t="s">
        <v>96</v>
      </c>
      <c r="C104" s="2" t="n">
        <v>9759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9759</v>
      </c>
      <c r="K104" s="4" t="n">
        <f aca="false">J104</f>
        <v>9759</v>
      </c>
      <c r="L104" s="5" t="n">
        <v>1</v>
      </c>
      <c r="M104" s="6" t="s">
        <v>97</v>
      </c>
    </row>
    <row r="105" customFormat="false" ht="12.75" hidden="false" customHeight="false" outlineLevel="0" collapsed="false">
      <c r="A105" s="8"/>
      <c r="B105" s="1" t="s">
        <v>98</v>
      </c>
      <c r="C105" s="2" t="n">
        <v>3718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3718</v>
      </c>
      <c r="K105" s="4" t="n">
        <f aca="false">J105</f>
        <v>3718</v>
      </c>
      <c r="L105" s="5" t="n">
        <v>1</v>
      </c>
      <c r="M105" s="6" t="n">
        <f aca="false">(C9*E9)+(C10*E10)+(C11*E11)</f>
        <v>-3004500</v>
      </c>
      <c r="N105" s="32" t="n">
        <f aca="false">M105/M112</f>
        <v>-0.492010235501158</v>
      </c>
      <c r="O105" s="3" t="s">
        <v>19</v>
      </c>
    </row>
    <row r="106" customFormat="false" ht="12.75" hidden="false" customHeight="false" outlineLevel="0" collapsed="false">
      <c r="A106" s="8"/>
      <c r="B106" s="1" t="s">
        <v>99</v>
      </c>
      <c r="C106" s="2" t="n">
        <v>943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943</v>
      </c>
      <c r="K106" s="4" t="n">
        <f aca="false">J106</f>
        <v>943</v>
      </c>
      <c r="L106" s="5" t="n">
        <v>1</v>
      </c>
      <c r="M106" s="6" t="n">
        <f aca="false">SUMIF(L5:L113,2,K5:K113)</f>
        <v>406168.072626722</v>
      </c>
      <c r="N106" s="32" t="n">
        <f aca="false">M106/M112</f>
        <v>0.0665131799188301</v>
      </c>
      <c r="O106" s="3" t="s">
        <v>15</v>
      </c>
    </row>
    <row r="107" customFormat="false" ht="12.75" hidden="false" customHeight="false" outlineLevel="0" collapsed="false">
      <c r="A107" s="8"/>
      <c r="B107" s="1" t="s">
        <v>100</v>
      </c>
      <c r="C107" s="2" t="n">
        <v>1235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1235</v>
      </c>
      <c r="K107" s="4" t="n">
        <f aca="false">J107</f>
        <v>1235</v>
      </c>
      <c r="L107" s="5" t="n">
        <v>1</v>
      </c>
      <c r="M107" s="6" t="s">
        <v>101</v>
      </c>
      <c r="N107" s="32"/>
      <c r="O107" s="4" t="s">
        <v>0</v>
      </c>
    </row>
    <row r="108" customFormat="false" ht="12.75" hidden="false" customHeight="false" outlineLevel="0" collapsed="false">
      <c r="A108" s="8"/>
      <c r="B108" s="1" t="s">
        <v>102</v>
      </c>
      <c r="C108" s="2" t="n">
        <v>2234.782</v>
      </c>
      <c r="D108" s="2" t="s">
        <v>0</v>
      </c>
      <c r="E108" s="14" t="n">
        <v>1.684671</v>
      </c>
      <c r="F108" s="14" t="n">
        <v>1.684671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3764.872426722</v>
      </c>
      <c r="K108" s="4" t="n">
        <f aca="false">J108</f>
        <v>3764.872426722</v>
      </c>
      <c r="L108" s="5" t="n">
        <v>2</v>
      </c>
      <c r="M108" s="6" t="n">
        <f aca="false">SUMIF(L5:L113,1,K5:K113)</f>
        <v>6320412.20398</v>
      </c>
      <c r="N108" s="32" t="n">
        <f aca="false">M108/M112</f>
        <v>1.03501664068717</v>
      </c>
    </row>
    <row r="109" customFormat="false" ht="12.75" hidden="false" customHeight="false" outlineLevel="0" collapsed="false">
      <c r="A109" s="8"/>
      <c r="E109" s="14"/>
      <c r="F109" s="14"/>
      <c r="I109" s="14"/>
      <c r="M109" s="6" t="s">
        <v>103</v>
      </c>
      <c r="N109" s="32"/>
    </row>
    <row r="110" customFormat="false" ht="12.75" hidden="false" customHeight="false" outlineLevel="0" collapsed="false">
      <c r="A110" s="8" t="s">
        <v>104</v>
      </c>
      <c r="B110" s="1" t="s">
        <v>105</v>
      </c>
      <c r="C110" s="2" t="n">
        <v>-210000</v>
      </c>
      <c r="D110" s="2" t="s">
        <v>0</v>
      </c>
      <c r="E110" s="20" t="s">
        <v>0</v>
      </c>
      <c r="F110" s="20" t="s">
        <v>0</v>
      </c>
      <c r="G110" s="20" t="s">
        <v>0</v>
      </c>
      <c r="H110" s="20" t="s">
        <v>0</v>
      </c>
      <c r="J110" s="4" t="n">
        <f aca="false">+C110</f>
        <v>-210000</v>
      </c>
      <c r="K110" s="4" t="n">
        <f aca="false">J110</f>
        <v>-210000</v>
      </c>
      <c r="L110" s="5" t="n">
        <v>0</v>
      </c>
      <c r="M110" s="6" t="n">
        <f aca="false">SUM(K110:K112)</f>
        <v>-620000</v>
      </c>
      <c r="N110" s="32" t="n">
        <f aca="false">+M110/M112</f>
        <v>-0.101529820605997</v>
      </c>
    </row>
    <row r="111" customFormat="false" ht="12.75" hidden="false" customHeight="false" outlineLevel="0" collapsed="false">
      <c r="A111" s="8" t="s">
        <v>0</v>
      </c>
      <c r="B111" s="1" t="s">
        <v>106</v>
      </c>
      <c r="C111" s="2" t="n">
        <v>-155000</v>
      </c>
      <c r="D111" s="2" t="s">
        <v>0</v>
      </c>
      <c r="E111" s="20" t="s">
        <v>0</v>
      </c>
      <c r="F111" s="20" t="s">
        <v>0</v>
      </c>
      <c r="G111" s="20" t="s">
        <v>0</v>
      </c>
      <c r="H111" s="20" t="s">
        <v>0</v>
      </c>
      <c r="J111" s="4" t="n">
        <f aca="false">+C111</f>
        <v>-155000</v>
      </c>
      <c r="K111" s="4" t="n">
        <f aca="false">J111</f>
        <v>-155000</v>
      </c>
      <c r="L111" s="5" t="n">
        <v>0</v>
      </c>
      <c r="M111" s="6" t="s">
        <v>107</v>
      </c>
      <c r="N111" s="32"/>
    </row>
    <row r="112" customFormat="false" ht="12.75" hidden="false" customHeight="false" outlineLevel="0" collapsed="false">
      <c r="A112" s="8" t="s">
        <v>0</v>
      </c>
      <c r="B112" s="1" t="s">
        <v>108</v>
      </c>
      <c r="C112" s="2" t="n">
        <v>-255000</v>
      </c>
      <c r="D112" s="2" t="s">
        <v>0</v>
      </c>
      <c r="E112" s="20" t="s">
        <v>0</v>
      </c>
      <c r="F112" s="20" t="s">
        <v>0</v>
      </c>
      <c r="G112" s="20" t="s">
        <v>0</v>
      </c>
      <c r="H112" s="20" t="s">
        <v>0</v>
      </c>
      <c r="J112" s="4" t="n">
        <f aca="false">+C112</f>
        <v>-255000</v>
      </c>
      <c r="K112" s="4" t="n">
        <f aca="false">J112</f>
        <v>-255000</v>
      </c>
      <c r="L112" s="5" t="n">
        <v>0</v>
      </c>
      <c r="M112" s="6" t="n">
        <f aca="false">K115</f>
        <v>6106580.27660672</v>
      </c>
      <c r="N112" s="32" t="n">
        <f aca="false">+M112/K115</f>
        <v>1</v>
      </c>
    </row>
    <row r="113" customFormat="false" ht="13.5" hidden="false" customHeight="false" outlineLevel="0" collapsed="false">
      <c r="A113" s="8" t="s">
        <v>0</v>
      </c>
      <c r="B113" s="33" t="s">
        <v>0</v>
      </c>
      <c r="C113" s="34"/>
      <c r="D113" s="34" t="s">
        <v>0</v>
      </c>
      <c r="E113" s="35"/>
      <c r="F113" s="35"/>
      <c r="G113" s="36"/>
      <c r="H113" s="36"/>
      <c r="I113" s="35"/>
      <c r="J113" s="36"/>
      <c r="K113" s="36" t="s">
        <v>0</v>
      </c>
      <c r="L113" s="37"/>
      <c r="M113" s="30" t="s">
        <v>0</v>
      </c>
      <c r="N113" s="30"/>
    </row>
    <row r="114" customFormat="false" ht="12.75" hidden="false" customHeight="false" outlineLevel="0" collapsed="false">
      <c r="A114" s="8"/>
      <c r="M114" s="6" t="s">
        <v>109</v>
      </c>
    </row>
    <row r="115" customFormat="false" ht="12.75" hidden="false" customHeight="false" outlineLevel="0" collapsed="false">
      <c r="A115" s="8" t="s">
        <v>110</v>
      </c>
      <c r="C115" s="2" t="n">
        <f aca="false">SUM(C56:C67)+C35+C41+C48+C51+C52+C53</f>
        <v>20766.1299</v>
      </c>
      <c r="D115" s="2" t="n">
        <f aca="false">SUM(D5:D110)</f>
        <v>9741.1299</v>
      </c>
      <c r="G115" s="4" t="n">
        <f aca="false">SUM(G5:G113)</f>
        <v>-18129.1891799997</v>
      </c>
      <c r="H115" s="4" t="n">
        <f aca="false">SUM(H5:H113)</f>
        <v>-18129.1891799997</v>
      </c>
      <c r="J115" s="4" t="n">
        <f aca="false">SUM(J5:J113)</f>
        <v>6573987.89662672</v>
      </c>
      <c r="K115" s="4" t="n">
        <f aca="false">SUM(K5:K113)</f>
        <v>6106580.27660672</v>
      </c>
      <c r="M115" s="29" t="n">
        <f aca="false">SUM(K48:K67)+K35+K41</f>
        <v>267610.4433</v>
      </c>
      <c r="N115" s="38" t="n">
        <f aca="false">M115/K115</f>
        <v>0.0438232908073231</v>
      </c>
    </row>
    <row r="116" customFormat="false" ht="13.5" hidden="false" customHeight="false" outlineLevel="0" collapsed="false">
      <c r="A116" s="8"/>
      <c r="B116" s="39"/>
      <c r="C116" s="34"/>
      <c r="D116" s="34"/>
      <c r="E116" s="35"/>
      <c r="F116" s="35"/>
      <c r="G116" s="36"/>
      <c r="H116" s="36"/>
      <c r="I116" s="35"/>
      <c r="J116" s="36"/>
      <c r="K116" s="36"/>
      <c r="L116" s="37"/>
      <c r="M116" s="30"/>
      <c r="N116" s="30"/>
    </row>
    <row r="117" customFormat="false" ht="12.75" hidden="false" customHeight="false" outlineLevel="0" collapsed="false">
      <c r="A117" s="8"/>
    </row>
    <row r="118" customFormat="false" ht="12.75" hidden="false" customHeight="false" outlineLevel="0" collapsed="false">
      <c r="A118" s="8" t="s">
        <v>111</v>
      </c>
      <c r="B118" s="3" t="s">
        <v>15</v>
      </c>
      <c r="C118" s="2" t="s">
        <v>0</v>
      </c>
      <c r="M118" s="6" t="s">
        <v>0</v>
      </c>
    </row>
    <row r="119" customFormat="false" ht="12.75" hidden="false" customHeight="false" outlineLevel="0" collapsed="false">
      <c r="A119" s="8" t="s">
        <v>112</v>
      </c>
      <c r="B119" s="1" t="s">
        <v>113</v>
      </c>
      <c r="C119" s="2" t="n">
        <v>1220.472</v>
      </c>
      <c r="D119" s="2" t="s">
        <v>0</v>
      </c>
      <c r="E119" s="14" t="n">
        <v>16.64</v>
      </c>
      <c r="F119" s="14" t="n">
        <v>16.45</v>
      </c>
      <c r="G119" s="4" t="n">
        <f aca="false">C119*(E119-F119)</f>
        <v>231.889680000002</v>
      </c>
      <c r="H119" s="4" t="n">
        <f aca="false">C119*(E119-F119)</f>
        <v>231.889680000002</v>
      </c>
      <c r="I119" s="14"/>
      <c r="J119" s="4" t="n">
        <f aca="false">C119*E119</f>
        <v>20308.65408</v>
      </c>
      <c r="K119" s="4" t="n">
        <f aca="false">J119</f>
        <v>20308.65408</v>
      </c>
      <c r="L119" s="5" t="n">
        <v>2</v>
      </c>
    </row>
    <row r="120" customFormat="false" ht="12.75" hidden="false" customHeight="false" outlineLevel="0" collapsed="false">
      <c r="A120" s="8" t="s">
        <v>0</v>
      </c>
      <c r="B120" s="1" t="s">
        <v>114</v>
      </c>
      <c r="C120" s="2" t="n">
        <v>387</v>
      </c>
      <c r="D120" s="2" t="s">
        <v>0</v>
      </c>
      <c r="E120" s="14" t="n">
        <f aca="false">+E87</f>
        <v>35.5</v>
      </c>
      <c r="F120" s="14" t="n">
        <f aca="false">+F87</f>
        <v>35.2</v>
      </c>
      <c r="G120" s="4" t="n">
        <f aca="false">C120*(E120-F120)</f>
        <v>116.099999999999</v>
      </c>
      <c r="H120" s="4" t="n">
        <f aca="false">C120*(E120-F120)</f>
        <v>116.099999999999</v>
      </c>
      <c r="I120" s="14"/>
      <c r="J120" s="4" t="n">
        <f aca="false">C120*E120</f>
        <v>13738.5</v>
      </c>
      <c r="K120" s="4" t="n">
        <f aca="false">J120</f>
        <v>13738.5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43</v>
      </c>
      <c r="C121" s="2" t="n">
        <v>158.15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158.15</v>
      </c>
      <c r="K121" s="4" t="n">
        <f aca="false">J121</f>
        <v>158.15</v>
      </c>
      <c r="L121" s="5" t="n">
        <v>1</v>
      </c>
    </row>
    <row r="122" customFormat="false" ht="12.75" hidden="false" customHeight="false" outlineLevel="0" collapsed="false">
      <c r="A122" s="8"/>
      <c r="E122" s="5"/>
      <c r="F122" s="5"/>
      <c r="H122" s="4" t="s">
        <v>0</v>
      </c>
      <c r="I122" s="5"/>
    </row>
    <row r="123" customFormat="false" ht="12.75" hidden="false" customHeight="false" outlineLevel="0" collapsed="false">
      <c r="A123" s="8" t="s">
        <v>111</v>
      </c>
      <c r="B123" s="3" t="s">
        <v>15</v>
      </c>
      <c r="C123" s="2" t="s">
        <v>0</v>
      </c>
      <c r="E123" s="5"/>
      <c r="F123" s="5"/>
      <c r="H123" s="4" t="s">
        <v>0</v>
      </c>
      <c r="I123" s="5"/>
    </row>
    <row r="124" customFormat="false" ht="12.75" hidden="false" customHeight="false" outlineLevel="0" collapsed="false">
      <c r="A124" s="8" t="s">
        <v>115</v>
      </c>
      <c r="B124" s="1" t="s">
        <v>116</v>
      </c>
      <c r="C124" s="2" t="n">
        <v>2000.077</v>
      </c>
      <c r="D124" s="2" t="s">
        <v>0</v>
      </c>
      <c r="E124" s="14" t="n">
        <v>10.57</v>
      </c>
      <c r="F124" s="14" t="n">
        <v>10.31</v>
      </c>
      <c r="G124" s="4" t="n">
        <f aca="false">C124*(E124-F124)</f>
        <v>520.02002</v>
      </c>
      <c r="H124" s="4" t="n">
        <f aca="false">C124*(E124-F124)</f>
        <v>520.02002</v>
      </c>
      <c r="I124" s="14"/>
      <c r="J124" s="4" t="n">
        <f aca="false">C124*E124</f>
        <v>21140.81389</v>
      </c>
      <c r="K124" s="4" t="n">
        <f aca="false">J124</f>
        <v>21140.81389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114</v>
      </c>
      <c r="C125" s="2" t="n">
        <v>387</v>
      </c>
      <c r="D125" s="2" t="s">
        <v>0</v>
      </c>
      <c r="E125" s="14" t="n">
        <f aca="false">+E87</f>
        <v>35.5</v>
      </c>
      <c r="F125" s="14" t="n">
        <f aca="false">+F87</f>
        <v>35.2</v>
      </c>
      <c r="G125" s="4" t="n">
        <f aca="false">C125*(E125-F125)</f>
        <v>116.099999999999</v>
      </c>
      <c r="H125" s="4" t="n">
        <f aca="false">C125*(E125-F125)</f>
        <v>116.099999999999</v>
      </c>
      <c r="I125" s="14"/>
      <c r="J125" s="4" t="n">
        <f aca="false">C125*E125</f>
        <v>13738.5</v>
      </c>
      <c r="K125" s="4" t="n">
        <f aca="false">J125</f>
        <v>13738.5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43</v>
      </c>
      <c r="C126" s="2" t="n">
        <v>158.15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158.15</v>
      </c>
      <c r="K126" s="4" t="n">
        <f aca="false">J126</f>
        <v>158.15</v>
      </c>
      <c r="L126" s="5" t="n">
        <v>1</v>
      </c>
      <c r="M126" s="6" t="s">
        <v>0</v>
      </c>
    </row>
    <row r="127" customFormat="false" ht="12.75" hidden="false" customHeight="false" outlineLevel="0" collapsed="false">
      <c r="A127" s="8"/>
      <c r="E127" s="14"/>
      <c r="F127" s="14"/>
      <c r="H127" s="4" t="s">
        <v>0</v>
      </c>
      <c r="I127" s="14"/>
    </row>
    <row r="128" customFormat="false" ht="12.75" hidden="false" customHeight="false" outlineLevel="0" collapsed="false">
      <c r="A128" s="8" t="s">
        <v>117</v>
      </c>
      <c r="B128" s="1" t="s">
        <v>114</v>
      </c>
      <c r="C128" s="2" t="n">
        <v>387</v>
      </c>
      <c r="D128" s="2" t="s">
        <v>0</v>
      </c>
      <c r="E128" s="14" t="n">
        <f aca="false">+E87</f>
        <v>35.5</v>
      </c>
      <c r="F128" s="14" t="n">
        <f aca="false">+F87</f>
        <v>35.2</v>
      </c>
      <c r="G128" s="4" t="n">
        <f aca="false">C128*(E128-F128)</f>
        <v>116.099999999999</v>
      </c>
      <c r="H128" s="4" t="n">
        <f aca="false">C128*(E128-F128)</f>
        <v>116.099999999999</v>
      </c>
      <c r="I128" s="14"/>
      <c r="J128" s="4" t="n">
        <f aca="false">C128*E128</f>
        <v>13738.5</v>
      </c>
      <c r="K128" s="4" t="n">
        <f aca="false">J128</f>
        <v>13738.5</v>
      </c>
      <c r="L128" s="5" t="n">
        <v>2</v>
      </c>
    </row>
    <row r="129" customFormat="false" ht="12.75" hidden="false" customHeight="false" outlineLevel="0" collapsed="false">
      <c r="A129" s="8" t="s">
        <v>0</v>
      </c>
      <c r="B129" s="1" t="s">
        <v>43</v>
      </c>
      <c r="C129" s="2" t="n">
        <v>158.15</v>
      </c>
      <c r="D129" s="2" t="s">
        <v>0</v>
      </c>
      <c r="E129" s="14" t="n">
        <v>1</v>
      </c>
      <c r="F129" s="14" t="n">
        <v>1</v>
      </c>
      <c r="G129" s="4" t="n">
        <f aca="false">C129*(E129-F129)</f>
        <v>0</v>
      </c>
      <c r="H129" s="4" t="n">
        <f aca="false">C129*(E129-F129)</f>
        <v>0</v>
      </c>
      <c r="I129" s="14"/>
      <c r="J129" s="4" t="n">
        <f aca="false">C129*E129</f>
        <v>158.15</v>
      </c>
      <c r="K129" s="4" t="n">
        <f aca="false">J129</f>
        <v>158.15</v>
      </c>
      <c r="L129" s="5" t="n">
        <v>1</v>
      </c>
    </row>
    <row r="130" customFormat="false" ht="12.75" hidden="false" customHeight="false" outlineLevel="0" collapsed="false">
      <c r="A130" s="8"/>
      <c r="C130" s="2" t="s">
        <v>0</v>
      </c>
      <c r="E130" s="22"/>
      <c r="F130" s="22"/>
      <c r="H130" s="4" t="s">
        <v>0</v>
      </c>
      <c r="I130" s="14"/>
    </row>
    <row r="131" customFormat="false" ht="12.75" hidden="false" customHeight="false" outlineLevel="0" collapsed="false">
      <c r="A131" s="8" t="s">
        <v>62</v>
      </c>
      <c r="B131" s="3" t="s">
        <v>15</v>
      </c>
      <c r="D131" s="2" t="s">
        <v>0</v>
      </c>
      <c r="E131" s="28"/>
      <c r="F131" s="28"/>
      <c r="H131" s="4" t="s">
        <v>0</v>
      </c>
      <c r="I131" s="5"/>
      <c r="K131" s="4" t="s">
        <v>0</v>
      </c>
    </row>
    <row r="132" customFormat="false" ht="12.75" hidden="false" customHeight="false" outlineLevel="0" collapsed="false">
      <c r="A132" s="8" t="s">
        <v>118</v>
      </c>
      <c r="B132" s="1" t="s">
        <v>119</v>
      </c>
      <c r="C132" s="2" t="n">
        <v>288</v>
      </c>
      <c r="D132" s="2" t="n">
        <v>0</v>
      </c>
      <c r="E132" s="14" t="n">
        <f aca="false">E$35</f>
        <v>27</v>
      </c>
      <c r="F132" s="14" t="n">
        <f aca="false">F$35</f>
        <v>27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7776</v>
      </c>
      <c r="K132" s="4" t="n">
        <f aca="false">J132*0.5995</f>
        <v>4661.712</v>
      </c>
      <c r="L132" s="5" t="n">
        <v>2</v>
      </c>
      <c r="M132" s="6" t="n">
        <f aca="false">SUM(K115:K132)+K141</f>
        <v>6273389.51157672</v>
      </c>
      <c r="O132" s="4" t="s">
        <v>0</v>
      </c>
    </row>
    <row r="133" customFormat="false" ht="12.75" hidden="false" customHeight="false" outlineLevel="0" collapsed="false">
      <c r="A133" s="8"/>
      <c r="E133" s="14" t="s">
        <v>0</v>
      </c>
      <c r="F133" s="14" t="s">
        <v>0</v>
      </c>
      <c r="H133" s="4" t="s">
        <v>0</v>
      </c>
      <c r="I133" s="14"/>
      <c r="K133" s="4" t="s">
        <v>0</v>
      </c>
    </row>
    <row r="134" customFormat="false" ht="12.75" hidden="false" customHeight="false" outlineLevel="0" collapsed="false">
      <c r="A134" s="8" t="s">
        <v>120</v>
      </c>
      <c r="B134" s="3" t="s">
        <v>15</v>
      </c>
      <c r="C134" s="2" t="s">
        <v>0</v>
      </c>
      <c r="E134" s="14" t="s">
        <v>0</v>
      </c>
      <c r="F134" s="14" t="s">
        <v>0</v>
      </c>
      <c r="H134" s="4" t="s">
        <v>0</v>
      </c>
      <c r="I134" s="5"/>
      <c r="K134" s="4" t="s">
        <v>0</v>
      </c>
      <c r="M134" s="40" t="s">
        <v>0</v>
      </c>
    </row>
    <row r="135" customFormat="false" ht="12.75" hidden="false" customHeight="false" outlineLevel="0" collapsed="false">
      <c r="A135" s="8" t="s">
        <v>60</v>
      </c>
      <c r="B135" s="1" t="s">
        <v>121</v>
      </c>
      <c r="C135" s="2" t="n">
        <v>3331</v>
      </c>
      <c r="D135" s="2" t="n">
        <v>0</v>
      </c>
      <c r="E135" s="14" t="n">
        <f aca="false">E$35</f>
        <v>27</v>
      </c>
      <c r="F135" s="14" t="n">
        <f aca="false">F$35</f>
        <v>27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89937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122</v>
      </c>
      <c r="C136" s="2" t="n">
        <v>668</v>
      </c>
      <c r="D136" s="2" t="n">
        <v>0</v>
      </c>
      <c r="E136" s="14" t="n">
        <f aca="false">E$35</f>
        <v>27</v>
      </c>
      <c r="F136" s="14" t="n">
        <f aca="false">F$35</f>
        <v>27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18036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123</v>
      </c>
      <c r="C137" s="2" t="n">
        <v>786</v>
      </c>
      <c r="D137" s="2" t="n">
        <v>0</v>
      </c>
      <c r="E137" s="14" t="n">
        <f aca="false">E$35</f>
        <v>27</v>
      </c>
      <c r="F137" s="14" t="n">
        <f aca="false">F$35</f>
        <v>27</v>
      </c>
      <c r="G137" s="4" t="n">
        <f aca="false">C137*(E137-F137)</f>
        <v>0</v>
      </c>
      <c r="H137" s="4" t="n">
        <f aca="false">C137*(E137-F137)*0.5895</f>
        <v>0</v>
      </c>
      <c r="I137" s="14"/>
      <c r="J137" s="4" t="n">
        <f aca="false">C137*E137</f>
        <v>21222</v>
      </c>
      <c r="K137" s="4" t="n">
        <v>0</v>
      </c>
      <c r="L137" s="5" t="n">
        <v>2</v>
      </c>
      <c r="M137" s="6" t="s">
        <v>0</v>
      </c>
    </row>
    <row r="138" customFormat="false" ht="12.75" hidden="false" customHeight="false" outlineLevel="0" collapsed="false">
      <c r="A138" s="8" t="s">
        <v>0</v>
      </c>
      <c r="B138" s="1" t="s">
        <v>124</v>
      </c>
      <c r="C138" s="2" t="n">
        <v>863</v>
      </c>
      <c r="D138" s="2" t="n">
        <v>0</v>
      </c>
      <c r="E138" s="14" t="n">
        <f aca="false">E$35</f>
        <v>27</v>
      </c>
      <c r="F138" s="14" t="n">
        <f aca="false">F$35</f>
        <v>27</v>
      </c>
      <c r="G138" s="4" t="n">
        <f aca="false">C138*(E138-F138)</f>
        <v>0</v>
      </c>
      <c r="H138" s="4" t="n">
        <f aca="false">C138*(E138-F138)*0.5895</f>
        <v>0</v>
      </c>
      <c r="I138" s="14"/>
      <c r="J138" s="4" t="n">
        <f aca="false">C138*E138</f>
        <v>23301</v>
      </c>
      <c r="K138" s="4" t="n">
        <v>0</v>
      </c>
      <c r="L138" s="5" t="n">
        <v>2</v>
      </c>
      <c r="M138" s="6" t="s">
        <v>97</v>
      </c>
    </row>
    <row r="139" customFormat="false" ht="12.75" hidden="false" customHeight="false" outlineLevel="0" collapsed="false">
      <c r="A139" s="8"/>
      <c r="C139" s="2" t="s">
        <v>0</v>
      </c>
      <c r="E139" s="14" t="s">
        <v>0</v>
      </c>
      <c r="F139" s="14" t="s">
        <v>0</v>
      </c>
      <c r="I139" s="14"/>
      <c r="K139" s="4" t="s">
        <v>0</v>
      </c>
      <c r="M139" s="6" t="n">
        <f aca="false">M105</f>
        <v>-3004500</v>
      </c>
      <c r="N139" s="32" t="n">
        <f aca="false">M139/M146</f>
        <v>-0.478927698408586</v>
      </c>
      <c r="O139" s="3" t="s">
        <v>19</v>
      </c>
    </row>
    <row r="140" customFormat="false" ht="12.75" hidden="false" customHeight="false" outlineLevel="0" collapsed="false">
      <c r="A140" s="8" t="s">
        <v>51</v>
      </c>
      <c r="B140" s="3" t="s">
        <v>15</v>
      </c>
      <c r="C140" s="2" t="s">
        <v>0</v>
      </c>
      <c r="D140" s="2" t="s">
        <v>0</v>
      </c>
      <c r="E140" s="14" t="s">
        <v>0</v>
      </c>
      <c r="F140" s="14" t="s">
        <v>0</v>
      </c>
      <c r="G140" s="21"/>
      <c r="H140" s="21"/>
      <c r="I140" s="1"/>
      <c r="K140" s="4" t="s">
        <v>0</v>
      </c>
      <c r="M140" s="6" t="n">
        <f aca="false">SUMIF(L119:L150,2,K119:K150)+M106</f>
        <v>572502.857596722</v>
      </c>
      <c r="N140" s="32" t="n">
        <f aca="false">M140/M146</f>
        <v>0.0912589369016929</v>
      </c>
      <c r="O140" s="3" t="s">
        <v>15</v>
      </c>
    </row>
    <row r="141" customFormat="false" ht="12.75" hidden="false" customHeight="false" outlineLevel="0" collapsed="false">
      <c r="A141" s="8" t="s">
        <v>52</v>
      </c>
      <c r="B141" s="1" t="s">
        <v>125</v>
      </c>
      <c r="C141" s="2" t="n">
        <v>15280</v>
      </c>
      <c r="D141" s="2" t="n">
        <v>15280</v>
      </c>
      <c r="E141" s="14" t="n">
        <f aca="false">E$35</f>
        <v>27</v>
      </c>
      <c r="F141" s="14" t="n">
        <f aca="false">F$35</f>
        <v>27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18.375</v>
      </c>
      <c r="J141" s="4" t="n">
        <f aca="false">IF(C141*(E141-I141)&gt;0,C141*(E141-I141),0)</f>
        <v>131790</v>
      </c>
      <c r="K141" s="4" t="n">
        <f aca="false">J141*0.5995</f>
        <v>79008.105</v>
      </c>
      <c r="L141" s="5" t="n">
        <v>2</v>
      </c>
      <c r="M141" s="6" t="s">
        <v>101</v>
      </c>
      <c r="N141" s="32"/>
      <c r="O141" s="4" t="s">
        <v>0</v>
      </c>
      <c r="P141" s="21" t="s">
        <v>0</v>
      </c>
    </row>
    <row r="142" customFormat="false" ht="12.75" hidden="false" customHeight="false" outlineLevel="0" collapsed="false">
      <c r="A142" s="8" t="s">
        <v>0</v>
      </c>
      <c r="B142" s="1" t="s">
        <v>126</v>
      </c>
      <c r="C142" s="2" t="n">
        <v>5130</v>
      </c>
      <c r="D142" s="2" t="n">
        <v>0</v>
      </c>
      <c r="E142" s="14" t="n">
        <f aca="false">E$35</f>
        <v>27</v>
      </c>
      <c r="F142" s="14" t="n">
        <f aca="false">F$35</f>
        <v>27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SUMIF(L119:L150,1,K119:K150)+M108</f>
        <v>6320886.65398</v>
      </c>
      <c r="N142" s="32" t="n">
        <f aca="false">M142/M146</f>
        <v>1.00757120888407</v>
      </c>
      <c r="O142" s="4" t="s">
        <v>0</v>
      </c>
      <c r="P142" s="21" t="s">
        <v>0</v>
      </c>
    </row>
    <row r="143" customFormat="false" ht="12.75" hidden="false" customHeight="false" outlineLevel="0" collapsed="false">
      <c r="A143" s="8"/>
      <c r="B143" s="1" t="s">
        <v>127</v>
      </c>
      <c r="C143" s="2" t="n">
        <v>25</v>
      </c>
      <c r="D143" s="2" t="n">
        <v>0</v>
      </c>
      <c r="E143" s="14" t="n">
        <f aca="false">E$35</f>
        <v>27</v>
      </c>
      <c r="F143" s="14" t="n">
        <f aca="false">F$35</f>
        <v>27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103</v>
      </c>
      <c r="N143" s="32"/>
      <c r="P143" s="1" t="s">
        <v>0</v>
      </c>
    </row>
    <row r="144" customFormat="false" ht="12.75" hidden="false" customHeight="false" outlineLevel="0" collapsed="false">
      <c r="A144" s="8"/>
      <c r="B144" s="1" t="s">
        <v>128</v>
      </c>
      <c r="C144" s="2" t="n">
        <v>7608</v>
      </c>
      <c r="D144" s="2" t="n">
        <v>0</v>
      </c>
      <c r="E144" s="14" t="n">
        <f aca="false">E$35</f>
        <v>27</v>
      </c>
      <c r="F144" s="14" t="n">
        <f aca="false">F$35</f>
        <v>27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75.0625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+M110</f>
        <v>-620000</v>
      </c>
      <c r="N144" s="32" t="n">
        <f aca="false">+M144/M146</f>
        <v>-0.0988301457857624</v>
      </c>
      <c r="P144" s="21" t="s">
        <v>0</v>
      </c>
    </row>
    <row r="145" customFormat="false" ht="12.75" hidden="false" customHeight="false" outlineLevel="0" collapsed="false">
      <c r="A145" s="8"/>
      <c r="B145" s="1" t="s">
        <v>129</v>
      </c>
      <c r="C145" s="2" t="n">
        <v>2540</v>
      </c>
      <c r="D145" s="2" t="n">
        <v>0</v>
      </c>
      <c r="E145" s="14" t="n">
        <f aca="false">E$35</f>
        <v>27</v>
      </c>
      <c r="F145" s="14" t="n">
        <f aca="false">F$35</f>
        <v>27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76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107</v>
      </c>
      <c r="N145" s="32"/>
    </row>
    <row r="146" customFormat="false" ht="12.75" hidden="false" customHeight="false" outlineLevel="0" collapsed="false">
      <c r="A146" s="8"/>
      <c r="B146" s="1" t="s">
        <v>130</v>
      </c>
      <c r="C146" s="2" t="n">
        <v>1524</v>
      </c>
      <c r="D146" s="2" t="n">
        <v>0</v>
      </c>
      <c r="E146" s="14" t="n">
        <f aca="false">E$35</f>
        <v>27</v>
      </c>
      <c r="F146" s="14" t="n">
        <f aca="false">F$35</f>
        <v>27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83.125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n">
        <f aca="false">SUM(K119:K141)+K115</f>
        <v>6273389.51157672</v>
      </c>
      <c r="N146" s="32" t="n">
        <f aca="false">+M146/K152</f>
        <v>1</v>
      </c>
    </row>
    <row r="147" customFormat="false" ht="12.75" hidden="false" customHeight="false" outlineLevel="0" collapsed="false">
      <c r="A147" s="8"/>
      <c r="B147" s="1" t="s">
        <v>131</v>
      </c>
      <c r="C147" s="2" t="n">
        <v>1968</v>
      </c>
      <c r="D147" s="2" t="n">
        <v>0</v>
      </c>
      <c r="E147" s="14" t="n">
        <f aca="false">E$35</f>
        <v>27</v>
      </c>
      <c r="F147" s="14" t="n">
        <f aca="false">F$35</f>
        <v>27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62.41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2.75" hidden="false" customHeight="false" outlineLevel="0" collapsed="false">
      <c r="A148" s="8"/>
      <c r="B148" s="1" t="s">
        <v>132</v>
      </c>
      <c r="C148" s="2" t="n">
        <v>1967</v>
      </c>
      <c r="D148" s="2" t="n">
        <v>0</v>
      </c>
      <c r="E148" s="14" t="n">
        <f aca="false">E$35</f>
        <v>27</v>
      </c>
      <c r="F148" s="14" t="n">
        <f aca="false">F$35</f>
        <v>27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54.03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2.75" hidden="false" customHeight="false" outlineLevel="0" collapsed="false">
      <c r="A149" s="8"/>
      <c r="B149" s="1" t="s">
        <v>133</v>
      </c>
      <c r="C149" s="2" t="n">
        <f aca="false">2778-417</f>
        <v>2361</v>
      </c>
      <c r="D149" s="2" t="n">
        <v>0</v>
      </c>
      <c r="E149" s="14" t="n">
        <f aca="false">E$35</f>
        <v>27</v>
      </c>
      <c r="F149" s="14" t="n">
        <f aca="false">F$35</f>
        <v>27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48.3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3.5" hidden="false" customHeight="false" outlineLevel="0" collapsed="false">
      <c r="A150" s="8"/>
      <c r="B150" s="39"/>
      <c r="C150" s="34" t="s">
        <v>0</v>
      </c>
      <c r="D150" s="34"/>
      <c r="E150" s="35"/>
      <c r="F150" s="35"/>
      <c r="G150" s="36"/>
      <c r="H150" s="36"/>
      <c r="I150" s="35"/>
      <c r="J150" s="36"/>
      <c r="K150" s="41"/>
      <c r="L150" s="37"/>
      <c r="M150" s="30"/>
      <c r="N150" s="30"/>
    </row>
    <row r="151" customFormat="false" ht="12.75" hidden="false" customHeight="false" outlineLevel="0" collapsed="false">
      <c r="A151" s="8"/>
      <c r="C151" s="2" t="s">
        <v>0</v>
      </c>
      <c r="M151" s="6" t="s">
        <v>109</v>
      </c>
    </row>
    <row r="152" customFormat="false" ht="12.75" hidden="false" customHeight="false" outlineLevel="0" collapsed="false">
      <c r="A152" s="8" t="s">
        <v>110</v>
      </c>
      <c r="B152" s="31" t="s">
        <v>0</v>
      </c>
      <c r="C152" s="2" t="n">
        <f aca="false">SUM(C132:C149)+C115</f>
        <v>65105.1299</v>
      </c>
      <c r="D152" s="2" t="n">
        <f aca="false">SUM(D132:D149)+D115</f>
        <v>25021.1299</v>
      </c>
      <c r="G152" s="4" t="n">
        <f aca="false">SUM(G115:G150)</f>
        <v>-17028.9794799997</v>
      </c>
      <c r="H152" s="4" t="n">
        <f aca="false">SUM(H115:H150)</f>
        <v>-17028.9794799997</v>
      </c>
      <c r="J152" s="4" t="n">
        <f aca="false">SUM(J115:J150)</f>
        <v>6949189.31459672</v>
      </c>
      <c r="K152" s="4" t="n">
        <f aca="false">SUM(K115:K150)</f>
        <v>6273389.51157672</v>
      </c>
      <c r="M152" s="29" t="n">
        <f aca="false">SUM(K132:K149)+M115</f>
        <v>351280.2603</v>
      </c>
      <c r="N152" s="38" t="n">
        <f aca="false">M152/K152</f>
        <v>0.0559952892534025</v>
      </c>
      <c r="O152" s="4" t="n">
        <f aca="false">SUM(O115:O150)</f>
        <v>0</v>
      </c>
    </row>
    <row r="153" customFormat="false" ht="13.5" hidden="false" customHeight="false" outlineLevel="0" collapsed="false">
      <c r="A153" s="8"/>
      <c r="B153" s="39"/>
      <c r="C153" s="34"/>
      <c r="D153" s="34"/>
      <c r="E153" s="35"/>
      <c r="F153" s="35"/>
      <c r="G153" s="36"/>
      <c r="H153" s="36"/>
      <c r="I153" s="35"/>
      <c r="J153" s="36"/>
      <c r="K153" s="36"/>
      <c r="L153" s="37"/>
      <c r="M153" s="30"/>
      <c r="N153" s="30"/>
    </row>
    <row r="154" customFormat="false" ht="12.75" hidden="false" customHeight="false" outlineLevel="0" collapsed="false">
      <c r="A154" s="8"/>
    </row>
    <row r="155" customFormat="false" ht="12.75" hidden="false" customHeight="false" outlineLevel="0" collapsed="false">
      <c r="A155" s="26" t="s">
        <v>0</v>
      </c>
      <c r="B155" s="42" t="s">
        <v>0</v>
      </c>
      <c r="E155" s="1" t="s">
        <v>0</v>
      </c>
      <c r="F155" s="1" t="s">
        <v>0</v>
      </c>
      <c r="G155" s="1"/>
      <c r="H155" s="1"/>
      <c r="I155" s="1"/>
      <c r="K155" s="43" t="n">
        <v>0.07</v>
      </c>
      <c r="L155" s="44"/>
      <c r="M155" s="45"/>
    </row>
    <row r="156" customFormat="false" ht="12.75" hidden="false" customHeight="false" outlineLevel="0" collapsed="false">
      <c r="A156" s="26" t="s">
        <v>0</v>
      </c>
      <c r="B156" s="42"/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K115*K155</f>
        <v>427460.619362471</v>
      </c>
      <c r="L156" s="44"/>
      <c r="M156" s="45" t="s">
        <v>0</v>
      </c>
    </row>
    <row r="157" customFormat="false" ht="12.75" hidden="false" customHeight="false" outlineLevel="0" collapsed="false">
      <c r="A157" s="1" t="s">
        <v>0</v>
      </c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K152*K155</f>
        <v>439137.265810371</v>
      </c>
      <c r="L157" s="44"/>
      <c r="M157" s="45" t="s">
        <v>0</v>
      </c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21"/>
      <c r="L158" s="44"/>
      <c r="M158" s="45" t="s">
        <v>0</v>
      </c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21"/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1" t="s">
        <v>0</v>
      </c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1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1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1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1"/>
      <c r="L168" s="44"/>
      <c r="M168" s="45"/>
    </row>
    <row r="169" customFormat="false" ht="12.75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1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1"/>
      <c r="L173" s="44"/>
      <c r="M173" s="45"/>
    </row>
    <row r="174" customFormat="false" ht="12.75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1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1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1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1"/>
      <c r="L177" s="44"/>
      <c r="M177" s="45"/>
    </row>
    <row r="178" customFormat="false" ht="12.75" hidden="false" customHeight="false" outlineLevel="0" collapsed="false">
      <c r="E178" s="1"/>
      <c r="F178" s="1"/>
      <c r="G178" s="1" t="s">
        <v>0</v>
      </c>
      <c r="H178" s="1"/>
      <c r="I178" s="1"/>
      <c r="K178" s="21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1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1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1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1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1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1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1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1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1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1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1"/>
      <c r="L189" s="44"/>
      <c r="M189" s="45"/>
    </row>
    <row r="190" customFormat="false" ht="12.75" hidden="false" customHeight="false" outlineLevel="0" collapsed="false">
      <c r="C190" s="2" t="s">
        <v>0</v>
      </c>
      <c r="E190" s="1"/>
      <c r="F190" s="1"/>
      <c r="G190" s="1"/>
      <c r="H190" s="1"/>
      <c r="I190" s="1"/>
      <c r="K190" s="21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1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1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1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1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1"/>
      <c r="L195" s="44"/>
      <c r="M195" s="45"/>
    </row>
    <row r="196" customFormat="false" ht="12.75" hidden="false" customHeight="false" outlineLevel="0" collapsed="false">
      <c r="B196" s="1" t="s">
        <v>0</v>
      </c>
      <c r="E196" s="1"/>
      <c r="F196" s="1"/>
      <c r="G196" s="1"/>
      <c r="H196" s="1"/>
      <c r="I196" s="1"/>
      <c r="K196" s="21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1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1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1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1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1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1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1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1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1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1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1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1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1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1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1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1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1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1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1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1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1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1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1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1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1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1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1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1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1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1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1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1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1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1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1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K232" s="21"/>
      <c r="L232" s="44"/>
      <c r="M232" s="45"/>
    </row>
    <row r="233" customFormat="false" ht="12.75" hidden="false" customHeight="false" outlineLevel="0" collapsed="false">
      <c r="E233" s="1"/>
      <c r="F233" s="1"/>
      <c r="G233" s="1"/>
      <c r="H233" s="1"/>
      <c r="I233" s="1"/>
      <c r="L233" s="44"/>
      <c r="M233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134</v>
      </c>
      <c r="C2" s="51" t="s">
        <v>135</v>
      </c>
      <c r="D2" s="52" t="s">
        <v>0</v>
      </c>
      <c r="E2" s="53" t="s">
        <v>136</v>
      </c>
    </row>
    <row r="3" customFormat="false" ht="12.75" hidden="false" customHeight="false" outlineLevel="0" collapsed="false">
      <c r="A3" s="10" t="n">
        <v>2001</v>
      </c>
      <c r="B3" s="18" t="e">
        <f aca="false">+G14+G22+#REF!</f>
        <v>#REF!</v>
      </c>
      <c r="C3" s="18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18" t="n">
        <f aca="false">+G16+G19+G23+G27+G28</f>
        <v>0</v>
      </c>
      <c r="C4" s="18" t="n">
        <f aca="false">+H16+H19+H23+H27+H28</f>
        <v>0</v>
      </c>
      <c r="D4" s="56" t="s">
        <v>60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18" t="e">
        <f aca="false">+G17+G20+#REF!+G25+G29+G30</f>
        <v>#REF!</v>
      </c>
      <c r="C5" s="18" t="e">
        <f aca="false">+H17+H20+#REF!+H25+H29+H30</f>
        <v>#REF!</v>
      </c>
      <c r="D5" s="58" t="s">
        <v>107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18" t="n">
        <f aca="false">G31</f>
        <v>0</v>
      </c>
      <c r="C6" s="18" t="n">
        <f aca="false">H31</f>
        <v>0</v>
      </c>
    </row>
    <row r="7" customFormat="false" ht="12.75" hidden="false" customHeight="false" outlineLevel="0" collapsed="false">
      <c r="A7" s="10" t="n">
        <v>2005</v>
      </c>
      <c r="B7" s="18" t="n">
        <f aca="false">G33</f>
        <v>89937</v>
      </c>
      <c r="C7" s="18" t="n">
        <f aca="false">H33</f>
        <v>53917.2315</v>
      </c>
    </row>
    <row r="8" customFormat="false" ht="12.75" hidden="false" customHeight="false" outlineLevel="0" collapsed="false">
      <c r="B8" s="18"/>
      <c r="C8" s="18"/>
    </row>
    <row r="9" customFormat="false" ht="12.75" hidden="false" customHeight="false" outlineLevel="0" collapsed="false">
      <c r="A9" s="10" t="s">
        <v>107</v>
      </c>
      <c r="B9" s="18" t="e">
        <f aca="false">SUM(B3:B8)</f>
        <v>#REF!</v>
      </c>
      <c r="C9" s="18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137</v>
      </c>
      <c r="H11" s="64" t="s">
        <v>138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139</v>
      </c>
      <c r="B12" s="67" t="s">
        <v>140</v>
      </c>
      <c r="C12" s="68" t="s">
        <v>141</v>
      </c>
      <c r="D12" s="69" t="s">
        <v>142</v>
      </c>
      <c r="E12" s="67" t="s">
        <v>143</v>
      </c>
      <c r="F12" s="67" t="s">
        <v>144</v>
      </c>
      <c r="G12" s="70" t="s">
        <v>145</v>
      </c>
      <c r="H12" s="71" t="s">
        <v>145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146</v>
      </c>
      <c r="F14" s="80" t="n">
        <v>37256</v>
      </c>
      <c r="G14" s="14" t="n">
        <f aca="false">C14*(Sheet1!$E$35-D14)</f>
        <v>131790</v>
      </c>
      <c r="H14" s="7" t="n">
        <f aca="false">G14*0.5995</f>
        <v>79008.105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146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146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146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146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146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146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147</v>
      </c>
      <c r="C25" s="2" t="n">
        <v>288</v>
      </c>
      <c r="D25" s="14" t="n">
        <f aca="false">D$87</f>
        <v>0</v>
      </c>
      <c r="E25" s="14" t="s">
        <v>146</v>
      </c>
      <c r="F25" s="81" t="n">
        <v>37645</v>
      </c>
      <c r="G25" s="14" t="n">
        <f aca="false">C25*(Sheet1!$E$35-D25)</f>
        <v>7776</v>
      </c>
      <c r="H25" s="7" t="n">
        <f aca="false">G25*0.5995</f>
        <v>4661.712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146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146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146</v>
      </c>
      <c r="F29" s="81" t="n">
        <v>37652</v>
      </c>
      <c r="G29" s="14" t="n">
        <v>0</v>
      </c>
      <c r="H29" s="7" t="n">
        <f aca="false">G29*0.5995</f>
        <v>0</v>
      </c>
      <c r="I29" s="67" t="s">
        <v>148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146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146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149</v>
      </c>
      <c r="C33" s="2" t="n">
        <v>3331</v>
      </c>
      <c r="D33" s="14" t="n">
        <f aca="false">D$87</f>
        <v>0</v>
      </c>
      <c r="E33" s="14" t="s">
        <v>146</v>
      </c>
      <c r="F33" s="85" t="s">
        <v>150</v>
      </c>
      <c r="G33" s="14" t="n">
        <f aca="false">C33*(Sheet1!$E$35-D33)</f>
        <v>89937</v>
      </c>
      <c r="H33" s="7" t="n">
        <f aca="false">G33*0.5995</f>
        <v>53917.2315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146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146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146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146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146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146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146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146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146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146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149</v>
      </c>
      <c r="C47" s="2" t="n">
        <v>223</v>
      </c>
      <c r="D47" s="14" t="n">
        <f aca="false">D$87</f>
        <v>0</v>
      </c>
      <c r="E47" s="14" t="s">
        <v>146</v>
      </c>
      <c r="F47" s="81" t="n">
        <v>37377</v>
      </c>
      <c r="G47" s="14" t="n">
        <f aca="false">C47*(Sheet1!$E$35-D47)</f>
        <v>6021</v>
      </c>
      <c r="H47" s="7" t="n">
        <f aca="false">G47*0.5995</f>
        <v>3609.5895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149</v>
      </c>
      <c r="C48" s="2" t="n">
        <v>223</v>
      </c>
      <c r="D48" s="14" t="n">
        <f aca="false">D$87</f>
        <v>0</v>
      </c>
      <c r="E48" s="14" t="s">
        <v>146</v>
      </c>
      <c r="F48" s="81" t="n">
        <v>37742</v>
      </c>
      <c r="G48" s="14" t="n">
        <f aca="false">C48*(Sheet1!$E$35-D48)</f>
        <v>6021</v>
      </c>
      <c r="H48" s="7" t="n">
        <f aca="false">G48*0.5995</f>
        <v>3609.5895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149</v>
      </c>
      <c r="C49" s="2" t="n">
        <v>222</v>
      </c>
      <c r="D49" s="14" t="n">
        <f aca="false">D$87</f>
        <v>0</v>
      </c>
      <c r="E49" s="14" t="s">
        <v>146</v>
      </c>
      <c r="F49" s="81" t="n">
        <v>38108</v>
      </c>
      <c r="G49" s="14" t="n">
        <f aca="false">C49*(Sheet1!$E$35-D49)</f>
        <v>5994</v>
      </c>
      <c r="H49" s="7" t="n">
        <f aca="false">G49*0.5995</f>
        <v>3593.403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146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146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146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146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146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146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149</v>
      </c>
      <c r="C58" s="2" t="n">
        <v>262</v>
      </c>
      <c r="D58" s="14" t="n">
        <f aca="false">D$87</f>
        <v>0</v>
      </c>
      <c r="E58" s="14" t="s">
        <v>146</v>
      </c>
      <c r="F58" s="81" t="n">
        <v>37408</v>
      </c>
      <c r="G58" s="14" t="n">
        <f aca="false">C58*(Sheet1!$E$35-D58)</f>
        <v>7074</v>
      </c>
      <c r="H58" s="7" t="n">
        <f aca="false">G58*0.5995</f>
        <v>4240.863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149</v>
      </c>
      <c r="C59" s="2" t="n">
        <v>262</v>
      </c>
      <c r="D59" s="14" t="n">
        <f aca="false">D$87</f>
        <v>0</v>
      </c>
      <c r="E59" s="14" t="s">
        <v>146</v>
      </c>
      <c r="F59" s="81" t="n">
        <v>37773</v>
      </c>
      <c r="G59" s="14" t="n">
        <f aca="false">C59*(Sheet1!$E$35-D59)</f>
        <v>7074</v>
      </c>
      <c r="H59" s="7" t="n">
        <f aca="false">G59*0.5995</f>
        <v>4240.863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149</v>
      </c>
      <c r="C60" s="2" t="n">
        <v>262</v>
      </c>
      <c r="D60" s="14" t="n">
        <f aca="false">D$87</f>
        <v>0</v>
      </c>
      <c r="E60" s="14" t="s">
        <v>146</v>
      </c>
      <c r="F60" s="81" t="n">
        <v>38139</v>
      </c>
      <c r="G60" s="14" t="n">
        <f aca="false">C60*(Sheet1!$E$35-D60)</f>
        <v>7074</v>
      </c>
      <c r="H60" s="7" t="n">
        <f aca="false">G60*0.5995</f>
        <v>4240.863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146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146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146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146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146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146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149</v>
      </c>
      <c r="C69" s="2" t="n">
        <v>288</v>
      </c>
      <c r="D69" s="14" t="n">
        <v>0</v>
      </c>
      <c r="E69" s="14" t="s">
        <v>146</v>
      </c>
      <c r="F69" s="81" t="n">
        <v>37439</v>
      </c>
      <c r="G69" s="14" t="n">
        <f aca="false">C69*(Sheet1!$E$35-D69)</f>
        <v>7776</v>
      </c>
      <c r="H69" s="7" t="n">
        <f aca="false">G69*0.5995</f>
        <v>4661.712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149</v>
      </c>
      <c r="C70" s="2" t="n">
        <v>288</v>
      </c>
      <c r="D70" s="14" t="n">
        <f aca="false">D$87</f>
        <v>0</v>
      </c>
      <c r="E70" s="14" t="s">
        <v>146</v>
      </c>
      <c r="F70" s="81" t="n">
        <v>37804</v>
      </c>
      <c r="G70" s="14" t="n">
        <f aca="false">C70*(Sheet1!$E$35-D70)</f>
        <v>7776</v>
      </c>
      <c r="H70" s="7" t="n">
        <f aca="false">G70*0.5995</f>
        <v>4661.712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149</v>
      </c>
      <c r="C71" s="2" t="n">
        <v>287</v>
      </c>
      <c r="D71" s="14" t="n">
        <f aca="false">D$87</f>
        <v>0</v>
      </c>
      <c r="E71" s="14" t="s">
        <v>146</v>
      </c>
      <c r="F71" s="81" t="n">
        <v>38170</v>
      </c>
      <c r="G71" s="14" t="n">
        <f aca="false">C71*(Sheet1!$E$35-D71)</f>
        <v>7749</v>
      </c>
      <c r="H71" s="7" t="n">
        <f aca="false">G71*0.5995</f>
        <v>4645.5255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1" t="n">
        <f aca="false">SUM(G14:G74)</f>
        <v>292062</v>
      </c>
      <c r="H76" s="21" t="n">
        <f aca="false">SUM(H14:H74)</f>
        <v>175091.169</v>
      </c>
      <c r="I76" s="10"/>
      <c r="J76" s="51" t="s">
        <v>0</v>
      </c>
    </row>
    <row r="77" customFormat="false" ht="13.5" hidden="false" customHeight="false" outlineLevel="0" collapsed="false">
      <c r="C77" s="47" t="s">
        <v>151</v>
      </c>
      <c r="G77" s="41"/>
      <c r="H77" s="41"/>
    </row>
    <row r="78" customFormat="false" ht="12.75" hidden="false" customHeight="false" outlineLevel="0" collapsed="false">
      <c r="C78" s="47" t="s">
        <v>0</v>
      </c>
      <c r="G78" s="21"/>
      <c r="H78" s="21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1"/>
      <c r="H79" s="21"/>
    </row>
    <row r="80" customFormat="false" ht="12.75" hidden="false" customHeight="false" outlineLevel="0" collapsed="false">
      <c r="C80" s="47" t="s">
        <v>0</v>
      </c>
      <c r="G80" s="21"/>
      <c r="H80" s="21"/>
    </row>
    <row r="81" customFormat="false" ht="12.75" hidden="false" customHeight="false" outlineLevel="0" collapsed="false">
      <c r="C81" s="47" t="s">
        <v>0</v>
      </c>
      <c r="G81" s="21"/>
      <c r="H81" s="21"/>
    </row>
    <row r="82" customFormat="false" ht="12.75" hidden="false" customHeight="false" outlineLevel="0" collapsed="false">
      <c r="C82" s="47" t="s">
        <v>0</v>
      </c>
      <c r="G82" s="21"/>
      <c r="H82" s="21"/>
    </row>
    <row r="83" customFormat="false" ht="12.75" hidden="false" customHeight="false" outlineLevel="0" collapsed="false">
      <c r="C83" s="47" t="s">
        <v>0</v>
      </c>
      <c r="G83" s="21"/>
      <c r="H83" s="21"/>
    </row>
    <row r="84" customFormat="false" ht="12.75" hidden="false" customHeight="false" outlineLevel="0" collapsed="false">
      <c r="B84" s="92" t="s">
        <v>152</v>
      </c>
      <c r="C84" s="47" t="s">
        <v>0</v>
      </c>
      <c r="G84" s="21"/>
      <c r="H84" s="21"/>
    </row>
    <row r="85" customFormat="false" ht="12.75" hidden="false" customHeight="false" outlineLevel="0" collapsed="false">
      <c r="B85" s="93" t="n">
        <v>1703520.19</v>
      </c>
      <c r="C85" s="47" t="s">
        <v>153</v>
      </c>
      <c r="G85" s="21"/>
      <c r="H85" s="21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154</v>
      </c>
      <c r="G86" s="21"/>
      <c r="H86" s="21"/>
    </row>
    <row r="87" customFormat="false" ht="12.75" hidden="false" customHeight="false" outlineLevel="0" collapsed="false">
      <c r="B87" s="93" t="n">
        <v>333000</v>
      </c>
      <c r="C87" s="47" t="s">
        <v>155</v>
      </c>
      <c r="G87" s="21"/>
      <c r="H87" s="21"/>
    </row>
    <row r="88" customFormat="false" ht="12.75" hidden="false" customHeight="false" outlineLevel="0" collapsed="false">
      <c r="B88" s="93"/>
      <c r="C88" s="47" t="s">
        <v>0</v>
      </c>
      <c r="G88" s="21"/>
      <c r="H88" s="21"/>
    </row>
    <row r="89" customFormat="false" ht="12.75" hidden="false" customHeight="false" outlineLevel="0" collapsed="false">
      <c r="B89" s="93"/>
      <c r="C89" s="47" t="s">
        <v>0</v>
      </c>
      <c r="G89" s="21"/>
      <c r="H89" s="21"/>
    </row>
    <row r="90" customFormat="false" ht="12.75" hidden="false" customHeight="false" outlineLevel="0" collapsed="false">
      <c r="B90" s="93"/>
      <c r="C90" s="47" t="s">
        <v>0</v>
      </c>
      <c r="G90" s="21"/>
      <c r="H90" s="21"/>
    </row>
    <row r="91" customFormat="false" ht="13.5" hidden="false" customHeight="false" outlineLevel="0" collapsed="false">
      <c r="B91" s="94"/>
      <c r="C91" s="47" t="s">
        <v>0</v>
      </c>
      <c r="G91" s="21"/>
      <c r="H91" s="21"/>
    </row>
    <row r="92" customFormat="false" ht="12.75" hidden="false" customHeight="false" outlineLevel="0" collapsed="false">
      <c r="B92" s="93"/>
      <c r="C92" s="47" t="s">
        <v>0</v>
      </c>
      <c r="G92" s="21"/>
      <c r="H92" s="21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156</v>
      </c>
      <c r="G93" s="21"/>
      <c r="H93" s="21"/>
    </row>
    <row r="94" customFormat="false" ht="13.5" hidden="false" customHeight="false" outlineLevel="0" collapsed="false">
      <c r="B94" s="94" t="n">
        <v>0.396</v>
      </c>
      <c r="C94" s="95" t="s">
        <v>157</v>
      </c>
      <c r="G94" s="21"/>
      <c r="H94" s="21"/>
    </row>
    <row r="95" customFormat="false" ht="12.75" hidden="false" customHeight="false" outlineLevel="0" collapsed="false">
      <c r="B95" s="93"/>
      <c r="C95" s="48" t="s">
        <v>158</v>
      </c>
      <c r="G95" s="21"/>
      <c r="H95" s="21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159</v>
      </c>
      <c r="G96" s="21"/>
      <c r="H96" s="21"/>
    </row>
    <row r="97" customFormat="false" ht="12.75" hidden="false" customHeight="false" outlineLevel="0" collapsed="false">
      <c r="B97" s="93"/>
      <c r="G97" s="21"/>
      <c r="H97" s="21"/>
    </row>
    <row r="98" customFormat="false" ht="12.75" hidden="false" customHeight="false" outlineLevel="0" collapsed="false">
      <c r="B98" s="93" t="n">
        <v>-475166.71</v>
      </c>
      <c r="C98" s="48" t="s">
        <v>160</v>
      </c>
      <c r="G98" s="21"/>
      <c r="H98" s="21"/>
    </row>
    <row r="99" customFormat="false" ht="12.75" hidden="false" customHeight="false" outlineLevel="0" collapsed="false">
      <c r="B99" s="93"/>
      <c r="G99" s="21"/>
      <c r="H99" s="21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161</v>
      </c>
      <c r="G100" s="21"/>
      <c r="H100" s="21"/>
    </row>
    <row r="101" customFormat="false" ht="12.75" hidden="false" customHeight="false" outlineLevel="0" collapsed="false">
      <c r="B101" s="93"/>
      <c r="C101" s="48" t="s">
        <v>162</v>
      </c>
      <c r="G101" s="21"/>
      <c r="H101" s="21"/>
    </row>
    <row r="102" customFormat="false" ht="12.75" hidden="false" customHeight="false" outlineLevel="0" collapsed="false">
      <c r="B102" s="93"/>
      <c r="G102" s="21"/>
      <c r="H102" s="21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163</v>
      </c>
      <c r="G103" s="21"/>
      <c r="H103" s="21"/>
    </row>
    <row r="104" customFormat="false" ht="13.5" hidden="false" customHeight="false" outlineLevel="0" collapsed="false">
      <c r="B104" s="94"/>
      <c r="C104" s="48" t="s">
        <v>164</v>
      </c>
      <c r="G104" s="21"/>
      <c r="H104" s="21"/>
    </row>
    <row r="105" customFormat="false" ht="12.75" hidden="false" customHeight="false" outlineLevel="0" collapsed="false">
      <c r="B105" s="93"/>
      <c r="G105" s="21"/>
      <c r="H105" s="21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165</v>
      </c>
      <c r="G106" s="21"/>
      <c r="H106" s="21"/>
    </row>
    <row r="107" customFormat="false" ht="13.5" hidden="false" customHeight="false" outlineLevel="0" collapsed="false">
      <c r="B107" s="94"/>
      <c r="C107" s="48" t="s">
        <v>166</v>
      </c>
      <c r="G107" s="21"/>
      <c r="H107" s="21"/>
    </row>
    <row r="108" customFormat="false" ht="12.75" hidden="false" customHeight="false" outlineLevel="0" collapsed="false">
      <c r="B108" s="93"/>
      <c r="C108" s="48" t="s">
        <v>167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168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169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170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171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2001-09-24T18:17:41Z</cp:lastPrinted>
  <dcterms:modified xsi:type="dcterms:W3CDTF">2001-09-25T20:46:07Z</dcterms:modified>
  <cp:revision>0</cp:revision>
  <dc:subject/>
  <dc:title/>
</cp:coreProperties>
</file>