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<sst xmlns="http://schemas.openxmlformats.org/spreadsheetml/2006/main" count="392" uniqueCount="143">
  <si>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</si>
  <si>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</si>
  <si>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</si>
  <si>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</si>
  <si>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</si>
  <si>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</si>
  <si>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</si>
  <si>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</si>
  <si>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</si>
  <si>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</si>
  <si>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</si>
  <si>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</si>
  <si>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</si>
  <si>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</si>
  <si>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</si>
  <si>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</si>
  <si>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</si>
  <si>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</si>
  <si>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</si>
  <si>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Fleming</t>
  </si>
  <si>
    <t xml:space="preserve">Rosalee</t>
  </si>
  <si>
    <t xml:space="preserve">T.</t>
  </si>
  <si>
    <t xml:space="preserve">456-60-6258</t>
  </si>
  <si>
    <t xml:space="preserve">SAP COMPANY NUMBER</t>
  </si>
  <si>
    <t xml:space="preserve">OFFICE NUMBER/FIELD LOCATION </t>
  </si>
  <si>
    <t xml:space="preserve">PHONE NUMBER FOR QUESTIONS</t>
  </si>
  <si>
    <t xml:space="preserve">0011</t>
  </si>
  <si>
    <t xml:space="preserve">EB5004A</t>
  </si>
  <si>
    <t xml:space="preserve">713-853-6088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</si>
  <si>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</si>
  <si>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</si>
  <si>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</si>
  <si>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</si>
  <si>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</si>
  <si>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</si>
  <si>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</si>
  <si>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</si>
  <si>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</si>
  <si>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D</t>
  </si>
  <si>
    <t xml:space="preserve">Vincent's Restaurant</t>
  </si>
  <si>
    <t xml:space="preserve">Office of the Chairman personnel - Vanessa </t>
  </si>
  <si>
    <t xml:space="preserve">Update on organization changes</t>
  </si>
  <si>
    <t xml:space="preserve">Groscrand, Rosalee Fleming and Bobbie Power</t>
  </si>
  <si>
    <t xml:space="preserve">who is Cindy Olson's assistant.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</si>
  <si>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</si>
  <si>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</si>
  <si>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</si>
  <si>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52004500</t>
  </si>
  <si>
    <t xml:space="preserve">100044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</si>
  <si>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</si>
  <si>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</si>
  <si>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</si>
  <si>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Southwestern Bell - monthly charge for fax machine at Fleming home for June 2000</t>
  </si>
  <si>
    <t xml:space="preserve">Southwestern Bell - monthly charge for fax machine at Fleming home for July 2000</t>
  </si>
  <si>
    <t xml:space="preserve">Southwestern Bell - monthly charge for fax machine at Fleming home for August 2000</t>
  </si>
  <si>
    <t xml:space="preserve">Southwestern Bell - monthly charge for fax machine at Fleming home for September 2000</t>
  </si>
  <si>
    <t xml:space="preserve">Southwestern Bell - monthly charge for fax machine at Fleming home for October 2000</t>
  </si>
  <si>
    <t xml:space="preserve">MISC THIS PAGE</t>
  </si>
  <si>
    <t xml:space="preserve">MISC., SUPP PAGES</t>
  </si>
  <si>
    <t xml:space="preserve">52503500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</si>
  <si>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</si>
  <si>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</si>
  <si>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</si>
  <si>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</si>
  <si>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</si>
  <si>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</si>
  <si>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</si>
  <si>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</si>
  <si>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</si>
  <si>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</si>
  <si>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</si>
  <si>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</si>
  <si>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</si>
  <si>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</si>
  <si>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</si>
  <si>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</si>
  <si>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</si>
  <si>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</si>
  <si>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</si>
  <si>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</si>
  <si>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</si>
  <si>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</si>
  <si>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</si>
  <si>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</si>
  <si>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</si>
  <si>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</si>
  <si>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</si>
  <si>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</si>
  <si>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</si>
  <si>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</si>
  <si>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</si>
  <si>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</si>
  <si>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</si>
  <si>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</si>
  <si>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</si>
  <si>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</si>
  <si>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</si>
  <si>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</si>
  <si>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</si>
  <si>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</si>
  <si>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</si>
  <si>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</si>
  <si>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</si>
  <si>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</si>
  <si>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</si>
  <si>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</si>
  <si>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10/5-8/2000</t>
  </si>
  <si>
    <t xml:space="preserve">Roundtrip to the airport for trip to Palm Beach, Florida for the board meeting - 20 miles </t>
  </si>
  <si>
    <t xml:space="preserve">Tip to bellman to take bags to room and to get ice at the Breakers</t>
  </si>
  <si>
    <t xml:space="preserve">Tip to bellman to take bags to room and to get ice at the Four Seasons - had to</t>
  </si>
  <si>
    <t xml:space="preserve">change hotels due to power outage.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</si>
  <si>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</si>
  <si>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</si>
  <si>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</si>
  <si>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</si>
  <si>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</si>
  <si>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</si>
  <si>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</si>
  <si>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</si>
  <si>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</si>
  <si>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</si>
  <si>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</si>
  <si>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</si>
  <si>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</si>
  <si>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</si>
  <si>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</si>
  <si>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</si>
  <si>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</si>
  <si>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</si>
  <si>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</si>
  <si>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</si>
  <si>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Lucy Davila, R.M.T. - tip to massage therapist for giving massages to Office of the Chairman</t>
  </si>
  <si>
    <t xml:space="preserve">employees (see attached list).</t>
  </si>
  <si>
    <t xml:space="preserve">Roundtrip mileage to the airport to take Mr. Lay's mail - 20 miles</t>
  </si>
  <si>
    <t xml:space="preserve">Valet Parking tip at Four Seasons for the board meeting</t>
  </si>
  <si>
    <t xml:space="preserve">Valet parking tip for the Enron Advisory Council at the Four Seasons</t>
  </si>
  <si>
    <t xml:space="preserve">3</t>
  </si>
  <si>
    <t xml:space="preserve">American Express - flowers for Katherine Chisley for her birthday.  Relief receptionist on 50th floor.</t>
  </si>
  <si>
    <t xml:space="preserve">52002500</t>
  </si>
  <si>
    <t xml:space="preserve">52003500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</si>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</sst>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52004500</v>
      </c>
      <c r="C3" s="17" t="str">
        <f aca="false">'Short Form'!B29</f>
        <v>0011</v>
      </c>
      <c r="D3" s="16" t="str">
        <f aca="false">'Short Form'!C29</f>
        <v>100044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52503500</v>
      </c>
      <c r="C5" s="17" t="str">
        <f aca="false">'Short Form'!B44</f>
        <v>0011</v>
      </c>
      <c r="D5" s="16" t="str">
        <f aca="false">'Short Form'!C44</f>
        <v>100044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0011</v>
      </c>
      <c r="D7" s="16" t="str">
        <f aca="false">'Travel Form'!D49:G49</f>
        <v>100044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str">
        <f aca="false">'Misc. Exp. Sup'!B49</f>
        <v>52002500</v>
      </c>
      <c r="C19" s="16" t="str">
        <f aca="false">'Misc. Exp. Sup'!C49</f>
        <v>0011</v>
      </c>
      <c r="D19" s="17" t="str">
        <f aca="false">'Misc. Exp. Sup'!D49</f>
        <v>100044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str">
        <f aca="false">'Misc. Exp. Sup'!B51</f>
        <v>52003500</v>
      </c>
      <c r="C21" s="17" t="str">
        <f aca="false">'Misc. Exp. Sup'!C51</f>
        <v>0011</v>
      </c>
      <c r="D21" s="16" t="str">
        <f aca="false">'Misc. Exp. Sup'!D51</f>
        <v>100044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str">
        <f aca="false">'Misc. Exp. Sup'!B53</f>
        <v>52003500</v>
      </c>
      <c r="C23" s="17" t="str">
        <f aca="false">'Misc. Exp. Sup'!C53</f>
        <v>0011</v>
      </c>
      <c r="D23" s="16" t="str">
        <f aca="false">'Misc. Exp. Sup'!D53</f>
        <v>100044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n">
        <v>36825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3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7" t="s">
        <v>22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23</v>
      </c>
      <c r="B7" s="62"/>
      <c r="C7" s="62"/>
      <c r="D7" s="63"/>
      <c r="E7" s="64" t="s">
        <v>24</v>
      </c>
      <c r="F7" s="65"/>
      <c r="G7" s="62"/>
      <c r="H7" s="66"/>
      <c r="I7" s="48"/>
      <c r="J7" s="51"/>
      <c r="K7" s="64" t="s">
        <v>25</v>
      </c>
      <c r="L7" s="62"/>
      <c r="M7" s="48"/>
      <c r="N7" s="51"/>
    </row>
    <row r="8" customFormat="false" ht="17.25" hidden="false" customHeight="true" outlineLevel="0" collapsed="false">
      <c r="A8" s="52" t="s">
        <v>26</v>
      </c>
      <c r="B8" s="52"/>
      <c r="C8" s="52"/>
      <c r="D8" s="67"/>
      <c r="E8" s="68" t="s">
        <v>27</v>
      </c>
      <c r="F8" s="69"/>
      <c r="G8" s="70"/>
      <c r="H8" s="69"/>
      <c r="I8" s="69"/>
      <c r="J8" s="71"/>
      <c r="K8" s="72" t="s">
        <v>28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29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30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31</v>
      </c>
      <c r="B13" s="81" t="s">
        <v>32</v>
      </c>
      <c r="C13" s="82"/>
      <c r="D13" s="82" t="s">
        <v>33</v>
      </c>
      <c r="E13" s="82"/>
      <c r="F13" s="82"/>
      <c r="G13" s="83"/>
      <c r="H13" s="84" t="s">
        <v>34</v>
      </c>
      <c r="I13" s="84"/>
      <c r="J13" s="84"/>
      <c r="K13" s="83"/>
      <c r="L13" s="81" t="s">
        <v>35</v>
      </c>
      <c r="M13" s="81" t="s">
        <v>36</v>
      </c>
      <c r="N13" s="81" t="s">
        <v>37</v>
      </c>
    </row>
    <row r="14" customFormat="false" ht="24" hidden="false" customHeight="true" outlineLevel="0" collapsed="false">
      <c r="A14" s="85" t="n">
        <v>36699</v>
      </c>
      <c r="B14" s="86" t="s">
        <v>38</v>
      </c>
      <c r="C14" s="87" t="s">
        <v>39</v>
      </c>
      <c r="D14" s="88"/>
      <c r="E14" s="88"/>
      <c r="F14" s="88"/>
      <c r="G14" s="89"/>
      <c r="H14" s="90" t="s">
        <v>40</v>
      </c>
      <c r="I14" s="91"/>
      <c r="J14" s="91"/>
      <c r="K14" s="91"/>
      <c r="L14" s="92" t="n">
        <v>177.25</v>
      </c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 t="s">
        <v>41</v>
      </c>
      <c r="D15" s="88"/>
      <c r="E15" s="88"/>
      <c r="F15" s="88"/>
      <c r="G15" s="89"/>
      <c r="H15" s="90" t="s">
        <v>42</v>
      </c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/>
      <c r="B16" s="86"/>
      <c r="C16" s="87"/>
      <c r="D16" s="88"/>
      <c r="E16" s="88"/>
      <c r="F16" s="88"/>
      <c r="G16" s="89"/>
      <c r="H16" s="90" t="s">
        <v>43</v>
      </c>
      <c r="I16" s="91"/>
      <c r="J16" s="91"/>
      <c r="K16" s="91"/>
      <c r="L16" s="92"/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/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/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44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45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46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 t="s">
        <v>47</v>
      </c>
      <c r="B29" s="106" t="s">
        <v>26</v>
      </c>
      <c r="C29" s="107" t="s">
        <v>48</v>
      </c>
      <c r="D29" s="107"/>
      <c r="E29" s="107"/>
      <c r="F29" s="107"/>
      <c r="G29" s="106"/>
      <c r="H29" s="108"/>
      <c r="I29" s="109"/>
      <c r="J29" s="110"/>
      <c r="K29" s="111"/>
      <c r="L29" s="102" t="s">
        <v>49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50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31</v>
      </c>
      <c r="B33" s="82"/>
      <c r="C33" s="82"/>
      <c r="D33" s="82"/>
      <c r="E33" s="82"/>
      <c r="F33" s="82" t="s">
        <v>51</v>
      </c>
      <c r="G33" s="82"/>
      <c r="H33" s="82"/>
      <c r="I33" s="82"/>
      <c r="J33" s="82"/>
      <c r="K33" s="83"/>
      <c r="L33" s="81" t="s">
        <v>35</v>
      </c>
      <c r="M33" s="81" t="s">
        <v>36</v>
      </c>
      <c r="N33" s="81" t="s">
        <v>37</v>
      </c>
    </row>
    <row r="34" customFormat="false" ht="24" hidden="false" customHeight="true" outlineLevel="0" collapsed="false">
      <c r="A34" s="85" t="n">
        <v>36694</v>
      </c>
      <c r="B34" s="119" t="s">
        <v>52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27.29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 t="n">
        <v>36724</v>
      </c>
      <c r="B35" s="119" t="s">
        <v>53</v>
      </c>
      <c r="C35" s="88"/>
      <c r="D35" s="120"/>
      <c r="E35" s="121"/>
      <c r="F35" s="120"/>
      <c r="G35" s="120"/>
      <c r="H35" s="88"/>
      <c r="I35" s="88"/>
      <c r="J35" s="88"/>
      <c r="K35" s="88"/>
      <c r="L35" s="92" t="n">
        <v>25.47</v>
      </c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 t="n">
        <v>36755</v>
      </c>
      <c r="B36" s="119" t="s">
        <v>54</v>
      </c>
      <c r="C36" s="88"/>
      <c r="D36" s="120"/>
      <c r="E36" s="120"/>
      <c r="F36" s="120"/>
      <c r="G36" s="120"/>
      <c r="H36" s="88"/>
      <c r="I36" s="88"/>
      <c r="J36" s="88"/>
      <c r="K36" s="88"/>
      <c r="L36" s="92" t="n">
        <v>21.65</v>
      </c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 t="n">
        <v>36786</v>
      </c>
      <c r="B37" s="119" t="s">
        <v>55</v>
      </c>
      <c r="C37" s="88"/>
      <c r="D37" s="120"/>
      <c r="E37" s="120"/>
      <c r="F37" s="120"/>
      <c r="G37" s="120"/>
      <c r="H37" s="88"/>
      <c r="I37" s="88"/>
      <c r="J37" s="88"/>
      <c r="K37" s="88"/>
      <c r="L37" s="92" t="n">
        <v>23.3</v>
      </c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 t="n">
        <v>36817</v>
      </c>
      <c r="B38" s="119" t="s">
        <v>56</v>
      </c>
      <c r="C38" s="88"/>
      <c r="D38" s="120"/>
      <c r="E38" s="120"/>
      <c r="F38" s="120"/>
      <c r="G38" s="120"/>
      <c r="H38" s="88"/>
      <c r="I38" s="88"/>
      <c r="J38" s="88"/>
      <c r="K38" s="88"/>
      <c r="L38" s="92" t="n">
        <v>38.8</v>
      </c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44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57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58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59</v>
      </c>
      <c r="B44" s="106" t="s">
        <v>26</v>
      </c>
      <c r="C44" s="114" t="s">
        <v>48</v>
      </c>
      <c r="D44" s="114"/>
      <c r="E44" s="114"/>
      <c r="F44" s="114"/>
      <c r="G44" s="124"/>
      <c r="H44" s="125"/>
      <c r="I44" s="109"/>
      <c r="J44" s="110"/>
      <c r="K44" s="126"/>
      <c r="L44" s="102" t="s">
        <v>60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61</v>
      </c>
      <c r="B48" s="131"/>
      <c r="C48" s="131"/>
      <c r="D48" s="131"/>
      <c r="E48" s="131"/>
      <c r="F48" s="131"/>
      <c r="G48" s="131"/>
      <c r="H48" s="131"/>
      <c r="I48" s="47"/>
      <c r="J48" s="132" t="s">
        <v>62</v>
      </c>
      <c r="K48" s="133"/>
      <c r="L48" s="133"/>
      <c r="M48" s="133"/>
      <c r="N48" s="134" t="n">
        <f aca="false">'Travel Form'!O55+'Travel Sup (2)'!O55</f>
        <v>0</v>
      </c>
    </row>
    <row r="49" customFormat="false" ht="24" hidden="false" customHeight="true" outlineLevel="0" collapsed="false">
      <c r="A49" s="135" t="s">
        <v>63</v>
      </c>
      <c r="B49" s="135"/>
      <c r="C49" s="135"/>
      <c r="D49" s="135"/>
      <c r="E49" s="135"/>
      <c r="F49" s="135"/>
      <c r="G49" s="136"/>
      <c r="H49" s="78"/>
      <c r="I49" s="100"/>
      <c r="J49" s="137" t="s">
        <v>64</v>
      </c>
      <c r="K49" s="138"/>
      <c r="L49" s="138"/>
      <c r="M49" s="138"/>
      <c r="N49" s="103" t="n">
        <f aca="false">N48+N44+N29</f>
        <v>0</v>
      </c>
    </row>
    <row r="50" customFormat="false" ht="24" hidden="false" customHeight="true" outlineLevel="0" collapsed="false">
      <c r="A50" s="81" t="s">
        <v>65</v>
      </c>
      <c r="B50" s="139"/>
      <c r="C50" s="81" t="s">
        <v>66</v>
      </c>
      <c r="D50" s="140"/>
      <c r="E50" s="81" t="s">
        <v>1</v>
      </c>
      <c r="F50" s="141"/>
      <c r="G50" s="142"/>
      <c r="H50" s="78"/>
      <c r="I50" s="78"/>
      <c r="J50" s="143" t="s">
        <v>67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65</v>
      </c>
      <c r="B51" s="139"/>
      <c r="C51" s="81" t="s">
        <v>66</v>
      </c>
      <c r="D51" s="52"/>
      <c r="E51" s="81" t="s">
        <v>1</v>
      </c>
      <c r="F51" s="141"/>
      <c r="G51" s="142"/>
      <c r="H51" s="78"/>
      <c r="I51" s="78"/>
      <c r="J51" s="146" t="s">
        <v>68</v>
      </c>
      <c r="K51" s="147"/>
      <c r="L51" s="148" t="str">
        <f aca="false">IF($N$49-$N$50&lt;0,"X","  ")</f>
        <v>  </v>
      </c>
      <c r="M51" s="147" t="s">
        <v>69</v>
      </c>
      <c r="N51" s="149"/>
    </row>
    <row r="52" customFormat="false" ht="24" hidden="false" customHeight="true" outlineLevel="0" collapsed="false">
      <c r="A52" s="81" t="s">
        <v>65</v>
      </c>
      <c r="B52" s="139"/>
      <c r="C52" s="81" t="s">
        <v>66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str">
        <f aca="false">IF($N$49-$N$50&gt;0,"X","  ")</f>
        <v>  </v>
      </c>
      <c r="M52" s="151" t="s">
        <v>70</v>
      </c>
      <c r="N52" s="152" t="n">
        <f aca="false">ABS(N49-N50)</f>
        <v>0</v>
      </c>
    </row>
    <row r="53" customFormat="false" ht="24" hidden="false" customHeight="true" outlineLevel="0" collapsed="false">
      <c r="A53" s="153"/>
      <c r="B53" s="153"/>
      <c r="C53" s="153"/>
      <c r="D53" s="154" t="s">
        <v>71</v>
      </c>
      <c r="E53" s="154"/>
      <c r="F53" s="155" t="n">
        <f aca="false">SUM(F50:F52)</f>
        <v>0</v>
      </c>
      <c r="G53" s="155"/>
      <c r="H53" s="78"/>
      <c r="I53" s="78"/>
      <c r="J53" s="156" t="s">
        <v>72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73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74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75</v>
      </c>
      <c r="B57" s="62"/>
      <c r="C57" s="62"/>
      <c r="D57" s="62"/>
      <c r="E57" s="131"/>
      <c r="F57" s="163" t="s">
        <v>65</v>
      </c>
      <c r="G57" s="164" t="s">
        <v>76</v>
      </c>
      <c r="H57" s="62"/>
      <c r="I57" s="62"/>
      <c r="J57" s="165"/>
      <c r="K57" s="166" t="s">
        <v>65</v>
      </c>
      <c r="L57" s="164" t="s">
        <v>76</v>
      </c>
      <c r="M57" s="60"/>
      <c r="N57" s="167" t="s">
        <v>65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77</v>
      </c>
      <c r="B59" s="62"/>
      <c r="C59" s="62"/>
      <c r="D59" s="62"/>
      <c r="E59" s="131"/>
      <c r="F59" s="163"/>
      <c r="G59" s="46" t="s">
        <v>78</v>
      </c>
      <c r="H59" s="62"/>
      <c r="I59" s="62"/>
      <c r="J59" s="165"/>
      <c r="K59" s="166"/>
      <c r="L59" s="46" t="s">
        <v>78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79</v>
      </c>
      <c r="B61" s="32" t="s">
        <v>80</v>
      </c>
      <c r="C61" s="78" t="s">
        <v>81</v>
      </c>
      <c r="D61" s="78" t="s">
        <v>82</v>
      </c>
      <c r="E61" s="32" t="s">
        <v>83</v>
      </c>
      <c r="F61" s="78" t="s">
        <v>84</v>
      </c>
      <c r="G61" s="78" t="s">
        <v>85</v>
      </c>
      <c r="H61" s="78" t="s">
        <v>86</v>
      </c>
      <c r="I61" s="78" t="s">
        <v>87</v>
      </c>
      <c r="J61" s="78" t="s">
        <v>88</v>
      </c>
      <c r="K61" s="78" t="s">
        <v>89</v>
      </c>
      <c r="L61" s="78" t="s">
        <v>90</v>
      </c>
      <c r="M61" s="78" t="s">
        <v>91</v>
      </c>
      <c r="N61" s="78" t="s">
        <v>92</v>
      </c>
    </row>
    <row r="62" customFormat="false" ht="21" hidden="true" customHeight="true" outlineLevel="0" collapsed="false">
      <c r="A62" s="60" t="str">
        <f aca="false">IF(ISBLANK($A$6),TRIM(" "),$A$6)</f>
        <v>Fleming</v>
      </c>
      <c r="B62" s="177" t="str">
        <f aca="false">IF(ISBLANK($E$6),TRIM(" "),$E$6)</f>
        <v>Rosalee</v>
      </c>
      <c r="C62" s="178" t="str">
        <f aca="false">TEXT(IF(ISBLANK($N$2),"      ",$N$2),"000000")</f>
        <v>036825</v>
      </c>
      <c r="D62" s="60" t="str">
        <f aca="false">TEXT($K$6,"###-##-####")</f>
        <v>456-60-6258</v>
      </c>
      <c r="E62" s="179" t="str">
        <f aca="false">TEXT($N$52,"######0.00")</f>
        <v>0.00</v>
      </c>
      <c r="F62" s="60" t="s">
        <v>93</v>
      </c>
      <c r="G62" s="60" t="s">
        <v>94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0</v>
      </c>
      <c r="J62" s="60" t="str">
        <f aca="false">TEXT(IF(COUNTA('Misc. Exp. Sup'!$A$10:$N$40,'Misc. Exp. Sup'!$A$49:$K$54)=0,0,1),"0")</f>
        <v>1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11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28" colorId="64" zoomScale="80" zoomScaleNormal="80" zoomScalePageLayoutView="100" workbookViewId="0">
      <selection pane="topLeft" activeCell="N51" activeCellId="0" sqref="N5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95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96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97</v>
      </c>
      <c r="N2" s="198" t="n">
        <f aca="false">IF(VALUE('Short Form'!H62)&lt;&gt;0,2,"")</f>
        <v>2</v>
      </c>
      <c r="O2" s="199" t="n">
        <f aca="false">IF(N2=0,"",'Short Form'!N3)</f>
        <v>3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98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99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100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101</v>
      </c>
      <c r="B11" s="81" t="s">
        <v>31</v>
      </c>
      <c r="C11" s="82"/>
      <c r="D11" s="82"/>
      <c r="E11" s="82" t="s">
        <v>102</v>
      </c>
      <c r="F11" s="82"/>
      <c r="G11" s="82"/>
      <c r="H11" s="82"/>
      <c r="I11" s="82"/>
      <c r="J11" s="82"/>
      <c r="K11" s="83"/>
      <c r="L11" s="81" t="s">
        <v>103</v>
      </c>
      <c r="M11" s="81" t="s">
        <v>104</v>
      </c>
      <c r="N11" s="81" t="s">
        <v>36</v>
      </c>
      <c r="O11" s="81" t="s">
        <v>105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93</v>
      </c>
      <c r="B12" s="228" t="s">
        <v>106</v>
      </c>
      <c r="C12" s="229" t="s">
        <v>107</v>
      </c>
      <c r="D12" s="230"/>
      <c r="E12" s="230"/>
      <c r="F12" s="230"/>
      <c r="G12" s="230"/>
      <c r="H12" s="230"/>
      <c r="I12" s="231"/>
      <c r="J12" s="230"/>
      <c r="K12" s="230"/>
      <c r="L12" s="232"/>
      <c r="M12" s="233" t="n">
        <v>20</v>
      </c>
      <c r="N12" s="234" t="n">
        <v>0.325</v>
      </c>
      <c r="O12" s="94" t="n">
        <f aca="false">IF(N12=" ",M12*1,M12*N12)</f>
        <v>6.5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93</v>
      </c>
      <c r="B13" s="228" t="n">
        <v>36804</v>
      </c>
      <c r="C13" s="236" t="s">
        <v>108</v>
      </c>
      <c r="D13" s="230"/>
      <c r="E13" s="230"/>
      <c r="F13" s="230"/>
      <c r="G13" s="230"/>
      <c r="H13" s="230"/>
      <c r="I13" s="230"/>
      <c r="J13" s="230"/>
      <c r="K13" s="230"/>
      <c r="L13" s="232"/>
      <c r="M13" s="233" t="n">
        <v>10</v>
      </c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93</v>
      </c>
      <c r="B14" s="228" t="n">
        <v>36805</v>
      </c>
      <c r="C14" s="236" t="s">
        <v>109</v>
      </c>
      <c r="D14" s="230"/>
      <c r="E14" s="230"/>
      <c r="F14" s="230"/>
      <c r="G14" s="230"/>
      <c r="H14" s="230"/>
      <c r="I14" s="230"/>
      <c r="J14" s="230"/>
      <c r="K14" s="230"/>
      <c r="L14" s="232"/>
      <c r="M14" s="233" t="n">
        <v>10</v>
      </c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 t="s">
        <v>110</v>
      </c>
      <c r="D15" s="230"/>
      <c r="E15" s="230"/>
      <c r="F15" s="230"/>
      <c r="G15" s="230"/>
      <c r="H15" s="230"/>
      <c r="I15" s="230"/>
      <c r="J15" s="230"/>
      <c r="K15" s="230"/>
      <c r="L15" s="232"/>
      <c r="M15" s="233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233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233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233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233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233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233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113</v>
      </c>
      <c r="N41" s="81"/>
      <c r="O41" s="245" t="n">
        <f aca="false">SUM(O12:O40)</f>
        <v>6.5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223" t="s">
        <v>115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253" t="s">
        <v>117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Totals are not equal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121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122</v>
      </c>
      <c r="M48" s="262"/>
      <c r="N48" s="250"/>
      <c r="O48" s="81" t="s">
        <v>123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93</v>
      </c>
      <c r="B49" s="266" t="s">
        <v>47</v>
      </c>
      <c r="C49" s="265" t="s">
        <v>26</v>
      </c>
      <c r="D49" s="227" t="s">
        <v>48</v>
      </c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113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95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124</v>
      </c>
      <c r="B2" s="283"/>
      <c r="C2" s="283"/>
      <c r="D2" s="293"/>
      <c r="E2" s="293"/>
      <c r="F2" s="293"/>
      <c r="G2" s="287"/>
      <c r="H2" s="37" t="s">
        <v>10</v>
      </c>
      <c r="I2" s="293"/>
      <c r="J2" s="293"/>
      <c r="K2" s="42"/>
      <c r="L2" s="197" t="s">
        <v>97</v>
      </c>
      <c r="M2" s="198" t="str">
        <f aca="false">IF((VALUE('Short Form'!I62)&lt;&gt;0),1+VALUE('Short Form'!H62)+VALUE('Short Form'!I62),"")</f>
        <v/>
      </c>
      <c r="N2" s="199" t="n">
        <f aca="false">IF((M2=0),"",'Short Form'!N3)</f>
        <v>3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94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95"/>
      <c r="L5" s="296" t="str">
        <f aca="false">'Short Form'!K6</f>
        <v>456-60-6258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125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126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101</v>
      </c>
      <c r="B9" s="81" t="s">
        <v>31</v>
      </c>
      <c r="C9" s="35" t="s">
        <v>32</v>
      </c>
      <c r="D9" s="82"/>
      <c r="E9" s="83" t="s">
        <v>33</v>
      </c>
      <c r="F9" s="301"/>
      <c r="G9" s="82"/>
      <c r="H9" s="35"/>
      <c r="I9" s="84" t="s">
        <v>34</v>
      </c>
      <c r="J9" s="84"/>
      <c r="K9" s="84"/>
      <c r="L9" s="81" t="s">
        <v>127</v>
      </c>
      <c r="M9" s="81" t="s">
        <v>36</v>
      </c>
      <c r="N9" s="81" t="s">
        <v>105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113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223" t="s">
        <v>115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253" t="s">
        <v>117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122</v>
      </c>
      <c r="M48" s="60"/>
      <c r="N48" s="312" t="s">
        <v>123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6" t="s">
        <v>113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34" colorId="64" zoomScale="80" zoomScaleNormal="80" zoomScalePageLayoutView="100" workbookViewId="0">
      <selection pane="topLeft" activeCell="H54" activeCellId="0" sqref="H54:I54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95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129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97</v>
      </c>
      <c r="N2" s="198" t="n">
        <f aca="false">IF((VALUE('Short Form'!J62)&lt;&gt;0),1+VALUE('Short Form'!I62)+VALUE('Short Form'!J62)+VALUE('Short Form'!H62),"")</f>
        <v>3</v>
      </c>
      <c r="O2" s="199" t="n">
        <f aca="false">IF((N2=0),"",'Short Form'!$N3)</f>
        <v>3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69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130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100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101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104</v>
      </c>
      <c r="N9" s="81" t="s">
        <v>36</v>
      </c>
      <c r="O9" s="81" t="s">
        <v>105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 t="s">
        <v>93</v>
      </c>
      <c r="B10" s="228" t="n">
        <v>36740</v>
      </c>
      <c r="C10" s="236" t="s">
        <v>131</v>
      </c>
      <c r="D10" s="230"/>
      <c r="E10" s="230"/>
      <c r="F10" s="230"/>
      <c r="G10" s="230"/>
      <c r="H10" s="230"/>
      <c r="I10" s="231"/>
      <c r="J10" s="230"/>
      <c r="K10" s="230"/>
      <c r="L10" s="230"/>
      <c r="M10" s="332" t="n">
        <v>40</v>
      </c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 t="s">
        <v>132</v>
      </c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 t="s">
        <v>94</v>
      </c>
      <c r="B12" s="228" t="n">
        <v>36780</v>
      </c>
      <c r="C12" s="236" t="s">
        <v>133</v>
      </c>
      <c r="D12" s="230"/>
      <c r="E12" s="230"/>
      <c r="F12" s="230"/>
      <c r="G12" s="230"/>
      <c r="H12" s="230"/>
      <c r="I12" s="230"/>
      <c r="J12" s="230"/>
      <c r="K12" s="230"/>
      <c r="L12" s="230"/>
      <c r="M12" s="332" t="n">
        <v>20</v>
      </c>
      <c r="N12" s="333" t="n">
        <v>0.325</v>
      </c>
      <c r="O12" s="94" t="n">
        <f aca="false">IF(N12=" ",M12*1,M12*N12)</f>
        <v>6.5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94</v>
      </c>
      <c r="B13" s="228" t="n">
        <v>36745</v>
      </c>
      <c r="C13" s="236" t="s">
        <v>134</v>
      </c>
      <c r="D13" s="230"/>
      <c r="E13" s="230"/>
      <c r="F13" s="230"/>
      <c r="G13" s="230"/>
      <c r="H13" s="230"/>
      <c r="I13" s="230"/>
      <c r="J13" s="230"/>
      <c r="K13" s="230"/>
      <c r="L13" s="230"/>
      <c r="M13" s="332" t="n">
        <v>3</v>
      </c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94</v>
      </c>
      <c r="B14" s="228" t="n">
        <v>36776</v>
      </c>
      <c r="C14" s="236" t="s">
        <v>135</v>
      </c>
      <c r="D14" s="230"/>
      <c r="E14" s="230"/>
      <c r="F14" s="230"/>
      <c r="G14" s="230"/>
      <c r="H14" s="230"/>
      <c r="I14" s="230"/>
      <c r="J14" s="230"/>
      <c r="K14" s="230"/>
      <c r="L14" s="230"/>
      <c r="M14" s="332" t="n">
        <v>3</v>
      </c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136</v>
      </c>
      <c r="B15" s="228" t="n">
        <v>36721</v>
      </c>
      <c r="C15" s="236" t="s">
        <v>137</v>
      </c>
      <c r="D15" s="230"/>
      <c r="E15" s="230"/>
      <c r="F15" s="230"/>
      <c r="G15" s="230"/>
      <c r="H15" s="230"/>
      <c r="I15" s="230"/>
      <c r="J15" s="230"/>
      <c r="K15" s="230"/>
      <c r="L15" s="230"/>
      <c r="M15" s="332" t="n">
        <v>57.37</v>
      </c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113</v>
      </c>
      <c r="N41" s="81"/>
      <c r="O41" s="245" t="n">
        <f aca="false">SUM(O10:O40)</f>
        <v>6.5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0"/>
      <c r="L42" s="223" t="s">
        <v>115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0"/>
      <c r="L43" s="253" t="s">
        <v>117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Totals are not equal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121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122</v>
      </c>
      <c r="M48" s="262"/>
      <c r="N48" s="250"/>
      <c r="O48" s="81" t="s">
        <v>123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93</v>
      </c>
      <c r="B49" s="266" t="s">
        <v>138</v>
      </c>
      <c r="C49" s="265" t="s">
        <v>26</v>
      </c>
      <c r="D49" s="227" t="s">
        <v>48</v>
      </c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 t="s">
        <v>94</v>
      </c>
      <c r="B51" s="273" t="s">
        <v>139</v>
      </c>
      <c r="C51" s="265" t="s">
        <v>26</v>
      </c>
      <c r="D51" s="227" t="s">
        <v>48</v>
      </c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 t="s">
        <v>136</v>
      </c>
      <c r="B53" s="227" t="s">
        <v>139</v>
      </c>
      <c r="C53" s="265" t="s">
        <v>26</v>
      </c>
      <c r="D53" s="227" t="s">
        <v>48</v>
      </c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35" t="s">
        <v>113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95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140</v>
      </c>
      <c r="B2" s="190"/>
      <c r="C2" s="190"/>
      <c r="D2" s="190"/>
      <c r="E2" s="190"/>
      <c r="F2" s="196"/>
      <c r="G2" s="324"/>
      <c r="H2" s="37" t="s">
        <v>10</v>
      </c>
      <c r="I2" s="32"/>
      <c r="J2" s="32"/>
      <c r="K2" s="0"/>
      <c r="L2" s="0"/>
      <c r="M2" s="197" t="s">
        <v>97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3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98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99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100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101</v>
      </c>
      <c r="B11" s="81" t="s">
        <v>31</v>
      </c>
      <c r="C11" s="82"/>
      <c r="D11" s="82"/>
      <c r="E11" s="82" t="s">
        <v>102</v>
      </c>
      <c r="F11" s="82"/>
      <c r="G11" s="82"/>
      <c r="H11" s="82"/>
      <c r="I11" s="82"/>
      <c r="J11" s="82"/>
      <c r="K11" s="83"/>
      <c r="L11" s="81" t="s">
        <v>103</v>
      </c>
      <c r="M11" s="81" t="s">
        <v>104</v>
      </c>
      <c r="N11" s="81" t="s">
        <v>36</v>
      </c>
      <c r="O11" s="81" t="s">
        <v>105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8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8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8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8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8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8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8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8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8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8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8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8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8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8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8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8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8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8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8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8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8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8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8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8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8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8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8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8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8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113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223" t="s">
        <v>115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253" t="s">
        <v>117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121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122</v>
      </c>
      <c r="M48" s="262"/>
      <c r="N48" s="250"/>
      <c r="O48" s="81" t="s">
        <v>123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113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95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141</v>
      </c>
      <c r="B2" s="283"/>
      <c r="C2" s="283"/>
      <c r="D2" s="293"/>
      <c r="E2" s="293"/>
      <c r="F2" s="293"/>
      <c r="G2" s="287"/>
      <c r="H2" s="37" t="s">
        <v>10</v>
      </c>
      <c r="I2" s="42"/>
      <c r="J2" s="293"/>
      <c r="K2" s="42"/>
      <c r="L2" s="197" t="s">
        <v>97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3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94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95"/>
      <c r="L5" s="296" t="str">
        <f aca="false">'Short Form'!K6</f>
        <v>456-60-6258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125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126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101</v>
      </c>
      <c r="B9" s="81" t="s">
        <v>31</v>
      </c>
      <c r="C9" s="35" t="s">
        <v>32</v>
      </c>
      <c r="D9" s="82"/>
      <c r="E9" s="83" t="s">
        <v>33</v>
      </c>
      <c r="F9" s="301"/>
      <c r="G9" s="82"/>
      <c r="H9" s="35"/>
      <c r="I9" s="84" t="s">
        <v>34</v>
      </c>
      <c r="J9" s="84"/>
      <c r="K9" s="84"/>
      <c r="L9" s="81" t="s">
        <v>127</v>
      </c>
      <c r="M9" s="81" t="s">
        <v>36</v>
      </c>
      <c r="N9" s="81" t="s">
        <v>105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113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223" t="s">
        <v>115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253" t="s">
        <v>117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122</v>
      </c>
      <c r="M48" s="60"/>
      <c r="N48" s="312" t="s">
        <v>123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6" t="s">
        <v>113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95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142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97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3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69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130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100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101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104</v>
      </c>
      <c r="N9" s="81" t="s">
        <v>36</v>
      </c>
      <c r="O9" s="81" t="s">
        <v>105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113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0"/>
      <c r="L42" s="223" t="s">
        <v>115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0"/>
      <c r="L43" s="253" t="s">
        <v>117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121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122</v>
      </c>
      <c r="M48" s="262"/>
      <c r="N48" s="250"/>
      <c r="O48" s="81" t="s">
        <v>123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113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rflemin</cp:lastModifiedBy>
  <cp:lastPrinted>2000-09-01T19:46:44Z</cp:lastPrinted>
  <cp:revision>0</cp:revision>
  <dc:subject/>
  <dc:title>Expense Report Form "2.0"</dc:title>
</cp:coreProperties>
</file>