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comments17.xml" ContentType="application/vnd.openxmlformats-officedocument.spreadsheetml.comments+xml"/>
  <Override PartName="/xl/comments14.xml" ContentType="application/vnd.openxmlformats-officedocument.spreadsheetml.comments+xml"/>
  <Override PartName="/xl/media/image1.wmf" ContentType="image/x-wmf"/>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vmlDrawing2.vml" ContentType="application/vnd.openxmlformats-officedocument.vmlDrawing"/>
  <Override PartName="/xl/drawings/_rels/drawing1.xml.rels" ContentType="application/vnd.openxmlformats-package.relationships+xml"/>
  <Override PartName="/xl/drawings/vmlDrawing5.vml" ContentType="application/vnd.openxmlformats-officedocument.vmlDrawing"/>
  <Override PartName="/xl/drawings/vmlDrawing6.vml" ContentType="application/vnd.openxmlformats-officedocument.vmlDrawing"/>
  <Override PartName="/xl/sharedStrings.xml" ContentType="application/vnd.openxmlformats-officedocument.spreadsheetml.sharedStrings+xml"/>
  <Override PartName="/xl/comments16.xml" ContentType="application/vnd.openxmlformats-officedocument.spreadsheetml.comments+xml"/>
  <Override PartName="/xl/styles.xml" ContentType="application/vnd.openxmlformats-officedocument.spreadsheetml.styles+xml"/>
  <Override PartName="/xl/comments15.xml" ContentType="application/vnd.openxmlformats-officedocument.spreadsheetml.comments+xml"/>
  <Override PartName="/xl/comments18.xml" ContentType="application/vnd.openxmlformats-officedocument.spreadsheetml.comments+xml"/>
  <Override PartName="/xl/theme/theme1.xml" ContentType="application/vnd.openxmlformats-officedocument.theme+xml"/>
  <Override PartName="/xl/worksheets/_rels/sheet19.xml.rels" ContentType="application/vnd.openxmlformats-package.relationships+xml"/>
  <Override PartName="/xl/worksheets/_rels/sheet18.xml.rels" ContentType="application/vnd.openxmlformats-package.relationships+xml"/>
  <Override PartName="/xl/worksheets/_rels/sheet17.xml.rels" ContentType="application/vnd.openxmlformats-package.relationships+xml"/>
  <Override PartName="/xl/worksheets/_rels/sheet16.xml.rels" ContentType="application/vnd.openxmlformats-package.relationships+xml"/>
  <Override PartName="/xl/worksheets/_rels/sheet15.xml.rels" ContentType="application/vnd.openxmlformats-package.relationships+xml"/>
  <Override PartName="/xl/worksheets/_rels/sheet1.xml.rels" ContentType="application/vnd.openxmlformats-package.relationships+xml"/>
  <Override PartName="/xl/worksheets/_rels/sheet7.xml.rels" ContentType="application/vnd.openxmlformats-package.relationships+xml"/>
  <Override PartName="/xl/worksheets/_rels/sheet14.xml.rels" ContentType="application/vnd.openxmlformats-package.relationships+xml"/>
  <Override PartName="/xl/worksheets/sheet11.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9.xml" ContentType="application/vnd.openxmlformats-officedocument.spreadsheetml.worksheet+xml"/>
  <Override PartName="/xl/worksheets/sheet14.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4.xml" ContentType="application/vnd.openxmlformats-officedocument.spreadsheetml.worksheet+xml"/>
  <Override PartName="/xl/worksheets/sheet1.xml" ContentType="application/vnd.openxmlformats-officedocument.spreadsheetml.worksheet+xml"/>
  <Override PartName="/xl/worksheets/sheet7.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8.xml" ContentType="application/vnd.openxmlformats-officedocument.spreadsheetml.worksheet+xml"/>
  <Override PartName="/xl/worksheets/sheet13.xml" ContentType="application/vnd.openxmlformats-officedocument.spreadsheetml.worksheet+xml"/>
  <Override PartName="/xl/worksheets/sheet3.xml" ContentType="application/vnd.openxmlformats-officedocument.spreadsheetml.worksheet+xml"/>
  <Override PartName="/xl/comments19.xml" ContentType="application/vnd.openxmlformats-officedocument.spreadsheetml.comments+xml"/>
  <Override PartName="/xl/workbook.xml" ContentType="application/vnd.openxmlformats-officedocument.spreadsheetml.sheet.main+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Value Workbook Overview" sheetId="1" state="visible" r:id="rId3"/>
    <sheet name="Value Area Map" sheetId="2" state="visible" r:id="rId4"/>
    <sheet name="Value Summary" sheetId="3" state="visible" r:id="rId5"/>
    <sheet name="Income Statement Impact" sheetId="4" state="visible" r:id="rId6"/>
    <sheet name="Bal. Sheet and Cash Flow Impact" sheetId="5" state="visible" r:id="rId7"/>
    <sheet name="Key Financial Ratios" sheetId="6" state="visible" r:id="rId8"/>
    <sheet name="General Financial Info Survey" sheetId="7" state="visible" r:id="rId9"/>
    <sheet name="MRO Supply Chain Survey" sheetId="8" state="visible" r:id="rId10"/>
    <sheet name="Workforce Mgmt Survey" sheetId="9" state="visible" r:id="rId11"/>
    <sheet name="IT Survey" sheetId="10" state="visible" r:id="rId12"/>
    <sheet name="Capital Investment Survey" sheetId="11" state="visible" r:id="rId13"/>
    <sheet name="Asset Productivity Survey" sheetId="12" state="visible" r:id="rId14"/>
    <sheet name="Operating Risk Survey" sheetId="13" state="visible" r:id="rId15"/>
    <sheet name="MRO Supply Chain Value" sheetId="14" state="visible" r:id="rId16"/>
    <sheet name="Workforce Mgmt Value" sheetId="15" state="visible" r:id="rId17"/>
    <sheet name="IT Value" sheetId="16" state="visible" r:id="rId18"/>
    <sheet name="Capital Investment Value" sheetId="17" state="visible" r:id="rId19"/>
    <sheet name="Asset Productivity Value" sheetId="18" state="visible" r:id="rId20"/>
    <sheet name="Operating Risk Value" sheetId="19" state="visible" r:id="rId21"/>
  </sheets>
  <definedNames>
    <definedName function="false" hidden="false" localSheetId="11" name="_xlnm.Print_Area" vbProcedure="false">'Asset Productivity Survey'!$A$1:$D$26</definedName>
    <definedName function="false" hidden="false" localSheetId="17" name="_xlnm.Print_Area" vbProcedure="false">'Asset Productivity Value'!$A$1:$H$15</definedName>
    <definedName function="false" hidden="false" localSheetId="4" name="_xlnm.Print_Area" vbProcedure="false">'Bal. Sheet and Cash Flow Impact'!$B$2:$E$46</definedName>
    <definedName function="false" hidden="false" localSheetId="10" name="_xlnm.Print_Area" vbProcedure="false">'Capital Investment Survey'!$A$1:$D$35</definedName>
    <definedName function="false" hidden="false" localSheetId="16" name="_xlnm.Print_Area" vbProcedure="false">'Capital Investment Value'!$A$1:$H$23</definedName>
    <definedName function="false" hidden="false" localSheetId="3" name="_xlnm.Print_Area" vbProcedure="false">'Income Statement Impact'!$B$2:$E$36</definedName>
    <definedName function="false" hidden="false" localSheetId="9" name="_xlnm.Print_Area" vbProcedure="false">'IT Survey'!$A$1:$D$38</definedName>
    <definedName function="false" hidden="false" localSheetId="15" name="_xlnm.Print_Area" vbProcedure="false">'IT Value'!$A$1:$H$21</definedName>
    <definedName function="false" hidden="false" localSheetId="7" name="_xlnm.Print_Area" vbProcedure="false">'MRO Supply Chain Survey'!$A$1:$D$49</definedName>
    <definedName function="false" hidden="false" localSheetId="13" name="_xlnm.Print_Area" vbProcedure="false">'MRO Supply Chain Value'!$A$1:$H$26</definedName>
    <definedName function="false" hidden="false" localSheetId="12" name="_xlnm.Print_Area" vbProcedure="false">'Operating Risk Survey'!$A$1:$D$23</definedName>
    <definedName function="false" hidden="false" localSheetId="18" name="_xlnm.Print_Area" vbProcedure="false">'Operating Risk Value'!$A$1:$H$19</definedName>
    <definedName function="false" hidden="false" localSheetId="1" name="_xlnm.Print_Area" vbProcedure="false">'Value Area Map'!$A$1:$F$19</definedName>
    <definedName function="false" hidden="false" localSheetId="2" name="_xlnm.Print_Area" vbProcedure="false">'Value Summary'!$B$3:$J$31</definedName>
    <definedName function="false" hidden="false" localSheetId="0" name="_xlnm.Print_Area" vbProcedure="false">'Value Workbook Overview'!$A$1:$B$31</definedName>
    <definedName function="false" hidden="false" localSheetId="8" name="_xlnm.Print_Area" vbProcedure="false">'Workforce Mgmt Survey'!$A$1:$D$40</definedName>
    <definedName function="false" hidden="false" localSheetId="14" name="_xlnm.Print_Area" vbProcedure="false">'Workforce Mgmt Value'!$A$2:$H$17</definedName>
  </definedNames>
  <calcPr iterateCount="100" refMode="A1" iterate="false" iterateDelta="0.001"/>
  <extLst>
    <ext xmlns:loext="http://schemas.libreoffice.org/" uri="{7626C862-2A13-11E5-B345-FEFF819CDC9F}">
      <loext:extCalcPr stringRefSyntax="CalcA1"/>
    </ext>
  </extLst>
</workbook>
</file>

<file path=xl/comments14.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5" authorId="0">
      <text>
        <r>
          <rPr>
            <sz val="12"/>
            <color rgb="FF000000"/>
            <rFont val="Tahoma"/>
            <family val="2"/>
          </rPr>
          <t xml:space="preserve">By consolidating the vendor base and reducing maverick buying, our customers can see significant reductions in piece prices.
</t>
        </r>
      </text>
      <mc:AlternateContent>
        <mc:Choice Requires="v2">
          <commentPr autoFill="true" autoScale="false" colHidden="false" locked="false" rowHidden="false" textHAlign="justify" textVAlign="top">
            <anchor moveWithCells="false" sizeWithCells="false">
              <xdr:from>
                <xdr:col>2</xdr:col>
                <xdr:colOff>9</xdr:colOff>
                <xdr:row>4</xdr:row>
                <xdr:rowOff>0</xdr:rowOff>
              </xdr:from>
              <xdr:to>
                <xdr:col>5</xdr:col>
                <xdr:colOff>20</xdr:colOff>
                <xdr:row>7</xdr:row>
                <xdr:rowOff>9</xdr:rowOff>
              </xdr:to>
            </anchor>
          </commentPr>
        </mc:Choice>
        <mc:Fallback/>
      </mc:AlternateContent>
    </comment>
    <comment ref="B6" authorId="0">
      <text>
        <r>
          <rPr>
            <sz val="12"/>
            <color rgb="FF000000"/>
            <rFont val="Tahoma"/>
            <family val="2"/>
          </rPr>
          <t xml:space="preserve">By linking asset management, MRO inventory, and the supplier's order management system our customers can speed up the supply chain, reduce lead times, and drive down inventory levels dramatically.  Also, our asset management solution provides enterprise wide inventory visibility that can reduce purchases of redundant and expensive OEM parts.</t>
        </r>
      </text>
      <mc:AlternateContent>
        <mc:Choice Requires="v2">
          <commentPr autoFill="true" autoScale="false" colHidden="false" locked="false" rowHidden="false" textHAlign="justify" textVAlign="top">
            <anchor moveWithCells="false" sizeWithCells="false">
              <xdr:from>
                <xdr:col>2</xdr:col>
                <xdr:colOff>9</xdr:colOff>
                <xdr:row>4</xdr:row>
                <xdr:rowOff>9</xdr:rowOff>
              </xdr:from>
              <xdr:to>
                <xdr:col>4</xdr:col>
                <xdr:colOff>71</xdr:colOff>
                <xdr:row>13</xdr:row>
                <xdr:rowOff>12</xdr:rowOff>
              </xdr:to>
            </anchor>
          </commentPr>
        </mc:Choice>
        <mc:Fallback/>
      </mc:AlternateContent>
    </comment>
    <comment ref="B7" authorId="0">
      <text>
        <r>
          <rPr>
            <sz val="12"/>
            <color rgb="FF000000"/>
            <rFont val="Tahoma"/>
            <family val="2"/>
          </rPr>
          <t xml:space="preserve">Our customers can save significant admin $ by moving to a completely electronic MRO supply chain that automates and simplifies the purchasing process and labor required.</t>
        </r>
      </text>
      <mc:AlternateContent>
        <mc:Choice Requires="v2">
          <commentPr autoFill="true" autoScale="false" colHidden="false" locked="false" rowHidden="false" textHAlign="justify" textVAlign="top">
            <anchor moveWithCells="false" sizeWithCells="false">
              <xdr:from>
                <xdr:col>2</xdr:col>
                <xdr:colOff>9</xdr:colOff>
                <xdr:row>5</xdr:row>
                <xdr:rowOff>9</xdr:rowOff>
              </xdr:from>
              <xdr:to>
                <xdr:col>5</xdr:col>
                <xdr:colOff>29</xdr:colOff>
                <xdr:row>10</xdr:row>
                <xdr:rowOff>1</xdr:rowOff>
              </xdr:to>
            </anchor>
          </commentPr>
        </mc:Choice>
        <mc:Fallback/>
      </mc:AlternateContent>
    </comment>
    <comment ref="B8" authorId="0">
      <text>
        <r>
          <rPr>
            <sz val="12"/>
            <color rgb="FF000000"/>
            <rFont val="Tahoma"/>
            <family val="2"/>
          </rPr>
          <t xml:space="preserve">25% Carrying Cost = 
Cost of Capital @ 6%
Obsolescence @ 6%
Handling and Clerical Control @ 5%
Shrinkage @ 3%
Warehouse Expense @2%
Taxes @2%
Insurance @1%
 </t>
        </r>
      </text>
      <mc:AlternateContent>
        <mc:Choice Requires="v2">
          <commentPr autoFill="true" autoScale="false" colHidden="false" locked="false" rowHidden="false" textHAlign="justify" textVAlign="top">
            <anchor moveWithCells="false" sizeWithCells="false">
              <xdr:from>
                <xdr:col>1</xdr:col>
                <xdr:colOff>128</xdr:colOff>
                <xdr:row>1</xdr:row>
                <xdr:rowOff>14</xdr:rowOff>
              </xdr:from>
              <xdr:to>
                <xdr:col>2</xdr:col>
                <xdr:colOff>133</xdr:colOff>
                <xdr:row>10</xdr:row>
                <xdr:rowOff>1</xdr:rowOff>
              </xdr:to>
            </anchor>
          </commentPr>
        </mc:Choice>
        <mc:Fallback/>
      </mc:AlternateContent>
    </comment>
    <comment ref="B13" authorId="0">
      <text>
        <r>
          <rPr>
            <sz val="12"/>
            <color rgb="FF000000"/>
            <rFont val="Tahoma"/>
            <family val="2"/>
          </rPr>
          <t xml:space="preserve">By linking asset management, MRO inventory, and the supplier's order management system our customers can speed up the supply chain and reduce lead times significantly.</t>
        </r>
      </text>
      <mc:AlternateContent>
        <mc:Choice Requires="v2">
          <commentPr autoFill="true" autoScale="false" colHidden="false" locked="false" rowHidden="false" textHAlign="justify" textVAlign="top">
            <anchor moveWithCells="false" sizeWithCells="false">
              <xdr:from>
                <xdr:col>2</xdr:col>
                <xdr:colOff>16</xdr:colOff>
                <xdr:row>11</xdr:row>
                <xdr:rowOff>12</xdr:rowOff>
              </xdr:from>
              <xdr:to>
                <xdr:col>4</xdr:col>
                <xdr:colOff>40</xdr:colOff>
                <xdr:row>16</xdr:row>
                <xdr:rowOff>18</xdr:rowOff>
              </xdr:to>
            </anchor>
          </commentPr>
        </mc:Choice>
        <mc:Fallback/>
      </mc:AlternateContent>
    </comment>
    <comment ref="B14" authorId="0">
      <text>
        <r>
          <rPr>
            <sz val="12"/>
            <color rgb="FF000000"/>
            <rFont val="Tahoma"/>
            <family val="2"/>
          </rPr>
          <t xml:space="preserve">By lowering inventory levels we can greatly improve this key inventory metric.</t>
        </r>
      </text>
      <mc:AlternateContent>
        <mc:Choice Requires="v2">
          <commentPr autoFill="true" autoScale="false" colHidden="false" locked="false" rowHidden="false" textHAlign="justify" textVAlign="top">
            <anchor moveWithCells="false" sizeWithCells="false">
              <xdr:from>
                <xdr:col>2</xdr:col>
                <xdr:colOff>16</xdr:colOff>
                <xdr:row>12</xdr:row>
                <xdr:rowOff>9</xdr:rowOff>
              </xdr:from>
              <xdr:to>
                <xdr:col>5</xdr:col>
                <xdr:colOff>11</xdr:colOff>
                <xdr:row>16</xdr:row>
                <xdr:rowOff>5</xdr:rowOff>
              </xdr:to>
            </anchor>
          </commentPr>
        </mc:Choice>
        <mc:Fallback/>
      </mc:AlternateContent>
    </comment>
    <comment ref="B20" authorId="0">
      <text>
        <r>
          <rPr>
            <sz val="12"/>
            <color rgb="FF000000"/>
            <rFont val="Tahoma"/>
            <family val="2"/>
          </rPr>
          <t xml:space="preserve">"Maverick buyers pay between 18%-27% higher prices compared to Corporate VPA agreements..."
Morgan Stanley Dean Witter</t>
        </r>
      </text>
      <mc:AlternateContent>
        <mc:Choice Requires="v2">
          <commentPr autoFill="true" autoScale="false" colHidden="false" locked="false" rowHidden="false" textHAlign="justify" textVAlign="top">
            <anchor moveWithCells="false" sizeWithCells="false">
              <xdr:from>
                <xdr:col>2</xdr:col>
                <xdr:colOff>70</xdr:colOff>
                <xdr:row>19</xdr:row>
                <xdr:rowOff>12</xdr:rowOff>
              </xdr:from>
              <xdr:to>
                <xdr:col>5</xdr:col>
                <xdr:colOff>54</xdr:colOff>
                <xdr:row>25</xdr:row>
                <xdr:rowOff>15</xdr:rowOff>
              </xdr:to>
            </anchor>
          </commentPr>
        </mc:Choice>
        <mc:Fallback/>
      </mc:AlternateContent>
    </comment>
    <comment ref="B21" authorId="0">
      <text>
        <r>
          <rPr>
            <sz val="12"/>
            <color rgb="FF000000"/>
            <rFont val="Tahoma"/>
            <family val="2"/>
          </rPr>
          <t xml:space="preserve">Without effective MRO inventory management processes, industry experience shows 20%-30% of a customer's inventory is in the category of Excess Active items or surplus inventory"
Jim Calvert, President and CEO, IMA
</t>
        </r>
      </text>
      <mc:AlternateContent>
        <mc:Choice Requires="v2">
          <commentPr autoFill="true" autoScale="false" colHidden="false" locked="false" rowHidden="false" textHAlign="justify" textVAlign="top">
            <anchor moveWithCells="false" sizeWithCells="false">
              <xdr:from>
                <xdr:col>2</xdr:col>
                <xdr:colOff>70</xdr:colOff>
                <xdr:row>21</xdr:row>
                <xdr:rowOff>2</xdr:rowOff>
              </xdr:from>
              <xdr:to>
                <xdr:col>6</xdr:col>
                <xdr:colOff>33</xdr:colOff>
                <xdr:row>27</xdr:row>
                <xdr:rowOff>12</xdr:rowOff>
              </xdr:to>
            </anchor>
          </commentPr>
        </mc:Choice>
        <mc:Fallback/>
      </mc:AlternateContent>
    </comment>
    <comment ref="B22" authorId="0">
      <text>
        <r>
          <rPr>
            <sz val="12"/>
            <color rgb="FF000000"/>
            <rFont val="Tahoma"/>
            <family val="2"/>
          </rPr>
          <t xml:space="preserve">Average Cost of Processing 1 Manual Purchase Order: $107
Average Cost of Processing 1 Electronic Purchase Order: $30
Aberdeen, June 1999, "Internet Procurement: The Importance of Maintenance and Repair"</t>
        </r>
      </text>
      <mc:AlternateContent>
        <mc:Choice Requires="v2">
          <commentPr autoFill="true" autoScale="false" colHidden="false" locked="false" rowHidden="false" textHAlign="justify" textVAlign="top">
            <anchor moveWithCells="false" sizeWithCells="false">
              <xdr:from>
                <xdr:col>2</xdr:col>
                <xdr:colOff>70</xdr:colOff>
                <xdr:row>22</xdr:row>
                <xdr:rowOff>12</xdr:rowOff>
              </xdr:from>
              <xdr:to>
                <xdr:col>6</xdr:col>
                <xdr:colOff>146</xdr:colOff>
                <xdr:row>29</xdr:row>
                <xdr:rowOff>6</xdr:rowOff>
              </xdr:to>
            </anchor>
          </commentPr>
        </mc:Choice>
        <mc:Fallback/>
      </mc:AlternateContent>
    </comment>
    <comment ref="B23" authorId="0">
      <text>
        <r>
          <rPr>
            <sz val="12"/>
            <color rgb="FF000000"/>
            <rFont val="Tahoma"/>
            <family val="2"/>
          </rPr>
          <t xml:space="preserve">25%-50%, Aberdeen, June 1999, "Internet Procurement: The Importance of Maintenance and Repair"</t>
        </r>
      </text>
      <mc:AlternateContent>
        <mc:Choice Requires="v2">
          <commentPr autoFill="true" autoScale="false" colHidden="false" locked="false" rowHidden="false" textHAlign="justify" textVAlign="top">
            <anchor moveWithCells="false" sizeWithCells="false">
              <xdr:from>
                <xdr:col>2</xdr:col>
                <xdr:colOff>70</xdr:colOff>
                <xdr:row>23</xdr:row>
                <xdr:rowOff>8</xdr:rowOff>
              </xdr:from>
              <xdr:to>
                <xdr:col>6</xdr:col>
                <xdr:colOff>0</xdr:colOff>
                <xdr:row>27</xdr:row>
                <xdr:rowOff>9</xdr:rowOff>
              </xdr:to>
            </anchor>
          </commentPr>
        </mc:Choice>
        <mc:Fallback/>
      </mc:AlternateContent>
    </comment>
    <comment ref="C4" authorId="0">
      <text>
        <r>
          <rPr>
            <sz val="12"/>
            <color rgb="FF000000"/>
            <rFont val="Tahoma"/>
            <family val="2"/>
          </rPr>
          <t xml:space="preserve">Rates the size of the savings opportunity based on answers provided in the survey.  For example, "High" indicates a low level of capability or proficiency and the potential to realize a significant savings opportunity.</t>
        </r>
      </text>
      <mc:AlternateContent>
        <mc:Choice Requires="v2">
          <commentPr autoFill="true" autoScale="false" colHidden="false" locked="false" rowHidden="false" textHAlign="justify" textVAlign="top">
            <anchor moveWithCells="false" sizeWithCells="false">
              <xdr:from>
                <xdr:col>2</xdr:col>
                <xdr:colOff>188</xdr:colOff>
                <xdr:row>2</xdr:row>
                <xdr:rowOff>11</xdr:rowOff>
              </xdr:from>
              <xdr:to>
                <xdr:col>6</xdr:col>
                <xdr:colOff>152</xdr:colOff>
                <xdr:row>5</xdr:row>
                <xdr:rowOff>5</xdr:rowOff>
              </xdr:to>
            </anchor>
          </commentPr>
        </mc:Choice>
        <mc:Fallback/>
      </mc:AlternateContent>
    </comment>
    <comment ref="F6" authorId="0">
      <text>
        <r>
          <rPr>
            <sz val="12"/>
            <color rgb="FF000000"/>
            <rFont val="Tahoma"/>
            <family val="2"/>
          </rPr>
          <t xml:space="preserve">Excess inventory is assumed returned to vendor for credit at $0.75 on the dollar</t>
        </r>
      </text>
      <mc:AlternateContent>
        <mc:Choice Requires="v2">
          <commentPr autoFill="true" autoScale="false" colHidden="false" locked="false" rowHidden="false" textHAlign="justify" textVAlign="top">
            <anchor moveWithCells="false" sizeWithCells="false">
              <xdr:from>
                <xdr:col>5</xdr:col>
                <xdr:colOff>94</xdr:colOff>
                <xdr:row>11</xdr:row>
                <xdr:rowOff>0</xdr:rowOff>
              </xdr:from>
              <xdr:to>
                <xdr:col>8</xdr:col>
                <xdr:colOff>39</xdr:colOff>
                <xdr:row>15</xdr:row>
                <xdr:rowOff>5</xdr:rowOff>
              </xdr:to>
            </anchor>
          </commentPr>
        </mc:Choice>
        <mc:Fallback/>
      </mc:AlternateContent>
    </comment>
  </commentList>
</comments>
</file>

<file path=xl/comments15.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3" authorId="0">
      <text>
        <r>
          <rPr>
            <sz val="12"/>
            <color rgb="FF000000"/>
            <rFont val="Tahoma"/>
            <family val="2"/>
          </rPr>
          <t xml:space="preserve">Drive increased workforce utilization and reduce total labor expense through improved PM/PdM, resource scheduling, skill tracking, data collection, and record keeping.</t>
        </r>
      </text>
      <mc:AlternateContent>
        <mc:Choice Requires="v2">
          <commentPr autoFill="true" autoScale="false" colHidden="false" locked="false" rowHidden="false" textHAlign="justify" textVAlign="top">
            <anchor moveWithCells="false" sizeWithCells="false">
              <xdr:from>
                <xdr:col>2</xdr:col>
                <xdr:colOff>51</xdr:colOff>
                <xdr:row>1</xdr:row>
                <xdr:rowOff>9</xdr:rowOff>
              </xdr:from>
              <xdr:to>
                <xdr:col>5</xdr:col>
                <xdr:colOff>43</xdr:colOff>
                <xdr:row>4</xdr:row>
                <xdr:rowOff>15</xdr:rowOff>
              </xdr:to>
            </anchor>
          </commentPr>
        </mc:Choice>
        <mc:Fallback/>
      </mc:AlternateContent>
    </comment>
    <comment ref="C4" authorId="0">
      <text>
        <r>
          <rPr>
            <sz val="12"/>
            <color rgb="FF000000"/>
            <rFont val="Tahoma"/>
            <family val="2"/>
          </rPr>
          <t xml:space="preserve">Rates the size of the savings opportunity based on answers provided in the survey.  For example, "High" indicates a low level of capability or proficiency and the potential to realize a significant savings opportunity.</t>
        </r>
      </text>
      <mc:AlternateContent>
        <mc:Choice Requires="v2">
          <commentPr autoFill="true" autoScale="false" colHidden="false" locked="false" rowHidden="false" textHAlign="justify" textVAlign="top">
            <anchor moveWithCells="false" sizeWithCells="false">
              <xdr:from>
                <xdr:col>3</xdr:col>
                <xdr:colOff>89</xdr:colOff>
                <xdr:row>2</xdr:row>
                <xdr:rowOff>11</xdr:rowOff>
              </xdr:from>
              <xdr:to>
                <xdr:col>9</xdr:col>
                <xdr:colOff>64</xdr:colOff>
                <xdr:row>7</xdr:row>
                <xdr:rowOff>12</xdr:rowOff>
              </xdr:to>
            </anchor>
          </commentPr>
        </mc:Choice>
        <mc:Fallback/>
      </mc:AlternateContent>
    </comment>
  </commentList>
</comments>
</file>

<file path=xl/comments1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5" authorId="0">
      <text>
        <r>
          <rPr>
            <sz val="12"/>
            <color rgb="FF000000"/>
            <rFont val="Tahoma"/>
            <family val="2"/>
          </rPr>
          <t xml:space="preserve">Time spent visiting and maintaining desktops for EAM use will be virtually eliminated if moving from a self-hosted client server application to a DSTM hosted web-architected application.</t>
        </r>
      </text>
      <mc:AlternateContent>
        <mc:Choice Requires="v2">
          <commentPr autoFill="true" autoScale="false" colHidden="false" locked="false" rowHidden="false" textHAlign="justify" textVAlign="top">
            <anchor moveWithCells="false" sizeWithCells="false">
              <xdr:from>
                <xdr:col>2</xdr:col>
                <xdr:colOff>70</xdr:colOff>
                <xdr:row>3</xdr:row>
                <xdr:rowOff>23</xdr:rowOff>
              </xdr:from>
              <xdr:to>
                <xdr:col>5</xdr:col>
                <xdr:colOff>67</xdr:colOff>
                <xdr:row>8</xdr:row>
                <xdr:rowOff>17</xdr:rowOff>
              </xdr:to>
            </anchor>
          </commentPr>
        </mc:Choice>
        <mc:Fallback/>
      </mc:AlternateContent>
    </comment>
    <comment ref="B6" authorId="0">
      <text>
        <r>
          <rPr>
            <sz val="12"/>
            <color rgb="FF000000"/>
            <rFont val="Tahoma"/>
            <family val="2"/>
          </rPr>
          <t xml:space="preserve">Time spent maintaining the database for EAM use will be eliminated if moving from a self-hosted client server application to a DSTM hosted web-architected application.</t>
        </r>
      </text>
      <mc:AlternateContent>
        <mc:Choice Requires="v2">
          <commentPr autoFill="true" autoScale="false" colHidden="false" locked="false" rowHidden="false" textHAlign="justify" textVAlign="top">
            <anchor moveWithCells="false" sizeWithCells="false">
              <xdr:from>
                <xdr:col>2</xdr:col>
                <xdr:colOff>70</xdr:colOff>
                <xdr:row>4</xdr:row>
                <xdr:rowOff>9</xdr:rowOff>
              </xdr:from>
              <xdr:to>
                <xdr:col>5</xdr:col>
                <xdr:colOff>76</xdr:colOff>
                <xdr:row>10</xdr:row>
                <xdr:rowOff>5</xdr:rowOff>
              </xdr:to>
            </anchor>
          </commentPr>
        </mc:Choice>
        <mc:Fallback/>
      </mc:AlternateContent>
    </comment>
    <comment ref="B7" authorId="0">
      <text>
        <r>
          <rPr>
            <sz val="12"/>
            <color rgb="FF000000"/>
            <rFont val="Tahoma"/>
            <family val="2"/>
          </rPr>
          <t xml:space="preserve">Using DSTM's dataBridge integration tool to tie together other shop floor applications and financials our customer's can eliminate all associated double entry  and reduce labor costs.</t>
        </r>
      </text>
      <mc:AlternateContent>
        <mc:Choice Requires="v2">
          <commentPr autoFill="true" autoScale="false" colHidden="false" locked="false" rowHidden="false" textHAlign="justify" textVAlign="top">
            <anchor moveWithCells="false" sizeWithCells="false">
              <xdr:from>
                <xdr:col>2</xdr:col>
                <xdr:colOff>70</xdr:colOff>
                <xdr:row>5</xdr:row>
                <xdr:rowOff>9</xdr:rowOff>
              </xdr:from>
              <xdr:to>
                <xdr:col>5</xdr:col>
                <xdr:colOff>42</xdr:colOff>
                <xdr:row>10</xdr:row>
                <xdr:rowOff>17</xdr:rowOff>
              </xdr:to>
            </anchor>
          </commentPr>
        </mc:Choice>
        <mc:Fallback/>
      </mc:AlternateContent>
    </comment>
    <comment ref="B8" authorId="0">
      <text>
        <r>
          <rPr>
            <sz val="12"/>
            <color rgb="FF000000"/>
            <rFont val="Tahoma"/>
            <family val="2"/>
          </rPr>
          <t xml:space="preserve">By using DSTM's dataBridge integration tool to tie together 7i with other shop floor applications and financials, our customer's will speed information flows, reduce clerical errors, and greatly improve asset related decision making.
Customer's can expect to capture a % savings related to the size of the asset base.   Improved data reliability allows for much better asset maintenance and management which extends asset life, improves analysis, and makes for better informed capital purchasing decisions.</t>
        </r>
      </text>
      <mc:AlternateContent>
        <mc:Choice Requires="v2">
          <commentPr autoFill="true" autoScale="false" colHidden="false" locked="false" rowHidden="false" textHAlign="justify" textVAlign="top">
            <anchor moveWithCells="false" sizeWithCells="false">
              <xdr:from>
                <xdr:col>2</xdr:col>
                <xdr:colOff>70</xdr:colOff>
                <xdr:row>6</xdr:row>
                <xdr:rowOff>9</xdr:rowOff>
              </xdr:from>
              <xdr:to>
                <xdr:col>6</xdr:col>
                <xdr:colOff>85</xdr:colOff>
                <xdr:row>17</xdr:row>
                <xdr:rowOff>17</xdr:rowOff>
              </xdr:to>
            </anchor>
          </commentPr>
        </mc:Choice>
        <mc:Fallback/>
      </mc:AlternateContent>
    </comment>
    <comment ref="B9" authorId="0">
      <text>
        <r>
          <rPr>
            <sz val="12"/>
            <color rgb="FF000000"/>
            <rFont val="Tahoma"/>
            <family val="2"/>
          </rPr>
          <t xml:space="preserve">7i is a fully web-architected product.  Other so-called web-enabled products still need to employ additional software or hardware to achieve reasonable performance over a WAN.</t>
        </r>
      </text>
      <mc:AlternateContent>
        <mc:Choice Requires="v2">
          <commentPr autoFill="true" autoScale="false" colHidden="false" locked="false" rowHidden="false" textHAlign="justify" textVAlign="top">
            <anchor moveWithCells="false" sizeWithCells="false">
              <xdr:from>
                <xdr:col>2</xdr:col>
                <xdr:colOff>70</xdr:colOff>
                <xdr:row>7</xdr:row>
                <xdr:rowOff>9</xdr:rowOff>
              </xdr:from>
              <xdr:to>
                <xdr:col>6</xdr:col>
                <xdr:colOff>2</xdr:colOff>
                <xdr:row>11</xdr:row>
                <xdr:rowOff>17</xdr:rowOff>
              </xdr:to>
            </anchor>
          </commentPr>
        </mc:Choice>
        <mc:Fallback/>
      </mc:AlternateContent>
    </comment>
    <comment ref="B17" authorId="0">
      <text>
        <r>
          <rPr>
            <sz val="12"/>
            <color rgb="FF000000"/>
            <rFont val="Tahoma"/>
            <family val="2"/>
          </rPr>
          <t xml:space="preserve">"With hosted services, companies report a five-year ROI of 404%, noting not only the cost benefits but an increased ablility to focus on their core business and improve the work environment",  IDC</t>
        </r>
      </text>
      <mc:AlternateContent>
        <mc:Choice Requires="v2">
          <commentPr autoFill="true" autoScale="false" colHidden="false" locked="false" rowHidden="false" textHAlign="justify" textVAlign="top">
            <anchor moveWithCells="false" sizeWithCells="false">
              <xdr:from>
                <xdr:col>1</xdr:col>
                <xdr:colOff>330</xdr:colOff>
                <xdr:row>16</xdr:row>
                <xdr:rowOff>2</xdr:rowOff>
              </xdr:from>
              <xdr:to>
                <xdr:col>5</xdr:col>
                <xdr:colOff>2</xdr:colOff>
                <xdr:row>19</xdr:row>
                <xdr:rowOff>28</xdr:rowOff>
              </xdr:to>
            </anchor>
          </commentPr>
        </mc:Choice>
        <mc:Fallback/>
      </mc:AlternateContent>
    </comment>
    <comment ref="C4" authorId="0">
      <text>
        <r>
          <rPr>
            <sz val="12"/>
            <color rgb="FF000000"/>
            <rFont val="Tahoma"/>
            <family val="2"/>
          </rPr>
          <t xml:space="preserve">Rates the size of the savings opportunity based on answers provided in the survey.  For example, "High" indicates a low level of capability or proficiency and the potential to realize a significant savings opportunity.</t>
        </r>
      </text>
      <mc:AlternateContent>
        <mc:Choice Requires="v2">
          <commentPr autoFill="true" autoScale="false" colHidden="false" locked="false" rowHidden="false" textHAlign="justify" textVAlign="top">
            <anchor moveWithCells="false" sizeWithCells="false">
              <xdr:from>
                <xdr:col>2</xdr:col>
                <xdr:colOff>42</xdr:colOff>
                <xdr:row>2</xdr:row>
                <xdr:rowOff>11</xdr:rowOff>
              </xdr:from>
              <xdr:to>
                <xdr:col>6</xdr:col>
                <xdr:colOff>76</xdr:colOff>
                <xdr:row>6</xdr:row>
                <xdr:rowOff>18</xdr:rowOff>
              </xdr:to>
            </anchor>
          </commentPr>
        </mc:Choice>
        <mc:Fallback/>
      </mc:AlternateContent>
    </comment>
  </commentList>
</comments>
</file>

<file path=xl/comments1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5" authorId="0">
      <text>
        <r>
          <rPr>
            <sz val="12"/>
            <color rgb="FF000000"/>
            <rFont val="Tahoma"/>
            <family val="2"/>
          </rPr>
          <t xml:space="preserve">Our customers can reduce net labor expense by improving their tracking and remuneration of warranty claims via 7i.
</t>
        </r>
      </text>
      <mc:AlternateContent>
        <mc:Choice Requires="v2">
          <commentPr autoFill="true" autoScale="false" colHidden="false" locked="false" rowHidden="false" textHAlign="justify" textVAlign="top">
            <anchor moveWithCells="false" sizeWithCells="false">
              <xdr:from>
                <xdr:col>2</xdr:col>
                <xdr:colOff>16</xdr:colOff>
                <xdr:row>3</xdr:row>
                <xdr:rowOff>24</xdr:rowOff>
              </xdr:from>
              <xdr:to>
                <xdr:col>5</xdr:col>
                <xdr:colOff>130</xdr:colOff>
                <xdr:row>6</xdr:row>
                <xdr:rowOff>3</xdr:rowOff>
              </xdr:to>
            </anchor>
          </commentPr>
        </mc:Choice>
        <mc:Fallback/>
      </mc:AlternateContent>
    </comment>
    <comment ref="B6" authorId="0">
      <text>
        <r>
          <rPr>
            <sz val="12"/>
            <color rgb="FF000000"/>
            <rFont val="Tahoma"/>
            <family val="2"/>
          </rPr>
          <t xml:space="preserve">7i can help our customers know what assets they have and where they are located thereby reducing redundant asset purchases.</t>
        </r>
      </text>
      <mc:AlternateContent>
        <mc:Choice Requires="v2">
          <commentPr autoFill="true" autoScale="false" colHidden="false" locked="false" rowHidden="false" textHAlign="justify" textVAlign="top">
            <anchor moveWithCells="false" sizeWithCells="false">
              <xdr:from>
                <xdr:col>2</xdr:col>
                <xdr:colOff>16</xdr:colOff>
                <xdr:row>4</xdr:row>
                <xdr:rowOff>10</xdr:rowOff>
              </xdr:from>
              <xdr:to>
                <xdr:col>4</xdr:col>
                <xdr:colOff>77</xdr:colOff>
                <xdr:row>8</xdr:row>
                <xdr:rowOff>6</xdr:rowOff>
              </xdr:to>
            </anchor>
          </commentPr>
        </mc:Choice>
        <mc:Fallback/>
      </mc:AlternateContent>
    </comment>
    <comment ref="B7" authorId="0">
      <text>
        <r>
          <rPr>
            <sz val="12"/>
            <color rgb="FF000000"/>
            <rFont val="Tahoma"/>
            <family val="2"/>
          </rPr>
          <t xml:space="preserve">By implementing our EAM system, customers can increase their asset base life and defer or avoid capital purchases.</t>
        </r>
      </text>
      <mc:AlternateContent>
        <mc:Choice Requires="v2">
          <commentPr autoFill="true" autoScale="false" colHidden="false" locked="false" rowHidden="false" textHAlign="justify" textVAlign="top">
            <anchor moveWithCells="false" sizeWithCells="false">
              <xdr:from>
                <xdr:col>2</xdr:col>
                <xdr:colOff>16</xdr:colOff>
                <xdr:row>5</xdr:row>
                <xdr:rowOff>10</xdr:rowOff>
              </xdr:from>
              <xdr:to>
                <xdr:col>5</xdr:col>
                <xdr:colOff>35</xdr:colOff>
                <xdr:row>8</xdr:row>
                <xdr:rowOff>5</xdr:rowOff>
              </xdr:to>
            </anchor>
          </commentPr>
        </mc:Choice>
        <mc:Fallback/>
      </mc:AlternateContent>
    </comment>
    <comment ref="B8" authorId="0">
      <text>
        <r>
          <rPr>
            <sz val="10"/>
            <color rgb="FF000000"/>
            <rFont val="Tahoma"/>
            <family val="2"/>
          </rPr>
          <t xml:space="preserve">With our asset tracking capability, our customer can reduce costly asset write-downs due to lack of information about the asset location or state of operation.</t>
        </r>
      </text>
      <mc:AlternateContent>
        <mc:Choice Requires="v2">
          <commentPr autoFill="true" autoScale="false" colHidden="false" locked="false" rowHidden="false" textHAlign="justify" textVAlign="top">
            <anchor moveWithCells="false" sizeWithCells="false">
              <xdr:from>
                <xdr:col>2</xdr:col>
                <xdr:colOff>16</xdr:colOff>
                <xdr:row>6</xdr:row>
                <xdr:rowOff>9</xdr:rowOff>
              </xdr:from>
              <xdr:to>
                <xdr:col>4</xdr:col>
                <xdr:colOff>67</xdr:colOff>
                <xdr:row>11</xdr:row>
                <xdr:rowOff>2</xdr:rowOff>
              </xdr:to>
            </anchor>
          </commentPr>
        </mc:Choice>
        <mc:Fallback/>
      </mc:AlternateContent>
    </comment>
    <comment ref="B9" authorId="0">
      <text>
        <r>
          <rPr>
            <sz val="12"/>
            <color rgb="FF000000"/>
            <rFont val="Tahoma"/>
            <family val="2"/>
          </rPr>
          <t xml:space="preserve">Physical audits are time intensive and expensive.  We can help our customers save labor expense here with our asset tracking capabilities.
 </t>
        </r>
      </text>
      <mc:AlternateContent>
        <mc:Choice Requires="v2">
          <commentPr autoFill="true" autoScale="false" colHidden="false" locked="false" rowHidden="false" textHAlign="justify" textVAlign="top">
            <anchor moveWithCells="false" sizeWithCells="false">
              <xdr:from>
                <xdr:col>2</xdr:col>
                <xdr:colOff>16</xdr:colOff>
                <xdr:row>7</xdr:row>
                <xdr:rowOff>10</xdr:rowOff>
              </xdr:from>
              <xdr:to>
                <xdr:col>4</xdr:col>
                <xdr:colOff>70</xdr:colOff>
                <xdr:row>11</xdr:row>
                <xdr:rowOff>14</xdr:rowOff>
              </xdr:to>
            </anchor>
          </commentPr>
        </mc:Choice>
        <mc:Fallback/>
      </mc:AlternateContent>
    </comment>
    <comment ref="B19" authorId="0">
      <text>
        <r>
          <rPr>
            <sz val="12"/>
            <color rgb="FF000000"/>
            <rFont val="Tahoma"/>
            <family val="2"/>
          </rPr>
          <t xml:space="preserve">"Extending the lives of assets worth $20 million dollars for as short a time as 3 months leads to more than $500,000 dollars in immediate savings", Tompkins Associates.  
</t>
        </r>
      </text>
      <mc:AlternateContent>
        <mc:Choice Requires="v2">
          <commentPr autoFill="true" autoScale="false" colHidden="false" locked="false" rowHidden="false" textHAlign="justify" textVAlign="top">
            <anchor moveWithCells="false" sizeWithCells="false">
              <xdr:from>
                <xdr:col>2</xdr:col>
                <xdr:colOff>16</xdr:colOff>
                <xdr:row>17</xdr:row>
                <xdr:rowOff>6</xdr:rowOff>
              </xdr:from>
              <xdr:to>
                <xdr:col>4</xdr:col>
                <xdr:colOff>10</xdr:colOff>
                <xdr:row>24</xdr:row>
                <xdr:rowOff>9</xdr:rowOff>
              </xdr:to>
            </anchor>
          </commentPr>
        </mc:Choice>
        <mc:Fallback/>
      </mc:AlternateContent>
    </comment>
    <comment ref="C4" authorId="0">
      <text>
        <r>
          <rPr>
            <sz val="12"/>
            <color rgb="FF000000"/>
            <rFont val="Tahoma"/>
            <family val="2"/>
          </rPr>
          <t xml:space="preserve">Rates the size of the savings opportunity based on answers provided in the survey.  For example, "High" indicates a low level of capability or proficiency and the potential to realize a significant savings opportunity.</t>
        </r>
      </text>
      <mc:AlternateContent>
        <mc:Choice Requires="v2">
          <commentPr autoFill="true" autoScale="false" colHidden="false" locked="false" rowHidden="false" textHAlign="justify" textVAlign="top">
            <anchor moveWithCells="false" sizeWithCells="false">
              <xdr:from>
                <xdr:col>3</xdr:col>
                <xdr:colOff>22</xdr:colOff>
                <xdr:row>2</xdr:row>
                <xdr:rowOff>11</xdr:rowOff>
              </xdr:from>
              <xdr:to>
                <xdr:col>7</xdr:col>
                <xdr:colOff>13</xdr:colOff>
                <xdr:row>5</xdr:row>
                <xdr:rowOff>5</xdr:rowOff>
              </xdr:to>
            </anchor>
          </commentPr>
        </mc:Choice>
        <mc:Fallback/>
      </mc:AlternateContent>
    </comment>
  </commentList>
</comments>
</file>

<file path=xl/comments1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5" authorId="0">
      <text>
        <r>
          <rPr>
            <sz val="12"/>
            <color rgb="FF000000"/>
            <rFont val="Tahoma"/>
            <family val="2"/>
          </rPr>
          <t xml:space="preserve">With 7i, customers can greatly increase the efficiency of repairs and other maintenance tasks performed during scheduled downtime.    The efficiency gains produce an overall reduction in scheduled downtime needed each year to perform these tasks. </t>
        </r>
      </text>
      <mc:AlternateContent>
        <mc:Choice Requires="v2">
          <commentPr autoFill="true" autoScale="false" colHidden="false" locked="false" rowHidden="false" textHAlign="justify" textVAlign="top">
            <anchor moveWithCells="false" sizeWithCells="false">
              <xdr:from>
                <xdr:col>2</xdr:col>
                <xdr:colOff>154</xdr:colOff>
                <xdr:row>3</xdr:row>
                <xdr:rowOff>23</xdr:rowOff>
              </xdr:from>
              <xdr:to>
                <xdr:col>6</xdr:col>
                <xdr:colOff>134</xdr:colOff>
                <xdr:row>8</xdr:row>
                <xdr:rowOff>6</xdr:rowOff>
              </xdr:to>
            </anchor>
          </commentPr>
        </mc:Choice>
        <mc:Fallback/>
      </mc:AlternateContent>
    </comment>
    <comment ref="B6" authorId="0">
      <text>
        <r>
          <rPr>
            <sz val="10"/>
            <color rgb="FF000000"/>
            <rFont val="Tahoma"/>
            <family val="2"/>
          </rPr>
          <t xml:space="preserve">With 7i, companies can drive significant improvements in preventative/predictive maintenance processes and a corresponding increase in asset performance, life, and uptime.
In addition, our inventory management module ensures that the right parts are on-hand to provide for a quicker repair and less downtime.</t>
        </r>
      </text>
      <mc:AlternateContent>
        <mc:Choice Requires="v2">
          <commentPr autoFill="true" autoScale="false" colHidden="false" locked="false" rowHidden="false" textHAlign="justify" textVAlign="top">
            <anchor moveWithCells="false" sizeWithCells="false">
              <xdr:from>
                <xdr:col>2</xdr:col>
                <xdr:colOff>154</xdr:colOff>
                <xdr:row>4</xdr:row>
                <xdr:rowOff>9</xdr:rowOff>
              </xdr:from>
              <xdr:to>
                <xdr:col>6</xdr:col>
                <xdr:colOff>149</xdr:colOff>
                <xdr:row>10</xdr:row>
                <xdr:rowOff>4</xdr:rowOff>
              </xdr:to>
            </anchor>
          </commentPr>
        </mc:Choice>
        <mc:Fallback/>
      </mc:AlternateContent>
    </comment>
    <comment ref="B13" authorId="0">
      <text>
        <r>
          <rPr>
            <sz val="12"/>
            <color rgb="FF000000"/>
            <rFont val="Tahoma"/>
            <family val="2"/>
          </rPr>
          <t xml:space="preserve">Improve production capacity 5%-15%  (Pulsemark Benchmark)
Increase equipment efficiency 20.1% (A.T. Kearney)
</t>
        </r>
      </text>
      <mc:AlternateContent>
        <mc:Choice Requires="v2">
          <commentPr autoFill="true" autoScale="false" colHidden="false" locked="false" rowHidden="false" textHAlign="justify" textVAlign="top">
            <anchor moveWithCells="false" sizeWithCells="false">
              <xdr:from>
                <xdr:col>2</xdr:col>
                <xdr:colOff>154</xdr:colOff>
                <xdr:row>12</xdr:row>
                <xdr:rowOff>7</xdr:rowOff>
              </xdr:from>
              <xdr:to>
                <xdr:col>6</xdr:col>
                <xdr:colOff>154</xdr:colOff>
                <xdr:row>16</xdr:row>
                <xdr:rowOff>15</xdr:rowOff>
              </xdr:to>
            </anchor>
          </commentPr>
        </mc:Choice>
        <mc:Fallback/>
      </mc:AlternateContent>
    </comment>
    <comment ref="B14" authorId="0">
      <text>
        <r>
          <rPr>
            <sz val="12"/>
            <color rgb="FF000000"/>
            <rFont val="Tahoma"/>
            <family val="2"/>
          </rPr>
          <t xml:space="preserve">Improve production capacity 5%-15%  (Pulsemark Benchmark)
Increase equipment efficiency 20.1% (A.T. Kearney)</t>
        </r>
      </text>
      <mc:AlternateContent>
        <mc:Choice Requires="v2">
          <commentPr autoFill="true" autoScale="false" colHidden="false" locked="false" rowHidden="false" textHAlign="justify" textVAlign="top">
            <anchor moveWithCells="false" sizeWithCells="false">
              <xdr:from>
                <xdr:col>3</xdr:col>
                <xdr:colOff>13</xdr:colOff>
                <xdr:row>13</xdr:row>
                <xdr:rowOff>7</xdr:rowOff>
              </xdr:from>
              <xdr:to>
                <xdr:col>6</xdr:col>
                <xdr:colOff>193</xdr:colOff>
                <xdr:row>18</xdr:row>
                <xdr:rowOff>9</xdr:rowOff>
              </xdr:to>
            </anchor>
          </commentPr>
        </mc:Choice>
        <mc:Fallback/>
      </mc:AlternateContent>
    </comment>
    <comment ref="C4" authorId="0">
      <text>
        <r>
          <rPr>
            <sz val="12"/>
            <color rgb="FF000000"/>
            <rFont val="Tahoma"/>
            <family val="2"/>
          </rPr>
          <t xml:space="preserve">Rates the size of the savings opportunity based on answers provided in the survey.  For example, "High" indicates a low level of capability or proficiency and the potential to realize a significant savings opportunity.</t>
        </r>
      </text>
      <mc:AlternateContent>
        <mc:Choice Requires="v2">
          <commentPr autoFill="true" autoScale="false" colHidden="false" locked="false" rowHidden="false" textHAlign="justify" textVAlign="top">
            <anchor moveWithCells="false" sizeWithCells="false">
              <xdr:from>
                <xdr:col>4</xdr:col>
                <xdr:colOff>40</xdr:colOff>
                <xdr:row>2</xdr:row>
                <xdr:rowOff>11</xdr:rowOff>
              </xdr:from>
              <xdr:to>
                <xdr:col>9</xdr:col>
                <xdr:colOff>59</xdr:colOff>
                <xdr:row>6</xdr:row>
                <xdr:rowOff>6</xdr:rowOff>
              </xdr:to>
            </anchor>
          </commentPr>
        </mc:Choice>
        <mc:Fallback/>
      </mc:AlternateContent>
    </comment>
  </commentList>
</comments>
</file>

<file path=xl/comments19.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3" authorId="0">
      <text>
        <r>
          <rPr>
            <sz val="12"/>
            <color rgb="FF000000"/>
            <rFont val="Tahoma"/>
            <family val="2"/>
          </rPr>
          <t xml:space="preserve">"In the automotive industry, suppliers are expected to work to certain ISO 9001 standards , and more importantly in recent times, QS 9000.  To keep QS 9000 certification, you must have a PM system, which is where Datastream comes in. BorgWarner cannot afford to lose the accreditation, as all of the major manufacturers expect us to have it, and we are audited every six months with the results dictating whether we keep the award."
Andrew Evans, maintenance analyst BorgWarner</t>
        </r>
      </text>
      <mc:AlternateContent>
        <mc:Choice Requires="v2">
          <commentPr autoFill="true" autoScale="false" colHidden="false" locked="false" rowHidden="false" textHAlign="justify" textVAlign="top">
            <anchor moveWithCells="false" sizeWithCells="false">
              <xdr:from>
                <xdr:col>2</xdr:col>
                <xdr:colOff>120</xdr:colOff>
                <xdr:row>1</xdr:row>
                <xdr:rowOff>9</xdr:rowOff>
              </xdr:from>
              <xdr:to>
                <xdr:col>6</xdr:col>
                <xdr:colOff>83</xdr:colOff>
                <xdr:row>10</xdr:row>
                <xdr:rowOff>13</xdr:rowOff>
              </xdr:to>
            </anchor>
          </commentPr>
        </mc:Choice>
        <mc:Fallback/>
      </mc:AlternateContent>
    </comment>
    <comment ref="C4" authorId="0">
      <text>
        <r>
          <rPr>
            <sz val="12"/>
            <color rgb="FF000000"/>
            <rFont val="Tahoma"/>
            <family val="2"/>
          </rPr>
          <t xml:space="preserve">Rates the size of the savings opportunity based on answers provided in the survey.  For example, "High" indicates a low level of capability or proficiency and the potential to realize a significant savings opportunity.</t>
        </r>
      </text>
      <mc:AlternateContent>
        <mc:Choice Requires="v2">
          <commentPr autoFill="true" autoScale="false" colHidden="false" locked="false" rowHidden="false" textHAlign="justify" textVAlign="top">
            <anchor moveWithCells="false" sizeWithCells="false">
              <xdr:from>
                <xdr:col>4</xdr:col>
                <xdr:colOff>39</xdr:colOff>
                <xdr:row>2</xdr:row>
                <xdr:rowOff>11</xdr:rowOff>
              </xdr:from>
              <xdr:to>
                <xdr:col>9</xdr:col>
                <xdr:colOff>40</xdr:colOff>
                <xdr:row>6</xdr:row>
                <xdr:rowOff>20</xdr:rowOff>
              </xdr:to>
            </anchor>
          </commentPr>
        </mc:Choice>
        <mc:Fallback/>
      </mc:AlternateContent>
    </comment>
  </commentList>
</comments>
</file>

<file path=xl/sharedStrings.xml><?xml version="1.0" encoding="utf-8"?>
<sst xmlns="http://schemas.openxmlformats.org/spreadsheetml/2006/main" count="587" uniqueCount="378">
  <si>
    <r>
      <rPr>
        <b val="true"/>
        <sz val="14"/>
        <rFont val="Tahoma"/>
        <family val="2"/>
      </rPr>
      <t xml:space="preserve">Workbook Objective: </t>
    </r>
    <r>
      <rPr>
        <sz val="14"/>
        <rFont val="Tahoma"/>
        <family val="2"/>
      </rPr>
      <t xml:space="preserve">Calculate the business value that Datastream asset management solutions can deliver.</t>
    </r>
  </si>
  <si>
    <t xml:space="preserve">Workbook Components: </t>
  </si>
  <si>
    <t xml:space="preserve">1) Value Area Map that categorizes and displays the business areas where DSTM delivers value</t>
  </si>
  <si>
    <t xml:space="preserve">2) Value Summary page that rolls up and displays the total business value delivered</t>
  </si>
  <si>
    <t xml:space="preserve">3) Financials Worksheets that show how the delivered business value will impact the Financial Statements</t>
  </si>
  <si>
    <t xml:space="preserve">Income Statement</t>
  </si>
  <si>
    <t xml:space="preserve">Balance Sheet and Cash Flow Improvements</t>
  </si>
  <si>
    <t xml:space="preserve">Key Financial Ratios</t>
  </si>
  <si>
    <t xml:space="preserve">4) Surveys that will be used to collect company data in each of the Value Areas</t>
  </si>
  <si>
    <t xml:space="preserve">General Company Financial Information</t>
  </si>
  <si>
    <t xml:space="preserve">MRO Supply Chain </t>
  </si>
  <si>
    <t xml:space="preserve">Workforce Management</t>
  </si>
  <si>
    <t xml:space="preserve">I/T</t>
  </si>
  <si>
    <t xml:space="preserve">Capital Asset Investment</t>
  </si>
  <si>
    <t xml:space="preserve">Asset Productivity</t>
  </si>
  <si>
    <t xml:space="preserve">Operating Risk</t>
  </si>
  <si>
    <t xml:space="preserve">5) Value Calculators that take the collected data, make a judgment about the size of the value opportunity (High, Moderate, Low), and apply industry benchmarks to estimate the value delivered</t>
  </si>
  <si>
    <t xml:space="preserve">Strategic</t>
  </si>
  <si>
    <t xml:space="preserve">Operational</t>
  </si>
  <si>
    <t xml:space="preserve">Tactical</t>
  </si>
  <si>
    <t xml:space="preserve">Value Proposition</t>
  </si>
  <si>
    <t xml:space="preserve">How DSTM Delivers</t>
  </si>
  <si>
    <t xml:space="preserve">Key Questions</t>
  </si>
  <si>
    <t xml:space="preserve">Operating Cost</t>
  </si>
  <si>
    <t xml:space="preserve">MRO Supply Chain</t>
  </si>
  <si>
    <t xml:space="preserve">Inventory Levels</t>
  </si>
  <si>
    <t xml:space="preserve">Reduction in MRO Inventory (excess active, redundant, or obsolete), decrease lead times, increase inventory turns</t>
  </si>
  <si>
    <t xml:space="preserve">Materials Management, DSTM Content Services</t>
  </si>
  <si>
    <t xml:space="preserve">MRO Supply Chain Survey</t>
  </si>
  <si>
    <t xml:space="preserve">Reduction in inventory carrying cost</t>
  </si>
  <si>
    <t xml:space="preserve">Materials Management</t>
  </si>
  <si>
    <t xml:space="preserve">Material Cost</t>
  </si>
  <si>
    <t xml:space="preserve">Reduction in material costs by tightening supply chain, consolidating vendors, leveraging supplier relationships, and improved tracking and adherence to national contracts</t>
  </si>
  <si>
    <t xml:space="preserve">Purchasing Mgmt/Integrated Procurement</t>
  </si>
  <si>
    <t xml:space="preserve">Purchasing Process</t>
  </si>
  <si>
    <t xml:space="preserve">Reduction in labor cost for purchasing process</t>
  </si>
  <si>
    <t xml:space="preserve">Plant Labor</t>
  </si>
  <si>
    <t xml:space="preserve">Decrease maintenance labor cost through proper scheduling and optimizing the maintenance process via EAM</t>
  </si>
  <si>
    <t xml:space="preserve">Work Management</t>
  </si>
  <si>
    <t xml:space="preserve">Workforce Management Survey</t>
  </si>
  <si>
    <t xml:space="preserve">Reduce labor in the plant through use of bar code technology</t>
  </si>
  <si>
    <t xml:space="preserve">Data Collection</t>
  </si>
  <si>
    <t xml:space="preserve">Field Labor</t>
  </si>
  <si>
    <t xml:space="preserve">Reduce labor in the field by using mobile technology to process and respond to work orders</t>
  </si>
  <si>
    <t xml:space="preserve">Datastream 7i mobile</t>
  </si>
  <si>
    <t xml:space="preserve">Footprint</t>
  </si>
  <si>
    <t xml:space="preserve">Web Solution Lowers TCO because it's deployed and administered from one central server with minimal client footprint</t>
  </si>
  <si>
    <t xml:space="preserve">7i Web Architecture</t>
  </si>
  <si>
    <t xml:space="preserve">I/T Survey</t>
  </si>
  <si>
    <t xml:space="preserve">Hosting</t>
  </si>
  <si>
    <t xml:space="preserve">Hosting Lowers TCO by outsourcing what is not mission critical</t>
  </si>
  <si>
    <t xml:space="preserve">Hosting Service</t>
  </si>
  <si>
    <t xml:space="preserve">Integration</t>
  </si>
  <si>
    <t xml:space="preserve">Improve enterprise interoperability and decrease I/T integration expense</t>
  </si>
  <si>
    <t xml:space="preserve">dataBridge</t>
  </si>
  <si>
    <t xml:space="preserve">Asset Visibility and Control</t>
  </si>
  <si>
    <t xml:space="preserve">Warranty Management</t>
  </si>
  <si>
    <t xml:space="preserve">Decrease cost of maintenance / increase cash by implemening a warranty managmement program</t>
  </si>
  <si>
    <t xml:space="preserve">Asset Module</t>
  </si>
  <si>
    <t xml:space="preserve">Capital Asset Survey</t>
  </si>
  <si>
    <t xml:space="preserve">Asset Tracking</t>
  </si>
  <si>
    <t xml:space="preserve">Decrease redundant purchases and write-offs due to inaccurate or incomplete asset record</t>
  </si>
  <si>
    <t xml:space="preserve">Asset Module, Discoverer Reporting</t>
  </si>
  <si>
    <t xml:space="preserve">Asset History</t>
  </si>
  <si>
    <t xml:space="preserve">Reduce capital purchasing by improving buy vs repair decisions based on performance analysis and repair history</t>
  </si>
  <si>
    <t xml:space="preserve">Asset Life Extension</t>
  </si>
  <si>
    <t xml:space="preserve">PM/PdM</t>
  </si>
  <si>
    <t xml:space="preserve">Reduce capital purchasing by increasing asset life and PM efficiency through adoption of a PM/PdM program accompanied by a strong inspection program</t>
  </si>
  <si>
    <t xml:space="preserve">Asset Module, Inspection Management</t>
  </si>
  <si>
    <t xml:space="preserve">Asset Availability</t>
  </si>
  <si>
    <t xml:space="preserve">Asset Uptime</t>
  </si>
  <si>
    <t xml:space="preserve">Increase in asset availability and associated revenue through improved PM, PDM</t>
  </si>
  <si>
    <t xml:space="preserve">Asset Module, Work Management</t>
  </si>
  <si>
    <t xml:space="preserve">Asset Productivity Survey</t>
  </si>
  <si>
    <t xml:space="preserve">Shutdown Optimization</t>
  </si>
  <si>
    <t xml:space="preserve">Increase asset availability and associated revenue by speeding up turn around or shut down maintenance</t>
  </si>
  <si>
    <t xml:space="preserve">Safety</t>
  </si>
  <si>
    <t xml:space="preserve">Avoid costly shutdowns and legal liability due to safety problems</t>
  </si>
  <si>
    <t xml:space="preserve">Asset Module, Work Mgmt, Scheduling, Inspection Mgmt</t>
  </si>
  <si>
    <t xml:space="preserve">Operating Risk Survey</t>
  </si>
  <si>
    <t xml:space="preserve">Compliance/ Certification</t>
  </si>
  <si>
    <t xml:space="preserve">Avoid costly shutdowns and legal liability due to regulatory violations or certification issues</t>
  </si>
  <si>
    <t xml:space="preserve">ABC Company Business Value Summary</t>
  </si>
  <si>
    <t xml:space="preserve">Total</t>
  </si>
  <si>
    <t xml:space="preserve">% Realized</t>
  </si>
  <si>
    <t xml:space="preserve">Total Delivered</t>
  </si>
  <si>
    <t xml:space="preserve">Value Area</t>
  </si>
  <si>
    <t xml:space="preserve">Value Point</t>
  </si>
  <si>
    <t xml:space="preserve">Value</t>
  </si>
  <si>
    <t xml:space="preserve">Year 1</t>
  </si>
  <si>
    <t xml:space="preserve">Year 2</t>
  </si>
  <si>
    <t xml:space="preserve">Year 3</t>
  </si>
  <si>
    <t xml:space="preserve">Reduce Addressable MRO Spend</t>
  </si>
  <si>
    <t xml:space="preserve">Reduce Inventory On-Hand (Generic MRO)</t>
  </si>
  <si>
    <t xml:space="preserve">Reduce Carrying Cost (@25%)</t>
  </si>
  <si>
    <t xml:space="preserve">Reduce Purchasing Process Labor*</t>
  </si>
  <si>
    <t xml:space="preserve">Reduce Overtime Expense</t>
  </si>
  <si>
    <t xml:space="preserve">Reduce Maintenance Labor*</t>
  </si>
  <si>
    <t xml:space="preserve">Increase Warranty Claims Remuneration</t>
  </si>
  <si>
    <t xml:space="preserve">Reduce Redundant Purchases</t>
  </si>
  <si>
    <t xml:space="preserve">Increase Asset Life/Defer Asset Purchases</t>
  </si>
  <si>
    <t xml:space="preserve">Decrease Asset Write-offs</t>
  </si>
  <si>
    <t xml:space="preserve">Decrease Audit Labor*</t>
  </si>
  <si>
    <t xml:space="preserve">I/T Infrastructure</t>
  </si>
  <si>
    <t xml:space="preserve">Reduce System Administration Labor*</t>
  </si>
  <si>
    <t xml:space="preserve">Reduce Database Administration Labor*</t>
  </si>
  <si>
    <t xml:space="preserve">Reduce Data Entry Labor*</t>
  </si>
  <si>
    <t xml:space="preserve">Improve Decision Making/Data Reliability</t>
  </si>
  <si>
    <t xml:space="preserve">Decrease Misc H/W Expense (e.g., Citrix)</t>
  </si>
  <si>
    <t xml:space="preserve">Reduce Potential Safety Claims</t>
  </si>
  <si>
    <t xml:space="preserve">Reduce Potential Regulatory Fines</t>
  </si>
  <si>
    <t xml:space="preserve">Reduce Potential Revenue Due to Shutdown or Loss of Certification</t>
  </si>
  <si>
    <t xml:space="preserve">Totals</t>
  </si>
  <si>
    <t xml:space="preserve">Present Value @ 10% WACC</t>
  </si>
  <si>
    <t xml:space="preserve">Total 3 Year Present Value</t>
  </si>
  <si>
    <t xml:space="preserve">* Assumed that excess capacity would not be redeployed</t>
  </si>
  <si>
    <t xml:space="preserve">ABC Company Year 1 Income Statement</t>
  </si>
  <si>
    <t xml:space="preserve">Current </t>
  </si>
  <si>
    <t xml:space="preserve">DSTM Impact</t>
  </si>
  <si>
    <t xml:space="preserve">Pro Forma</t>
  </si>
  <si>
    <t xml:space="preserve">Revenue</t>
  </si>
  <si>
    <t xml:space="preserve">Reduce Planned Downtime</t>
  </si>
  <si>
    <t xml:space="preserve">Reduce Unplanned Downtime</t>
  </si>
  <si>
    <t xml:space="preserve">Reduce Potential Revenue Loss Due to Shutdown or Loss of Certification</t>
  </si>
  <si>
    <t xml:space="preserve">Cost Of Sales</t>
  </si>
  <si>
    <t xml:space="preserve">Gross Margin</t>
  </si>
  <si>
    <t xml:space="preserve">SG&amp;A, Other</t>
  </si>
  <si>
    <t xml:space="preserve">Reduce Overtime Labor</t>
  </si>
  <si>
    <t xml:space="preserve">Operating Income</t>
  </si>
  <si>
    <t xml:space="preserve">Interest Expense, Depr. &amp; Amort.</t>
  </si>
  <si>
    <t xml:space="preserve">Reduce Inventory Carrying Cost (@25%)</t>
  </si>
  <si>
    <t xml:space="preserve">Pre-Tax Income</t>
  </si>
  <si>
    <t xml:space="preserve">Tax</t>
  </si>
  <si>
    <t xml:space="preserve">Net Income</t>
  </si>
  <si>
    <t xml:space="preserve">ABC Company Year 1 Balance Sheet</t>
  </si>
  <si>
    <t xml:space="preserve">Assets</t>
  </si>
  <si>
    <t xml:space="preserve">Cash</t>
  </si>
  <si>
    <t xml:space="preserve">Net PP&amp;E</t>
  </si>
  <si>
    <t xml:space="preserve">Other Assets (A/R, etc.)</t>
  </si>
  <si>
    <t xml:space="preserve">Total Assets</t>
  </si>
  <si>
    <t xml:space="preserve">Liabilities</t>
  </si>
  <si>
    <t xml:space="preserve">Shareholder's Equity</t>
  </si>
  <si>
    <t xml:space="preserve">Total Liabilities and Shareholders' Equity</t>
  </si>
  <si>
    <t xml:space="preserve">ABC Company Year 1 Cash Flow Improvements</t>
  </si>
  <si>
    <t xml:space="preserve">Increased Cash Flows From Operations</t>
  </si>
  <si>
    <t xml:space="preserve">Increased Cost of Sales</t>
  </si>
  <si>
    <t xml:space="preserve">Increased Taxes</t>
  </si>
  <si>
    <t xml:space="preserve">Net Cash Flow Improvements from Operations</t>
  </si>
  <si>
    <t xml:space="preserve">Increased Cash Flows From Investing Activities</t>
  </si>
  <si>
    <t xml:space="preserve">Net Cash Flow Improvements from Investing Activities</t>
  </si>
  <si>
    <t xml:space="preserve">Total Net Cash Flow Improvements</t>
  </si>
  <si>
    <t xml:space="preserve">ABC Company Key Financial Ratios</t>
  </si>
  <si>
    <t xml:space="preserve">Profit Margin on Sales</t>
  </si>
  <si>
    <t xml:space="preserve">Return on Assets</t>
  </si>
  <si>
    <t xml:space="preserve">Return on Common Stockholder's Equity</t>
  </si>
  <si>
    <t xml:space="preserve">Earnings Per Share</t>
  </si>
  <si>
    <t xml:space="preserve">General Financial Information Survey</t>
  </si>
  <si>
    <t xml:space="preserve">Response</t>
  </si>
  <si>
    <t xml:space="preserve">A) Total Revenue?</t>
  </si>
  <si>
    <t xml:space="preserve"> Required</t>
  </si>
  <si>
    <t xml:space="preserve">B) Gross Margin?</t>
  </si>
  <si>
    <t xml:space="preserve">C) Operating Income?</t>
  </si>
  <si>
    <t xml:space="preserve">D) Pre-Tax Income?</t>
  </si>
  <si>
    <t xml:space="preserve">E) Net Income?</t>
  </si>
  <si>
    <t xml:space="preserve">F) Total Net PP&amp;E?</t>
  </si>
  <si>
    <t xml:space="preserve">G) Total Cash?</t>
  </si>
  <si>
    <t xml:space="preserve">H) Total Liabilities?</t>
  </si>
  <si>
    <t xml:space="preserve">I) Total Assets (Balance Sheet)</t>
  </si>
  <si>
    <t xml:space="preserve">J) Total Number of Shares Outstanding</t>
  </si>
  <si>
    <t xml:space="preserve">Y</t>
  </si>
  <si>
    <t xml:space="preserve">N</t>
  </si>
  <si>
    <t xml:space="preserve">A) Please select the statement that best describes the customer's physical MRO inventory control practices</t>
  </si>
  <si>
    <t xml:space="preserve">1) Decentralized with MRO items stored in unsecured cribs</t>
  </si>
  <si>
    <t xml:space="preserve">2) Central storeroom with storekeeper but inventory is not assigned to jobs or people</t>
  </si>
  <si>
    <t xml:space="preserve">3) Central storeroom with storekeeper with inventory assigned to specific jobs or people</t>
  </si>
  <si>
    <t xml:space="preserve">B) Please select the statement that best describes the customer's MRO inventory system</t>
  </si>
  <si>
    <t xml:space="preserve">1) Paper based or manual system with little or no usage analysis</t>
  </si>
  <si>
    <t xml:space="preserve">2) Decentralized or standalone electronic system with minimal usage analysis</t>
  </si>
  <si>
    <t xml:space="preserve">3) Enterprise system integrated with an asset management or CMMS system with detailed EOQ and ABC analysis</t>
  </si>
  <si>
    <t xml:space="preserve">C) Please select the statement that best describes the customer's MRO purchasing system</t>
  </si>
  <si>
    <t xml:space="preserve">1) Paper based requisitions issued by hand, driven by manual re-order methods</t>
  </si>
  <si>
    <t xml:space="preserve">2) Requisitions generated electronically, driven by a standalone inventory system</t>
  </si>
  <si>
    <t xml:space="preserve">3) Requisitions generated and approved electronically, driven by an enterprise asset management system</t>
  </si>
  <si>
    <t xml:space="preserve">D) Please select the statement that best describes the customer's integration with the MRO supply chain</t>
  </si>
  <si>
    <t xml:space="preserve">1) Communications (e.g., orders, returns) are handled via phone and fax with little or no electronic integration between demand (e.g., work orders) and supply (e.g., distributor)</t>
  </si>
  <si>
    <t xml:space="preserve">2) Your purchasing system communicates directly with most of your suppliers' order management systems but with little or no linkage to an asset management system</t>
  </si>
  <si>
    <t xml:space="preserve">3) MRO supply chain is fully integrated.  Asset management system communicates demand directly to the purchasing system that places orders electronically with the suppliers' order management systems</t>
  </si>
  <si>
    <t xml:space="preserve">E) What is total value of MRO inventory on-hand?</t>
  </si>
  <si>
    <t xml:space="preserve">includes 750/550 parts</t>
  </si>
  <si>
    <t xml:space="preserve">F) What % of the inventory on-hand is MRO generic vs. OEM?</t>
  </si>
  <si>
    <t xml:space="preserve">G) What is the current MRO inventory turns ratio (annual disbursements / average annual inv value)?</t>
  </si>
  <si>
    <t xml:space="preserve">H) What is the average lead time for generic MRO items?</t>
  </si>
  <si>
    <t xml:space="preserve">days</t>
  </si>
  <si>
    <t xml:space="preserve">14-90</t>
  </si>
  <si>
    <t xml:space="preserve">I) What is total MRO spend? </t>
  </si>
  <si>
    <t xml:space="preserve">Days</t>
  </si>
  <si>
    <t xml:space="preserve">J) What % of the total MRO Spend is addressable (exclude services, utilities, OEM) by DSTM?</t>
  </si>
  <si>
    <t xml:space="preserve">K) What % of the Addressable Spend is off-contract (non VPA)?</t>
  </si>
  <si>
    <t xml:space="preserve">L) Are MRO items expensed (Y/N)?</t>
  </si>
  <si>
    <t xml:space="preserve">M) Total number of MRO purchase orders per year?</t>
  </si>
  <si>
    <t xml:space="preserve">N) How many employees create, approve, or transmit MRO purchase orders?</t>
  </si>
  <si>
    <t xml:space="preserve">O) On average, what % of their time is devoted to processing (search, create, approve, transmit, etc) POs?</t>
  </si>
  <si>
    <t xml:space="preserve">P) What is average fully loaded salary for these employees?</t>
  </si>
  <si>
    <t xml:space="preserve">$55/hr</t>
  </si>
  <si>
    <t xml:space="preserve">* Sanity Check: Current cost to process 1 purchase order based on responses M-P (generally $50-$150)</t>
  </si>
  <si>
    <t xml:space="preserve">A) Please select the statement that best describes the customer's work management practices</t>
  </si>
  <si>
    <t xml:space="preserve">1) Most work performed when equipment fails.  Problems are addressed as they are discovered.  Very little record keeping and data available is poor in quality.  Small % of maintenance time is devoted to prevetative measures.</t>
  </si>
  <si>
    <t xml:space="preserve">2) Uses routine inspections, lubrications, adjustments, and minor service to improve equipment MTBF.  Record keeping is sporadic and data quality is somewhat dependable.  Roughly 50% of work is devoted to preventative measures.</t>
  </si>
  <si>
    <t xml:space="preserve">3) Utilizes techniques such as vibration analysis, thermography, sonics, etc. to monitor equipment condition to allow for proactive replacement and problem solving instead of failures.  Record keeping is extensive with very high and reliable data quality.  80% of work is devoted to predictive or preventative activities.</t>
  </si>
  <si>
    <t xml:space="preserve">B) Please select the statement that best describes the customer's work order entry process</t>
  </si>
  <si>
    <t xml:space="preserve">1) Verbal notification of work request </t>
  </si>
  <si>
    <t xml:space="preserve">2) Written work request centrally received in maintenance and entered by the maintenance supervisor in a work management database</t>
  </si>
  <si>
    <t xml:space="preserve">3) Work requests entered electronically by requestor directly into an enterprise level work management system</t>
  </si>
  <si>
    <t xml:space="preserve">C) Please select the statement that best describes the customer's work order generation process</t>
  </si>
  <si>
    <t xml:space="preserve">1) Manual ad-hoc generation of work orders</t>
  </si>
  <si>
    <t xml:space="preserve">2) Work orders generated on a largely ad-hoc basis by a local plant-level system</t>
  </si>
  <si>
    <t xml:space="preserve">3) Work orders generated electronically from enterprise level asset management solution based on ad-hoc requests and planned maintenance schedules.</t>
  </si>
  <si>
    <t xml:space="preserve">D) Please select the statement that best describes the customer's job scheduling capability</t>
  </si>
  <si>
    <t xml:space="preserve">1) All job scheduling is managed manually</t>
  </si>
  <si>
    <t xml:space="preserve">2) Job scheduling is managed electronically and can track hours available and/or by trade.</t>
  </si>
  <si>
    <t xml:space="preserve">3) Job scheduling is managed electronically and can track hours available, hours by trade, report on individual hours and costs, and handle employee substitution</t>
  </si>
  <si>
    <t xml:space="preserve">E) Please select the statement that best describes the customer's use of data collection/bar coding technologies</t>
  </si>
  <si>
    <t xml:space="preserve">1) Minimal use of automated data collection technologies</t>
  </si>
  <si>
    <t xml:space="preserve">2) Spot use of data collection technologies in the some areas of the plant</t>
  </si>
  <si>
    <t xml:space="preserve">3) Extensive use of data collection and bar coding technologies to track assets, compile information, and conduct object audits and physical inventories</t>
  </si>
  <si>
    <t xml:space="preserve">F) Please select the statement that best describes the customer's use of hand held or mobile technologies</t>
  </si>
  <si>
    <t xml:space="preserve">1) Minimal use of mobile technologies</t>
  </si>
  <si>
    <t xml:space="preserve">2) Spot use of mobile technologies to perform data entry tasks and receive information</t>
  </si>
  <si>
    <t xml:space="preserve">3) Extensive use of mobile technologies to perform data entry tasks and receive information</t>
  </si>
  <si>
    <t xml:space="preserve">G) What is the average fully loaded hourly rate (fully loaded = standard rate x 1.22 in general) for a maintenance employee?</t>
  </si>
  <si>
    <t xml:space="preserve">H) Total maintenance hours (exclude overtime) logged in the past 12 months?</t>
  </si>
  <si>
    <r>
      <rPr>
        <b val="true"/>
        <sz val="10"/>
        <rFont val="Arial"/>
        <family val="2"/>
      </rPr>
      <t xml:space="preserve">I) Total </t>
    </r>
    <r>
      <rPr>
        <b val="true"/>
        <i val="true"/>
        <sz val="10"/>
        <rFont val="Arial"/>
        <family val="2"/>
      </rPr>
      <t xml:space="preserve">overtime</t>
    </r>
    <r>
      <rPr>
        <b val="true"/>
        <sz val="10"/>
        <rFont val="Arial"/>
        <family val="2"/>
      </rPr>
      <t xml:space="preserve"> hours logged in the past 12 months?</t>
    </r>
  </si>
  <si>
    <t xml:space="preserve">A) Please select the statement that best describes the customer's EAM infrastructure</t>
  </si>
  <si>
    <t xml:space="preserve">1) No EAM system at present</t>
  </si>
  <si>
    <t xml:space="preserve">2) EAM installed as a standalone or client-server application running Citrix or other for WAN performance</t>
  </si>
  <si>
    <t xml:space="preserve">3) EAM system installed as enterprise wide web-architected application</t>
  </si>
  <si>
    <t xml:space="preserve">B) Please select the statement that best describes the customer's EAM deployment</t>
  </si>
  <si>
    <t xml:space="preserve">1) Hosted by a third party provider</t>
  </si>
  <si>
    <t xml:space="preserve">2) Self-hosted</t>
  </si>
  <si>
    <r>
      <rPr>
        <b val="true"/>
        <sz val="10"/>
        <rFont val="Arial"/>
        <family val="2"/>
      </rPr>
      <t xml:space="preserve">C) If running Citrix or other WAN performance product </t>
    </r>
    <r>
      <rPr>
        <b val="true"/>
        <i val="true"/>
        <sz val="10"/>
        <rFont val="Arial"/>
        <family val="2"/>
      </rPr>
      <t xml:space="preserve">solely</t>
    </r>
    <r>
      <rPr>
        <b val="true"/>
        <sz val="10"/>
        <rFont val="Arial"/>
        <family val="2"/>
      </rPr>
      <t xml:space="preserve"> for EAM, amount of current support payment?  If Citrix in use for other products, enter $0</t>
    </r>
  </si>
  <si>
    <t xml:space="preserve">D) Number of potential EAM users?</t>
  </si>
  <si>
    <t xml:space="preserve">E) Number of system administrators supporting the current EAM application?  Include times spent at user desktops applying upgrades, patches, etc.  Use partial numbers to reflect time split (e.g., 0.5 sys admin = 1 sys admin spending 50% of time on EAM application)</t>
  </si>
  <si>
    <t xml:space="preserve">F) Avg. annual salary (fully loaded) of system administrator?</t>
  </si>
  <si>
    <t xml:space="preserve">G) Number of Oracle DBAs supporting the current EAM database?  Use partial numbers to reflect time split (e.g., 0.5 DBA = 1 DBA spending 50% of time on EAM database)</t>
  </si>
  <si>
    <t xml:space="preserve">H) Avg. annual salary (fully loaded) of DBA?</t>
  </si>
  <si>
    <t xml:space="preserve">I) Please select the statement that best describes the EAM integration with other corporate applications (e.g., Oracle   Financials, SAP)</t>
  </si>
  <si>
    <t xml:space="preserve">1) No integration, real-time or other, with any applications</t>
  </si>
  <si>
    <t xml:space="preserve">2) Some batch or flat file integration with other corporate applications</t>
  </si>
  <si>
    <t xml:space="preserve">3) Real-time interfaces exist between EAM and other corporate applications</t>
  </si>
  <si>
    <t xml:space="preserve">J) Estimate the number of people performing double data entry due to lack of EAM integration</t>
  </si>
  <si>
    <t xml:space="preserve">K) Estimate the % of their time spent performing double data entry tasks due to lack of EAM integration</t>
  </si>
  <si>
    <t xml:space="preserve">\</t>
  </si>
  <si>
    <t xml:space="preserve">L) Average annual salary (fully loaded) of data entry personnel?</t>
  </si>
  <si>
    <t xml:space="preserve">Capital Investment Survey</t>
  </si>
  <si>
    <t xml:space="preserve">A) Please select the statement that best describes the customer's current warranty management system</t>
  </si>
  <si>
    <t xml:space="preserve">1) Manual based with no auto notification of warranty expiration or linkage to asset management/work order system.</t>
  </si>
  <si>
    <t xml:space="preserve">2) Electronic with some expiration notification capabilities.  Time based warranties accomodated but little or no support for meter based.  Some linkage to an asset management/work order system.</t>
  </si>
  <si>
    <t xml:space="preserve">3) Fully warranty system tied in or part of an asset management system.  Track asset warranties and process warranty claims and provides for unlimited warranties against any asset.  Accommodates both meter- and date-based warranties and automatically tracks all work orders in the system that have a potential claim. In addition, retrieves the work orders for claim processing and posts specified meter readings for claim and historical purposes and allows for time-elapse warranties on consumable parts not registered as assets.
</t>
  </si>
  <si>
    <t xml:space="preserve">B) Please select the statement that best describes the customer's asset tracking system</t>
  </si>
  <si>
    <t xml:space="preserve">1) No asset tracking system in use (rudimentary fixed asset register only).  No ability to determine which assets still exist and where located.</t>
  </si>
  <si>
    <t xml:space="preserve">2) Fixed asset system in place; administered by accounting.  Asset inventory periodically completed on spot check basis (local level data reported to corporate).  Assets frequently found missing or retired.</t>
  </si>
  <si>
    <t xml:space="preserve">3) Fixed asset system linked to Asset Mgmt system including GL mapping.  Asset movement tracked in real time, fixed asset system updated.  Little if any discrepancies found and few write-offs experienced.</t>
  </si>
  <si>
    <r>
      <rPr>
        <b val="true"/>
        <sz val="10"/>
        <rFont val="Arial"/>
        <family val="2"/>
      </rPr>
      <t xml:space="preserve">C) Please select the statement that best describes the customer's PM system.  (</t>
    </r>
    <r>
      <rPr>
        <b val="true"/>
        <i val="true"/>
        <sz val="10"/>
        <rFont val="Arial"/>
        <family val="2"/>
      </rPr>
      <t xml:space="preserve">Also used in Asset Productivity Survey)</t>
    </r>
  </si>
  <si>
    <t xml:space="preserve">1) No workorder or asset management system in place.  No measurement, tracking, or reporting of labor and material costs at an asset level.  No documentation of failures at an asset level.  No understanding of reoccurring or high dollar failures.  </t>
  </si>
  <si>
    <t xml:space="preserve">2) Site-level work order system in place with reporting and analysis capabilities.  Some measurements, tracking, and / or reporting of labor and material costs at an asset level.  Maintenance personnel are receiving some training on the maintenance key performance indicators for the assets they maintain.</t>
  </si>
  <si>
    <t xml:space="preserve">3) Enterprise level asset management system in place.  All critical assets are monitored for predictive or condition based maintenance.  Metrics are analyzed for statistically significant variation.  A thorough inspection program is maintained and documented utilizing an enterprise asset management system.  Cost impacts of asset management decisions are documented utilizing an EAM system.  </t>
  </si>
  <si>
    <t xml:space="preserve">D) Please select the statement that best describes the customer's asset performance and cost history analytics.</t>
  </si>
  <si>
    <t xml:space="preserve">1) Little or no historical data on asset performance and cost to maintain.</t>
  </si>
  <si>
    <t xml:space="preserve">2) Partial data on asset performance and cost to maintain.  But little if any trend analysis used to improve asset purchase decisions.</t>
  </si>
  <si>
    <t xml:space="preserve">3) Asset purchases thoroughly analyzed based on prior performance and historical cost of operation metrics.</t>
  </si>
  <si>
    <t xml:space="preserve">E) Total CAPEX last year?</t>
  </si>
  <si>
    <t xml:space="preserve">F) % of CAPEX that requires tracking and maintenance?</t>
  </si>
  <si>
    <t xml:space="preserve">G) Number of physical asset audits per year?</t>
  </si>
  <si>
    <t xml:space="preserve">H) Man-hours to complete each audit?</t>
  </si>
  <si>
    <t xml:space="preserve">I) Fully loaded cost per man-hour?</t>
  </si>
  <si>
    <t xml:space="preserve">J) Total asset write-offs in the past five years?</t>
  </si>
  <si>
    <r>
      <rPr>
        <b val="true"/>
        <sz val="10"/>
        <rFont val="Arial"/>
        <family val="2"/>
      </rPr>
      <t xml:space="preserve">A) Please select the statement that best describes the customer's PM system. </t>
    </r>
    <r>
      <rPr>
        <b val="true"/>
        <i val="true"/>
        <sz val="10"/>
        <rFont val="Arial"/>
        <family val="2"/>
      </rPr>
      <t xml:space="preserve">(Also used in Capital Investment Survey)</t>
    </r>
  </si>
  <si>
    <t xml:space="preserve">B) Is the company operating within 10% of capacity? (i.e., additional uptime would likely produce additional revenue)</t>
  </si>
  <si>
    <t xml:space="preserve">C) What are the total production hours each year?</t>
  </si>
  <si>
    <t xml:space="preserve">(296) 1.5 turbines and (671) 750's</t>
  </si>
  <si>
    <r>
      <rPr>
        <b val="true"/>
        <sz val="10"/>
        <rFont val="Arial"/>
        <family val="2"/>
      </rPr>
      <t xml:space="preserve">D) As % of total production hours, what are the total </t>
    </r>
    <r>
      <rPr>
        <b val="true"/>
        <u val="single"/>
        <sz val="10"/>
        <rFont val="Arial"/>
        <family val="2"/>
      </rPr>
      <t xml:space="preserve">planned</t>
    </r>
    <r>
      <rPr>
        <b val="true"/>
        <sz val="10"/>
        <rFont val="Arial"/>
        <family val="2"/>
      </rPr>
      <t xml:space="preserve"> downtime hours each year?</t>
    </r>
  </si>
  <si>
    <t xml:space="preserve">too high should be 0.6%</t>
  </si>
  <si>
    <r>
      <rPr>
        <b val="true"/>
        <sz val="10"/>
        <rFont val="Arial"/>
        <family val="2"/>
      </rPr>
      <t xml:space="preserve">E) As % of total production hours, what are the total </t>
    </r>
    <r>
      <rPr>
        <b val="true"/>
        <u val="single"/>
        <sz val="10"/>
        <rFont val="Arial"/>
        <family val="2"/>
      </rPr>
      <t xml:space="preserve">unplanned</t>
    </r>
    <r>
      <rPr>
        <b val="true"/>
        <sz val="10"/>
        <rFont val="Arial"/>
        <family val="2"/>
      </rPr>
      <t xml:space="preserve"> downtime hours each year?</t>
    </r>
  </si>
  <si>
    <t xml:space="preserve">Sanity Check: Total Planned Downtime Hours Per Year</t>
  </si>
  <si>
    <t xml:space="preserve">48* 296 =14,208</t>
  </si>
  <si>
    <t xml:space="preserve">Sanity Check: Total Unplanned Downtime Hours Per Year</t>
  </si>
  <si>
    <t xml:space="preserve">Sanity Check: Gross Margin Lost Per Hour of Downtime</t>
  </si>
  <si>
    <r>
      <rPr>
        <sz val="10"/>
        <rFont val="Arial"/>
        <family val="2"/>
      </rPr>
      <t xml:space="preserve">Sanity Check: Total Net Income Lost Due to </t>
    </r>
    <r>
      <rPr>
        <u val="single"/>
        <sz val="10"/>
        <rFont val="Arial"/>
        <family val="2"/>
      </rPr>
      <t xml:space="preserve">Planned</t>
    </r>
    <r>
      <rPr>
        <sz val="10"/>
        <rFont val="Arial"/>
        <family val="2"/>
      </rPr>
      <t xml:space="preserve"> Downtime</t>
    </r>
  </si>
  <si>
    <r>
      <rPr>
        <sz val="10"/>
        <rFont val="Arial"/>
        <family val="2"/>
      </rPr>
      <t xml:space="preserve">Sanity Check: Total Net Income Lost Due to </t>
    </r>
    <r>
      <rPr>
        <u val="single"/>
        <sz val="10"/>
        <rFont val="Arial"/>
        <family val="2"/>
      </rPr>
      <t xml:space="preserve">Unplanned</t>
    </r>
    <r>
      <rPr>
        <sz val="10"/>
        <rFont val="Arial"/>
        <family val="2"/>
      </rPr>
      <t xml:space="preserve"> Downtime</t>
    </r>
  </si>
  <si>
    <t xml:space="preserve">A) Select the statement that best describes the customer's safety permit system</t>
  </si>
  <si>
    <t xml:space="preserve">1) Safety permits are not readily available nor auto printed with work orders</t>
  </si>
  <si>
    <t xml:space="preserve">2) Safety permits are stored electronically but not auto printed with related work orders</t>
  </si>
  <si>
    <t xml:space="preserve">3) Safety permits are stored electronically and printed with the related work order</t>
  </si>
  <si>
    <t xml:space="preserve">B) Select the statement that best describes the customer's audit control and maintenance record keeping</t>
  </si>
  <si>
    <t xml:space="preserve">1) Maintenance audit trail and record keeping are manual and haphazard</t>
  </si>
  <si>
    <t xml:space="preserve">2) Maintenance audit trail and record keeping are electronic but not pervasive.  Significant gaps exist.</t>
  </si>
  <si>
    <t xml:space="preserve">3) Maintenance audit trail and record keeping are electronic and comprehensive with strong adherence to corporate guidelines</t>
  </si>
  <si>
    <t xml:space="preserve">C) Total $ amount of maintenance related safety claims in the past 5 years?</t>
  </si>
  <si>
    <t xml:space="preserve">D) Total $ amount of maintenance related regulatory fines in the past 5 years?</t>
  </si>
  <si>
    <t xml:space="preserve">E) Estimate total amount of lost annual revenue due to i) loss of ISO or QS certification due to poor maintenance record keeping or insufficient audit capability OR ii) shutdown due to safety or regulatory issues.  Consider lost contracts due to certification loss and loss of production capacity due to shutdowns.</t>
  </si>
  <si>
    <t xml:space="preserve">MRO Supply Chain Value</t>
  </si>
  <si>
    <t xml:space="preserve">Value Points</t>
  </si>
  <si>
    <t xml:space="preserve">Value Opportunity   (Low, Moderate, High)</t>
  </si>
  <si>
    <t xml:space="preserve">Current</t>
  </si>
  <si>
    <t xml:space="preserve">Expected</t>
  </si>
  <si>
    <t xml:space="preserve">Value Returned</t>
  </si>
  <si>
    <t xml:space="preserve">Customer Success</t>
  </si>
  <si>
    <t xml:space="preserve">Alaska Ocean Seafood, Flower Auction Holland, US Filter, The Budd Company</t>
  </si>
  <si>
    <t xml:space="preserve">Reduce Purchasing Process Labor</t>
  </si>
  <si>
    <t xml:space="preserve">Total MRO Supply Chain Value</t>
  </si>
  <si>
    <t xml:space="preserve">Additional Related Benefits</t>
  </si>
  <si>
    <t xml:space="preserve">Benefit</t>
  </si>
  <si>
    <t xml:space="preserve">Reduce Lead Time (Days) for Generic MRO items</t>
  </si>
  <si>
    <t xml:space="preserve">Increase Inventory Turns</t>
  </si>
  <si>
    <t xml:space="preserve">MRO Supply Chain Benchmarks</t>
  </si>
  <si>
    <t xml:space="preserve">Savings % vs. Opportunity</t>
  </si>
  <si>
    <t xml:space="preserve">Related Questions</t>
  </si>
  <si>
    <t xml:space="preserve">High</t>
  </si>
  <si>
    <t xml:space="preserve">Moderate</t>
  </si>
  <si>
    <t xml:space="preserve">Low</t>
  </si>
  <si>
    <t xml:space="preserve">Leverage MRO Spend (Reduce Material Cost)</t>
  </si>
  <si>
    <t xml:space="preserve">MRO Spend, A, B, I, J, K</t>
  </si>
  <si>
    <t xml:space="preserve">Inventory Value, C-F</t>
  </si>
  <si>
    <t xml:space="preserve">Purchasing Labor, C, D, N, O, P</t>
  </si>
  <si>
    <t xml:space="preserve">Lead Time, A, B, H</t>
  </si>
  <si>
    <t xml:space="preserve">Workforce Management Value</t>
  </si>
  <si>
    <t xml:space="preserve">Reduce Maintenance Labor Expense</t>
  </si>
  <si>
    <t xml:space="preserve">Air Products, Barrick, FA, Chevron Nigeria</t>
  </si>
  <si>
    <t xml:space="preserve">Total Workforce Management Value</t>
  </si>
  <si>
    <t xml:space="preserve">Workforce Management Benchmarks</t>
  </si>
  <si>
    <t xml:space="preserve">Maintenance Labor, A-F, G, H</t>
  </si>
  <si>
    <t xml:space="preserve">Overtime Labor, A-F, G, I</t>
  </si>
  <si>
    <t xml:space="preserve">I/T Value</t>
  </si>
  <si>
    <t xml:space="preserve">Reduce System Administration Expense</t>
  </si>
  <si>
    <t xml:space="preserve">Paris Metro</t>
  </si>
  <si>
    <t xml:space="preserve">Reduce Database Administration Expense</t>
  </si>
  <si>
    <t xml:space="preserve">Reduce Data Entry Labor Expense</t>
  </si>
  <si>
    <t xml:space="preserve">n/a</t>
  </si>
  <si>
    <t xml:space="preserve">Total I/T Value</t>
  </si>
  <si>
    <t xml:space="preserve">I/T Benchmarks</t>
  </si>
  <si>
    <t xml:space="preserve">Reduce System Administration Expense due to DSTM Hosting</t>
  </si>
  <si>
    <t xml:space="preserve">Sys Admin Labor, A, B, E, F</t>
  </si>
  <si>
    <t xml:space="preserve">Reduce Database Administration Expense due to DSTM Hosting</t>
  </si>
  <si>
    <t xml:space="preserve">DBA Labor, G, H, A, B</t>
  </si>
  <si>
    <t xml:space="preserve">Decrease Labor Cost Due to Double Entry due to dataBridge integration tool</t>
  </si>
  <si>
    <t xml:space="preserve">Clerical Labor, J, K, L, I</t>
  </si>
  <si>
    <t xml:space="preserve">Improve Data Reliability and Decision Making due to dataBridge integration tool</t>
  </si>
  <si>
    <t xml:space="preserve">Net Asset Base, I</t>
  </si>
  <si>
    <t xml:space="preserve">Capital Asset Investment Value</t>
  </si>
  <si>
    <t xml:space="preserve">Barrick Goldstrike, Progress Telecom, AT&amp;T, Sprint</t>
  </si>
  <si>
    <t xml:space="preserve">Increase Asset Life/Decrease Asset Purchases</t>
  </si>
  <si>
    <t xml:space="preserve">Decrease Audit Labor Expense</t>
  </si>
  <si>
    <t xml:space="preserve">Total Capital Asset Investment Value</t>
  </si>
  <si>
    <t xml:space="preserve">Capital Asset Investment Benchmarks</t>
  </si>
  <si>
    <t xml:space="preserve">Net Asset Base, A, F</t>
  </si>
  <si>
    <t xml:space="preserve">CAPEX, B, G, H</t>
  </si>
  <si>
    <t xml:space="preserve">CAPEX, C, G, H</t>
  </si>
  <si>
    <t xml:space="preserve">Net Asset Base, B, F</t>
  </si>
  <si>
    <t xml:space="preserve">Labor Expense, B, I, J, K</t>
  </si>
  <si>
    <t xml:space="preserve">Asset Productivity Value</t>
  </si>
  <si>
    <t xml:space="preserve">Current Annual</t>
  </si>
  <si>
    <t xml:space="preserve">Expected Annual</t>
  </si>
  <si>
    <t xml:space="preserve">Standard Motor Products, Sigma Manufacturing, Emerson Motors</t>
  </si>
  <si>
    <t xml:space="preserve">Total Asset Productivity Value</t>
  </si>
  <si>
    <t xml:space="preserve">Asset Productivity Benchmarks</t>
  </si>
  <si>
    <t xml:space="preserve"> A</t>
  </si>
  <si>
    <t xml:space="preserve">Reduce Unplanned Dowtime</t>
  </si>
  <si>
    <t xml:space="preserve">A</t>
  </si>
  <si>
    <t xml:space="preserve">Operating Risk Value</t>
  </si>
  <si>
    <t xml:space="preserve">Chevron Nigeria, Dunlop Tire, BAE Systems, Borg-Warner, Kroger, Delta Biotechnology, Thermoplastic Technology, UFE</t>
  </si>
  <si>
    <t xml:space="preserve">Total Operating Risk Value</t>
  </si>
  <si>
    <t xml:space="preserve">Operating Risk Benchmarks</t>
  </si>
  <si>
    <t xml:space="preserve">Reduce Safety Claims Due to Proper Permits Management and Record Keeping</t>
  </si>
  <si>
    <t xml:space="preserve">Safety Claims, A, C</t>
  </si>
  <si>
    <t xml:space="preserve">Reduce Regulatory Fines Due to Proper Audit Controls and Record Keeping</t>
  </si>
  <si>
    <t xml:space="preserve">Regulatory Fines, B, D</t>
  </si>
  <si>
    <t xml:space="preserve">Reduce Revenue Loss Due to Safety or Regulatory related Shutdowns or Loss of Certification</t>
  </si>
  <si>
    <t xml:space="preserve">Revenue Loss, B, E</t>
  </si>
</sst>
</file>

<file path=xl/styles.xml><?xml version="1.0" encoding="utf-8"?>
<styleSheet xmlns="http://schemas.openxmlformats.org/spreadsheetml/2006/main">
  <numFmts count="17">
    <numFmt numFmtId="164" formatCode="General"/>
    <numFmt numFmtId="165" formatCode="@"/>
    <numFmt numFmtId="166" formatCode="_(\$* #,##0.00_);_(\$* \(#,##0.00\);_(\$* \-??_);_(@_)"/>
    <numFmt numFmtId="167" formatCode="_(\$* #,##0_);_(\$* \(#,##0\);_(\$* \-??_);_(@_)"/>
    <numFmt numFmtId="168" formatCode="0%"/>
    <numFmt numFmtId="169" formatCode="\$#,##0_);&quot;($&quot;#,##0\)"/>
    <numFmt numFmtId="170" formatCode="[$-409]#,##0_);\(#,##0\)"/>
    <numFmt numFmtId="171" formatCode="_(* #,##0.00_);_(* \(#,##0.00\);_(* \-??_);_(@_)"/>
    <numFmt numFmtId="172" formatCode="_(* #,##0_);_(* \(#,##0\);_(* \-??_);_(@_)"/>
    <numFmt numFmtId="173" formatCode="0.00%"/>
    <numFmt numFmtId="174" formatCode="\$#,##0.00_);&quot;($&quot;#,##0.00\)"/>
    <numFmt numFmtId="175" formatCode="\$#,##0"/>
    <numFmt numFmtId="176" formatCode="0.00"/>
    <numFmt numFmtId="177" formatCode="0"/>
    <numFmt numFmtId="178" formatCode="0.0"/>
    <numFmt numFmtId="179" formatCode="_(* #,##0.0_);_(* \(#,##0.0\);_(* \-??_);_(@_)"/>
    <numFmt numFmtId="180" formatCode="0.0%"/>
  </numFmts>
  <fonts count="33">
    <font>
      <sz val="10"/>
      <name val="Arial"/>
      <family val="0"/>
    </font>
    <font>
      <sz val="10"/>
      <name val="Arial"/>
      <family val="0"/>
    </font>
    <font>
      <sz val="10"/>
      <name val="Arial"/>
      <family val="0"/>
    </font>
    <font>
      <sz val="10"/>
      <name val="Arial"/>
      <family val="0"/>
    </font>
    <font>
      <sz val="12"/>
      <name val="Tahoma"/>
      <family val="2"/>
    </font>
    <font>
      <sz val="14"/>
      <name val="Tahoma"/>
      <family val="2"/>
    </font>
    <font>
      <b val="true"/>
      <sz val="14"/>
      <name val="Tahoma"/>
      <family val="2"/>
    </font>
    <font>
      <u val="single"/>
      <sz val="14"/>
      <color rgb="FF0000FF"/>
      <name val="Arial"/>
      <family val="0"/>
    </font>
    <font>
      <u val="single"/>
      <sz val="10"/>
      <color rgb="FF0000FF"/>
      <name val="Arial"/>
      <family val="0"/>
    </font>
    <font>
      <b val="true"/>
      <sz val="12"/>
      <name val="Arial"/>
      <family val="2"/>
    </font>
    <font>
      <sz val="10"/>
      <name val="Arial"/>
      <family val="2"/>
    </font>
    <font>
      <b val="true"/>
      <sz val="10"/>
      <name val="Arial"/>
      <family val="2"/>
    </font>
    <font>
      <sz val="12"/>
      <name val="Arial"/>
      <family val="2"/>
    </font>
    <font>
      <b val="true"/>
      <sz val="14"/>
      <name val="Arial"/>
      <family val="2"/>
    </font>
    <font>
      <b val="true"/>
      <sz val="14"/>
      <color rgb="FF333333"/>
      <name val="Arial"/>
      <family val="2"/>
    </font>
    <font>
      <sz val="10"/>
      <color rgb="FF333333"/>
      <name val="Arial"/>
      <family val="2"/>
    </font>
    <font>
      <b val="true"/>
      <sz val="10"/>
      <color rgb="FF333333"/>
      <name val="Arial"/>
      <family val="2"/>
    </font>
    <font>
      <sz val="10"/>
      <color rgb="FF0000FF"/>
      <name val="Arial"/>
      <family val="2"/>
    </font>
    <font>
      <b val="true"/>
      <sz val="10"/>
      <color rgb="FF0000FF"/>
      <name val="Arial"/>
      <family val="2"/>
    </font>
    <font>
      <b val="true"/>
      <sz val="12"/>
      <color rgb="FF0000FF"/>
      <name val="Arial"/>
      <family val="2"/>
    </font>
    <font>
      <sz val="10"/>
      <color rgb="FF000000"/>
      <name val="Arial"/>
      <family val="2"/>
    </font>
    <font>
      <sz val="12"/>
      <color rgb="FF000000"/>
      <name val="Arial"/>
      <family val="2"/>
    </font>
    <font>
      <b val="true"/>
      <sz val="12"/>
      <color rgb="FF333333"/>
      <name val="Arial"/>
      <family val="2"/>
    </font>
    <font>
      <sz val="10"/>
      <color rgb="FFFFFFFF"/>
      <name val="Arial"/>
      <family val="2"/>
    </font>
    <font>
      <b val="true"/>
      <sz val="12"/>
      <color rgb="FFFFFFFF"/>
      <name val="Arial"/>
      <family val="2"/>
    </font>
    <font>
      <b val="true"/>
      <sz val="10"/>
      <color rgb="FFFFFFFF"/>
      <name val="Arial"/>
      <family val="2"/>
    </font>
    <font>
      <b val="true"/>
      <i val="true"/>
      <sz val="10"/>
      <name val="Arial"/>
      <family val="2"/>
    </font>
    <font>
      <b val="true"/>
      <u val="single"/>
      <sz val="10"/>
      <name val="Arial"/>
      <family val="2"/>
    </font>
    <font>
      <u val="single"/>
      <sz val="10"/>
      <name val="Arial"/>
      <family val="2"/>
    </font>
    <font>
      <sz val="12"/>
      <color rgb="FFFFFFFF"/>
      <name val="Arial"/>
      <family val="2"/>
    </font>
    <font>
      <sz val="12"/>
      <color rgb="FF000000"/>
      <name val="Tahoma"/>
      <family val="2"/>
    </font>
    <font>
      <sz val="8"/>
      <color rgb="FF000000"/>
      <name val="Tahoma"/>
      <family val="0"/>
    </font>
    <font>
      <sz val="10"/>
      <color rgb="FF000000"/>
      <name val="Tahoma"/>
      <family val="2"/>
    </font>
  </fonts>
  <fills count="6">
    <fill>
      <patternFill patternType="none"/>
    </fill>
    <fill>
      <patternFill patternType="gray125"/>
    </fill>
    <fill>
      <patternFill patternType="solid">
        <fgColor rgb="FFFFFFFF"/>
        <bgColor rgb="FFFFFFCC"/>
      </patternFill>
    </fill>
    <fill>
      <patternFill patternType="solid">
        <fgColor rgb="FFFFCC99"/>
        <bgColor rgb="FFC0C0C0"/>
      </patternFill>
    </fill>
    <fill>
      <patternFill patternType="solid">
        <fgColor rgb="FFFFFF00"/>
        <bgColor rgb="FFFFFF00"/>
      </patternFill>
    </fill>
    <fill>
      <patternFill patternType="solid">
        <fgColor rgb="FFC0C0C0"/>
        <bgColor rgb="FFCCCCFF"/>
      </patternFill>
    </fill>
  </fills>
  <borders count="19">
    <border diagonalUp="false" diagonalDown="false">
      <left/>
      <right/>
      <top/>
      <bottom/>
      <diagonal/>
    </border>
    <border diagonalUp="false" diagonalDown="false">
      <left style="thin"/>
      <right style="thin"/>
      <top style="thin"/>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top style="thin"/>
      <bottom style="thin"/>
      <diagonal/>
    </border>
    <border diagonalUp="false" diagonalDown="false">
      <left style="thin"/>
      <right style="thin"/>
      <top/>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style="thin"/>
      <diagonal/>
    </border>
    <border diagonalUp="false" diagonalDown="false">
      <left style="thin"/>
      <right/>
      <top/>
      <bottom style="thin"/>
      <diagonal/>
    </border>
    <border diagonalUp="false" diagonalDown="false">
      <left style="thin"/>
      <right style="thin"/>
      <top/>
      <bottom style="thin"/>
      <diagonal/>
    </border>
    <border diagonalUp="false" diagonalDown="false">
      <left style="thin"/>
      <right/>
      <top style="thin"/>
      <bottom/>
      <diagonal/>
    </border>
    <border diagonalUp="false" diagonalDown="false">
      <left/>
      <right style="thin"/>
      <top/>
      <bottom/>
      <diagonal/>
    </border>
    <border diagonalUp="false" diagonalDown="false">
      <left/>
      <right/>
      <top style="thin"/>
      <bottom style="thin"/>
      <diagonal/>
    </border>
    <border diagonalUp="false" diagonalDown="false">
      <left/>
      <right/>
      <top/>
      <bottom style="thin"/>
      <diagonal/>
    </border>
    <border diagonalUp="false" diagonalDown="false">
      <left/>
      <right/>
      <top/>
      <bottom style="double"/>
      <diagonal/>
    </border>
    <border diagonalUp="false" diagonalDown="false">
      <left/>
      <right style="thin"/>
      <top/>
      <bottom style="double"/>
      <diagonal/>
    </border>
    <border diagonalUp="false" diagonalDown="false">
      <left/>
      <right/>
      <top style="thin"/>
      <bottom/>
      <diagonal/>
    </border>
    <border diagonalUp="false" diagonalDown="false">
      <left style="medium"/>
      <right style="medium"/>
      <top style="medium"/>
      <bottom style="mediu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1" fontId="0" fillId="0" borderId="0" applyFont="true" applyBorder="false" applyAlignment="false" applyProtection="false"/>
    <xf numFmtId="41" fontId="1" fillId="0" borderId="0" applyFont="true" applyBorder="false" applyAlignment="false" applyProtection="false"/>
    <xf numFmtId="166" fontId="0" fillId="0" borderId="0" applyFont="true" applyBorder="false" applyAlignment="false" applyProtection="false"/>
    <xf numFmtId="42" fontId="1" fillId="0" borderId="0" applyFont="true" applyBorder="false" applyAlignment="false" applyProtection="false"/>
    <xf numFmtId="168" fontId="0" fillId="0" borderId="0" applyFont="true" applyBorder="false" applyAlignment="false" applyProtection="false"/>
    <xf numFmtId="164" fontId="8" fillId="0" borderId="0" applyFont="true" applyBorder="false" applyAlignment="false" applyProtection="false"/>
  </cellStyleXfs>
  <cellXfs count="34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7" fillId="2" borderId="0" xfId="20" applyFont="true" applyBorder="true" applyAlignment="true" applyProtection="true">
      <alignment horizontal="general" vertical="bottom" textRotation="0" wrapText="false" indent="0" shrinkToFit="false"/>
      <protection locked="true" hidden="false"/>
    </xf>
    <xf numFmtId="164" fontId="7" fillId="2" borderId="0" xfId="20" applyFont="true" applyBorder="true" applyAlignment="true" applyProtection="true">
      <alignment horizontal="left" vertical="bottom" textRotation="0" wrapText="false" indent="4" shrinkToFit="false"/>
      <protection locked="true" hidden="false"/>
    </xf>
    <xf numFmtId="164" fontId="5" fillId="2" borderId="0" xfId="0" applyFont="true" applyBorder="false" applyAlignment="true" applyProtection="false">
      <alignment horizontal="general" vertical="bottom" textRotation="0" wrapText="true" indent="0" shrinkToFit="false"/>
      <protection locked="true" hidden="false"/>
    </xf>
    <xf numFmtId="164" fontId="0" fillId="2" borderId="0" xfId="0" applyFont="false" applyBorder="false" applyAlignment="true" applyProtection="false">
      <alignment horizontal="general" vertical="top" textRotation="0" wrapText="true" indent="0" shrinkToFit="false"/>
      <protection locked="true" hidden="false"/>
    </xf>
    <xf numFmtId="164" fontId="0" fillId="2" borderId="0" xfId="0" applyFont="false" applyBorder="false" applyAlignment="true" applyProtection="false">
      <alignment horizontal="general" vertical="top" textRotation="0" wrapText="false" indent="0" shrinkToFit="false"/>
      <protection locked="true" hidden="false"/>
    </xf>
    <xf numFmtId="165" fontId="0" fillId="2" borderId="0" xfId="0" applyFont="false" applyBorder="false" applyAlignment="true" applyProtection="false">
      <alignment horizontal="general" vertical="top" textRotation="0" wrapText="true" indent="0" shrinkToFit="false"/>
      <protection locked="true" hidden="false"/>
    </xf>
    <xf numFmtId="164" fontId="9" fillId="3" borderId="1" xfId="0" applyFont="true" applyBorder="true" applyAlignment="true" applyProtection="false">
      <alignment horizontal="left" vertical="top" textRotation="0" wrapText="true" indent="0" shrinkToFit="false"/>
      <protection locked="true" hidden="false"/>
    </xf>
    <xf numFmtId="164" fontId="9" fillId="3" borderId="2" xfId="0" applyFont="true" applyBorder="true" applyAlignment="true" applyProtection="false">
      <alignment horizontal="left" vertical="top" textRotation="0" wrapText="true" indent="0" shrinkToFit="false"/>
      <protection locked="true" hidden="false"/>
    </xf>
    <xf numFmtId="165" fontId="9" fillId="3" borderId="1" xfId="0" applyFont="true" applyBorder="true" applyAlignment="true" applyProtection="false">
      <alignment horizontal="center" vertical="top" textRotation="0" wrapText="true" indent="0" shrinkToFit="false"/>
      <protection locked="true" hidden="false"/>
    </xf>
    <xf numFmtId="165" fontId="9" fillId="3" borderId="2" xfId="0" applyFont="true" applyBorder="true" applyAlignment="true" applyProtection="false">
      <alignment horizontal="center" vertical="top" textRotation="0" wrapText="true" indent="0" shrinkToFit="false"/>
      <protection locked="true" hidden="false"/>
    </xf>
    <xf numFmtId="164" fontId="9" fillId="3" borderId="1" xfId="0" applyFont="true" applyBorder="true" applyAlignment="true" applyProtection="false">
      <alignment horizontal="center" vertical="top" textRotation="0" wrapText="true" indent="0" shrinkToFit="false"/>
      <protection locked="true" hidden="false"/>
    </xf>
    <xf numFmtId="164" fontId="0" fillId="2" borderId="0" xfId="0" applyFont="false" applyBorder="false" applyAlignment="true" applyProtection="false">
      <alignment horizontal="left" vertical="top" textRotation="0" wrapText="true" indent="0" shrinkToFit="false"/>
      <protection locked="true" hidden="false"/>
    </xf>
    <xf numFmtId="164" fontId="9" fillId="2" borderId="2" xfId="0" applyFont="true" applyBorder="true" applyAlignment="true" applyProtection="false">
      <alignment horizontal="left" vertical="top" textRotation="0" wrapText="true" indent="0" shrinkToFit="false"/>
      <protection locked="true" hidden="false"/>
    </xf>
    <xf numFmtId="164" fontId="0" fillId="2" borderId="1" xfId="0" applyFont="true" applyBorder="true" applyAlignment="true" applyProtection="false">
      <alignment horizontal="general" vertical="top" textRotation="0" wrapText="true" indent="0" shrinkToFit="false"/>
      <protection locked="true" hidden="false"/>
    </xf>
    <xf numFmtId="164" fontId="10" fillId="2" borderId="1" xfId="0" applyFont="true" applyBorder="true" applyAlignment="true" applyProtection="false">
      <alignment horizontal="general" vertical="top" textRotation="0" wrapText="true" indent="0" shrinkToFit="false"/>
      <protection locked="true" hidden="false"/>
    </xf>
    <xf numFmtId="165" fontId="0" fillId="2" borderId="3" xfId="0" applyFont="true" applyBorder="true" applyAlignment="true" applyProtection="false">
      <alignment horizontal="general" vertical="top" textRotation="0" wrapText="true" indent="0" shrinkToFit="false"/>
      <protection locked="true" hidden="false"/>
    </xf>
    <xf numFmtId="165" fontId="0" fillId="2" borderId="4" xfId="0" applyFont="true" applyBorder="true" applyAlignment="true" applyProtection="false">
      <alignment horizontal="general" vertical="top" textRotation="0" wrapText="true" indent="0" shrinkToFit="false"/>
      <protection locked="true" hidden="false"/>
    </xf>
    <xf numFmtId="164" fontId="8" fillId="2" borderId="2" xfId="20" applyFont="true" applyBorder="true" applyAlignment="true" applyProtection="true">
      <alignment horizontal="center" vertical="center" textRotation="0" wrapText="true" indent="0" shrinkToFit="false"/>
      <protection locked="true" hidden="false"/>
    </xf>
    <xf numFmtId="164" fontId="0" fillId="2" borderId="5" xfId="0" applyFont="false" applyBorder="true" applyAlignment="true" applyProtection="false">
      <alignment horizontal="general" vertical="top" textRotation="0" wrapText="true" indent="0" shrinkToFit="false"/>
      <protection locked="true" hidden="false"/>
    </xf>
    <xf numFmtId="164" fontId="10" fillId="2" borderId="5" xfId="0" applyFont="true" applyBorder="true" applyAlignment="true" applyProtection="false">
      <alignment horizontal="general" vertical="top" textRotation="0" wrapText="true" indent="0" shrinkToFit="false"/>
      <protection locked="true" hidden="false"/>
    </xf>
    <xf numFmtId="164" fontId="0" fillId="2" borderId="2" xfId="0" applyFont="true" applyBorder="true" applyAlignment="true" applyProtection="false">
      <alignment horizontal="general" vertical="top" textRotation="0" wrapText="true" indent="0" shrinkToFit="false"/>
      <protection locked="true" hidden="false"/>
    </xf>
    <xf numFmtId="165" fontId="0" fillId="2" borderId="2" xfId="0" applyFont="true" applyBorder="true" applyAlignment="true" applyProtection="false">
      <alignment horizontal="general" vertical="top" textRotation="0" wrapText="true" indent="0" shrinkToFit="false"/>
      <protection locked="true" hidden="false"/>
    </xf>
    <xf numFmtId="164" fontId="0" fillId="2" borderId="6" xfId="0" applyFont="true" applyBorder="true" applyAlignment="true" applyProtection="false">
      <alignment horizontal="general" vertical="top" textRotation="0" wrapText="true" indent="0" shrinkToFit="false"/>
      <protection locked="true" hidden="false"/>
    </xf>
    <xf numFmtId="164" fontId="0" fillId="2" borderId="7" xfId="0" applyFont="false" applyBorder="true" applyAlignment="true" applyProtection="false">
      <alignment horizontal="general" vertical="top" textRotation="0" wrapText="true" indent="0" shrinkToFit="false"/>
      <protection locked="true" hidden="false"/>
    </xf>
    <xf numFmtId="164" fontId="0" fillId="2" borderId="1" xfId="0" applyFont="true" applyBorder="true" applyAlignment="true" applyProtection="false">
      <alignment horizontal="general" vertical="top" textRotation="0" wrapText="false" indent="0" shrinkToFit="false"/>
      <protection locked="true" hidden="false"/>
    </xf>
    <xf numFmtId="164" fontId="0" fillId="2" borderId="5" xfId="0" applyFont="false" applyBorder="true" applyAlignment="true" applyProtection="false">
      <alignment horizontal="general" vertical="top" textRotation="0" wrapText="false" indent="0" shrinkToFit="false"/>
      <protection locked="true" hidden="false"/>
    </xf>
    <xf numFmtId="164" fontId="0" fillId="2" borderId="8" xfId="0" applyFont="true" applyBorder="true" applyAlignment="true" applyProtection="false">
      <alignment horizontal="general" vertical="top" textRotation="0" wrapText="true" indent="0" shrinkToFit="false"/>
      <protection locked="true" hidden="false"/>
    </xf>
    <xf numFmtId="164" fontId="0" fillId="2" borderId="9" xfId="0" applyFont="false" applyBorder="true" applyAlignment="true" applyProtection="false">
      <alignment horizontal="general" vertical="top" textRotation="0" wrapText="true" indent="0" shrinkToFit="false"/>
      <protection locked="true" hidden="false"/>
    </xf>
    <xf numFmtId="164" fontId="0" fillId="2" borderId="10" xfId="0" applyFont="false" applyBorder="true" applyAlignment="true" applyProtection="false">
      <alignment horizontal="general" vertical="top" textRotation="0" wrapText="false" indent="0" shrinkToFit="false"/>
      <protection locked="true" hidden="false"/>
    </xf>
    <xf numFmtId="164" fontId="0" fillId="2" borderId="3" xfId="0" applyFont="true" applyBorder="true" applyAlignment="true" applyProtection="false">
      <alignment horizontal="general" vertical="top" textRotation="0" wrapText="true" indent="0" shrinkToFit="false"/>
      <protection locked="true" hidden="false"/>
    </xf>
    <xf numFmtId="164" fontId="0" fillId="2" borderId="0" xfId="0" applyFont="true" applyBorder="true" applyAlignment="true" applyProtection="false">
      <alignment horizontal="general" vertical="top" textRotation="0" wrapText="true" indent="0" shrinkToFit="false"/>
      <protection locked="true" hidden="false"/>
    </xf>
    <xf numFmtId="164" fontId="0" fillId="2" borderId="0" xfId="0" applyFont="false" applyBorder="true" applyAlignment="true" applyProtection="false">
      <alignment horizontal="general" vertical="top" textRotation="0" wrapText="false" indent="0" shrinkToFit="false"/>
      <protection locked="true" hidden="false"/>
    </xf>
    <xf numFmtId="164" fontId="0" fillId="2" borderId="10" xfId="0" applyFont="false" applyBorder="true" applyAlignment="true" applyProtection="false">
      <alignment horizontal="general" vertical="top" textRotation="0" wrapText="tru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9" fillId="3" borderId="4" xfId="0" applyFont="true" applyBorder="true" applyAlignment="true" applyProtection="false">
      <alignment horizontal="center" vertical="bottom" textRotation="0" wrapText="false" indent="0" shrinkToFit="false"/>
      <protection locked="true" hidden="false"/>
    </xf>
    <xf numFmtId="164" fontId="9" fillId="3" borderId="1" xfId="0" applyFont="true" applyBorder="true" applyAlignment="true" applyProtection="false">
      <alignment horizontal="center" vertical="bottom" textRotation="0" wrapText="false" indent="0" shrinkToFit="false"/>
      <protection locked="true" hidden="false"/>
    </xf>
    <xf numFmtId="164" fontId="11" fillId="3" borderId="3" xfId="0" applyFont="true" applyBorder="true" applyAlignment="true" applyProtection="false">
      <alignment horizontal="center" vertical="bottom" textRotation="0" wrapText="false" indent="0" shrinkToFit="false"/>
      <protection locked="true" hidden="false"/>
    </xf>
    <xf numFmtId="164" fontId="11" fillId="3" borderId="2" xfId="0" applyFont="true" applyBorder="true" applyAlignment="true" applyProtection="false">
      <alignment horizontal="center" vertical="bottom" textRotation="0" wrapText="false" indent="0" shrinkToFit="false"/>
      <protection locked="true" hidden="false"/>
    </xf>
    <xf numFmtId="164" fontId="11" fillId="3" borderId="1" xfId="0" applyFont="true" applyBorder="true" applyAlignment="true" applyProtection="false">
      <alignment horizontal="left" vertical="bottom" textRotation="0" wrapText="false" indent="0" shrinkToFit="false"/>
      <protection locked="true" hidden="false"/>
    </xf>
    <xf numFmtId="164" fontId="11" fillId="3" borderId="11" xfId="0" applyFont="true" applyBorder="true" applyAlignment="true" applyProtection="false">
      <alignment horizontal="left" vertical="bottom" textRotation="0" wrapText="false" indent="0" shrinkToFit="false"/>
      <protection locked="true" hidden="false"/>
    </xf>
    <xf numFmtId="164" fontId="11" fillId="3" borderId="10" xfId="0" applyFont="true" applyBorder="true" applyAlignment="true" applyProtection="false">
      <alignment horizontal="center" vertical="bottom" textRotation="0" wrapText="false" indent="0" shrinkToFit="false"/>
      <protection locked="true" hidden="false"/>
    </xf>
    <xf numFmtId="164" fontId="11" fillId="3" borderId="6" xfId="0" applyFont="true" applyBorder="true" applyAlignment="true" applyProtection="false">
      <alignment horizontal="center" vertical="bottom" textRotation="0" wrapText="false" indent="0" shrinkToFit="false"/>
      <protection locked="true" hidden="false"/>
    </xf>
    <xf numFmtId="164" fontId="11" fillId="3" borderId="1" xfId="0" applyFont="true" applyBorder="true" applyAlignment="true" applyProtection="false">
      <alignment horizontal="center" vertical="bottom" textRotation="0" wrapText="false" indent="0" shrinkToFit="false"/>
      <protection locked="true" hidden="false"/>
    </xf>
    <xf numFmtId="164" fontId="10" fillId="2" borderId="0" xfId="0" applyFont="true" applyBorder="false" applyAlignment="false" applyProtection="false">
      <alignment horizontal="general" vertical="bottom" textRotation="0" wrapText="false" indent="0" shrinkToFit="false"/>
      <protection locked="true" hidden="false"/>
    </xf>
    <xf numFmtId="164" fontId="10" fillId="2" borderId="2" xfId="0" applyFont="true" applyBorder="true" applyAlignment="true" applyProtection="false">
      <alignment horizontal="general" vertical="top" textRotation="0" wrapText="true" indent="0" shrinkToFit="false"/>
      <protection locked="true" hidden="false"/>
    </xf>
    <xf numFmtId="164" fontId="10" fillId="2" borderId="1" xfId="0" applyFont="true" applyBorder="true" applyAlignment="true" applyProtection="false">
      <alignment horizontal="general" vertical="bottom" textRotation="0" wrapText="true" indent="0" shrinkToFit="false"/>
      <protection locked="true" hidden="false"/>
    </xf>
    <xf numFmtId="167" fontId="10" fillId="2" borderId="1" xfId="17" applyFont="true" applyBorder="true" applyAlignment="true" applyProtection="true">
      <alignment horizontal="general" vertical="bottom" textRotation="0" wrapText="false" indent="0" shrinkToFit="false"/>
      <protection locked="true" hidden="false"/>
    </xf>
    <xf numFmtId="168" fontId="10" fillId="2" borderId="1" xfId="19" applyFont="true" applyBorder="true" applyAlignment="true" applyProtection="true">
      <alignment horizontal="general" vertical="bottom" textRotation="0" wrapText="false" indent="0" shrinkToFit="false"/>
      <protection locked="true" hidden="false"/>
    </xf>
    <xf numFmtId="167" fontId="10" fillId="2" borderId="6" xfId="17" applyFont="true" applyBorder="true" applyAlignment="true" applyProtection="true">
      <alignment horizontal="general" vertical="bottom" textRotation="0" wrapText="false" indent="0" shrinkToFit="false"/>
      <protection locked="true" hidden="false"/>
    </xf>
    <xf numFmtId="164" fontId="10" fillId="2" borderId="5" xfId="0" applyFont="true" applyBorder="true" applyAlignment="true" applyProtection="false">
      <alignment horizontal="general" vertical="bottom" textRotation="0" wrapText="true" indent="0" shrinkToFit="false"/>
      <protection locked="true" hidden="false"/>
    </xf>
    <xf numFmtId="167" fontId="10" fillId="2" borderId="5" xfId="17" applyFont="true" applyBorder="true" applyAlignment="true" applyProtection="true">
      <alignment horizontal="general" vertical="bottom" textRotation="0" wrapText="false" indent="0" shrinkToFit="false"/>
      <protection locked="true" hidden="false"/>
    </xf>
    <xf numFmtId="168" fontId="10" fillId="2" borderId="5" xfId="0" applyFont="true" applyBorder="true" applyAlignment="false" applyProtection="false">
      <alignment horizontal="general" vertical="bottom" textRotation="0" wrapText="false" indent="0" shrinkToFit="false"/>
      <protection locked="true" hidden="false"/>
    </xf>
    <xf numFmtId="167" fontId="10" fillId="2" borderId="12" xfId="17" applyFont="true" applyBorder="true" applyAlignment="true" applyProtection="true">
      <alignment horizontal="general" vertical="bottom" textRotation="0" wrapText="false" indent="0" shrinkToFit="false"/>
      <protection locked="true" hidden="false"/>
    </xf>
    <xf numFmtId="164" fontId="10" fillId="2" borderId="10" xfId="0" applyFont="true" applyBorder="true" applyAlignment="true" applyProtection="false">
      <alignment horizontal="general" vertical="bottom" textRotation="0" wrapText="true" indent="0" shrinkToFit="false"/>
      <protection locked="true" hidden="false"/>
    </xf>
    <xf numFmtId="168" fontId="0" fillId="2" borderId="5" xfId="0" applyFont="false" applyBorder="true" applyAlignment="false" applyProtection="false">
      <alignment horizontal="general" vertical="bottom" textRotation="0" wrapText="false" indent="0" shrinkToFit="false"/>
      <protection locked="true" hidden="false"/>
    </xf>
    <xf numFmtId="164" fontId="10" fillId="2" borderId="11" xfId="0" applyFont="true" applyBorder="true" applyAlignment="true" applyProtection="false">
      <alignment horizontal="general" vertical="bottom" textRotation="0" wrapText="true" indent="0" shrinkToFit="false"/>
      <protection locked="true" hidden="false"/>
    </xf>
    <xf numFmtId="168" fontId="0" fillId="2" borderId="1" xfId="0" applyFont="false" applyBorder="true" applyAlignment="false" applyProtection="false">
      <alignment horizontal="general" vertical="bottom" textRotation="0" wrapText="false" indent="0" shrinkToFit="false"/>
      <protection locked="true" hidden="false"/>
    </xf>
    <xf numFmtId="164" fontId="10" fillId="2" borderId="9" xfId="0" applyFont="true" applyBorder="true" applyAlignment="true" applyProtection="false">
      <alignment horizontal="general" vertical="bottom" textRotation="0" wrapText="true" indent="0" shrinkToFit="false"/>
      <protection locked="true" hidden="false"/>
    </xf>
    <xf numFmtId="167" fontId="10" fillId="2" borderId="10" xfId="17" applyFont="true" applyBorder="true" applyAlignment="true" applyProtection="true">
      <alignment horizontal="general" vertical="bottom" textRotation="0" wrapText="false" indent="0" shrinkToFit="false"/>
      <protection locked="true" hidden="false"/>
    </xf>
    <xf numFmtId="168" fontId="0" fillId="2" borderId="10" xfId="0" applyFont="false" applyBorder="true" applyAlignment="false" applyProtection="false">
      <alignment horizontal="general" vertical="bottom" textRotation="0" wrapText="false" indent="0" shrinkToFit="false"/>
      <protection locked="true" hidden="false"/>
    </xf>
    <xf numFmtId="167" fontId="10" fillId="2" borderId="8" xfId="17" applyFont="true" applyBorder="true" applyAlignment="true" applyProtection="true">
      <alignment horizontal="general" vertical="bottom" textRotation="0" wrapText="false" indent="0" shrinkToFit="false"/>
      <protection locked="true" hidden="false"/>
    </xf>
    <xf numFmtId="164" fontId="10" fillId="2" borderId="11" xfId="0" applyFont="true" applyBorder="true" applyAlignment="false" applyProtection="false">
      <alignment horizontal="general" vertical="bottom" textRotation="0" wrapText="false" indent="0" shrinkToFit="false"/>
      <protection locked="true" hidden="false"/>
    </xf>
    <xf numFmtId="164" fontId="10" fillId="2" borderId="7" xfId="0" applyFont="true" applyBorder="true" applyAlignment="false" applyProtection="false">
      <alignment horizontal="general" vertical="bottom" textRotation="0" wrapText="false" indent="0" shrinkToFit="false"/>
      <protection locked="true" hidden="false"/>
    </xf>
    <xf numFmtId="164" fontId="10" fillId="2" borderId="10" xfId="0" applyFont="true" applyBorder="true" applyAlignment="true" applyProtection="false">
      <alignment horizontal="general" vertical="top" textRotation="0" wrapText="true" indent="0" shrinkToFit="false"/>
      <protection locked="true" hidden="false"/>
    </xf>
    <xf numFmtId="164" fontId="10" fillId="2" borderId="5" xfId="0" applyFont="true" applyBorder="true" applyAlignment="false" applyProtection="false">
      <alignment horizontal="general" vertical="bottom" textRotation="0" wrapText="false" indent="0" shrinkToFit="false"/>
      <protection locked="true" hidden="false"/>
    </xf>
    <xf numFmtId="164" fontId="10" fillId="2" borderId="10" xfId="0" applyFont="true" applyBorder="true" applyAlignment="false" applyProtection="false">
      <alignment horizontal="general" vertical="bottom" textRotation="0" wrapText="false" indent="0" shrinkToFit="false"/>
      <protection locked="true" hidden="false"/>
    </xf>
    <xf numFmtId="164" fontId="0" fillId="2" borderId="1" xfId="0" applyFont="true" applyBorder="true" applyAlignment="false" applyProtection="false">
      <alignment horizontal="general" vertical="bottom" textRotation="0" wrapText="false" indent="0" shrinkToFit="false"/>
      <protection locked="true" hidden="false"/>
    </xf>
    <xf numFmtId="164" fontId="0" fillId="2" borderId="5" xfId="0" applyFont="false" applyBorder="true" applyAlignment="false" applyProtection="false">
      <alignment horizontal="general" vertical="bottom" textRotation="0" wrapText="false" indent="0" shrinkToFit="false"/>
      <protection locked="true" hidden="false"/>
    </xf>
    <xf numFmtId="164" fontId="0" fillId="2" borderId="10" xfId="0" applyFont="false" applyBorder="true" applyAlignment="false" applyProtection="false">
      <alignment horizontal="general" vertical="bottom" textRotation="0" wrapText="false" indent="0" shrinkToFit="false"/>
      <protection locked="true" hidden="false"/>
    </xf>
    <xf numFmtId="164" fontId="10" fillId="2" borderId="0"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7" fontId="12" fillId="2" borderId="0" xfId="0" applyFont="true" applyBorder="true" applyAlignment="false" applyProtection="false">
      <alignment horizontal="general" vertical="bottom" textRotation="0" wrapText="false" indent="0" shrinkToFit="false"/>
      <protection locked="true" hidden="false"/>
    </xf>
    <xf numFmtId="167" fontId="9"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true" applyBorder="true" applyAlignment="false" applyProtection="false">
      <alignment horizontal="general" vertical="bottom" textRotation="0" wrapText="false" indent="0" shrinkToFit="false"/>
      <protection locked="true" hidden="false"/>
    </xf>
    <xf numFmtId="167" fontId="0" fillId="2" borderId="0" xfId="17" applyFont="true" applyBorder="true" applyAlignment="true" applyProtection="true">
      <alignment horizontal="general" vertical="bottom" textRotation="0" wrapText="false" indent="0" shrinkToFit="false"/>
      <protection locked="true" hidden="false"/>
    </xf>
    <xf numFmtId="164" fontId="13" fillId="2" borderId="0" xfId="0" applyFont="true" applyBorder="false" applyAlignment="true" applyProtection="false">
      <alignment horizontal="general" vertical="top" textRotation="0" wrapText="false" indent="0" shrinkToFit="false"/>
      <protection locked="true" hidden="false"/>
    </xf>
    <xf numFmtId="169" fontId="14" fillId="2" borderId="0" xfId="0" applyFont="true" applyBorder="true" applyAlignment="true" applyProtection="false">
      <alignment horizontal="general" vertical="top" textRotation="0" wrapText="false" indent="0" shrinkToFit="false"/>
      <protection locked="true" hidden="false"/>
    </xf>
    <xf numFmtId="170" fontId="15" fillId="2" borderId="0" xfId="0" applyFont="true" applyBorder="false" applyAlignment="true" applyProtection="false">
      <alignment horizontal="general" vertical="top" textRotation="0" wrapText="false" indent="0" shrinkToFit="false"/>
      <protection locked="true" hidden="false"/>
    </xf>
    <xf numFmtId="170" fontId="0" fillId="2" borderId="0" xfId="0" applyFont="false" applyBorder="false" applyAlignment="true" applyProtection="false">
      <alignment horizontal="general" vertical="top" textRotation="0" wrapText="false" indent="0" shrinkToFit="false"/>
      <protection locked="true" hidden="false"/>
    </xf>
    <xf numFmtId="170" fontId="15" fillId="2" borderId="0" xfId="0" applyFont="true" applyBorder="true" applyAlignment="true" applyProtection="false">
      <alignment horizontal="general" vertical="top" textRotation="0" wrapText="false" indent="0" shrinkToFit="false"/>
      <protection locked="true" hidden="false"/>
    </xf>
    <xf numFmtId="170" fontId="0" fillId="2" borderId="0" xfId="0" applyFont="false" applyBorder="true" applyAlignment="true" applyProtection="false">
      <alignment horizontal="general" vertical="top" textRotation="0" wrapText="false" indent="0" shrinkToFit="false"/>
      <protection locked="true" hidden="false"/>
    </xf>
    <xf numFmtId="164" fontId="13" fillId="3" borderId="2" xfId="0" applyFont="true" applyBorder="true" applyAlignment="true" applyProtection="false">
      <alignment horizontal="center" vertical="top" textRotation="0" wrapText="false" indent="0" shrinkToFit="false"/>
      <protection locked="true" hidden="false"/>
    </xf>
    <xf numFmtId="164" fontId="0" fillId="2" borderId="11" xfId="0" applyFont="false" applyBorder="true" applyAlignment="true" applyProtection="false">
      <alignment horizontal="general" vertical="top" textRotation="0" wrapText="false" indent="0" shrinkToFit="false"/>
      <protection locked="true" hidden="false"/>
    </xf>
    <xf numFmtId="170" fontId="16" fillId="2" borderId="13" xfId="0" applyFont="true" applyBorder="true" applyAlignment="true" applyProtection="false">
      <alignment horizontal="center" vertical="top" textRotation="0" wrapText="false" indent="0" shrinkToFit="false"/>
      <protection locked="true" hidden="false"/>
    </xf>
    <xf numFmtId="170" fontId="11" fillId="2" borderId="13" xfId="0" applyFont="true" applyBorder="true" applyAlignment="true" applyProtection="false">
      <alignment horizontal="center" vertical="top" textRotation="0" wrapText="false" indent="0" shrinkToFit="false"/>
      <protection locked="true" hidden="false"/>
    </xf>
    <xf numFmtId="164" fontId="11" fillId="2" borderId="3" xfId="0" applyFont="true" applyBorder="true" applyAlignment="true" applyProtection="false">
      <alignment horizontal="center" vertical="top" textRotation="0" wrapText="false" indent="0" shrinkToFit="false"/>
      <protection locked="true" hidden="false"/>
    </xf>
    <xf numFmtId="164" fontId="11" fillId="2" borderId="7" xfId="0" applyFont="true" applyBorder="true" applyAlignment="true" applyProtection="false">
      <alignment horizontal="general" vertical="top" textRotation="0" wrapText="false" indent="0" shrinkToFit="false"/>
      <protection locked="true" hidden="false"/>
    </xf>
    <xf numFmtId="169" fontId="15" fillId="2" borderId="0" xfId="0" applyFont="true" applyBorder="true" applyAlignment="true" applyProtection="false">
      <alignment horizontal="general" vertical="top" textRotation="0" wrapText="false" indent="0" shrinkToFit="false"/>
      <protection locked="true" hidden="false"/>
    </xf>
    <xf numFmtId="164" fontId="10" fillId="2" borderId="0" xfId="0" applyFont="true" applyBorder="true" applyAlignment="true" applyProtection="false">
      <alignment horizontal="general" vertical="top" textRotation="0" wrapText="false" indent="0" shrinkToFit="false"/>
      <protection locked="true" hidden="false"/>
    </xf>
    <xf numFmtId="169" fontId="17" fillId="2" borderId="12" xfId="0" applyFont="true" applyBorder="true" applyAlignment="true" applyProtection="false">
      <alignment horizontal="general" vertical="top" textRotation="0" wrapText="false" indent="0" shrinkToFit="false"/>
      <protection locked="true" hidden="false"/>
    </xf>
    <xf numFmtId="164" fontId="10" fillId="2" borderId="7" xfId="0" applyFont="true" applyBorder="true" applyAlignment="true" applyProtection="false">
      <alignment horizontal="left" vertical="bottom" textRotation="0" wrapText="false" indent="2" shrinkToFit="false"/>
      <protection locked="true" hidden="false"/>
    </xf>
    <xf numFmtId="172" fontId="17" fillId="2" borderId="0" xfId="15" applyFont="true" applyBorder="true" applyAlignment="true" applyProtection="true">
      <alignment horizontal="general" vertical="top" textRotation="0" wrapText="false" indent="0" shrinkToFit="false"/>
      <protection locked="true" hidden="false"/>
    </xf>
    <xf numFmtId="164" fontId="10" fillId="2" borderId="12" xfId="0" applyFont="true" applyBorder="true" applyAlignment="true" applyProtection="false">
      <alignment horizontal="general" vertical="top" textRotation="0" wrapText="false" indent="0" shrinkToFit="false"/>
      <protection locked="true" hidden="false"/>
    </xf>
    <xf numFmtId="164" fontId="0" fillId="2" borderId="7" xfId="0" applyFont="true" applyBorder="true" applyAlignment="true" applyProtection="false">
      <alignment horizontal="left" vertical="top" textRotation="0" wrapText="true" indent="2" shrinkToFit="false"/>
      <protection locked="true" hidden="false"/>
    </xf>
    <xf numFmtId="170" fontId="17" fillId="2" borderId="12" xfId="0" applyFont="true" applyBorder="true" applyAlignment="true" applyProtection="false">
      <alignment horizontal="general" vertical="top" textRotation="0" wrapText="false" indent="0" shrinkToFit="false"/>
      <protection locked="true" hidden="false"/>
    </xf>
    <xf numFmtId="164" fontId="0" fillId="2" borderId="7" xfId="0" applyFont="true" applyBorder="true" applyAlignment="true" applyProtection="false">
      <alignment horizontal="left" vertical="top" textRotation="0" wrapText="false" indent="2" shrinkToFit="false"/>
      <protection locked="true" hidden="false"/>
    </xf>
    <xf numFmtId="164" fontId="10" fillId="2" borderId="7" xfId="0" applyFont="true" applyBorder="true" applyAlignment="true" applyProtection="false">
      <alignment horizontal="left" vertical="bottom" textRotation="0" wrapText="true" indent="2" shrinkToFit="false"/>
      <protection locked="true" hidden="false"/>
    </xf>
    <xf numFmtId="170" fontId="17" fillId="2" borderId="0" xfId="0" applyFont="true" applyBorder="true" applyAlignment="true" applyProtection="false">
      <alignment horizontal="general" vertical="top" textRotation="0" wrapText="false" indent="0" shrinkToFit="false"/>
      <protection locked="true" hidden="false"/>
    </xf>
    <xf numFmtId="170" fontId="10" fillId="2" borderId="12" xfId="0" applyFont="true" applyBorder="true" applyAlignment="true" applyProtection="false">
      <alignment horizontal="general" vertical="top" textRotation="0" wrapText="false" indent="0" shrinkToFit="false"/>
      <protection locked="true" hidden="false"/>
    </xf>
    <xf numFmtId="164" fontId="9" fillId="2" borderId="7" xfId="0" applyFont="true" applyBorder="true" applyAlignment="true" applyProtection="false">
      <alignment horizontal="general" vertical="top" textRotation="0" wrapText="false" indent="0" shrinkToFit="false"/>
      <protection locked="true" hidden="false"/>
    </xf>
    <xf numFmtId="169" fontId="18" fillId="2" borderId="0" xfId="0" applyFont="true" applyBorder="true" applyAlignment="true" applyProtection="false">
      <alignment horizontal="general" vertical="top" textRotation="0" wrapText="false" indent="0" shrinkToFit="false"/>
      <protection locked="true" hidden="false"/>
    </xf>
    <xf numFmtId="169" fontId="19" fillId="2" borderId="12" xfId="0" applyFont="true" applyBorder="true" applyAlignment="true" applyProtection="false">
      <alignment horizontal="general" vertical="top" textRotation="0" wrapText="false" indent="0" shrinkToFit="false"/>
      <protection locked="true" hidden="false"/>
    </xf>
    <xf numFmtId="164" fontId="0" fillId="2" borderId="7" xfId="0" applyFont="false" applyBorder="true" applyAlignment="true" applyProtection="false">
      <alignment horizontal="general" vertical="top" textRotation="0" wrapText="false" indent="0" shrinkToFit="false"/>
      <protection locked="true" hidden="false"/>
    </xf>
    <xf numFmtId="164" fontId="0" fillId="2" borderId="12" xfId="0" applyFont="false" applyBorder="true" applyAlignment="true" applyProtection="false">
      <alignment horizontal="general" vertical="top" textRotation="0" wrapText="false" indent="0" shrinkToFit="false"/>
      <protection locked="true" hidden="false"/>
    </xf>
    <xf numFmtId="164" fontId="0" fillId="2" borderId="7" xfId="0" applyFont="tru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true" applyProtection="false">
      <alignment horizontal="general" vertical="top" textRotation="0" wrapText="false" indent="0" shrinkToFit="false"/>
      <protection locked="true" hidden="false"/>
    </xf>
    <xf numFmtId="170" fontId="15" fillId="2" borderId="14" xfId="0" applyFont="true" applyBorder="true" applyAlignment="true" applyProtection="false">
      <alignment horizontal="general" vertical="top" textRotation="0" wrapText="false" indent="0" shrinkToFit="false"/>
      <protection locked="true" hidden="false"/>
    </xf>
    <xf numFmtId="164" fontId="0" fillId="2" borderId="14" xfId="0" applyFont="false" applyBorder="true" applyAlignment="true" applyProtection="false">
      <alignment horizontal="general" vertical="top" textRotation="0" wrapText="false" indent="0" shrinkToFit="false"/>
      <protection locked="true" hidden="false"/>
    </xf>
    <xf numFmtId="164" fontId="0" fillId="2" borderId="8" xfId="0" applyFont="false" applyBorder="true" applyAlignment="true" applyProtection="false">
      <alignment horizontal="general" vertical="top" textRotation="0" wrapText="false" indent="0" shrinkToFit="false"/>
      <protection locked="true" hidden="false"/>
    </xf>
    <xf numFmtId="170" fontId="20" fillId="2" borderId="0" xfId="0" applyFont="true" applyBorder="true" applyAlignment="true" applyProtection="false">
      <alignment horizontal="general" vertical="top" textRotation="0" wrapText="false" indent="0" shrinkToFit="false"/>
      <protection locked="true" hidden="false"/>
    </xf>
    <xf numFmtId="170" fontId="21" fillId="2" borderId="0" xfId="0" applyFont="true" applyBorder="true" applyAlignment="true" applyProtection="false">
      <alignment horizontal="general" vertical="top" textRotation="0" wrapText="false" indent="0" shrinkToFit="false"/>
      <protection locked="true" hidden="false"/>
    </xf>
    <xf numFmtId="164" fontId="9" fillId="3" borderId="2" xfId="0" applyFont="true" applyBorder="true" applyAlignment="true" applyProtection="false">
      <alignment horizontal="center" vertical="top" textRotation="0" wrapText="false" indent="0" shrinkToFit="false"/>
      <protection locked="true" hidden="false"/>
    </xf>
    <xf numFmtId="164" fontId="11" fillId="2" borderId="11" xfId="0" applyFont="true" applyBorder="true" applyAlignment="true" applyProtection="false">
      <alignment horizontal="left" vertical="bottom" textRotation="0" wrapText="false" indent="0" shrinkToFit="false"/>
      <protection locked="true" hidden="false"/>
    </xf>
    <xf numFmtId="164" fontId="0" fillId="2" borderId="7" xfId="0" applyFont="true" applyBorder="true" applyAlignment="true" applyProtection="false">
      <alignment horizontal="left" vertical="bottom" textRotation="0" wrapText="false" indent="2" shrinkToFit="false"/>
      <protection locked="true" hidden="false"/>
    </xf>
    <xf numFmtId="169" fontId="0" fillId="2" borderId="12" xfId="0" applyFont="false" applyBorder="true" applyAlignment="false" applyProtection="false">
      <alignment horizontal="general" vertical="bottom" textRotation="0" wrapText="false" indent="0" shrinkToFit="false"/>
      <protection locked="true" hidden="false"/>
    </xf>
    <xf numFmtId="172" fontId="0" fillId="2" borderId="0" xfId="15" applyFont="true" applyBorder="true" applyAlignment="true" applyProtection="true">
      <alignment horizontal="general" vertical="bottom" textRotation="0" wrapText="false" indent="0" shrinkToFit="false"/>
      <protection locked="true" hidden="false"/>
    </xf>
    <xf numFmtId="172" fontId="17" fillId="2" borderId="0" xfId="0" applyFont="true" applyBorder="true" applyAlignment="true" applyProtection="false">
      <alignment horizontal="general" vertical="top" textRotation="0" wrapText="false" indent="0" shrinkToFit="false"/>
      <protection locked="true" hidden="false"/>
    </xf>
    <xf numFmtId="172" fontId="0" fillId="2" borderId="12" xfId="0" applyFont="false" applyBorder="true" applyAlignment="false" applyProtection="false">
      <alignment horizontal="general" vertical="bottom" textRotation="0" wrapText="false" indent="0" shrinkToFit="false"/>
      <protection locked="true" hidden="false"/>
    </xf>
    <xf numFmtId="172" fontId="0" fillId="2" borderId="15" xfId="15" applyFont="true" applyBorder="true" applyAlignment="true" applyProtection="true">
      <alignment horizontal="general" vertical="bottom" textRotation="0" wrapText="false" indent="0" shrinkToFit="false"/>
      <protection locked="true" hidden="false"/>
    </xf>
    <xf numFmtId="169" fontId="17" fillId="2" borderId="0" xfId="0" applyFont="true" applyBorder="true" applyAlignment="true" applyProtection="false">
      <alignment horizontal="general" vertical="top" textRotation="0" wrapText="false" indent="0" shrinkToFit="false"/>
      <protection locked="true" hidden="false"/>
    </xf>
    <xf numFmtId="172" fontId="0" fillId="2" borderId="16" xfId="0" applyFont="false" applyBorder="true" applyAlignment="false" applyProtection="false">
      <alignment horizontal="general" vertical="bottom" textRotation="0" wrapText="false" indent="0" shrinkToFit="false"/>
      <protection locked="true" hidden="false"/>
    </xf>
    <xf numFmtId="164" fontId="11" fillId="2" borderId="7" xfId="0" applyFont="true" applyBorder="true" applyAlignment="true" applyProtection="false">
      <alignment horizontal="left" vertical="bottom" textRotation="0" wrapText="false" indent="0" shrinkToFit="false"/>
      <protection locked="true" hidden="false"/>
    </xf>
    <xf numFmtId="172" fontId="0" fillId="2" borderId="12" xfId="15" applyFont="true" applyBorder="true" applyAlignment="true" applyProtection="true">
      <alignment horizontal="general" vertical="bottom" textRotation="0" wrapText="false" indent="0" shrinkToFit="false"/>
      <protection locked="true" hidden="false"/>
    </xf>
    <xf numFmtId="164" fontId="0" fillId="2" borderId="12" xfId="0" applyFont="false" applyBorder="true" applyAlignment="false" applyProtection="false">
      <alignment horizontal="general" vertical="bottom" textRotation="0" wrapText="false" indent="0" shrinkToFit="false"/>
      <protection locked="true" hidden="false"/>
    </xf>
    <xf numFmtId="164" fontId="11" fillId="2" borderId="7" xfId="0" applyFont="true" applyBorder="true" applyAlignment="false" applyProtection="false">
      <alignment horizontal="general" vertical="bottom" textRotation="0" wrapText="false" indent="0" shrinkToFit="false"/>
      <protection locked="true" hidden="false"/>
    </xf>
    <xf numFmtId="169" fontId="0" fillId="2" borderId="15" xfId="0" applyFont="false" applyBorder="true" applyAlignment="false" applyProtection="false">
      <alignment horizontal="general" vertical="bottom" textRotation="0" wrapText="false" indent="0" shrinkToFit="false"/>
      <protection locked="true" hidden="false"/>
    </xf>
    <xf numFmtId="169" fontId="0" fillId="2"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0" fillId="2" borderId="14" xfId="0" applyFont="fals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11" fillId="2" borderId="11" xfId="0" applyFont="true" applyBorder="true" applyAlignment="false" applyProtection="false">
      <alignment horizontal="general" vertical="bottom" textRotation="0" wrapText="false" indent="0" shrinkToFit="false"/>
      <protection locked="true" hidden="false"/>
    </xf>
    <xf numFmtId="164" fontId="0" fillId="2" borderId="17" xfId="0" applyFont="false" applyBorder="true" applyAlignment="false" applyProtection="false">
      <alignment horizontal="general" vertical="bottom" textRotation="0" wrapText="false" indent="0" shrinkToFit="false"/>
      <protection locked="true" hidden="false"/>
    </xf>
    <xf numFmtId="170" fontId="11" fillId="2" borderId="3" xfId="0" applyFont="true" applyBorder="true" applyAlignment="true" applyProtection="false">
      <alignment horizontal="center" vertical="top" textRotation="0" wrapText="false" indent="0" shrinkToFit="false"/>
      <protection locked="true" hidden="false"/>
    </xf>
    <xf numFmtId="172" fontId="17" fillId="2" borderId="12" xfId="15" applyFont="true" applyBorder="true" applyAlignment="true" applyProtection="true">
      <alignment horizontal="general" vertical="bottom" textRotation="0" wrapText="false" indent="0" shrinkToFit="false"/>
      <protection locked="true" hidden="false"/>
    </xf>
    <xf numFmtId="170" fontId="0" fillId="2" borderId="12" xfId="0" applyFont="false" applyBorder="true" applyAlignment="false" applyProtection="false">
      <alignment horizontal="general" vertical="bottom" textRotation="0" wrapText="false" indent="0" shrinkToFit="false"/>
      <protection locked="true" hidden="false"/>
    </xf>
    <xf numFmtId="170" fontId="0" fillId="2" borderId="8" xfId="0" applyFont="false" applyBorder="true" applyAlignment="false" applyProtection="false">
      <alignment horizontal="general" vertical="bottom" textRotation="0" wrapText="false" indent="0" shrinkToFit="false"/>
      <protection locked="true" hidden="false"/>
    </xf>
    <xf numFmtId="164" fontId="11" fillId="2" borderId="7" xfId="0" applyFont="true" applyBorder="true" applyAlignment="true" applyProtection="false">
      <alignment horizontal="left" vertical="bottom" textRotation="0" wrapText="false" indent="2" shrinkToFit="false"/>
      <protection locked="true" hidden="false"/>
    </xf>
    <xf numFmtId="172" fontId="17" fillId="2" borderId="12" xfId="0" applyFont="true" applyBorder="true" applyAlignment="false" applyProtection="false">
      <alignment horizontal="general" vertical="bottom" textRotation="0" wrapText="false" indent="0" shrinkToFit="false"/>
      <protection locked="true" hidden="false"/>
    </xf>
    <xf numFmtId="172" fontId="17" fillId="2" borderId="8" xfId="15" applyFont="true" applyBorder="true" applyAlignment="true" applyProtection="true">
      <alignment horizontal="general" vertical="bottom" textRotation="0" wrapText="false" indent="0" shrinkToFit="false"/>
      <protection locked="true" hidden="false"/>
    </xf>
    <xf numFmtId="172" fontId="18" fillId="2" borderId="12" xfId="0" applyFont="true" applyBorder="true" applyAlignment="false" applyProtection="false">
      <alignment horizontal="general" vertical="bottom" textRotation="0" wrapText="false" indent="0" shrinkToFit="false"/>
      <protection locked="true" hidden="false"/>
    </xf>
    <xf numFmtId="164" fontId="0" fillId="2" borderId="11" xfId="0" applyFont="false" applyBorder="true" applyAlignment="false" applyProtection="false">
      <alignment horizontal="general" vertical="bottom" textRotation="0" wrapText="false" indent="0" shrinkToFit="false"/>
      <protection locked="true" hidden="false"/>
    </xf>
    <xf numFmtId="164" fontId="11" fillId="2" borderId="13" xfId="0" applyFont="true" applyBorder="true" applyAlignment="true" applyProtection="false">
      <alignment horizontal="center" vertical="bottom" textRotation="0" wrapText="false" indent="0" shrinkToFit="false"/>
      <protection locked="true" hidden="false"/>
    </xf>
    <xf numFmtId="164" fontId="11" fillId="2" borderId="3" xfId="0" applyFont="true" applyBorder="true" applyAlignment="true" applyProtection="false">
      <alignment horizontal="center" vertical="bottom" textRotation="0" wrapText="false" indent="0" shrinkToFit="false"/>
      <protection locked="true" hidden="false"/>
    </xf>
    <xf numFmtId="173" fontId="0" fillId="2" borderId="0" xfId="19" applyFont="true" applyBorder="true" applyAlignment="true" applyProtection="true">
      <alignment horizontal="general" vertical="bottom" textRotation="0" wrapText="false" indent="0" shrinkToFit="false"/>
      <protection locked="true" hidden="false"/>
    </xf>
    <xf numFmtId="173" fontId="0" fillId="2" borderId="12" xfId="19" applyFont="true" applyBorder="true" applyAlignment="true" applyProtection="true">
      <alignment horizontal="general" vertical="bottom" textRotation="0" wrapText="false" indent="0" shrinkToFit="false"/>
      <protection locked="true" hidden="false"/>
    </xf>
    <xf numFmtId="164" fontId="11" fillId="2" borderId="9" xfId="0" applyFont="true" applyBorder="true" applyAlignment="true" applyProtection="false">
      <alignment horizontal="left" vertical="bottom" textRotation="0" wrapText="false" indent="0" shrinkToFit="false"/>
      <protection locked="true" hidden="false"/>
    </xf>
    <xf numFmtId="174" fontId="0" fillId="2" borderId="14" xfId="0" applyFont="false" applyBorder="true" applyAlignment="false" applyProtection="false">
      <alignment horizontal="general" vertical="bottom" textRotation="0" wrapText="false" indent="0" shrinkToFit="false"/>
      <protection locked="true" hidden="false"/>
    </xf>
    <xf numFmtId="174" fontId="0" fillId="2" borderId="8"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general" vertical="bottom" textRotation="0" wrapText="true" indent="0" shrinkToFit="false"/>
      <protection locked="true" hidden="false"/>
    </xf>
    <xf numFmtId="164" fontId="22" fillId="2" borderId="14" xfId="0" applyFont="true" applyBorder="true" applyAlignment="true" applyProtection="false">
      <alignment horizontal="general" vertical="bottom" textRotation="0" wrapText="true" indent="0" shrinkToFit="false"/>
      <protection locked="true" hidden="false"/>
    </xf>
    <xf numFmtId="164" fontId="9" fillId="2" borderId="14" xfId="0" applyFont="true" applyBorder="true" applyAlignment="true" applyProtection="false">
      <alignment horizontal="center" vertical="bottom" textRotation="0" wrapText="false" indent="0" shrinkToFit="false"/>
      <protection locked="true" hidden="false"/>
    </xf>
    <xf numFmtId="164" fontId="0" fillId="2" borderId="0" xfId="0" applyFont="false" applyBorder="false" applyAlignment="true" applyProtection="false">
      <alignment horizontal="general" vertical="center" textRotation="0" wrapText="false" indent="0" shrinkToFit="false"/>
      <protection locked="true" hidden="false"/>
    </xf>
    <xf numFmtId="164" fontId="11" fillId="2" borderId="0" xfId="0" applyFont="true" applyBorder="false" applyAlignment="true" applyProtection="false">
      <alignment horizontal="general" vertical="bottom" textRotation="0" wrapText="true" indent="0" shrinkToFit="false"/>
      <protection locked="true" hidden="false"/>
    </xf>
    <xf numFmtId="175" fontId="12" fillId="3" borderId="18" xfId="0" applyFont="true" applyBorder="true" applyAlignment="true" applyProtection="false">
      <alignment horizontal="general" vertical="center" textRotation="0" wrapText="false" indent="0" shrinkToFit="false"/>
      <protection locked="true" hidden="false"/>
    </xf>
    <xf numFmtId="164" fontId="11" fillId="2" borderId="0" xfId="0" applyFont="true" applyBorder="false" applyAlignment="false" applyProtection="false">
      <alignment horizontal="general" vertical="bottom" textRotation="0" wrapText="false" indent="0" shrinkToFit="false"/>
      <protection locked="true" hidden="false"/>
    </xf>
    <xf numFmtId="164" fontId="12" fillId="2" borderId="0" xfId="0" applyFont="true" applyBorder="false" applyAlignment="true" applyProtection="false">
      <alignment horizontal="general" vertical="center" textRotation="0" wrapText="false" indent="0" shrinkToFit="false"/>
      <protection locked="true" hidden="false"/>
    </xf>
    <xf numFmtId="175" fontId="12" fillId="2" borderId="18" xfId="0" applyFont="true" applyBorder="true" applyAlignment="true" applyProtection="false">
      <alignment horizontal="general" vertical="center" textRotation="0" wrapText="false" indent="0" shrinkToFit="false"/>
      <protection locked="true" hidden="false"/>
    </xf>
    <xf numFmtId="168" fontId="12" fillId="2" borderId="0" xfId="0" applyFont="true" applyBorder="true" applyAlignment="true" applyProtection="false">
      <alignment horizontal="general" vertical="center" textRotation="0" wrapText="false" indent="0" shrinkToFit="false"/>
      <protection locked="true" hidden="false"/>
    </xf>
    <xf numFmtId="172" fontId="12" fillId="2" borderId="18" xfId="15" applyFont="true" applyBorder="true" applyAlignment="true" applyProtection="true">
      <alignment horizontal="general" vertical="center" textRotation="0" wrapText="false" indent="0" shrinkToFit="false"/>
      <protection locked="true" hidden="false"/>
    </xf>
    <xf numFmtId="164" fontId="23" fillId="2" borderId="0" xfId="0" applyFont="true" applyBorder="false" applyAlignment="false" applyProtection="false">
      <alignment horizontal="general" vertical="bottom" textRotation="0" wrapText="false" indent="0" shrinkToFit="false"/>
      <protection locked="true" hidden="false"/>
    </xf>
    <xf numFmtId="164" fontId="22" fillId="2" borderId="14" xfId="0" applyFont="true" applyBorder="true" applyAlignment="true" applyProtection="false">
      <alignment horizontal="general" vertical="top" textRotation="0" wrapText="true" indent="0" shrinkToFit="false"/>
      <protection locked="true" hidden="false"/>
    </xf>
    <xf numFmtId="164" fontId="24" fillId="2" borderId="0" xfId="0" applyFont="true" applyBorder="false" applyAlignment="true" applyProtection="false">
      <alignment horizontal="center" vertical="bottom" textRotation="0" wrapText="false" indent="0" shrinkToFit="false"/>
      <protection locked="true" hidden="false"/>
    </xf>
    <xf numFmtId="164" fontId="22" fillId="2" borderId="0" xfId="0" applyFont="true" applyBorder="true" applyAlignment="true" applyProtection="false">
      <alignment horizontal="general" vertical="top" textRotation="0" wrapText="true" indent="0" shrinkToFit="false"/>
      <protection locked="true" hidden="false"/>
    </xf>
    <xf numFmtId="164" fontId="9" fillId="2" borderId="0" xfId="0" applyFont="true" applyBorder="true" applyAlignment="true" applyProtection="false">
      <alignment horizontal="center" vertical="bottom" textRotation="0" wrapText="false" indent="0" shrinkToFit="false"/>
      <protection locked="true" hidden="false"/>
    </xf>
    <xf numFmtId="164" fontId="11" fillId="2" borderId="0" xfId="0" applyFont="true" applyBorder="false" applyAlignment="true" applyProtection="false">
      <alignment horizontal="left" vertical="top" textRotation="0" wrapText="true" indent="0" shrinkToFit="false"/>
      <protection locked="true" hidden="false"/>
    </xf>
    <xf numFmtId="165" fontId="12" fillId="2" borderId="18" xfId="0" applyFont="true" applyBorder="true" applyAlignment="true" applyProtection="false">
      <alignment horizontal="center" vertical="center" textRotation="0" wrapText="false" indent="0" shrinkToFit="false"/>
      <protection locked="true" hidden="false"/>
    </xf>
    <xf numFmtId="164" fontId="24" fillId="2"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true" applyProtection="false">
      <alignment horizontal="center" vertical="bottom" textRotation="0" wrapText="false" indent="0" shrinkToFit="false"/>
      <protection locked="true" hidden="false"/>
    </xf>
    <xf numFmtId="164" fontId="12" fillId="2" borderId="18" xfId="0" applyFont="true" applyBorder="true" applyAlignment="true" applyProtection="false">
      <alignment horizontal="center" vertical="center" textRotation="0" wrapText="false" indent="0" shrinkToFit="false"/>
      <protection locked="true" hidden="false"/>
    </xf>
    <xf numFmtId="164" fontId="9" fillId="2" borderId="0" xfId="0" applyFont="true" applyBorder="false" applyAlignment="true" applyProtection="false">
      <alignment horizontal="center" vertical="center" textRotation="0" wrapText="false" indent="0" shrinkToFit="false"/>
      <protection locked="true" hidden="false"/>
    </xf>
    <xf numFmtId="164" fontId="0" fillId="2" borderId="0" xfId="0" applyFont="false" applyBorder="false" applyAlignment="true" applyProtection="false">
      <alignment horizontal="general" vertical="center" textRotation="0" wrapText="true" indent="0" shrinkToFit="false"/>
      <protection locked="true" hidden="false"/>
    </xf>
    <xf numFmtId="164" fontId="23" fillId="2" borderId="0" xfId="0" applyFont="true" applyBorder="false" applyAlignment="true" applyProtection="false">
      <alignment horizontal="general" vertical="bottom" textRotation="0" wrapText="true" indent="0" shrinkToFit="false"/>
      <protection locked="true" hidden="false"/>
    </xf>
    <xf numFmtId="164" fontId="11" fillId="2" borderId="0" xfId="0" applyFont="true" applyBorder="false" applyAlignment="true" applyProtection="false">
      <alignment horizontal="general" vertical="top" textRotation="0" wrapText="true" indent="0" shrinkToFit="false"/>
      <protection locked="true" hidden="false"/>
    </xf>
    <xf numFmtId="168" fontId="12" fillId="2" borderId="18" xfId="0" applyFont="true" applyBorder="true" applyAlignment="true" applyProtection="false">
      <alignment horizontal="general" vertical="center" textRotation="0" wrapText="false" indent="0" shrinkToFit="false"/>
      <protection locked="true" hidden="false"/>
    </xf>
    <xf numFmtId="176" fontId="12" fillId="2" borderId="18" xfId="0" applyFont="true" applyBorder="true" applyAlignment="true" applyProtection="false">
      <alignment horizontal="general" vertical="center" textRotation="0" wrapText="false" indent="0" shrinkToFit="false"/>
      <protection locked="true" hidden="false"/>
    </xf>
    <xf numFmtId="177" fontId="12" fillId="2" borderId="18" xfId="0" applyFont="true" applyBorder="true" applyAlignment="true" applyProtection="false">
      <alignment horizontal="general" vertical="center" textRotation="0" wrapText="false" indent="0" shrinkToFit="false"/>
      <protection locked="true" hidden="false"/>
    </xf>
    <xf numFmtId="164" fontId="25" fillId="2" borderId="0" xfId="0" applyFont="true" applyBorder="false" applyAlignment="true" applyProtection="false">
      <alignment horizontal="center" vertical="bottom" textRotation="0" wrapText="false" indent="0" shrinkToFit="false"/>
      <protection locked="true" hidden="false"/>
    </xf>
    <xf numFmtId="164" fontId="12" fillId="2" borderId="18" xfId="0" applyFont="true" applyBorder="true" applyAlignment="true" applyProtection="false">
      <alignment horizontal="center" vertical="bottom" textRotation="0" wrapText="false" indent="0" shrinkToFit="false"/>
      <protection locked="true" hidden="false"/>
    </xf>
    <xf numFmtId="175" fontId="11" fillId="4" borderId="0" xfId="0" applyFont="true" applyBorder="true" applyAlignment="true" applyProtection="false">
      <alignment horizontal="general" vertical="center" textRotation="0" wrapText="false" indent="0" shrinkToFit="false"/>
      <protection locked="true" hidden="false"/>
    </xf>
    <xf numFmtId="164" fontId="22" fillId="2" borderId="14" xfId="0" applyFont="true" applyBorder="true" applyAlignment="true" applyProtection="false">
      <alignment horizontal="left" vertical="top" textRotation="0" wrapText="true" indent="0" shrinkToFit="false"/>
      <protection locked="true" hidden="false"/>
    </xf>
    <xf numFmtId="164" fontId="9" fillId="2" borderId="14" xfId="0" applyFont="true" applyBorder="true" applyAlignment="true" applyProtection="false">
      <alignment horizontal="center" vertical="bottom" textRotation="0" wrapText="true" indent="0" shrinkToFit="false"/>
      <protection locked="true" hidden="false"/>
    </xf>
    <xf numFmtId="164" fontId="22" fillId="2" borderId="0" xfId="0" applyFont="true" applyBorder="true" applyAlignment="true" applyProtection="false">
      <alignment horizontal="left" vertical="top" textRotation="0" wrapText="true" indent="0" shrinkToFit="false"/>
      <protection locked="true" hidden="false"/>
    </xf>
    <xf numFmtId="164" fontId="9" fillId="2" borderId="0" xfId="0" applyFont="true" applyBorder="true" applyAlignment="true" applyProtection="false">
      <alignment horizontal="center" vertical="bottom" textRotation="0" wrapText="true" indent="0" shrinkToFit="false"/>
      <protection locked="true" hidden="false"/>
    </xf>
    <xf numFmtId="165" fontId="12" fillId="2" borderId="18" xfId="0" applyFont="true" applyBorder="true" applyAlignment="true" applyProtection="false">
      <alignment horizontal="center" vertical="center" textRotation="0" wrapText="true" indent="0" shrinkToFit="false"/>
      <protection locked="true" hidden="false"/>
    </xf>
    <xf numFmtId="164" fontId="9" fillId="2" borderId="0" xfId="0" applyFont="true" applyBorder="false" applyAlignment="true" applyProtection="false">
      <alignment horizontal="center" vertical="bottom" textRotation="0" wrapText="true" indent="0" shrinkToFit="false"/>
      <protection locked="true" hidden="false"/>
    </xf>
    <xf numFmtId="164" fontId="12" fillId="2" borderId="18" xfId="0" applyFont="true" applyBorder="true" applyAlignment="true" applyProtection="false">
      <alignment horizontal="center" vertical="center" textRotation="0" wrapText="true" indent="0" shrinkToFit="false"/>
      <protection locked="true" hidden="false"/>
    </xf>
    <xf numFmtId="164" fontId="9" fillId="2" borderId="0" xfId="0" applyFont="true" applyBorder="false" applyAlignment="true" applyProtection="false">
      <alignment horizontal="center" vertical="center" textRotation="0" wrapText="true" indent="0" shrinkToFit="false"/>
      <protection locked="true" hidden="false"/>
    </xf>
    <xf numFmtId="167" fontId="12" fillId="2" borderId="18" xfId="17" applyFont="true" applyBorder="true" applyAlignment="true" applyProtection="true">
      <alignment horizontal="general" vertical="center" textRotation="0" wrapText="true" indent="0" shrinkToFit="false"/>
      <protection locked="true" hidden="false"/>
    </xf>
    <xf numFmtId="172" fontId="12" fillId="2" borderId="18" xfId="15" applyFont="true" applyBorder="true" applyAlignment="true" applyProtection="true">
      <alignment horizontal="general" vertical="center" textRotation="0" wrapText="true" indent="0" shrinkToFit="false"/>
      <protection locked="true" hidden="false"/>
    </xf>
    <xf numFmtId="164" fontId="12" fillId="2" borderId="0" xfId="0" applyFont="true" applyBorder="false" applyAlignment="true" applyProtection="false">
      <alignment horizontal="general" vertical="center" textRotation="0" wrapText="true" indent="0" shrinkToFit="false"/>
      <protection locked="true" hidden="false"/>
    </xf>
    <xf numFmtId="177" fontId="12" fillId="2" borderId="18" xfId="0" applyFont="true" applyBorder="true" applyAlignment="true" applyProtection="false">
      <alignment horizontal="general" vertical="center" textRotation="0" wrapText="true" indent="0" shrinkToFit="false"/>
      <protection locked="true" hidden="false"/>
    </xf>
    <xf numFmtId="167" fontId="12" fillId="2" borderId="0" xfId="17" applyFont="true" applyBorder="true" applyAlignment="true" applyProtection="true">
      <alignment horizontal="general" vertical="center" textRotation="0" wrapText="false" indent="0" shrinkToFit="false"/>
      <protection locked="true" hidden="false"/>
    </xf>
    <xf numFmtId="167" fontId="12" fillId="2" borderId="18" xfId="17" applyFont="true" applyBorder="true" applyAlignment="true" applyProtection="true">
      <alignment horizontal="general" vertical="center" textRotation="0" wrapText="false" indent="0" shrinkToFit="false"/>
      <protection locked="true" hidden="false"/>
    </xf>
    <xf numFmtId="178" fontId="12" fillId="2" borderId="18" xfId="0" applyFont="true" applyBorder="true" applyAlignment="true" applyProtection="false">
      <alignment horizontal="general" vertical="center" textRotation="0" wrapText="false" indent="0" shrinkToFit="false"/>
      <protection locked="true" hidden="false"/>
    </xf>
    <xf numFmtId="164" fontId="11" fillId="2" borderId="0" xfId="0" applyFont="true" applyBorder="true" applyAlignment="true" applyProtection="false">
      <alignment horizontal="general" vertical="top" textRotation="0" wrapText="true" indent="0" shrinkToFit="false"/>
      <protection locked="true" hidden="false"/>
    </xf>
    <xf numFmtId="177" fontId="12" fillId="2" borderId="0" xfId="0" applyFont="true" applyBorder="true" applyAlignment="true" applyProtection="false">
      <alignment horizontal="general" vertical="center" textRotation="0" wrapText="false" indent="0" shrinkToFit="false"/>
      <protection locked="true" hidden="false"/>
    </xf>
    <xf numFmtId="164" fontId="25" fillId="2" borderId="0" xfId="0" applyFont="true" applyBorder="true" applyAlignment="true" applyProtection="false">
      <alignment horizontal="center" vertical="bottom" textRotation="0" wrapText="false" indent="0" shrinkToFit="false"/>
      <protection locked="true" hidden="false"/>
    </xf>
    <xf numFmtId="164" fontId="23" fillId="2" borderId="0" xfId="0" applyFont="true" applyBorder="true" applyAlignment="false" applyProtection="false">
      <alignment horizontal="general" vertical="bottom" textRotation="0" wrapText="false" indent="0" shrinkToFit="false"/>
      <protection locked="true" hidden="false"/>
    </xf>
    <xf numFmtId="179" fontId="12" fillId="2" borderId="18" xfId="15" applyFont="true" applyBorder="true" applyAlignment="true" applyProtection="true">
      <alignment horizontal="general" vertical="center" textRotation="0" wrapText="false" indent="0" shrinkToFit="false"/>
      <protection locked="true" hidden="false"/>
    </xf>
    <xf numFmtId="168" fontId="12" fillId="2" borderId="18" xfId="19" applyFont="true" applyBorder="true" applyAlignment="true" applyProtection="true">
      <alignment horizontal="general" vertical="center" textRotation="0" wrapText="false" indent="0" shrinkToFit="false"/>
      <protection locked="true" hidden="false"/>
    </xf>
    <xf numFmtId="168" fontId="12" fillId="2" borderId="0" xfId="19" applyFont="true" applyBorder="true" applyAlignment="true" applyProtection="true">
      <alignment horizontal="general" vertical="center" textRotation="0" wrapText="false" indent="0" shrinkToFit="false"/>
      <protection locked="true" hidden="false"/>
    </xf>
    <xf numFmtId="164" fontId="0" fillId="2" borderId="0" xfId="0" applyFont="false" applyBorder="false" applyAlignment="true" applyProtection="false">
      <alignment horizontal="general" vertical="bottom" textRotation="0" wrapText="false" indent="0" shrinkToFit="false"/>
      <protection locked="true" hidden="false"/>
    </xf>
    <xf numFmtId="164" fontId="23" fillId="2" borderId="0" xfId="0" applyFont="true" applyBorder="false" applyAlignment="true" applyProtection="false">
      <alignment horizontal="general" vertical="bottom" textRotation="0" wrapText="false" indent="0" shrinkToFit="false"/>
      <protection locked="true" hidden="false"/>
    </xf>
    <xf numFmtId="175" fontId="12" fillId="4" borderId="18" xfId="0" applyFont="true" applyBorder="true" applyAlignment="true" applyProtection="false">
      <alignment horizontal="general" vertical="center" textRotation="0" wrapText="false" indent="0" shrinkToFit="false"/>
      <protection locked="true" hidden="false"/>
    </xf>
    <xf numFmtId="168" fontId="12" fillId="2" borderId="18" xfId="0" applyFont="true" applyBorder="true" applyAlignment="true" applyProtection="false">
      <alignment horizontal="center" vertical="center" textRotation="0" wrapText="false" indent="0" shrinkToFit="false"/>
      <protection locked="true" hidden="false"/>
    </xf>
    <xf numFmtId="164" fontId="23" fillId="2" borderId="0" xfId="0" applyFont="true" applyBorder="false" applyAlignment="true" applyProtection="false">
      <alignment horizontal="center" vertical="bottom" textRotation="0" wrapText="false" indent="0" shrinkToFit="false"/>
      <protection locked="true" hidden="false"/>
    </xf>
    <xf numFmtId="164" fontId="10" fillId="2" borderId="0" xfId="0" applyFont="true" applyBorder="false" applyAlignment="true" applyProtection="false">
      <alignment horizontal="general" vertical="top" textRotation="0" wrapText="true" indent="0" shrinkToFit="false"/>
      <protection locked="true" hidden="false"/>
    </xf>
    <xf numFmtId="172" fontId="12" fillId="2" borderId="0" xfId="15" applyFont="true" applyBorder="true" applyAlignment="true" applyProtection="true">
      <alignment horizontal="general" vertical="center" textRotation="0" wrapText="false" indent="0" shrinkToFit="false"/>
      <protection locked="true" hidden="false"/>
    </xf>
    <xf numFmtId="164" fontId="11" fillId="2" borderId="18" xfId="0" applyFont="true" applyBorder="true" applyAlignment="true" applyProtection="false">
      <alignment horizontal="center" vertical="center" textRotation="0" wrapText="true" indent="0" shrinkToFit="false"/>
      <protection locked="true" hidden="false"/>
    </xf>
    <xf numFmtId="164" fontId="29" fillId="2" borderId="0" xfId="0" applyFont="true" applyBorder="false" applyAlignment="true" applyProtection="false">
      <alignment horizontal="general" vertical="bottom" textRotation="0" wrapText="false" indent="0" shrinkToFit="false"/>
      <protection locked="true" hidden="false"/>
    </xf>
    <xf numFmtId="164" fontId="12" fillId="2" borderId="0" xfId="0" applyFont="true" applyBorder="false" applyAlignment="true" applyProtection="false">
      <alignment horizontal="center" vertical="bottom" textRotation="0" wrapText="false" indent="0" shrinkToFit="false"/>
      <protection locked="true" hidden="false"/>
    </xf>
    <xf numFmtId="164" fontId="12" fillId="2" borderId="0" xfId="0" applyFont="true" applyBorder="true" applyAlignment="true" applyProtection="false">
      <alignment horizontal="center" vertical="bottom" textRotation="0" wrapText="false" indent="0" shrinkToFit="false"/>
      <protection locked="true" hidden="false"/>
    </xf>
    <xf numFmtId="164" fontId="9" fillId="3" borderId="2" xfId="0" applyFont="true" applyBorder="true" applyAlignment="true" applyProtection="false">
      <alignment horizontal="general" vertical="bottom" textRotation="0" wrapText="true" indent="0" shrinkToFit="false"/>
      <protection locked="true" hidden="false"/>
    </xf>
    <xf numFmtId="164" fontId="10" fillId="2" borderId="0" xfId="0" applyFont="true" applyBorder="false" applyAlignment="true" applyProtection="false">
      <alignment horizontal="general" vertical="top" textRotation="0" wrapText="false" indent="0" shrinkToFit="false"/>
      <protection locked="true" hidden="false"/>
    </xf>
    <xf numFmtId="164" fontId="11" fillId="2" borderId="2" xfId="0" applyFont="true" applyBorder="true" applyAlignment="true" applyProtection="false">
      <alignment horizontal="left" vertical="bottom" textRotation="0" wrapText="true" indent="0" shrinkToFit="false"/>
      <protection locked="true" hidden="false"/>
    </xf>
    <xf numFmtId="164" fontId="11" fillId="2" borderId="2" xfId="0" applyFont="true" applyBorder="true" applyAlignment="true" applyProtection="false">
      <alignment horizontal="center" vertical="bottom" textRotation="0" wrapText="true" indent="0" shrinkToFit="false"/>
      <protection locked="true" hidden="false"/>
    </xf>
    <xf numFmtId="164" fontId="11" fillId="2" borderId="2" xfId="0" applyFont="true" applyBorder="true" applyAlignment="true" applyProtection="false">
      <alignment horizontal="center" vertical="bottom" textRotation="0" wrapText="false" indent="0" shrinkToFit="false"/>
      <protection locked="true" hidden="false"/>
    </xf>
    <xf numFmtId="164" fontId="10" fillId="2" borderId="0" xfId="0" applyFont="true" applyBorder="true" applyAlignment="true" applyProtection="false">
      <alignment horizontal="center" vertical="top" textRotation="0" wrapText="false" indent="0" shrinkToFit="false"/>
      <protection locked="true" hidden="false"/>
    </xf>
    <xf numFmtId="164" fontId="10" fillId="2" borderId="1" xfId="0" applyFont="true" applyBorder="true" applyAlignment="true" applyProtection="false">
      <alignment horizontal="center" vertical="bottom" textRotation="0" wrapText="false" indent="0" shrinkToFit="false"/>
      <protection locked="true" hidden="false"/>
    </xf>
    <xf numFmtId="175" fontId="10" fillId="2" borderId="0" xfId="0" applyFont="true" applyBorder="false" applyAlignment="false" applyProtection="false">
      <alignment horizontal="general" vertical="bottom" textRotation="0" wrapText="false" indent="0" shrinkToFit="false"/>
      <protection locked="true" hidden="false"/>
    </xf>
    <xf numFmtId="175" fontId="10" fillId="2" borderId="1" xfId="0" applyFont="true" applyBorder="true" applyAlignment="false" applyProtection="false">
      <alignment horizontal="general" vertical="bottom" textRotation="0" wrapText="false" indent="0" shrinkToFit="false"/>
      <protection locked="true" hidden="false"/>
    </xf>
    <xf numFmtId="164" fontId="0" fillId="2" borderId="2" xfId="0" applyFont="true" applyBorder="true" applyAlignment="true" applyProtection="false">
      <alignment horizontal="general" vertical="bottom" textRotation="0" wrapText="true" indent="0" shrinkToFit="false"/>
      <protection locked="true" hidden="false"/>
    </xf>
    <xf numFmtId="164" fontId="10" fillId="2" borderId="5" xfId="0" applyFont="true" applyBorder="true" applyAlignment="true" applyProtection="false">
      <alignment horizontal="center" vertical="bottom" textRotation="0" wrapText="false" indent="0" shrinkToFit="false"/>
      <protection locked="true" hidden="false"/>
    </xf>
    <xf numFmtId="175" fontId="10" fillId="2" borderId="5" xfId="0" applyFont="true" applyBorder="true" applyAlignment="false" applyProtection="false">
      <alignment horizontal="general" vertical="bottom" textRotation="0" wrapText="false" indent="0" shrinkToFit="false"/>
      <protection locked="true" hidden="false"/>
    </xf>
    <xf numFmtId="164" fontId="10" fillId="2" borderId="10" xfId="0" applyFont="true" applyBorder="true" applyAlignment="true" applyProtection="false">
      <alignment horizontal="center" vertical="bottom" textRotation="0" wrapText="false" indent="0" shrinkToFit="false"/>
      <protection locked="true" hidden="false"/>
    </xf>
    <xf numFmtId="175" fontId="10" fillId="2" borderId="14" xfId="0" applyFont="true" applyBorder="true" applyAlignment="false" applyProtection="false">
      <alignment horizontal="general" vertical="bottom" textRotation="0" wrapText="false" indent="0" shrinkToFit="false"/>
      <protection locked="true" hidden="false"/>
    </xf>
    <xf numFmtId="175" fontId="10" fillId="2" borderId="10"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true" indent="0" shrinkToFit="false"/>
      <protection locked="true" hidden="false"/>
    </xf>
    <xf numFmtId="175" fontId="9" fillId="2" borderId="0" xfId="0" applyFont="true" applyBorder="false" applyAlignment="false" applyProtection="false">
      <alignment horizontal="general" vertical="bottom" textRotation="0" wrapText="false" indent="0" shrinkToFit="false"/>
      <protection locked="true" hidden="false"/>
    </xf>
    <xf numFmtId="164" fontId="12" fillId="2" borderId="0" xfId="0" applyFont="true" applyBorder="false" applyAlignment="true" applyProtection="false">
      <alignment horizontal="general" vertical="bottom" textRotation="0" wrapText="true" indent="0" shrinkToFit="false"/>
      <protection locked="true" hidden="false"/>
    </xf>
    <xf numFmtId="165" fontId="12" fillId="2" borderId="0" xfId="0" applyFont="true" applyBorder="true" applyAlignment="true" applyProtection="false">
      <alignment horizontal="center" vertical="bottom" textRotation="0" wrapText="false" indent="0" shrinkToFit="false"/>
      <protection locked="true" hidden="false"/>
    </xf>
    <xf numFmtId="164" fontId="11" fillId="3" borderId="2" xfId="0" applyFont="true" applyBorder="true" applyAlignment="true" applyProtection="false">
      <alignment horizontal="left" vertical="bottom" textRotation="0" wrapText="true" indent="0" shrinkToFit="false"/>
      <protection locked="true" hidden="false"/>
    </xf>
    <xf numFmtId="177" fontId="10" fillId="2" borderId="1" xfId="0" applyFont="true" applyBorder="true" applyAlignment="false" applyProtection="false">
      <alignment horizontal="general" vertical="bottom" textRotation="0" wrapText="false" indent="0" shrinkToFit="false"/>
      <protection locked="true" hidden="false"/>
    </xf>
    <xf numFmtId="164" fontId="10" fillId="2" borderId="1" xfId="0" applyFont="true" applyBorder="true" applyAlignment="false" applyProtection="false">
      <alignment horizontal="general" vertical="bottom" textRotation="0" wrapText="false" indent="0" shrinkToFit="false"/>
      <protection locked="true" hidden="false"/>
    </xf>
    <xf numFmtId="176" fontId="10" fillId="2" borderId="10" xfId="0" applyFont="true" applyBorder="true" applyAlignment="false" applyProtection="false">
      <alignment horizontal="general" vertical="bottom" textRotation="0" wrapText="false" indent="0" shrinkToFit="false"/>
      <protection locked="true" hidden="false"/>
    </xf>
    <xf numFmtId="168" fontId="10" fillId="2" borderId="10" xfId="19" applyFont="true" applyBorder="true" applyAlignment="true" applyProtection="true">
      <alignment horizontal="general" vertical="bottom" textRotation="0" wrapText="false" indent="0" shrinkToFit="false"/>
      <protection locked="true" hidden="false"/>
    </xf>
    <xf numFmtId="164" fontId="9" fillId="5" borderId="1" xfId="0" applyFont="true" applyBorder="true" applyAlignment="true" applyProtection="false">
      <alignment horizontal="general" vertical="bottom" textRotation="0" wrapText="true" indent="0" shrinkToFit="false"/>
      <protection locked="true" hidden="false"/>
    </xf>
    <xf numFmtId="164" fontId="11" fillId="2" borderId="0" xfId="0" applyFont="true" applyBorder="true" applyAlignment="true" applyProtection="false">
      <alignment horizontal="center" vertical="bottom" textRotation="0" wrapText="false" indent="0" shrinkToFit="false"/>
      <protection locked="true" hidden="false"/>
    </xf>
    <xf numFmtId="164" fontId="10" fillId="5" borderId="1" xfId="0" applyFont="true" applyBorder="true" applyAlignment="false" applyProtection="false">
      <alignment horizontal="general" vertical="bottom" textRotation="0" wrapText="false" indent="0" shrinkToFit="false"/>
      <protection locked="true" hidden="false"/>
    </xf>
    <xf numFmtId="164" fontId="11" fillId="5" borderId="1" xfId="0" applyFont="true" applyBorder="true" applyAlignment="true" applyProtection="false">
      <alignment horizontal="center" vertical="bottom" textRotation="0" wrapText="false" indent="0" shrinkToFit="false"/>
      <protection locked="true" hidden="false"/>
    </xf>
    <xf numFmtId="164" fontId="11" fillId="5" borderId="2" xfId="0" applyFont="true" applyBorder="true" applyAlignment="true" applyProtection="false">
      <alignment horizontal="center" vertical="bottom" textRotation="0" wrapText="false" indent="0" shrinkToFit="false"/>
      <protection locked="true" hidden="false"/>
    </xf>
    <xf numFmtId="164" fontId="11" fillId="5" borderId="5" xfId="0" applyFont="true" applyBorder="true" applyAlignment="false" applyProtection="false">
      <alignment horizontal="general" vertical="bottom" textRotation="0" wrapText="false" indent="0" shrinkToFit="false"/>
      <protection locked="true" hidden="false"/>
    </xf>
    <xf numFmtId="164" fontId="11" fillId="5" borderId="5" xfId="0" applyFont="true" applyBorder="true" applyAlignment="true" applyProtection="false">
      <alignment horizontal="center" vertical="bottom" textRotation="0" wrapText="false" indent="0" shrinkToFit="false"/>
      <protection locked="true" hidden="false"/>
    </xf>
    <xf numFmtId="164" fontId="11" fillId="5" borderId="6" xfId="0" applyFont="true" applyBorder="true" applyAlignment="true" applyProtection="false">
      <alignment horizontal="center" vertical="bottom" textRotation="0" wrapText="false" indent="0" shrinkToFit="false"/>
      <protection locked="true" hidden="false"/>
    </xf>
    <xf numFmtId="164" fontId="10" fillId="5" borderId="11" xfId="0" applyFont="true" applyBorder="true" applyAlignment="true" applyProtection="false">
      <alignment horizontal="general" vertical="bottom" textRotation="0" wrapText="true" indent="0" shrinkToFit="false"/>
      <protection locked="true" hidden="false"/>
    </xf>
    <xf numFmtId="164" fontId="10" fillId="5" borderId="1" xfId="0" applyFont="true" applyBorder="true" applyAlignment="true" applyProtection="false">
      <alignment horizontal="center" vertical="bottom" textRotation="0" wrapText="false" indent="0" shrinkToFit="false"/>
      <protection locked="true" hidden="false"/>
    </xf>
    <xf numFmtId="168" fontId="10" fillId="5" borderId="1" xfId="0" applyFont="true" applyBorder="true" applyAlignment="true" applyProtection="false">
      <alignment horizontal="center" vertical="bottom" textRotation="0" wrapText="false" indent="0" shrinkToFit="false"/>
      <protection locked="true" hidden="false"/>
    </xf>
    <xf numFmtId="164" fontId="10" fillId="5" borderId="7" xfId="0" applyFont="true" applyBorder="true" applyAlignment="true" applyProtection="false">
      <alignment horizontal="general" vertical="bottom" textRotation="0" wrapText="true" indent="0" shrinkToFit="false"/>
      <protection locked="true" hidden="false"/>
    </xf>
    <xf numFmtId="164" fontId="10" fillId="5" borderId="5" xfId="0" applyFont="true" applyBorder="true" applyAlignment="true" applyProtection="false">
      <alignment horizontal="center" vertical="bottom" textRotation="0" wrapText="false" indent="0" shrinkToFit="false"/>
      <protection locked="true" hidden="false"/>
    </xf>
    <xf numFmtId="168" fontId="10" fillId="5" borderId="5" xfId="0" applyFont="true" applyBorder="true" applyAlignment="true" applyProtection="false">
      <alignment horizontal="center" vertical="bottom" textRotation="0" wrapText="false" indent="0" shrinkToFit="false"/>
      <protection locked="true" hidden="false"/>
    </xf>
    <xf numFmtId="164" fontId="10" fillId="5" borderId="9" xfId="0" applyFont="true" applyBorder="true" applyAlignment="true" applyProtection="false">
      <alignment horizontal="general" vertical="bottom" textRotation="0" wrapText="true" indent="0" shrinkToFit="false"/>
      <protection locked="true" hidden="false"/>
    </xf>
    <xf numFmtId="164" fontId="10" fillId="5" borderId="10" xfId="0" applyFont="true" applyBorder="true" applyAlignment="true" applyProtection="false">
      <alignment horizontal="center" vertical="bottom" textRotation="0" wrapText="false" indent="0" shrinkToFit="false"/>
      <protection locked="true" hidden="false"/>
    </xf>
    <xf numFmtId="168" fontId="10" fillId="5" borderId="10" xfId="0" applyFont="true" applyBorder="true" applyAlignment="true" applyProtection="false">
      <alignment horizontal="center" vertical="bottom" textRotation="0" wrapText="false" indent="0" shrinkToFit="false"/>
      <protection locked="true" hidden="false"/>
    </xf>
    <xf numFmtId="175" fontId="10" fillId="2" borderId="17" xfId="0" applyFont="true" applyBorder="true" applyAlignment="false" applyProtection="false">
      <alignment horizontal="general" vertical="bottom" textRotation="0" wrapText="false" indent="0" shrinkToFit="false"/>
      <protection locked="true" hidden="false"/>
    </xf>
    <xf numFmtId="164" fontId="11" fillId="5" borderId="10" xfId="0" applyFont="true" applyBorder="true" applyAlignment="false" applyProtection="false">
      <alignment horizontal="general" vertical="bottom" textRotation="0" wrapText="false" indent="0" shrinkToFit="false"/>
      <protection locked="true" hidden="false"/>
    </xf>
    <xf numFmtId="164" fontId="11" fillId="5" borderId="10" xfId="0" applyFont="true" applyBorder="true" applyAlignment="true" applyProtection="false">
      <alignment horizontal="center" vertical="bottom" textRotation="0" wrapText="false" indent="0" shrinkToFit="false"/>
      <protection locked="true" hidden="false"/>
    </xf>
    <xf numFmtId="164" fontId="11" fillId="5" borderId="3" xfId="0" applyFont="true" applyBorder="true" applyAlignment="true" applyProtection="false">
      <alignment horizontal="center" vertical="bottom" textRotation="0" wrapText="false" indent="0" shrinkToFit="false"/>
      <protection locked="true" hidden="false"/>
    </xf>
    <xf numFmtId="164" fontId="10" fillId="5" borderId="1" xfId="0" applyFont="true" applyBorder="true" applyAlignment="true" applyProtection="false">
      <alignment horizontal="general" vertical="bottom" textRotation="0" wrapText="true" indent="0" shrinkToFit="false"/>
      <protection locked="true" hidden="false"/>
    </xf>
    <xf numFmtId="164" fontId="10" fillId="5" borderId="2" xfId="0" applyFont="true" applyBorder="true" applyAlignment="true" applyProtection="false">
      <alignment horizontal="center" vertical="bottom" textRotation="0" wrapText="false" indent="0" shrinkToFit="false"/>
      <protection locked="true" hidden="false"/>
    </xf>
    <xf numFmtId="168" fontId="10" fillId="5" borderId="13" xfId="0" applyFont="true" applyBorder="true" applyAlignment="true" applyProtection="false">
      <alignment horizontal="center" vertical="bottom" textRotation="0" wrapText="false" indent="0" shrinkToFit="false"/>
      <protection locked="true" hidden="false"/>
    </xf>
    <xf numFmtId="168" fontId="10" fillId="5" borderId="2" xfId="0" applyFont="true" applyBorder="true" applyAlignment="true" applyProtection="false">
      <alignment horizontal="center" vertical="bottom" textRotation="0" wrapText="false" indent="0" shrinkToFit="false"/>
      <protection locked="true" hidden="false"/>
    </xf>
    <xf numFmtId="164" fontId="10" fillId="5" borderId="10" xfId="0" applyFont="true" applyBorder="true" applyAlignment="true" applyProtection="false">
      <alignment horizontal="general" vertical="bottom" textRotation="0" wrapText="true" indent="0" shrinkToFit="false"/>
      <protection locked="true" hidden="false"/>
    </xf>
    <xf numFmtId="166" fontId="0" fillId="2" borderId="0" xfId="17" applyFont="true" applyBorder="true" applyAlignment="true" applyProtection="true">
      <alignment horizontal="general" vertical="bottom" textRotation="0" wrapText="false" indent="0" shrinkToFit="false"/>
      <protection locked="true" hidden="false"/>
    </xf>
    <xf numFmtId="164" fontId="9" fillId="3" borderId="2" xfId="0" applyFont="true" applyBorder="true" applyAlignment="true" applyProtection="false">
      <alignment horizontal="general" vertical="top" textRotation="0" wrapText="true" indent="0" shrinkToFit="false"/>
      <protection locked="true" hidden="false"/>
    </xf>
    <xf numFmtId="164" fontId="11" fillId="2" borderId="1" xfId="0" applyFont="true" applyBorder="true" applyAlignment="true" applyProtection="false">
      <alignment horizontal="left" vertical="top" textRotation="0" wrapText="true" indent="0" shrinkToFit="false"/>
      <protection locked="true" hidden="false"/>
    </xf>
    <xf numFmtId="164" fontId="11" fillId="2" borderId="1" xfId="0" applyFont="true" applyBorder="true" applyAlignment="true" applyProtection="false">
      <alignment horizontal="center" vertical="top" textRotation="0" wrapText="true" indent="0" shrinkToFit="false"/>
      <protection locked="true" hidden="false"/>
    </xf>
    <xf numFmtId="164" fontId="11" fillId="2" borderId="1" xfId="0" applyFont="true" applyBorder="true" applyAlignment="true" applyProtection="false">
      <alignment horizontal="center" vertical="top" textRotation="0" wrapText="false" indent="0" shrinkToFit="false"/>
      <protection locked="true" hidden="false"/>
    </xf>
    <xf numFmtId="164" fontId="10" fillId="2" borderId="11" xfId="0" applyFont="true" applyBorder="true" applyAlignment="true" applyProtection="false">
      <alignment horizontal="general" vertical="top" textRotation="0" wrapText="true" indent="0" shrinkToFit="false"/>
      <protection locked="true" hidden="false"/>
    </xf>
    <xf numFmtId="164" fontId="10" fillId="2" borderId="1" xfId="0" applyFont="true" applyBorder="true" applyAlignment="true" applyProtection="false">
      <alignment horizontal="center" vertical="top" textRotation="0" wrapText="false" indent="0" shrinkToFit="false"/>
      <protection locked="true" hidden="false"/>
    </xf>
    <xf numFmtId="175" fontId="10" fillId="2" borderId="1" xfId="0" applyFont="true" applyBorder="true" applyAlignment="true" applyProtection="false">
      <alignment horizontal="general" vertical="top" textRotation="0" wrapText="false" indent="0" shrinkToFit="false"/>
      <protection locked="true" hidden="false"/>
    </xf>
    <xf numFmtId="175" fontId="10" fillId="2" borderId="17" xfId="0" applyFont="true" applyBorder="true" applyAlignment="true" applyProtection="false">
      <alignment horizontal="general" vertical="top" textRotation="0" wrapText="false" indent="0" shrinkToFit="false"/>
      <protection locked="true" hidden="false"/>
    </xf>
    <xf numFmtId="164" fontId="10" fillId="2" borderId="7" xfId="0" applyFont="true" applyBorder="true" applyAlignment="true" applyProtection="false">
      <alignment horizontal="general" vertical="top" textRotation="0" wrapText="true" indent="0" shrinkToFit="false"/>
      <protection locked="true" hidden="false"/>
    </xf>
    <xf numFmtId="164" fontId="10" fillId="2" borderId="5" xfId="0" applyFont="true" applyBorder="true" applyAlignment="true" applyProtection="false">
      <alignment horizontal="center" vertical="top" textRotation="0" wrapText="false" indent="0" shrinkToFit="false"/>
      <protection locked="true" hidden="false"/>
    </xf>
    <xf numFmtId="175" fontId="10" fillId="2" borderId="5" xfId="0" applyFont="true" applyBorder="true" applyAlignment="true" applyProtection="false">
      <alignment horizontal="general" vertical="top" textRotation="0" wrapText="false" indent="0" shrinkToFit="false"/>
      <protection locked="true" hidden="false"/>
    </xf>
    <xf numFmtId="175" fontId="10" fillId="2" borderId="0" xfId="0" applyFont="true" applyBorder="true" applyAlignment="true" applyProtection="false">
      <alignment horizontal="general" vertical="top" textRotation="0" wrapText="false" indent="0" shrinkToFit="false"/>
      <protection locked="true" hidden="false"/>
    </xf>
    <xf numFmtId="164" fontId="0" fillId="2" borderId="12" xfId="0" applyFont="false" applyBorder="true" applyAlignment="true" applyProtection="false">
      <alignment horizontal="general" vertical="top" textRotation="0" wrapText="true" indent="0" shrinkToFit="false"/>
      <protection locked="true" hidden="false"/>
    </xf>
    <xf numFmtId="175" fontId="10" fillId="2" borderId="5" xfId="0" applyFont="true" applyBorder="true" applyAlignment="true" applyProtection="false">
      <alignment horizontal="center" vertical="top" textRotation="0" wrapText="false" indent="0" shrinkToFit="false"/>
      <protection locked="true" hidden="false"/>
    </xf>
    <xf numFmtId="164" fontId="10" fillId="2" borderId="9" xfId="0" applyFont="true" applyBorder="true" applyAlignment="true" applyProtection="false">
      <alignment horizontal="general" vertical="top" textRotation="0" wrapText="true" indent="0" shrinkToFit="false"/>
      <protection locked="true" hidden="false"/>
    </xf>
    <xf numFmtId="164" fontId="10" fillId="2" borderId="10" xfId="0" applyFont="true" applyBorder="true" applyAlignment="true" applyProtection="false">
      <alignment horizontal="center" vertical="top" textRotation="0" wrapText="false" indent="0" shrinkToFit="false"/>
      <protection locked="true" hidden="false"/>
    </xf>
    <xf numFmtId="175" fontId="10" fillId="2" borderId="10" xfId="0" applyFont="true" applyBorder="true" applyAlignment="true" applyProtection="false">
      <alignment horizontal="general" vertical="top" textRotation="0" wrapText="false" indent="0" shrinkToFit="false"/>
      <protection locked="true" hidden="false"/>
    </xf>
    <xf numFmtId="175" fontId="10" fillId="2" borderId="14" xfId="0" applyFont="true" applyBorder="true" applyAlignment="true" applyProtection="false">
      <alignment horizontal="general" vertical="top" textRotation="0" wrapText="false" indent="0" shrinkToFit="false"/>
      <protection locked="true" hidden="false"/>
    </xf>
    <xf numFmtId="164" fontId="9" fillId="2" borderId="0" xfId="0" applyFont="true" applyBorder="false" applyAlignment="true" applyProtection="false">
      <alignment horizontal="general" vertical="top" textRotation="0" wrapText="true" indent="0" shrinkToFit="false"/>
      <protection locked="true" hidden="false"/>
    </xf>
    <xf numFmtId="164" fontId="23" fillId="2" borderId="0" xfId="0" applyFont="true" applyBorder="false" applyAlignment="true" applyProtection="false">
      <alignment horizontal="general" vertical="top" textRotation="0" wrapText="false" indent="0" shrinkToFit="false"/>
      <protection locked="true" hidden="false"/>
    </xf>
    <xf numFmtId="175" fontId="9" fillId="2" borderId="0" xfId="0" applyFont="true" applyBorder="false" applyAlignment="true" applyProtection="false">
      <alignment horizontal="general" vertical="top" textRotation="0" wrapText="false" indent="0" shrinkToFit="false"/>
      <protection locked="true" hidden="false"/>
    </xf>
    <xf numFmtId="164" fontId="9" fillId="5" borderId="1" xfId="0" applyFont="true" applyBorder="true" applyAlignment="true" applyProtection="false">
      <alignment horizontal="general" vertical="top" textRotation="0" wrapText="true" indent="0" shrinkToFit="false"/>
      <protection locked="true" hidden="false"/>
    </xf>
    <xf numFmtId="164" fontId="11" fillId="2" borderId="0" xfId="0" applyFont="true" applyBorder="true" applyAlignment="true" applyProtection="false">
      <alignment horizontal="center" vertical="top" textRotation="0" wrapText="false" indent="0" shrinkToFit="false"/>
      <protection locked="true" hidden="false"/>
    </xf>
    <xf numFmtId="164" fontId="10" fillId="5" borderId="1" xfId="0" applyFont="true" applyBorder="true" applyAlignment="true" applyProtection="false">
      <alignment horizontal="general" vertical="top" textRotation="0" wrapText="true" indent="0" shrinkToFit="false"/>
      <protection locked="true" hidden="false"/>
    </xf>
    <xf numFmtId="164" fontId="11" fillId="5" borderId="1" xfId="0" applyFont="true" applyBorder="true" applyAlignment="true" applyProtection="false">
      <alignment horizontal="center" vertical="top" textRotation="0" wrapText="false" indent="0" shrinkToFit="false"/>
      <protection locked="true" hidden="false"/>
    </xf>
    <xf numFmtId="164" fontId="11" fillId="5" borderId="2" xfId="0" applyFont="true" applyBorder="true" applyAlignment="true" applyProtection="false">
      <alignment horizontal="center" vertical="top" textRotation="0" wrapText="false" indent="0" shrinkToFit="false"/>
      <protection locked="true" hidden="false"/>
    </xf>
    <xf numFmtId="164" fontId="11" fillId="5" borderId="10" xfId="0" applyFont="true" applyBorder="true" applyAlignment="true" applyProtection="false">
      <alignment horizontal="general" vertical="top" textRotation="0" wrapText="true" indent="0" shrinkToFit="false"/>
      <protection locked="true" hidden="false"/>
    </xf>
    <xf numFmtId="164" fontId="11" fillId="5" borderId="10" xfId="0" applyFont="true" applyBorder="true" applyAlignment="true" applyProtection="false">
      <alignment horizontal="center" vertical="top" textRotation="0" wrapText="false" indent="0" shrinkToFit="false"/>
      <protection locked="true" hidden="false"/>
    </xf>
    <xf numFmtId="164" fontId="11" fillId="5" borderId="3" xfId="0" applyFont="true" applyBorder="true" applyAlignment="true" applyProtection="false">
      <alignment horizontal="center" vertical="top" textRotation="0" wrapText="false" indent="0" shrinkToFit="false"/>
      <protection locked="true" hidden="false"/>
    </xf>
    <xf numFmtId="164" fontId="10" fillId="5" borderId="2" xfId="0" applyFont="true" applyBorder="true" applyAlignment="true" applyProtection="false">
      <alignment horizontal="general" vertical="top" textRotation="0" wrapText="true" indent="0" shrinkToFit="false"/>
      <protection locked="true" hidden="false"/>
    </xf>
    <xf numFmtId="164" fontId="10" fillId="5" borderId="2" xfId="0" applyFont="true" applyBorder="true" applyAlignment="true" applyProtection="false">
      <alignment horizontal="center" vertical="top" textRotation="0" wrapText="false" indent="0" shrinkToFit="false"/>
      <protection locked="true" hidden="false"/>
    </xf>
    <xf numFmtId="168" fontId="10" fillId="5" borderId="13" xfId="0" applyFont="true" applyBorder="true" applyAlignment="true" applyProtection="false">
      <alignment horizontal="center" vertical="top" textRotation="0" wrapText="false" indent="0" shrinkToFit="false"/>
      <protection locked="true" hidden="false"/>
    </xf>
    <xf numFmtId="168" fontId="10" fillId="5" borderId="2" xfId="0" applyFont="true" applyBorder="true" applyAlignment="true" applyProtection="false">
      <alignment horizontal="center" vertical="top" textRotation="0" wrapText="false" indent="0" shrinkToFit="false"/>
      <protection locked="true" hidden="false"/>
    </xf>
    <xf numFmtId="164" fontId="0" fillId="5" borderId="2" xfId="0" applyFont="true" applyBorder="true" applyAlignment="true" applyProtection="false">
      <alignment horizontal="general" vertical="top" textRotation="0" wrapText="true" indent="0" shrinkToFit="false"/>
      <protection locked="true" hidden="false"/>
    </xf>
    <xf numFmtId="180" fontId="0" fillId="5" borderId="2" xfId="19" applyFont="true" applyBorder="true" applyAlignment="true" applyProtection="true">
      <alignment horizontal="center" vertical="top" textRotation="0" wrapText="false" indent="0" shrinkToFit="false"/>
      <protection locked="true" hidden="false"/>
    </xf>
    <xf numFmtId="173" fontId="0" fillId="5" borderId="2" xfId="19" applyFont="true" applyBorder="true" applyAlignment="true" applyProtection="true">
      <alignment horizontal="center" vertical="top" textRotation="0" wrapText="false" indent="0" shrinkToFit="false"/>
      <protection locked="true" hidden="false"/>
    </xf>
    <xf numFmtId="164" fontId="12" fillId="2" borderId="0" xfId="0" applyFont="true" applyBorder="false" applyAlignment="true" applyProtection="false">
      <alignment horizontal="center" vertical="top" textRotation="0" wrapText="false" indent="0" shrinkToFit="false"/>
      <protection locked="true" hidden="false"/>
    </xf>
    <xf numFmtId="164" fontId="12" fillId="2" borderId="0" xfId="0" applyFont="true" applyBorder="true" applyAlignment="true" applyProtection="false">
      <alignment horizontal="center" vertical="top" textRotation="0" wrapText="false" indent="0" shrinkToFit="false"/>
      <protection locked="true" hidden="false"/>
    </xf>
    <xf numFmtId="164" fontId="11" fillId="2" borderId="2" xfId="0" applyFont="true" applyBorder="true" applyAlignment="true" applyProtection="false">
      <alignment horizontal="left" vertical="top" textRotation="0" wrapText="true" indent="0" shrinkToFit="false"/>
      <protection locked="true" hidden="false"/>
    </xf>
    <xf numFmtId="164" fontId="11" fillId="2" borderId="2" xfId="0" applyFont="true" applyBorder="true" applyAlignment="true" applyProtection="false">
      <alignment horizontal="center" vertical="top" textRotation="0" wrapText="true" indent="0" shrinkToFit="false"/>
      <protection locked="true" hidden="false"/>
    </xf>
    <xf numFmtId="164" fontId="11" fillId="2" borderId="2" xfId="0" applyFont="true" applyBorder="true" applyAlignment="true" applyProtection="false">
      <alignment horizontal="center" vertical="top" textRotation="0" wrapText="false" indent="0" shrinkToFit="false"/>
      <protection locked="true" hidden="false"/>
    </xf>
    <xf numFmtId="175" fontId="10" fillId="2" borderId="0" xfId="0" applyFont="true" applyBorder="false" applyAlignment="true" applyProtection="false">
      <alignment horizontal="center" vertical="top" textRotation="0" wrapText="false" indent="0" shrinkToFit="false"/>
      <protection locked="true" hidden="false"/>
    </xf>
    <xf numFmtId="175" fontId="10" fillId="2" borderId="11" xfId="0" applyFont="true" applyBorder="true" applyAlignment="true" applyProtection="false">
      <alignment horizontal="general" vertical="top" textRotation="0" wrapText="false" indent="0" shrinkToFit="false"/>
      <protection locked="true" hidden="false"/>
    </xf>
    <xf numFmtId="175" fontId="10" fillId="2" borderId="7" xfId="0" applyFont="true" applyBorder="true" applyAlignment="true" applyProtection="false">
      <alignment horizontal="general" vertical="top" textRotation="0" wrapText="false" indent="0" shrinkToFit="false"/>
      <protection locked="true" hidden="false"/>
    </xf>
    <xf numFmtId="175" fontId="10" fillId="2" borderId="0" xfId="0" applyFont="true" applyBorder="false" applyAlignment="true" applyProtection="false">
      <alignment horizontal="general" vertical="top" textRotation="0" wrapText="false" indent="0" shrinkToFit="false"/>
      <protection locked="true" hidden="false"/>
    </xf>
    <xf numFmtId="175" fontId="10" fillId="2" borderId="9" xfId="0" applyFont="true" applyBorder="true" applyAlignment="true" applyProtection="false">
      <alignment horizontal="general" vertical="top" textRotation="0" wrapText="false" indent="0" shrinkToFit="false"/>
      <protection locked="true" hidden="false"/>
    </xf>
    <xf numFmtId="164" fontId="9" fillId="2" borderId="0" xfId="0" applyFont="true" applyBorder="true" applyAlignment="true" applyProtection="false">
      <alignment horizontal="center" vertical="top" textRotation="0" wrapText="false" indent="0" shrinkToFit="false"/>
      <protection locked="true" hidden="false"/>
    </xf>
    <xf numFmtId="164" fontId="12" fillId="2" borderId="0" xfId="0" applyFont="true" applyBorder="false" applyAlignment="true" applyProtection="false">
      <alignment horizontal="general" vertical="top" textRotation="0" wrapText="true" indent="0" shrinkToFit="false"/>
      <protection locked="true" hidden="false"/>
    </xf>
    <xf numFmtId="165" fontId="12" fillId="2" borderId="0" xfId="0" applyFont="true" applyBorder="true" applyAlignment="true" applyProtection="false">
      <alignment horizontal="center" vertical="top" textRotation="0" wrapText="false" indent="0" shrinkToFit="false"/>
      <protection locked="true" hidden="false"/>
    </xf>
    <xf numFmtId="164" fontId="10" fillId="5" borderId="11" xfId="0" applyFont="true" applyBorder="true" applyAlignment="true" applyProtection="false">
      <alignment horizontal="general" vertical="top" textRotation="0" wrapText="false" indent="0" shrinkToFit="false"/>
      <protection locked="true" hidden="false"/>
    </xf>
    <xf numFmtId="164" fontId="11" fillId="5" borderId="9" xfId="0" applyFont="true" applyBorder="true" applyAlignment="true" applyProtection="false">
      <alignment horizontal="general" vertical="top" textRotation="0" wrapText="false" indent="0" shrinkToFit="false"/>
      <protection locked="true" hidden="false"/>
    </xf>
    <xf numFmtId="164" fontId="11" fillId="5" borderId="6" xfId="0" applyFont="true" applyBorder="true" applyAlignment="true" applyProtection="false">
      <alignment horizontal="center" vertical="top" textRotation="0" wrapText="false" indent="0" shrinkToFit="false"/>
      <protection locked="true" hidden="false"/>
    </xf>
    <xf numFmtId="164" fontId="10" fillId="5" borderId="11" xfId="0" applyFont="true" applyBorder="true" applyAlignment="true" applyProtection="false">
      <alignment horizontal="general" vertical="top" textRotation="0" wrapText="true" indent="0" shrinkToFit="false"/>
      <protection locked="true" hidden="false"/>
    </xf>
    <xf numFmtId="164" fontId="10" fillId="5" borderId="1" xfId="0" applyFont="true" applyBorder="true" applyAlignment="true" applyProtection="false">
      <alignment horizontal="center" vertical="top" textRotation="0" wrapText="false" indent="0" shrinkToFit="false"/>
      <protection locked="true" hidden="false"/>
    </xf>
    <xf numFmtId="180" fontId="10" fillId="5" borderId="1" xfId="0" applyFont="true" applyBorder="true" applyAlignment="true" applyProtection="false">
      <alignment horizontal="center" vertical="top" textRotation="0" wrapText="false" indent="0" shrinkToFit="false"/>
      <protection locked="true" hidden="false"/>
    </xf>
    <xf numFmtId="173" fontId="10" fillId="5" borderId="11" xfId="0" applyFont="true" applyBorder="true" applyAlignment="true" applyProtection="false">
      <alignment horizontal="center" vertical="top" textRotation="0" wrapText="false" indent="0" shrinkToFit="false"/>
      <protection locked="true" hidden="false"/>
    </xf>
    <xf numFmtId="168" fontId="10" fillId="5" borderId="1" xfId="0" applyFont="true" applyBorder="true" applyAlignment="true" applyProtection="false">
      <alignment horizontal="center" vertical="top" textRotation="0" wrapText="false" indent="0" shrinkToFit="false"/>
      <protection locked="true" hidden="false"/>
    </xf>
    <xf numFmtId="164" fontId="10" fillId="5" borderId="7" xfId="0" applyFont="true" applyBorder="true" applyAlignment="true" applyProtection="false">
      <alignment horizontal="general" vertical="top" textRotation="0" wrapText="true" indent="0" shrinkToFit="false"/>
      <protection locked="true" hidden="false"/>
    </xf>
    <xf numFmtId="164" fontId="10" fillId="5" borderId="5" xfId="0" applyFont="true" applyBorder="true" applyAlignment="true" applyProtection="false">
      <alignment horizontal="center" vertical="top" textRotation="0" wrapText="false" indent="0" shrinkToFit="false"/>
      <protection locked="true" hidden="false"/>
    </xf>
    <xf numFmtId="168" fontId="10" fillId="5" borderId="5" xfId="0" applyFont="true" applyBorder="true" applyAlignment="true" applyProtection="false">
      <alignment horizontal="center" vertical="top" textRotation="0" wrapText="false" indent="0" shrinkToFit="false"/>
      <protection locked="true" hidden="false"/>
    </xf>
    <xf numFmtId="180" fontId="10" fillId="5" borderId="7" xfId="0" applyFont="true" applyBorder="true" applyAlignment="true" applyProtection="false">
      <alignment horizontal="center" vertical="top" textRotation="0" wrapText="false" indent="0" shrinkToFit="false"/>
      <protection locked="true" hidden="false"/>
    </xf>
    <xf numFmtId="168" fontId="10" fillId="5" borderId="7" xfId="0" applyFont="true" applyBorder="true" applyAlignment="true" applyProtection="false">
      <alignment horizontal="center" vertical="top" textRotation="0" wrapText="false" indent="0" shrinkToFit="false"/>
      <protection locked="true" hidden="false"/>
    </xf>
    <xf numFmtId="164" fontId="10" fillId="5" borderId="9" xfId="0" applyFont="true" applyBorder="true" applyAlignment="true" applyProtection="false">
      <alignment horizontal="general" vertical="top" textRotation="0" wrapText="true" indent="0" shrinkToFit="false"/>
      <protection locked="true" hidden="false"/>
    </xf>
    <xf numFmtId="164" fontId="10" fillId="5" borderId="10" xfId="0" applyFont="true" applyBorder="true" applyAlignment="true" applyProtection="false">
      <alignment horizontal="center" vertical="top" textRotation="0" wrapText="false" indent="0" shrinkToFit="false"/>
      <protection locked="true" hidden="false"/>
    </xf>
    <xf numFmtId="168" fontId="0" fillId="5" borderId="10" xfId="0" applyFont="false" applyBorder="true" applyAlignment="true" applyProtection="false">
      <alignment horizontal="center" vertical="top" textRotation="0" wrapText="false" indent="0" shrinkToFit="false"/>
      <protection locked="true" hidden="false"/>
    </xf>
    <xf numFmtId="168" fontId="0" fillId="5" borderId="9" xfId="0" applyFont="false" applyBorder="true" applyAlignment="true" applyProtection="false">
      <alignment horizontal="center" vertical="top" textRotation="0" wrapText="false" indent="0" shrinkToFit="false"/>
      <protection locked="true" hidden="false"/>
    </xf>
    <xf numFmtId="164" fontId="11" fillId="2" borderId="1" xfId="0" applyFont="true" applyBorder="true" applyAlignment="true" applyProtection="false">
      <alignment horizontal="left" vertical="bottom" textRotation="0" wrapText="true" indent="0" shrinkToFit="false"/>
      <protection locked="true" hidden="false"/>
    </xf>
    <xf numFmtId="164" fontId="11" fillId="2" borderId="1" xfId="0" applyFont="true" applyBorder="true" applyAlignment="true" applyProtection="false">
      <alignment horizontal="center" vertical="bottom" textRotation="0" wrapText="true" indent="0" shrinkToFit="false"/>
      <protection locked="true" hidden="false"/>
    </xf>
    <xf numFmtId="175" fontId="10" fillId="2" borderId="1" xfId="0" applyFont="true" applyBorder="true" applyAlignment="true" applyProtection="false">
      <alignment horizontal="center" vertical="bottom" textRotation="0" wrapText="false" indent="0" shrinkToFit="false"/>
      <protection locked="true" hidden="false"/>
    </xf>
    <xf numFmtId="164" fontId="0" fillId="2" borderId="3" xfId="0" applyFont="true" applyBorder="true" applyAlignment="true" applyProtection="false">
      <alignment horizontal="general" vertical="bottom" textRotation="0" wrapText="true" indent="0" shrinkToFit="false"/>
      <protection locked="true" hidden="false"/>
    </xf>
    <xf numFmtId="175" fontId="10" fillId="2" borderId="10" xfId="0" applyFont="true" applyBorder="true" applyAlignment="true" applyProtection="false">
      <alignment horizontal="center" vertical="bottom" textRotation="0" wrapText="false" indent="0" shrinkToFit="false"/>
      <protection locked="true" hidden="false"/>
    </xf>
    <xf numFmtId="164" fontId="10" fillId="5" borderId="11" xfId="0" applyFont="true" applyBorder="true" applyAlignment="true" applyProtection="false">
      <alignment horizontal="center" vertical="bottom" textRotation="0" wrapText="false" indent="0" shrinkToFit="false"/>
      <protection locked="true" hidden="false"/>
    </xf>
    <xf numFmtId="168" fontId="10" fillId="5" borderId="11" xfId="0" applyFont="true" applyBorder="true" applyAlignment="true" applyProtection="false">
      <alignment horizontal="center" vertical="bottom" textRotation="0" wrapText="false" indent="0" shrinkToFit="false"/>
      <protection locked="true" hidden="false"/>
    </xf>
    <xf numFmtId="164" fontId="10" fillId="5" borderId="9" xfId="0" applyFont="true" applyBorder="true" applyAlignment="true" applyProtection="false">
      <alignment horizontal="center" vertical="bottom" textRotation="0" wrapText="false" indent="0" shrinkToFit="false"/>
      <protection locked="true" hidden="false"/>
    </xf>
    <xf numFmtId="168" fontId="10" fillId="5" borderId="9" xfId="0" applyFont="true" applyBorder="true" applyAlignment="true" applyProtection="false">
      <alignment horizontal="center" vertical="bottom" textRotation="0" wrapText="false" indent="0" shrinkToFit="false"/>
      <protection locked="true" hidden="false"/>
    </xf>
    <xf numFmtId="164" fontId="10" fillId="2" borderId="0" xfId="0" applyFont="true" applyBorder="true" applyAlignment="true" applyProtection="false">
      <alignment horizontal="center" vertical="bottom" textRotation="0" wrapText="false" indent="0" shrinkToFit="false"/>
      <protection locked="true" hidden="false"/>
    </xf>
    <xf numFmtId="164" fontId="10" fillId="5" borderId="4" xfId="0" applyFont="true" applyBorder="true" applyAlignment="true" applyProtection="false">
      <alignment horizontal="general" vertical="top" textRotation="0" wrapText="true" indent="0" shrinkToFit="false"/>
      <protection locked="true" hidden="false"/>
    </xf>
    <xf numFmtId="164" fontId="0" fillId="5" borderId="4" xfId="0" applyFont="true" applyBorder="true" applyAlignment="true" applyProtection="false">
      <alignment horizontal="general" vertical="top"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worksheet" Target="worksheets/sheet16.xml"/><Relationship Id="rId19" Type="http://schemas.openxmlformats.org/officeDocument/2006/relationships/worksheet" Target="worksheets/sheet17.xml"/><Relationship Id="rId20" Type="http://schemas.openxmlformats.org/officeDocument/2006/relationships/worksheet" Target="worksheets/sheet18.xml"/><Relationship Id="rId21" Type="http://schemas.openxmlformats.org/officeDocument/2006/relationships/worksheet" Target="worksheets/sheet19.xml"/><Relationship Id="rId22"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47520</xdr:colOff>
      <xdr:row>0</xdr:row>
      <xdr:rowOff>162360</xdr:rowOff>
    </xdr:from>
    <xdr:to>
      <xdr:col>1</xdr:col>
      <xdr:colOff>3504240</xdr:colOff>
      <xdr:row>4</xdr:row>
      <xdr:rowOff>180720</xdr:rowOff>
    </xdr:to>
    <xdr:pic>
      <xdr:nvPicPr>
        <xdr:cNvPr id="0" name="Picture 1" descr=""/>
        <xdr:cNvPicPr/>
      </xdr:nvPicPr>
      <xdr:blipFill>
        <a:blip r:embed="rId1"/>
        <a:stretch/>
      </xdr:blipFill>
      <xdr:spPr>
        <a:xfrm>
          <a:off x="248040" y="162360"/>
          <a:ext cx="3456720" cy="78048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4</xdr:col>
      <xdr:colOff>331920</xdr:colOff>
      <xdr:row>2</xdr:row>
      <xdr:rowOff>9720</xdr:rowOff>
    </xdr:from>
    <xdr:to>
      <xdr:col>9</xdr:col>
      <xdr:colOff>362880</xdr:colOff>
      <xdr:row>8</xdr:row>
      <xdr:rowOff>9360</xdr:rowOff>
    </xdr:to>
    <xdr:sp>
      <xdr:nvSpPr>
        <xdr:cNvPr id="1" name="Text 2"/>
        <xdr:cNvSpPr/>
      </xdr:nvSpPr>
      <xdr:spPr>
        <a:xfrm>
          <a:off x="5997960" y="371520"/>
          <a:ext cx="3864600" cy="771480"/>
        </a:xfrm>
        <a:prstGeom prst="rect">
          <a:avLst/>
        </a:prstGeom>
        <a:solidFill>
          <a:srgbClr val="eaeaea"/>
        </a:solidFill>
        <a:ln w="38160">
          <a:solidFill>
            <a:srgbClr val="000000"/>
          </a:solidFill>
          <a:miter/>
        </a:ln>
      </xdr:spPr>
      <xdr:style>
        <a:lnRef idx="0"/>
        <a:fillRef idx="0"/>
        <a:effectRef idx="0"/>
        <a:fontRef idx="minor"/>
      </xdr:style>
      <xdr:txBody>
        <a:bodyPr lIns="20160" rIns="20160" tIns="20160" bIns="20160" anchor="t">
          <a:noAutofit/>
        </a:bodyPr>
        <a:p>
          <a:r>
            <a:rPr b="1" lang="en-US" sz="1000" strike="noStrike" u="none">
              <a:effectLst/>
              <a:uFillTx/>
              <a:latin typeface="Arial"/>
            </a:rPr>
            <a:t>Please provide financial data pertinent to the scope of the EAM project.  For example, if the EAM project is confined to one division, input data (e.g., Total Revenue) for that division only.</a:t>
          </a:r>
          <a:endParaRPr b="0" lang="en-US" sz="1000" strike="noStrike" u="none">
            <a:effectLst/>
            <a:uFillTx/>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14.xml.rels><?xml version="1.0" encoding="UTF-8"?>
<Relationships xmlns="http://schemas.openxmlformats.org/package/2006/relationships"><Relationship Id="rId1" Type="http://schemas.openxmlformats.org/officeDocument/2006/relationships/comments" Target="../comments14.xml"/><Relationship Id="rId2" Type="http://schemas.openxmlformats.org/officeDocument/2006/relationships/vmlDrawing" Target="../drawings/vmlDrawing1.vml"/>
</Relationships>
</file>

<file path=xl/worksheets/_rels/sheet15.xml.rels><?xml version="1.0" encoding="UTF-8"?>
<Relationships xmlns="http://schemas.openxmlformats.org/package/2006/relationships"><Relationship Id="rId1" Type="http://schemas.openxmlformats.org/officeDocument/2006/relationships/comments" Target="../comments15.xml"/><Relationship Id="rId2" Type="http://schemas.openxmlformats.org/officeDocument/2006/relationships/vmlDrawing" Target="../drawings/vmlDrawing2.vml"/>
</Relationships>
</file>

<file path=xl/worksheets/_rels/sheet16.xml.rels><?xml version="1.0" encoding="UTF-8"?>
<Relationships xmlns="http://schemas.openxmlformats.org/package/2006/relationships"><Relationship Id="rId1" Type="http://schemas.openxmlformats.org/officeDocument/2006/relationships/comments" Target="../comments16.xml"/><Relationship Id="rId2" Type="http://schemas.openxmlformats.org/officeDocument/2006/relationships/vmlDrawing" Target="../drawings/vmlDrawing3.vml"/>
</Relationships>
</file>

<file path=xl/worksheets/_rels/sheet17.xml.rels><?xml version="1.0" encoding="UTF-8"?>
<Relationships xmlns="http://schemas.openxmlformats.org/package/2006/relationships"><Relationship Id="rId1" Type="http://schemas.openxmlformats.org/officeDocument/2006/relationships/comments" Target="../comments17.xml"/><Relationship Id="rId2" Type="http://schemas.openxmlformats.org/officeDocument/2006/relationships/vmlDrawing" Target="../drawings/vmlDrawing4.vml"/>
</Relationships>
</file>

<file path=xl/worksheets/_rels/sheet18.xml.rels><?xml version="1.0" encoding="UTF-8"?>
<Relationships xmlns="http://schemas.openxmlformats.org/package/2006/relationships"><Relationship Id="rId1" Type="http://schemas.openxmlformats.org/officeDocument/2006/relationships/comments" Target="../comments18.xml"/><Relationship Id="rId2" Type="http://schemas.openxmlformats.org/officeDocument/2006/relationships/vmlDrawing" Target="../drawings/vmlDrawing5.vml"/>
</Relationships>
</file>

<file path=xl/worksheets/_rels/sheet19.xml.rels><?xml version="1.0" encoding="UTF-8"?>
<Relationships xmlns="http://schemas.openxmlformats.org/package/2006/relationships"><Relationship Id="rId1" Type="http://schemas.openxmlformats.org/officeDocument/2006/relationships/comments" Target="../comments19.xml"/><Relationship Id="rId2" Type="http://schemas.openxmlformats.org/officeDocument/2006/relationships/vmlDrawing" Target="../drawings/vmlDrawing6.vml"/>
</Relationships>
</file>

<file path=xl/worksheets/_rels/sheet7.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8:IW3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5" customHeight="true" zeroHeight="false" outlineLevelRow="0" outlineLevelCol="0"/>
  <cols>
    <col collapsed="false" customWidth="true" hidden="false" outlineLevel="0" max="1" min="1" style="1" width="2.84"/>
    <col collapsed="false" customWidth="true" hidden="false" outlineLevel="0" max="2" min="2" style="1" width="172.56"/>
    <col collapsed="false" customWidth="false" hidden="false" outlineLevel="0" max="257" min="3" style="1" width="9.14"/>
  </cols>
  <sheetData>
    <row r="8" customFormat="false" ht="18" hidden="false" customHeight="false" outlineLevel="0" collapsed="false">
      <c r="A8" s="2"/>
      <c r="B8" s="3" t="s">
        <v>0</v>
      </c>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row>
    <row r="9" customFormat="false" ht="18" hidden="false" customHeight="false" outlineLevel="0" collapsed="false">
      <c r="A9" s="2"/>
      <c r="B9" s="3" t="s">
        <v>1</v>
      </c>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customFormat="false" ht="3.75" hidden="false" customHeight="true" outlineLevel="0" collapsed="false"/>
    <row r="11" customFormat="false" ht="18" hidden="false" customHeight="false" outlineLevel="0" collapsed="false">
      <c r="A11" s="2"/>
      <c r="B11" s="4" t="s">
        <v>2</v>
      </c>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row>
    <row r="12" customFormat="false" ht="18" hidden="false" customHeight="false" outlineLevel="0" collapsed="false">
      <c r="A12" s="2"/>
      <c r="B12" s="4" t="s">
        <v>3</v>
      </c>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row>
    <row r="13" customFormat="false" ht="18" hidden="false" customHeight="false" outlineLevel="0" collapsed="false">
      <c r="A13" s="2"/>
      <c r="B13" s="2" t="s">
        <v>4</v>
      </c>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row>
    <row r="14" customFormat="false" ht="18" hidden="false" customHeight="false" outlineLevel="0" collapsed="false">
      <c r="A14" s="2"/>
      <c r="B14" s="5" t="s">
        <v>5</v>
      </c>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customFormat="false" ht="18" hidden="false" customHeight="false" outlineLevel="0" collapsed="false">
      <c r="A15" s="2"/>
      <c r="B15" s="5" t="s">
        <v>6</v>
      </c>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customFormat="false" ht="18" hidden="false" customHeight="false" outlineLevel="0" collapsed="false">
      <c r="A16" s="2"/>
      <c r="B16" s="5" t="s">
        <v>7</v>
      </c>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row>
    <row r="17" customFormat="false" ht="18" hidden="false" customHeight="false" outlineLevel="0" collapsed="false">
      <c r="A17" s="2"/>
      <c r="B17" s="2" t="s">
        <v>8</v>
      </c>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row>
    <row r="18" customFormat="false" ht="18" hidden="false" customHeight="false" outlineLevel="0" collapsed="false">
      <c r="A18" s="2"/>
      <c r="B18" s="5" t="s">
        <v>9</v>
      </c>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row>
    <row r="19" customFormat="false" ht="18" hidden="false" customHeight="false" outlineLevel="0" collapsed="false">
      <c r="A19" s="2"/>
      <c r="B19" s="5" t="s">
        <v>10</v>
      </c>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customFormat="false" ht="18" hidden="false" customHeight="false" outlineLevel="0" collapsed="false">
      <c r="A20" s="2"/>
      <c r="B20" s="5" t="s">
        <v>11</v>
      </c>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row>
    <row r="21" customFormat="false" ht="18" hidden="false" customHeight="false" outlineLevel="0" collapsed="false">
      <c r="A21" s="2"/>
      <c r="B21" s="5" t="s">
        <v>12</v>
      </c>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row>
    <row r="22" customFormat="false" ht="18" hidden="false" customHeight="false" outlineLevel="0" collapsed="false">
      <c r="A22" s="2"/>
      <c r="B22" s="5" t="s">
        <v>13</v>
      </c>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row>
    <row r="23" customFormat="false" ht="18" hidden="false" customHeight="false" outlineLevel="0" collapsed="false">
      <c r="A23" s="2"/>
      <c r="B23" s="5" t="s">
        <v>14</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row>
    <row r="24" customFormat="false" ht="18" hidden="false" customHeight="false" outlineLevel="0" collapsed="false">
      <c r="A24" s="2"/>
      <c r="B24" s="5" t="s">
        <v>15</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row>
    <row r="25" customFormat="false" ht="36" hidden="false" customHeight="false" outlineLevel="0" collapsed="false">
      <c r="A25" s="2"/>
      <c r="B25" s="6" t="s">
        <v>16</v>
      </c>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row>
    <row r="26" customFormat="false" ht="18" hidden="false" customHeight="false" outlineLevel="0" collapsed="false">
      <c r="A26" s="2"/>
      <c r="B26" s="5" t="s">
        <v>10</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row>
    <row r="27" customFormat="false" ht="18" hidden="false" customHeight="false" outlineLevel="0" collapsed="false">
      <c r="A27" s="2"/>
      <c r="B27" s="5" t="s">
        <v>11</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row>
    <row r="28" customFormat="false" ht="18" hidden="false" customHeight="false" outlineLevel="0" collapsed="false">
      <c r="A28" s="2"/>
      <c r="B28" s="5" t="s">
        <v>12</v>
      </c>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row>
    <row r="29" customFormat="false" ht="18" hidden="false" customHeight="false" outlineLevel="0" collapsed="false">
      <c r="A29" s="2"/>
      <c r="B29" s="5" t="s">
        <v>13</v>
      </c>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row>
    <row r="30" customFormat="false" ht="18" hidden="false" customHeight="false" outlineLevel="0" collapsed="false">
      <c r="A30" s="2"/>
      <c r="B30" s="5" t="s">
        <v>14</v>
      </c>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row>
    <row r="31" customFormat="false" ht="18" hidden="false" customHeight="false" outlineLevel="0" collapsed="false">
      <c r="A31" s="2"/>
      <c r="B31" s="5" t="s">
        <v>15</v>
      </c>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row>
  </sheetData>
  <hyperlinks>
    <hyperlink ref="B11" location="'Value Area Map'!A1" display="1) Value Area Map that categorizes and displays the business areas where DSTM delivers value"/>
    <hyperlink ref="B12" location="'Value Summary'!A1" display="2) Value Summary page that rolls up and displays the total business value delivered"/>
    <hyperlink ref="B14" location="'Income Statement Impact'!A1" display="Income Statement"/>
    <hyperlink ref="B15" location="'Bal. Sheet and Cash Flow Impact'!A1" display="Balance Sheet and Cash Flow Improvements"/>
    <hyperlink ref="B16" location="'Key Financial Ratios'!A1" display="Key Financial Ratios"/>
    <hyperlink ref="B18" location="'General Financial Info Survey'!A1" display="General Company Financial Information"/>
    <hyperlink ref="B19" location="'MRO Supply Chain Survey'!A1" display="MRO Supply Chain "/>
    <hyperlink ref="B20" location="'Workforce Mgmt Survey'!A1" display="Workforce Management"/>
    <hyperlink ref="B21" location="'IT Survey'!A1" display="I/T"/>
    <hyperlink ref="B22" location="'Capital Investment Survey'!A1" display="Capital Asset Investment"/>
    <hyperlink ref="B23" location="'Asset Productivity Survey'!A1" display="Asset Productivity"/>
    <hyperlink ref="B24" location="'Operating Risk Survey'!A1" display="Operating Risk"/>
    <hyperlink ref="B26" location="'MRO Supply Chain Value'!A1" display="MRO Supply Chain "/>
    <hyperlink ref="B27" location="'Workforce Mgmt Value'!A1" display="Workforce Management"/>
    <hyperlink ref="B28" location="'IT Value'!A1" display="I/T"/>
    <hyperlink ref="B29" location="'Capital Investment Value'!A1" display="Capital Asset Investment"/>
    <hyperlink ref="B30" location="'Asset Productivity Value'!A1" display="Asset Productivity"/>
    <hyperlink ref="B31" location="'Operating Risk Value'!A1" display="Operating Risk"/>
  </hyperlink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IW78"/>
  <sheetViews>
    <sheetView showFormulas="false" showGridLines="true" showRowColHeaders="true" showZeros="true" rightToLeft="false" tabSelected="false" showOutlineSymbols="true" defaultGridColor="true" view="normal" topLeftCell="B7" colorId="64" zoomScale="70" zoomScaleNormal="70" zoomScalePageLayoutView="100" workbookViewId="0">
      <selection pane="topLeft" activeCell="C27" activeCellId="0" sqref="C27"/>
    </sheetView>
  </sheetViews>
  <sheetFormatPr defaultColWidth="9.13671875" defaultRowHeight="12.75" customHeight="true" zeroHeight="false" outlineLevelRow="0" outlineLevelCol="0"/>
  <cols>
    <col collapsed="false" customWidth="true" hidden="false" outlineLevel="0" max="1" min="1" style="37" width="3.42"/>
    <col collapsed="false" customWidth="true" hidden="false" outlineLevel="0" max="2" min="2" style="7" width="106.85"/>
    <col collapsed="false" customWidth="true" hidden="false" outlineLevel="0" max="3" min="3" style="37" width="15.56"/>
    <col collapsed="false" customWidth="true" hidden="false" outlineLevel="0" max="4" min="4" style="163" width="13.41"/>
    <col collapsed="false" customWidth="true" hidden="false" outlineLevel="0" max="5" min="5" style="37" width="13.28"/>
    <col collapsed="false" customWidth="true" hidden="false" outlineLevel="0" max="6" min="6" style="163" width="13.7"/>
    <col collapsed="false" customWidth="false" hidden="false" outlineLevel="0" max="257" min="7" style="37" width="9.14"/>
  </cols>
  <sheetData>
    <row r="2" customFormat="false" ht="15.75" hidden="false" customHeight="false" outlineLevel="0" collapsed="false">
      <c r="B2" s="164" t="s">
        <v>48</v>
      </c>
      <c r="C2" s="154" t="s">
        <v>157</v>
      </c>
      <c r="F2" s="165" t="s">
        <v>169</v>
      </c>
    </row>
    <row r="3" customFormat="false" ht="3.75" hidden="false" customHeight="true" outlineLevel="0" collapsed="false">
      <c r="A3" s="152"/>
      <c r="C3" s="174"/>
      <c r="D3" s="175"/>
      <c r="E3" s="152"/>
      <c r="F3" s="175"/>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2"/>
      <c r="HB3" s="152"/>
      <c r="HC3" s="152"/>
      <c r="HD3" s="152"/>
      <c r="HE3" s="152"/>
      <c r="HF3" s="152"/>
      <c r="HG3" s="152"/>
      <c r="HH3" s="152"/>
      <c r="HI3" s="152"/>
      <c r="HJ3" s="152"/>
      <c r="HK3" s="152"/>
      <c r="HL3" s="152"/>
      <c r="HM3" s="152"/>
      <c r="HN3" s="152"/>
      <c r="HO3" s="152"/>
      <c r="HP3" s="152"/>
      <c r="HQ3" s="152"/>
      <c r="HR3" s="152"/>
      <c r="HS3" s="152"/>
      <c r="HT3" s="152"/>
      <c r="HU3" s="152"/>
      <c r="HV3" s="152"/>
      <c r="HW3" s="152"/>
      <c r="HX3" s="152"/>
      <c r="HY3" s="152"/>
      <c r="HZ3" s="152"/>
      <c r="IA3" s="152"/>
      <c r="IB3" s="152"/>
      <c r="IC3" s="152"/>
      <c r="ID3" s="152"/>
      <c r="IE3" s="152"/>
      <c r="IF3" s="152"/>
      <c r="IG3" s="152"/>
      <c r="IH3" s="152"/>
      <c r="II3" s="152"/>
      <c r="IJ3" s="152"/>
      <c r="IK3" s="152"/>
      <c r="IL3" s="152"/>
      <c r="IM3" s="152"/>
      <c r="IN3" s="152"/>
      <c r="IO3" s="152"/>
      <c r="IP3" s="152"/>
      <c r="IQ3" s="152"/>
      <c r="IR3" s="152"/>
      <c r="IS3" s="152"/>
      <c r="IT3" s="152"/>
      <c r="IU3" s="152"/>
      <c r="IV3" s="152"/>
      <c r="IW3" s="152"/>
    </row>
    <row r="4" customFormat="false" ht="15.75" hidden="false" customHeight="false" outlineLevel="0" collapsed="false">
      <c r="B4" s="176" t="s">
        <v>232</v>
      </c>
      <c r="C4" s="162" t="n">
        <v>1</v>
      </c>
      <c r="E4" s="163" t="n">
        <v>1</v>
      </c>
    </row>
    <row r="5" customFormat="false" ht="4.5" hidden="false" customHeight="true" outlineLevel="0" collapsed="false">
      <c r="E5" s="163" t="n">
        <v>2</v>
      </c>
    </row>
    <row r="6" customFormat="false" ht="15.75" hidden="false" customHeight="false" outlineLevel="0" collapsed="false">
      <c r="B6" s="7" t="s">
        <v>233</v>
      </c>
      <c r="C6" s="171"/>
      <c r="E6" s="163" t="n">
        <v>3</v>
      </c>
      <c r="F6" s="170" t="n">
        <v>2</v>
      </c>
    </row>
    <row r="7" customFormat="false" ht="15.75" hidden="false" customHeight="false" outlineLevel="0" collapsed="false">
      <c r="B7" s="7" t="s">
        <v>234</v>
      </c>
      <c r="C7" s="167"/>
      <c r="E7" s="163" t="n">
        <v>4</v>
      </c>
      <c r="F7" s="170" t="n">
        <v>3</v>
      </c>
    </row>
    <row r="8" customFormat="false" ht="15.75" hidden="false" customHeight="false" outlineLevel="0" collapsed="false">
      <c r="B8" s="7" t="s">
        <v>235</v>
      </c>
      <c r="C8" s="171"/>
      <c r="F8" s="163" t="n">
        <v>4</v>
      </c>
    </row>
    <row r="9" customFormat="false" ht="4.5" hidden="false" customHeight="true" outlineLevel="0" collapsed="false">
      <c r="C9" s="171"/>
    </row>
    <row r="10" customFormat="false" ht="15.75" hidden="false" customHeight="false" outlineLevel="0" collapsed="false">
      <c r="B10" s="176" t="s">
        <v>236</v>
      </c>
      <c r="C10" s="162" t="n">
        <v>2</v>
      </c>
      <c r="E10" s="163" t="n">
        <v>1</v>
      </c>
    </row>
    <row r="11" customFormat="false" ht="4.5" hidden="false" customHeight="true" outlineLevel="0" collapsed="false">
      <c r="E11" s="163" t="n">
        <v>2</v>
      </c>
    </row>
    <row r="12" customFormat="false" ht="15.75" hidden="false" customHeight="false" outlineLevel="0" collapsed="false">
      <c r="B12" s="7" t="s">
        <v>237</v>
      </c>
      <c r="C12" s="171"/>
      <c r="E12" s="163" t="n">
        <v>3</v>
      </c>
      <c r="F12" s="170" t="n">
        <v>2</v>
      </c>
    </row>
    <row r="13" customFormat="false" ht="19.5" hidden="false" customHeight="true" outlineLevel="0" collapsed="false">
      <c r="B13" s="7" t="s">
        <v>238</v>
      </c>
      <c r="C13" s="167"/>
      <c r="E13" s="163" t="n">
        <v>4</v>
      </c>
      <c r="F13" s="170" t="n">
        <v>3</v>
      </c>
    </row>
    <row r="14" customFormat="false" ht="6" hidden="false" customHeight="true" outlineLevel="0" collapsed="false">
      <c r="B14" s="176"/>
      <c r="C14" s="195"/>
      <c r="D14" s="180"/>
    </row>
    <row r="15" customFormat="false" ht="26.25" hidden="false" customHeight="false" outlineLevel="0" collapsed="false">
      <c r="B15" s="176" t="s">
        <v>239</v>
      </c>
      <c r="C15" s="196" t="n">
        <v>0.01</v>
      </c>
      <c r="D15" s="180" t="s">
        <v>192</v>
      </c>
    </row>
    <row r="16" customFormat="false" ht="3.75" hidden="false" customHeight="true" outlineLevel="0" collapsed="false">
      <c r="C16" s="167"/>
      <c r="E16" s="163"/>
      <c r="F16" s="170"/>
    </row>
    <row r="17" customFormat="false" ht="15.75" hidden="false" customHeight="false" outlineLevel="0" collapsed="false">
      <c r="B17" s="176" t="s">
        <v>240</v>
      </c>
      <c r="C17" s="162" t="n">
        <v>90</v>
      </c>
      <c r="D17" s="180" t="s">
        <v>192</v>
      </c>
    </row>
    <row r="18" customFormat="false" ht="3.75" hidden="false" customHeight="true" outlineLevel="0" collapsed="false">
      <c r="C18" s="159"/>
    </row>
    <row r="19" customFormat="false" ht="42" hidden="false" customHeight="true" outlineLevel="0" collapsed="false">
      <c r="B19" s="176" t="s">
        <v>241</v>
      </c>
      <c r="C19" s="197" t="n">
        <v>0.9</v>
      </c>
      <c r="D19" s="180" t="s">
        <v>192</v>
      </c>
    </row>
    <row r="20" customFormat="false" ht="4.5" hidden="false" customHeight="true" outlineLevel="0" collapsed="false">
      <c r="A20" s="77"/>
      <c r="B20" s="198"/>
      <c r="C20" s="199"/>
      <c r="D20" s="200"/>
      <c r="E20" s="77"/>
      <c r="F20" s="201"/>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c r="BS20" s="77"/>
      <c r="BT20" s="77"/>
      <c r="BU20" s="77"/>
      <c r="BV20" s="77"/>
      <c r="BW20" s="77"/>
      <c r="BX20" s="77"/>
      <c r="BY20" s="77"/>
      <c r="BZ20" s="77"/>
      <c r="CA20" s="77"/>
      <c r="CB20" s="77"/>
      <c r="CC20" s="77"/>
      <c r="CD20" s="77"/>
      <c r="CE20" s="77"/>
      <c r="CF20" s="77"/>
      <c r="CG20" s="77"/>
      <c r="CH20" s="77"/>
      <c r="CI20" s="77"/>
      <c r="CJ20" s="77"/>
      <c r="CK20" s="77"/>
      <c r="CL20" s="77"/>
      <c r="CM20" s="77"/>
      <c r="CN20" s="77"/>
      <c r="CO20" s="77"/>
      <c r="CP20" s="77"/>
      <c r="CQ20" s="77"/>
      <c r="CR20" s="77"/>
      <c r="CS20" s="77"/>
      <c r="CT20" s="77"/>
      <c r="CU20" s="77"/>
      <c r="CV20" s="77"/>
      <c r="CW20" s="77"/>
      <c r="CX20" s="77"/>
      <c r="CY20" s="77"/>
      <c r="CZ20" s="77"/>
      <c r="DA20" s="77"/>
      <c r="DB20" s="77"/>
      <c r="DC20" s="77"/>
      <c r="DD20" s="77"/>
      <c r="DE20" s="77"/>
      <c r="DF20" s="77"/>
      <c r="DG20" s="77"/>
      <c r="DH20" s="77"/>
      <c r="DI20" s="77"/>
      <c r="DJ20" s="77"/>
      <c r="DK20" s="77"/>
      <c r="DL20" s="77"/>
      <c r="DM20" s="77"/>
      <c r="DN20" s="77"/>
      <c r="DO20" s="77"/>
      <c r="DP20" s="77"/>
      <c r="DQ20" s="77"/>
      <c r="DR20" s="77"/>
      <c r="DS20" s="77"/>
      <c r="DT20" s="77"/>
      <c r="DU20" s="77"/>
      <c r="DV20" s="77"/>
      <c r="DW20" s="77"/>
      <c r="DX20" s="77"/>
      <c r="DY20" s="77"/>
      <c r="DZ20" s="77"/>
      <c r="EA20" s="77"/>
      <c r="EB20" s="77"/>
      <c r="EC20" s="77"/>
      <c r="ED20" s="77"/>
      <c r="EE20" s="77"/>
      <c r="EF20" s="77"/>
      <c r="EG20" s="77"/>
      <c r="EH20" s="77"/>
      <c r="EI20" s="77"/>
      <c r="EJ20" s="77"/>
      <c r="EK20" s="77"/>
      <c r="EL20" s="77"/>
      <c r="EM20" s="77"/>
      <c r="EN20" s="77"/>
      <c r="EO20" s="77"/>
      <c r="EP20" s="77"/>
      <c r="EQ20" s="77"/>
      <c r="ER20" s="77"/>
      <c r="ES20" s="77"/>
      <c r="ET20" s="77"/>
      <c r="EU20" s="77"/>
      <c r="EV20" s="77"/>
      <c r="EW20" s="77"/>
      <c r="EX20" s="77"/>
      <c r="EY20" s="77"/>
      <c r="EZ20" s="77"/>
      <c r="FA20" s="77"/>
      <c r="FB20" s="77"/>
      <c r="FC20" s="77"/>
      <c r="FD20" s="77"/>
      <c r="FE20" s="77"/>
      <c r="FF20" s="77"/>
      <c r="FG20" s="77"/>
      <c r="FH20" s="77"/>
      <c r="FI20" s="77"/>
      <c r="FJ20" s="77"/>
      <c r="FK20" s="77"/>
      <c r="FL20" s="77"/>
      <c r="FM20" s="77"/>
      <c r="FN20" s="77"/>
      <c r="FO20" s="77"/>
      <c r="FP20" s="77"/>
      <c r="FQ20" s="77"/>
      <c r="FR20" s="77"/>
      <c r="FS20" s="77"/>
      <c r="FT20" s="77"/>
      <c r="FU20" s="77"/>
      <c r="FV20" s="77"/>
      <c r="FW20" s="77"/>
      <c r="FX20" s="77"/>
      <c r="FY20" s="77"/>
      <c r="FZ20" s="77"/>
      <c r="GA20" s="77"/>
      <c r="GB20" s="77"/>
      <c r="GC20" s="77"/>
      <c r="GD20" s="77"/>
      <c r="GE20" s="77"/>
      <c r="GF20" s="77"/>
      <c r="GG20" s="77"/>
      <c r="GH20" s="77"/>
      <c r="GI20" s="77"/>
      <c r="GJ20" s="77"/>
      <c r="GK20" s="77"/>
      <c r="GL20" s="77"/>
      <c r="GM20" s="77"/>
      <c r="GN20" s="77"/>
      <c r="GO20" s="77"/>
      <c r="GP20" s="77"/>
      <c r="GQ20" s="77"/>
      <c r="GR20" s="77"/>
      <c r="GS20" s="77"/>
      <c r="GT20" s="77"/>
      <c r="GU20" s="77"/>
      <c r="GV20" s="77"/>
      <c r="GW20" s="77"/>
      <c r="GX20" s="77"/>
      <c r="GY20" s="77"/>
      <c r="GZ20" s="77"/>
      <c r="HA20" s="77"/>
      <c r="HB20" s="77"/>
      <c r="HC20" s="77"/>
      <c r="HD20" s="77"/>
      <c r="HE20" s="77"/>
      <c r="HF20" s="77"/>
      <c r="HG20" s="77"/>
      <c r="HH20" s="77"/>
      <c r="HI20" s="77"/>
      <c r="HJ20" s="77"/>
      <c r="HK20" s="77"/>
      <c r="HL20" s="77"/>
      <c r="HM20" s="77"/>
      <c r="HN20" s="77"/>
      <c r="HO20" s="77"/>
      <c r="HP20" s="77"/>
      <c r="HQ20" s="77"/>
      <c r="HR20" s="77"/>
      <c r="HS20" s="77"/>
      <c r="HT20" s="77"/>
      <c r="HU20" s="77"/>
      <c r="HV20" s="77"/>
      <c r="HW20" s="77"/>
      <c r="HX20" s="77"/>
      <c r="HY20" s="77"/>
      <c r="HZ20" s="77"/>
      <c r="IA20" s="77"/>
      <c r="IB20" s="77"/>
      <c r="IC20" s="77"/>
      <c r="ID20" s="77"/>
      <c r="IE20" s="77"/>
      <c r="IF20" s="77"/>
      <c r="IG20" s="77"/>
      <c r="IH20" s="77"/>
      <c r="II20" s="77"/>
      <c r="IJ20" s="77"/>
      <c r="IK20" s="77"/>
      <c r="IL20" s="77"/>
      <c r="IM20" s="77"/>
      <c r="IN20" s="77"/>
      <c r="IO20" s="77"/>
      <c r="IP20" s="77"/>
      <c r="IQ20" s="77"/>
      <c r="IR20" s="77"/>
      <c r="IS20" s="77"/>
      <c r="IT20" s="77"/>
      <c r="IU20" s="77"/>
      <c r="IV20" s="77"/>
      <c r="IW20" s="77"/>
    </row>
    <row r="21" customFormat="false" ht="15.75" hidden="false" customHeight="false" outlineLevel="0" collapsed="false">
      <c r="B21" s="176" t="s">
        <v>242</v>
      </c>
      <c r="C21" s="196" t="n">
        <v>100000</v>
      </c>
      <c r="D21" s="180" t="s">
        <v>192</v>
      </c>
    </row>
    <row r="22" customFormat="false" ht="4.5" hidden="false" customHeight="true" outlineLevel="0" collapsed="false">
      <c r="A22" s="77"/>
      <c r="B22" s="198"/>
      <c r="C22" s="199"/>
      <c r="D22" s="200"/>
      <c r="E22" s="77"/>
      <c r="F22" s="201"/>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7"/>
      <c r="AL22" s="77"/>
      <c r="AM22" s="77"/>
      <c r="AN22" s="77"/>
      <c r="AO22" s="77"/>
      <c r="AP22" s="77"/>
      <c r="AQ22" s="77"/>
      <c r="AR22" s="77"/>
      <c r="AS22" s="77"/>
      <c r="AT22" s="77"/>
      <c r="AU22" s="77"/>
      <c r="AV22" s="77"/>
      <c r="AW22" s="77"/>
      <c r="AX22" s="77"/>
      <c r="AY22" s="77"/>
      <c r="AZ22" s="77"/>
      <c r="BA22" s="77"/>
      <c r="BB22" s="77"/>
      <c r="BC22" s="77"/>
      <c r="BD22" s="77"/>
      <c r="BE22" s="77"/>
      <c r="BF22" s="77"/>
      <c r="BG22" s="77"/>
      <c r="BH22" s="77"/>
      <c r="BI22" s="77"/>
      <c r="BJ22" s="77"/>
      <c r="BK22" s="77"/>
      <c r="BL22" s="77"/>
      <c r="BM22" s="77"/>
      <c r="BN22" s="77"/>
      <c r="BO22" s="77"/>
      <c r="BP22" s="77"/>
      <c r="BQ22" s="77"/>
      <c r="BR22" s="77"/>
      <c r="BS22" s="77"/>
      <c r="BT22" s="77"/>
      <c r="BU22" s="77"/>
      <c r="BV22" s="77"/>
      <c r="BW22" s="77"/>
      <c r="BX22" s="77"/>
      <c r="BY22" s="77"/>
      <c r="BZ22" s="77"/>
      <c r="CA22" s="77"/>
      <c r="CB22" s="77"/>
      <c r="CC22" s="77"/>
      <c r="CD22" s="77"/>
      <c r="CE22" s="77"/>
      <c r="CF22" s="77"/>
      <c r="CG22" s="77"/>
      <c r="CH22" s="77"/>
      <c r="CI22" s="77"/>
      <c r="CJ22" s="77"/>
      <c r="CK22" s="77"/>
      <c r="CL22" s="77"/>
      <c r="CM22" s="77"/>
      <c r="CN22" s="77"/>
      <c r="CO22" s="77"/>
      <c r="CP22" s="77"/>
      <c r="CQ22" s="77"/>
      <c r="CR22" s="77"/>
      <c r="CS22" s="77"/>
      <c r="CT22" s="77"/>
      <c r="CU22" s="77"/>
      <c r="CV22" s="77"/>
      <c r="CW22" s="77"/>
      <c r="CX22" s="77"/>
      <c r="CY22" s="77"/>
      <c r="CZ22" s="77"/>
      <c r="DA22" s="77"/>
      <c r="DB22" s="77"/>
      <c r="DC22" s="77"/>
      <c r="DD22" s="77"/>
      <c r="DE22" s="77"/>
      <c r="DF22" s="77"/>
      <c r="DG22" s="77"/>
      <c r="DH22" s="77"/>
      <c r="DI22" s="77"/>
      <c r="DJ22" s="77"/>
      <c r="DK22" s="77"/>
      <c r="DL22" s="77"/>
      <c r="DM22" s="77"/>
      <c r="DN22" s="77"/>
      <c r="DO22" s="77"/>
      <c r="DP22" s="77"/>
      <c r="DQ22" s="77"/>
      <c r="DR22" s="77"/>
      <c r="DS22" s="77"/>
      <c r="DT22" s="77"/>
      <c r="DU22" s="77"/>
      <c r="DV22" s="77"/>
      <c r="DW22" s="77"/>
      <c r="DX22" s="77"/>
      <c r="DY22" s="77"/>
      <c r="DZ22" s="77"/>
      <c r="EA22" s="77"/>
      <c r="EB22" s="77"/>
      <c r="EC22" s="77"/>
      <c r="ED22" s="77"/>
      <c r="EE22" s="77"/>
      <c r="EF22" s="77"/>
      <c r="EG22" s="77"/>
      <c r="EH22" s="77"/>
      <c r="EI22" s="77"/>
      <c r="EJ22" s="77"/>
      <c r="EK22" s="77"/>
      <c r="EL22" s="77"/>
      <c r="EM22" s="77"/>
      <c r="EN22" s="77"/>
      <c r="EO22" s="77"/>
      <c r="EP22" s="77"/>
      <c r="EQ22" s="77"/>
      <c r="ER22" s="77"/>
      <c r="ES22" s="77"/>
      <c r="ET22" s="77"/>
      <c r="EU22" s="77"/>
      <c r="EV22" s="77"/>
      <c r="EW22" s="77"/>
      <c r="EX22" s="77"/>
      <c r="EY22" s="77"/>
      <c r="EZ22" s="77"/>
      <c r="FA22" s="77"/>
      <c r="FB22" s="77"/>
      <c r="FC22" s="77"/>
      <c r="FD22" s="77"/>
      <c r="FE22" s="77"/>
      <c r="FF22" s="77"/>
      <c r="FG22" s="77"/>
      <c r="FH22" s="77"/>
      <c r="FI22" s="77"/>
      <c r="FJ22" s="77"/>
      <c r="FK22" s="77"/>
      <c r="FL22" s="77"/>
      <c r="FM22" s="77"/>
      <c r="FN22" s="77"/>
      <c r="FO22" s="77"/>
      <c r="FP22" s="77"/>
      <c r="FQ22" s="77"/>
      <c r="FR22" s="77"/>
      <c r="FS22" s="77"/>
      <c r="FT22" s="77"/>
      <c r="FU22" s="77"/>
      <c r="FV22" s="77"/>
      <c r="FW22" s="77"/>
      <c r="FX22" s="77"/>
      <c r="FY22" s="77"/>
      <c r="FZ22" s="77"/>
      <c r="GA22" s="77"/>
      <c r="GB22" s="77"/>
      <c r="GC22" s="77"/>
      <c r="GD22" s="77"/>
      <c r="GE22" s="77"/>
      <c r="GF22" s="77"/>
      <c r="GG22" s="77"/>
      <c r="GH22" s="77"/>
      <c r="GI22" s="77"/>
      <c r="GJ22" s="77"/>
      <c r="GK22" s="77"/>
      <c r="GL22" s="77"/>
      <c r="GM22" s="77"/>
      <c r="GN22" s="77"/>
      <c r="GO22" s="77"/>
      <c r="GP22" s="77"/>
      <c r="GQ22" s="77"/>
      <c r="GR22" s="77"/>
      <c r="GS22" s="77"/>
      <c r="GT22" s="77"/>
      <c r="GU22" s="77"/>
      <c r="GV22" s="77"/>
      <c r="GW22" s="77"/>
      <c r="GX22" s="77"/>
      <c r="GY22" s="77"/>
      <c r="GZ22" s="77"/>
      <c r="HA22" s="77"/>
      <c r="HB22" s="77"/>
      <c r="HC22" s="77"/>
      <c r="HD22" s="77"/>
      <c r="HE22" s="77"/>
      <c r="HF22" s="77"/>
      <c r="HG22" s="77"/>
      <c r="HH22" s="77"/>
      <c r="HI22" s="77"/>
      <c r="HJ22" s="77"/>
      <c r="HK22" s="77"/>
      <c r="HL22" s="77"/>
      <c r="HM22" s="77"/>
      <c r="HN22" s="77"/>
      <c r="HO22" s="77"/>
      <c r="HP22" s="77"/>
      <c r="HQ22" s="77"/>
      <c r="HR22" s="77"/>
      <c r="HS22" s="77"/>
      <c r="HT22" s="77"/>
      <c r="HU22" s="77"/>
      <c r="HV22" s="77"/>
      <c r="HW22" s="77"/>
      <c r="HX22" s="77"/>
      <c r="HY22" s="77"/>
      <c r="HZ22" s="77"/>
      <c r="IA22" s="77"/>
      <c r="IB22" s="77"/>
      <c r="IC22" s="77"/>
      <c r="ID22" s="77"/>
      <c r="IE22" s="77"/>
      <c r="IF22" s="77"/>
      <c r="IG22" s="77"/>
      <c r="IH22" s="77"/>
      <c r="II22" s="77"/>
      <c r="IJ22" s="77"/>
      <c r="IK22" s="77"/>
      <c r="IL22" s="77"/>
      <c r="IM22" s="77"/>
      <c r="IN22" s="77"/>
      <c r="IO22" s="77"/>
      <c r="IP22" s="77"/>
      <c r="IQ22" s="77"/>
      <c r="IR22" s="77"/>
      <c r="IS22" s="77"/>
      <c r="IT22" s="77"/>
      <c r="IU22" s="77"/>
      <c r="IV22" s="77"/>
      <c r="IW22" s="77"/>
    </row>
    <row r="23" customFormat="false" ht="26.25" hidden="false" customHeight="false" outlineLevel="0" collapsed="false">
      <c r="B23" s="176" t="s">
        <v>243</v>
      </c>
      <c r="C23" s="202" t="n">
        <v>0.3</v>
      </c>
      <c r="D23" s="180" t="s">
        <v>192</v>
      </c>
    </row>
    <row r="24" customFormat="false" ht="4.5" hidden="false" customHeight="true" outlineLevel="0" collapsed="false">
      <c r="A24" s="77"/>
      <c r="B24" s="198"/>
      <c r="C24" s="199"/>
      <c r="D24" s="200"/>
      <c r="E24" s="77"/>
      <c r="F24" s="201"/>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77"/>
      <c r="AL24" s="77"/>
      <c r="AM24" s="77"/>
      <c r="AN24" s="77"/>
      <c r="AO24" s="77"/>
      <c r="AP24" s="77"/>
      <c r="AQ24" s="77"/>
      <c r="AR24" s="77"/>
      <c r="AS24" s="77"/>
      <c r="AT24" s="77"/>
      <c r="AU24" s="77"/>
      <c r="AV24" s="77"/>
      <c r="AW24" s="77"/>
      <c r="AX24" s="77"/>
      <c r="AY24" s="77"/>
      <c r="AZ24" s="77"/>
      <c r="BA24" s="77"/>
      <c r="BB24" s="77"/>
      <c r="BC24" s="77"/>
      <c r="BD24" s="77"/>
      <c r="BE24" s="77"/>
      <c r="BF24" s="77"/>
      <c r="BG24" s="77"/>
      <c r="BH24" s="77"/>
      <c r="BI24" s="77"/>
      <c r="BJ24" s="77"/>
      <c r="BK24" s="77"/>
      <c r="BL24" s="77"/>
      <c r="BM24" s="77"/>
      <c r="BN24" s="77"/>
      <c r="BO24" s="77"/>
      <c r="BP24" s="77"/>
      <c r="BQ24" s="77"/>
      <c r="BR24" s="77"/>
      <c r="BS24" s="77"/>
      <c r="BT24" s="77"/>
      <c r="BU24" s="77"/>
      <c r="BV24" s="77"/>
      <c r="BW24" s="77"/>
      <c r="BX24" s="77"/>
      <c r="BY24" s="77"/>
      <c r="BZ24" s="77"/>
      <c r="CA24" s="77"/>
      <c r="CB24" s="77"/>
      <c r="CC24" s="77"/>
      <c r="CD24" s="77"/>
      <c r="CE24" s="77"/>
      <c r="CF24" s="77"/>
      <c r="CG24" s="77"/>
      <c r="CH24" s="77"/>
      <c r="CI24" s="77"/>
      <c r="CJ24" s="77"/>
      <c r="CK24" s="77"/>
      <c r="CL24" s="77"/>
      <c r="CM24" s="77"/>
      <c r="CN24" s="77"/>
      <c r="CO24" s="77"/>
      <c r="CP24" s="77"/>
      <c r="CQ24" s="77"/>
      <c r="CR24" s="77"/>
      <c r="CS24" s="77"/>
      <c r="CT24" s="77"/>
      <c r="CU24" s="77"/>
      <c r="CV24" s="77"/>
      <c r="CW24" s="77"/>
      <c r="CX24" s="77"/>
      <c r="CY24" s="77"/>
      <c r="CZ24" s="77"/>
      <c r="DA24" s="77"/>
      <c r="DB24" s="77"/>
      <c r="DC24" s="77"/>
      <c r="DD24" s="77"/>
      <c r="DE24" s="77"/>
      <c r="DF24" s="77"/>
      <c r="DG24" s="77"/>
      <c r="DH24" s="77"/>
      <c r="DI24" s="77"/>
      <c r="DJ24" s="77"/>
      <c r="DK24" s="77"/>
      <c r="DL24" s="77"/>
      <c r="DM24" s="77"/>
      <c r="DN24" s="77"/>
      <c r="DO24" s="77"/>
      <c r="DP24" s="77"/>
      <c r="DQ24" s="77"/>
      <c r="DR24" s="77"/>
      <c r="DS24" s="77"/>
      <c r="DT24" s="77"/>
      <c r="DU24" s="77"/>
      <c r="DV24" s="77"/>
      <c r="DW24" s="77"/>
      <c r="DX24" s="77"/>
      <c r="DY24" s="77"/>
      <c r="DZ24" s="77"/>
      <c r="EA24" s="77"/>
      <c r="EB24" s="77"/>
      <c r="EC24" s="77"/>
      <c r="ED24" s="77"/>
      <c r="EE24" s="77"/>
      <c r="EF24" s="77"/>
      <c r="EG24" s="77"/>
      <c r="EH24" s="77"/>
      <c r="EI24" s="77"/>
      <c r="EJ24" s="77"/>
      <c r="EK24" s="77"/>
      <c r="EL24" s="77"/>
      <c r="EM24" s="77"/>
      <c r="EN24" s="77"/>
      <c r="EO24" s="77"/>
      <c r="EP24" s="77"/>
      <c r="EQ24" s="77"/>
      <c r="ER24" s="77"/>
      <c r="ES24" s="77"/>
      <c r="ET24" s="77"/>
      <c r="EU24" s="77"/>
      <c r="EV24" s="77"/>
      <c r="EW24" s="77"/>
      <c r="EX24" s="77"/>
      <c r="EY24" s="77"/>
      <c r="EZ24" s="77"/>
      <c r="FA24" s="77"/>
      <c r="FB24" s="77"/>
      <c r="FC24" s="77"/>
      <c r="FD24" s="77"/>
      <c r="FE24" s="77"/>
      <c r="FF24" s="77"/>
      <c r="FG24" s="77"/>
      <c r="FH24" s="77"/>
      <c r="FI24" s="77"/>
      <c r="FJ24" s="77"/>
      <c r="FK24" s="77"/>
      <c r="FL24" s="77"/>
      <c r="FM24" s="77"/>
      <c r="FN24" s="77"/>
      <c r="FO24" s="77"/>
      <c r="FP24" s="77"/>
      <c r="FQ24" s="77"/>
      <c r="FR24" s="77"/>
      <c r="FS24" s="77"/>
      <c r="FT24" s="77"/>
      <c r="FU24" s="77"/>
      <c r="FV24" s="77"/>
      <c r="FW24" s="77"/>
      <c r="FX24" s="77"/>
      <c r="FY24" s="77"/>
      <c r="FZ24" s="77"/>
      <c r="GA24" s="77"/>
      <c r="GB24" s="77"/>
      <c r="GC24" s="77"/>
      <c r="GD24" s="77"/>
      <c r="GE24" s="77"/>
      <c r="GF24" s="77"/>
      <c r="GG24" s="77"/>
      <c r="GH24" s="77"/>
      <c r="GI24" s="77"/>
      <c r="GJ24" s="77"/>
      <c r="GK24" s="77"/>
      <c r="GL24" s="77"/>
      <c r="GM24" s="77"/>
      <c r="GN24" s="77"/>
      <c r="GO24" s="77"/>
      <c r="GP24" s="77"/>
      <c r="GQ24" s="77"/>
      <c r="GR24" s="77"/>
      <c r="GS24" s="77"/>
      <c r="GT24" s="77"/>
      <c r="GU24" s="77"/>
      <c r="GV24" s="77"/>
      <c r="GW24" s="77"/>
      <c r="GX24" s="77"/>
      <c r="GY24" s="77"/>
      <c r="GZ24" s="77"/>
      <c r="HA24" s="77"/>
      <c r="HB24" s="77"/>
      <c r="HC24" s="77"/>
      <c r="HD24" s="77"/>
      <c r="HE24" s="77"/>
      <c r="HF24" s="77"/>
      <c r="HG24" s="77"/>
      <c r="HH24" s="77"/>
      <c r="HI24" s="77"/>
      <c r="HJ24" s="77"/>
      <c r="HK24" s="77"/>
      <c r="HL24" s="77"/>
      <c r="HM24" s="77"/>
      <c r="HN24" s="77"/>
      <c r="HO24" s="77"/>
      <c r="HP24" s="77"/>
      <c r="HQ24" s="77"/>
      <c r="HR24" s="77"/>
      <c r="HS24" s="77"/>
      <c r="HT24" s="77"/>
      <c r="HU24" s="77"/>
      <c r="HV24" s="77"/>
      <c r="HW24" s="77"/>
      <c r="HX24" s="77"/>
      <c r="HY24" s="77"/>
      <c r="HZ24" s="77"/>
      <c r="IA24" s="77"/>
      <c r="IB24" s="77"/>
      <c r="IC24" s="77"/>
      <c r="ID24" s="77"/>
      <c r="IE24" s="77"/>
      <c r="IF24" s="77"/>
      <c r="IG24" s="77"/>
      <c r="IH24" s="77"/>
      <c r="II24" s="77"/>
      <c r="IJ24" s="77"/>
      <c r="IK24" s="77"/>
      <c r="IL24" s="77"/>
      <c r="IM24" s="77"/>
      <c r="IN24" s="77"/>
      <c r="IO24" s="77"/>
      <c r="IP24" s="77"/>
      <c r="IQ24" s="77"/>
      <c r="IR24" s="77"/>
      <c r="IS24" s="77"/>
      <c r="IT24" s="77"/>
      <c r="IU24" s="77"/>
      <c r="IV24" s="77"/>
      <c r="IW24" s="77"/>
    </row>
    <row r="25" customFormat="false" ht="15.75" hidden="false" customHeight="false" outlineLevel="0" collapsed="false">
      <c r="B25" s="176" t="s">
        <v>244</v>
      </c>
      <c r="C25" s="196" t="n">
        <v>200000</v>
      </c>
      <c r="D25" s="180" t="s">
        <v>192</v>
      </c>
    </row>
    <row r="26" customFormat="false" ht="6.75" hidden="false" customHeight="true" outlineLevel="0" collapsed="false">
      <c r="C26" s="159"/>
    </row>
    <row r="27" customFormat="false" ht="30.75" hidden="false" customHeight="true" outlineLevel="0" collapsed="false">
      <c r="B27" s="168" t="s">
        <v>245</v>
      </c>
      <c r="C27" s="162" t="n">
        <v>1</v>
      </c>
      <c r="D27" s="180" t="s">
        <v>192</v>
      </c>
    </row>
    <row r="28" customFormat="false" ht="4.5" hidden="false" customHeight="true" outlineLevel="0" collapsed="false">
      <c r="C28" s="159"/>
    </row>
    <row r="29" customFormat="false" ht="15.75" hidden="false" customHeight="false" outlineLevel="0" collapsed="false">
      <c r="B29" s="7" t="s">
        <v>246</v>
      </c>
      <c r="C29" s="171"/>
      <c r="E29" s="163" t="n">
        <v>3</v>
      </c>
      <c r="F29" s="170" t="n">
        <v>2</v>
      </c>
    </row>
    <row r="30" customFormat="false" ht="15.75" hidden="false" customHeight="false" outlineLevel="0" collapsed="false">
      <c r="B30" s="7" t="s">
        <v>247</v>
      </c>
      <c r="C30" s="167"/>
      <c r="E30" s="163" t="n">
        <v>4</v>
      </c>
      <c r="F30" s="170" t="n">
        <v>3</v>
      </c>
    </row>
    <row r="31" customFormat="false" ht="15.75" hidden="false" customHeight="false" outlineLevel="0" collapsed="false">
      <c r="B31" s="7" t="s">
        <v>248</v>
      </c>
      <c r="C31" s="171"/>
      <c r="F31" s="163" t="n">
        <v>4</v>
      </c>
    </row>
    <row r="32" customFormat="false" ht="4.5" hidden="false" customHeight="true" outlineLevel="0" collapsed="false">
      <c r="C32" s="159"/>
    </row>
    <row r="33" customFormat="false" ht="15.75" hidden="false" customHeight="false" outlineLevel="0" collapsed="false">
      <c r="B33" s="176" t="s">
        <v>249</v>
      </c>
      <c r="C33" s="162" t="n">
        <v>18</v>
      </c>
      <c r="D33" s="180" t="s">
        <v>192</v>
      </c>
    </row>
    <row r="34" customFormat="false" ht="4.5" hidden="false" customHeight="true" outlineLevel="0" collapsed="false">
      <c r="C34" s="159"/>
    </row>
    <row r="35" customFormat="false" ht="15.75" hidden="false" customHeight="false" outlineLevel="0" collapsed="false">
      <c r="B35" s="176" t="s">
        <v>250</v>
      </c>
      <c r="C35" s="203" t="n">
        <v>0.25</v>
      </c>
      <c r="D35" s="180" t="s">
        <v>192</v>
      </c>
    </row>
    <row r="36" customFormat="false" ht="3" hidden="false" customHeight="true" outlineLevel="0" collapsed="false">
      <c r="B36" s="176"/>
      <c r="C36" s="204" t="s">
        <v>251</v>
      </c>
      <c r="D36" s="180"/>
    </row>
    <row r="37" customFormat="false" ht="15.75" hidden="false" customHeight="false" outlineLevel="0" collapsed="false">
      <c r="B37" s="176" t="s">
        <v>252</v>
      </c>
      <c r="C37" s="196" t="n">
        <v>72800</v>
      </c>
      <c r="D37" s="180" t="s">
        <v>192</v>
      </c>
    </row>
    <row r="38" customFormat="false" ht="4.5" hidden="false" customHeight="true" outlineLevel="0" collapsed="false">
      <c r="D38" s="37"/>
      <c r="F38" s="37"/>
    </row>
    <row r="39" customFormat="false" ht="6.75" hidden="false" customHeight="true" outlineLevel="0" collapsed="false">
      <c r="D39" s="37"/>
      <c r="F39" s="37"/>
    </row>
    <row r="40" customFormat="false" ht="12.75" hidden="false" customHeight="false" outlineLevel="0" collapsed="false">
      <c r="D40" s="37"/>
      <c r="F40" s="37"/>
    </row>
    <row r="41" customFormat="false" ht="4.5" hidden="false" customHeight="true" outlineLevel="0" collapsed="false">
      <c r="D41" s="37"/>
      <c r="F41" s="37"/>
    </row>
    <row r="42" customFormat="false" ht="12.75" hidden="false" customHeight="false" outlineLevel="0" collapsed="false">
      <c r="D42" s="37"/>
      <c r="F42" s="37"/>
    </row>
    <row r="43" customFormat="false" ht="4.5" hidden="false" customHeight="true" outlineLevel="0" collapsed="false">
      <c r="D43" s="37"/>
      <c r="F43" s="37"/>
    </row>
    <row r="44" customFormat="false" ht="12.75" hidden="false" customHeight="false" outlineLevel="0" collapsed="false">
      <c r="D44" s="37"/>
      <c r="F44" s="37"/>
    </row>
    <row r="45" customFormat="false" ht="12.75" hidden="false" customHeight="false" outlineLevel="0" collapsed="false">
      <c r="D45" s="37"/>
      <c r="F45" s="37"/>
    </row>
    <row r="46" customFormat="false" ht="12.75" hidden="false" customHeight="false" outlineLevel="0" collapsed="false">
      <c r="D46" s="37"/>
      <c r="F46" s="37"/>
    </row>
    <row r="47" customFormat="false" ht="12.75" hidden="false" customHeight="false" outlineLevel="0" collapsed="false">
      <c r="D47" s="37"/>
      <c r="F47" s="37"/>
    </row>
    <row r="48" customFormat="false" ht="12.75" hidden="false" customHeight="false" outlineLevel="0" collapsed="false">
      <c r="D48" s="37"/>
      <c r="F48" s="37"/>
    </row>
    <row r="49" customFormat="false" ht="12.75" hidden="false" customHeight="false" outlineLevel="0" collapsed="false">
      <c r="D49" s="37"/>
      <c r="F49" s="37"/>
    </row>
    <row r="50" customFormat="false" ht="12.75" hidden="false" customHeight="false" outlineLevel="0" collapsed="false">
      <c r="D50" s="37"/>
      <c r="F50" s="37"/>
    </row>
    <row r="51" customFormat="false" ht="12.75" hidden="false" customHeight="false" outlineLevel="0" collapsed="false">
      <c r="D51" s="37"/>
      <c r="F51" s="37"/>
    </row>
    <row r="52" customFormat="false" ht="12.75" hidden="false" customHeight="false" outlineLevel="0" collapsed="false">
      <c r="D52" s="37"/>
      <c r="F52" s="37"/>
    </row>
    <row r="53" customFormat="false" ht="12.75" hidden="false" customHeight="false" outlineLevel="0" collapsed="false">
      <c r="D53" s="37"/>
      <c r="F53" s="37"/>
    </row>
    <row r="54" customFormat="false" ht="12.75" hidden="false" customHeight="false" outlineLevel="0" collapsed="false">
      <c r="D54" s="37"/>
      <c r="F54" s="37"/>
    </row>
    <row r="55" customFormat="false" ht="12.75" hidden="false" customHeight="false" outlineLevel="0" collapsed="false">
      <c r="D55" s="37"/>
      <c r="F55" s="37"/>
    </row>
    <row r="56" customFormat="false" ht="12.75" hidden="false" customHeight="false" outlineLevel="0" collapsed="false">
      <c r="D56" s="37"/>
      <c r="F56" s="37"/>
    </row>
    <row r="57" customFormat="false" ht="12.75" hidden="false" customHeight="false" outlineLevel="0" collapsed="false">
      <c r="D57" s="37"/>
      <c r="F57" s="37"/>
    </row>
    <row r="58" customFormat="false" ht="12.75" hidden="false" customHeight="false" outlineLevel="0" collapsed="false">
      <c r="D58" s="37"/>
      <c r="F58" s="37"/>
    </row>
    <row r="59" customFormat="false" ht="12.75" hidden="false" customHeight="false" outlineLevel="0" collapsed="false">
      <c r="D59" s="37"/>
      <c r="F59" s="37"/>
    </row>
    <row r="60" customFormat="false" ht="12.75" hidden="false" customHeight="false" outlineLevel="0" collapsed="false">
      <c r="D60" s="37"/>
      <c r="F60" s="37"/>
    </row>
    <row r="61" customFormat="false" ht="12.75" hidden="false" customHeight="false" outlineLevel="0" collapsed="false">
      <c r="D61" s="37"/>
      <c r="F61" s="37"/>
    </row>
    <row r="62" customFormat="false" ht="12.75" hidden="false" customHeight="false" outlineLevel="0" collapsed="false">
      <c r="D62" s="37"/>
      <c r="F62" s="37"/>
    </row>
    <row r="63" customFormat="false" ht="12.75" hidden="false" customHeight="false" outlineLevel="0" collapsed="false">
      <c r="D63" s="37"/>
      <c r="F63" s="37"/>
    </row>
    <row r="64" customFormat="false" ht="12.75" hidden="false" customHeight="false" outlineLevel="0" collapsed="false">
      <c r="D64" s="37"/>
      <c r="F64" s="37"/>
    </row>
    <row r="65" customFormat="false" ht="12.75" hidden="false" customHeight="false" outlineLevel="0" collapsed="false">
      <c r="D65" s="37"/>
      <c r="F65" s="37"/>
    </row>
    <row r="66" customFormat="false" ht="12.75" hidden="false" customHeight="false" outlineLevel="0" collapsed="false">
      <c r="D66" s="37"/>
      <c r="F66" s="37"/>
    </row>
    <row r="67" customFormat="false" ht="12.75" hidden="false" customHeight="false" outlineLevel="0" collapsed="false">
      <c r="D67" s="37"/>
      <c r="F67" s="37"/>
    </row>
    <row r="68" customFormat="false" ht="12.75" hidden="false" customHeight="false" outlineLevel="0" collapsed="false">
      <c r="D68" s="37"/>
      <c r="F68" s="37"/>
    </row>
    <row r="69" customFormat="false" ht="12.75" hidden="false" customHeight="false" outlineLevel="0" collapsed="false">
      <c r="D69" s="37"/>
      <c r="F69" s="37"/>
    </row>
    <row r="70" customFormat="false" ht="12.75" hidden="false" customHeight="false" outlineLevel="0" collapsed="false">
      <c r="D70" s="37"/>
      <c r="F70" s="37"/>
    </row>
    <row r="71" customFormat="false" ht="12.75" hidden="false" customHeight="false" outlineLevel="0" collapsed="false">
      <c r="D71" s="37"/>
      <c r="F71" s="37"/>
    </row>
    <row r="72" customFormat="false" ht="12.75" hidden="false" customHeight="false" outlineLevel="0" collapsed="false">
      <c r="D72" s="37"/>
      <c r="F72" s="37"/>
    </row>
    <row r="73" customFormat="false" ht="12.75" hidden="false" customHeight="false" outlineLevel="0" collapsed="false">
      <c r="D73" s="37"/>
      <c r="F73" s="37"/>
    </row>
    <row r="74" customFormat="false" ht="12.75" hidden="false" customHeight="false" outlineLevel="0" collapsed="false">
      <c r="D74" s="37"/>
      <c r="F74" s="37"/>
    </row>
    <row r="75" customFormat="false" ht="12.75" hidden="false" customHeight="false" outlineLevel="0" collapsed="false">
      <c r="D75" s="37"/>
      <c r="F75" s="37"/>
    </row>
    <row r="76" customFormat="false" ht="12.75" hidden="false" customHeight="false" outlineLevel="0" collapsed="false">
      <c r="D76" s="37"/>
      <c r="F76" s="37"/>
    </row>
    <row r="77" customFormat="false" ht="12.75" hidden="false" customHeight="false" outlineLevel="0" collapsed="false">
      <c r="D77" s="37"/>
      <c r="F77" s="37"/>
    </row>
    <row r="78" customFormat="false" ht="12.75" hidden="false" customHeight="false" outlineLevel="0" collapsed="false">
      <c r="D78" s="37"/>
      <c r="F78" s="37"/>
    </row>
  </sheetData>
  <dataValidations count="2">
    <dataValidation allowBlank="true" errorStyle="stop" operator="between" showDropDown="false" showErrorMessage="true" showInputMessage="false" sqref="C4 C27" type="list">
      <formula1>$E$4:$E$6</formula1>
      <formula2>0</formula2>
    </dataValidation>
    <dataValidation allowBlank="true" errorStyle="stop" operator="between" showDropDown="false" showErrorMessage="true" showInputMessage="false" sqref="C10" type="list">
      <formula1>$E$4:$E$65533</formula1>
      <formula2>0</formula2>
    </dataValidation>
  </dataValidation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IW51"/>
  <sheetViews>
    <sheetView showFormulas="false" showGridLines="true" showRowColHeaders="true" showZeros="true" rightToLeft="false" tabSelected="false" showOutlineSymbols="true" defaultGridColor="true" view="normal" topLeftCell="B13" colorId="64" zoomScale="70" zoomScaleNormal="70" zoomScalePageLayoutView="100" workbookViewId="0">
      <selection pane="topLeft" activeCell="B38" activeCellId="0" sqref="B38"/>
    </sheetView>
  </sheetViews>
  <sheetFormatPr defaultColWidth="9.13671875" defaultRowHeight="12.75" customHeight="true" zeroHeight="false" outlineLevelRow="0" outlineLevelCol="0"/>
  <cols>
    <col collapsed="false" customWidth="true" hidden="false" outlineLevel="0" max="1" min="1" style="37" width="3.42"/>
    <col collapsed="false" customWidth="true" hidden="false" outlineLevel="0" max="2" min="2" style="7" width="131.7"/>
    <col collapsed="false" customWidth="true" hidden="false" outlineLevel="0" max="3" min="3" style="37" width="15.56"/>
    <col collapsed="false" customWidth="true" hidden="false" outlineLevel="0" max="4" min="4" style="163" width="13.41"/>
    <col collapsed="false" customWidth="true" hidden="false" outlineLevel="0" max="5" min="5" style="37" width="13.28"/>
    <col collapsed="false" customWidth="true" hidden="false" outlineLevel="0" max="6" min="6" style="163" width="13.7"/>
    <col collapsed="false" customWidth="false" hidden="false" outlineLevel="0" max="257" min="7" style="37" width="9.14"/>
  </cols>
  <sheetData>
    <row r="2" customFormat="false" ht="15.75" hidden="false" customHeight="false" outlineLevel="0" collapsed="false">
      <c r="B2" s="164" t="s">
        <v>253</v>
      </c>
      <c r="C2" s="154" t="s">
        <v>157</v>
      </c>
      <c r="F2" s="165" t="s">
        <v>169</v>
      </c>
    </row>
    <row r="3" customFormat="false" ht="10.5" hidden="false" customHeight="true" outlineLevel="0" collapsed="false">
      <c r="B3" s="166"/>
      <c r="C3" s="167"/>
      <c r="F3" s="165" t="s">
        <v>170</v>
      </c>
    </row>
    <row r="4" customFormat="false" ht="16.5" hidden="false" customHeight="false" outlineLevel="0" collapsed="false">
      <c r="B4" s="176" t="s">
        <v>254</v>
      </c>
      <c r="C4" s="169" t="n">
        <v>1</v>
      </c>
      <c r="D4" s="163" t="n">
        <f aca="false">IF(C4="a",1,IF(C4="b",2,IF(C4="c",3,IF(C4="d",0))))</f>
        <v>0</v>
      </c>
      <c r="F4" s="170" t="n">
        <v>1</v>
      </c>
    </row>
    <row r="5" customFormat="false" ht="15.75" hidden="false" customHeight="false" outlineLevel="0" collapsed="false">
      <c r="B5" s="7" t="s">
        <v>255</v>
      </c>
      <c r="C5" s="171"/>
      <c r="F5" s="170" t="n">
        <v>2</v>
      </c>
    </row>
    <row r="6" customFormat="false" ht="25.5" hidden="false" customHeight="false" outlineLevel="0" collapsed="false">
      <c r="B6" s="7" t="s">
        <v>256</v>
      </c>
      <c r="C6" s="167"/>
      <c r="F6" s="170" t="n">
        <v>3</v>
      </c>
    </row>
    <row r="7" customFormat="false" ht="63.75" hidden="false" customHeight="false" outlineLevel="0" collapsed="false">
      <c r="A7" s="205"/>
      <c r="B7" s="7" t="s">
        <v>257</v>
      </c>
      <c r="C7" s="171"/>
      <c r="D7" s="206"/>
      <c r="E7" s="205"/>
      <c r="F7" s="206" t="n">
        <v>4</v>
      </c>
      <c r="G7" s="205"/>
      <c r="H7" s="205"/>
      <c r="I7" s="205"/>
      <c r="J7" s="205"/>
      <c r="K7" s="205"/>
      <c r="L7" s="205"/>
      <c r="M7" s="205"/>
      <c r="N7" s="205"/>
      <c r="O7" s="205"/>
      <c r="P7" s="205"/>
      <c r="Q7" s="205"/>
      <c r="R7" s="205"/>
      <c r="S7" s="205"/>
      <c r="T7" s="205"/>
      <c r="U7" s="205"/>
      <c r="V7" s="205"/>
      <c r="W7" s="205"/>
      <c r="X7" s="205"/>
      <c r="Y7" s="205"/>
      <c r="Z7" s="205"/>
      <c r="AA7" s="205"/>
      <c r="AB7" s="205"/>
      <c r="AC7" s="205"/>
      <c r="AD7" s="205"/>
      <c r="AE7" s="205"/>
      <c r="AF7" s="205"/>
      <c r="AG7" s="205"/>
      <c r="AH7" s="205"/>
      <c r="AI7" s="205"/>
      <c r="AJ7" s="205"/>
      <c r="AK7" s="205"/>
      <c r="AL7" s="205"/>
      <c r="AM7" s="205"/>
      <c r="AN7" s="205"/>
      <c r="AO7" s="205"/>
      <c r="AP7" s="205"/>
      <c r="AQ7" s="205"/>
      <c r="AR7" s="205"/>
      <c r="AS7" s="205"/>
      <c r="AT7" s="205"/>
      <c r="AU7" s="205"/>
      <c r="AV7" s="205"/>
      <c r="AW7" s="205"/>
      <c r="AX7" s="205"/>
      <c r="AY7" s="205"/>
      <c r="AZ7" s="205"/>
      <c r="BA7" s="205"/>
      <c r="BB7" s="205"/>
      <c r="BC7" s="205"/>
      <c r="BD7" s="205"/>
      <c r="BE7" s="205"/>
      <c r="BF7" s="205"/>
      <c r="BG7" s="205"/>
      <c r="BH7" s="205"/>
      <c r="BI7" s="205"/>
      <c r="BJ7" s="205"/>
      <c r="BK7" s="205"/>
      <c r="BL7" s="205"/>
      <c r="BM7" s="205"/>
      <c r="BN7" s="205"/>
      <c r="BO7" s="205"/>
      <c r="BP7" s="205"/>
      <c r="BQ7" s="205"/>
      <c r="BR7" s="205"/>
      <c r="BS7" s="205"/>
      <c r="BT7" s="205"/>
      <c r="BU7" s="205"/>
      <c r="BV7" s="205"/>
      <c r="BW7" s="205"/>
      <c r="BX7" s="205"/>
      <c r="BY7" s="205"/>
      <c r="BZ7" s="205"/>
      <c r="CA7" s="205"/>
      <c r="CB7" s="205"/>
      <c r="CC7" s="205"/>
      <c r="CD7" s="205"/>
      <c r="CE7" s="205"/>
      <c r="CF7" s="205"/>
      <c r="CG7" s="205"/>
      <c r="CH7" s="205"/>
      <c r="CI7" s="205"/>
      <c r="CJ7" s="205"/>
      <c r="CK7" s="205"/>
      <c r="CL7" s="205"/>
      <c r="CM7" s="205"/>
      <c r="CN7" s="205"/>
      <c r="CO7" s="205"/>
      <c r="CP7" s="205"/>
      <c r="CQ7" s="205"/>
      <c r="CR7" s="205"/>
      <c r="CS7" s="205"/>
      <c r="CT7" s="205"/>
      <c r="CU7" s="205"/>
      <c r="CV7" s="205"/>
      <c r="CW7" s="205"/>
      <c r="CX7" s="205"/>
      <c r="CY7" s="205"/>
      <c r="CZ7" s="205"/>
      <c r="DA7" s="205"/>
      <c r="DB7" s="205"/>
      <c r="DC7" s="205"/>
      <c r="DD7" s="205"/>
      <c r="DE7" s="205"/>
      <c r="DF7" s="205"/>
      <c r="DG7" s="205"/>
      <c r="DH7" s="205"/>
      <c r="DI7" s="205"/>
      <c r="DJ7" s="205"/>
      <c r="DK7" s="205"/>
      <c r="DL7" s="205"/>
      <c r="DM7" s="205"/>
      <c r="DN7" s="205"/>
      <c r="DO7" s="205"/>
      <c r="DP7" s="205"/>
      <c r="DQ7" s="205"/>
      <c r="DR7" s="205"/>
      <c r="DS7" s="205"/>
      <c r="DT7" s="205"/>
      <c r="DU7" s="205"/>
      <c r="DV7" s="205"/>
      <c r="DW7" s="205"/>
      <c r="DX7" s="205"/>
      <c r="DY7" s="205"/>
      <c r="DZ7" s="205"/>
      <c r="EA7" s="205"/>
      <c r="EB7" s="205"/>
      <c r="EC7" s="205"/>
      <c r="ED7" s="205"/>
      <c r="EE7" s="205"/>
      <c r="EF7" s="205"/>
      <c r="EG7" s="205"/>
      <c r="EH7" s="205"/>
      <c r="EI7" s="205"/>
      <c r="EJ7" s="205"/>
      <c r="EK7" s="205"/>
      <c r="EL7" s="205"/>
      <c r="EM7" s="205"/>
      <c r="EN7" s="205"/>
      <c r="EO7" s="205"/>
      <c r="EP7" s="205"/>
      <c r="EQ7" s="205"/>
      <c r="ER7" s="205"/>
      <c r="ES7" s="205"/>
      <c r="ET7" s="205"/>
      <c r="EU7" s="205"/>
      <c r="EV7" s="205"/>
      <c r="EW7" s="205"/>
      <c r="EX7" s="205"/>
      <c r="EY7" s="205"/>
      <c r="EZ7" s="205"/>
      <c r="FA7" s="205"/>
      <c r="FB7" s="205"/>
      <c r="FC7" s="205"/>
      <c r="FD7" s="205"/>
      <c r="FE7" s="205"/>
      <c r="FF7" s="205"/>
      <c r="FG7" s="205"/>
      <c r="FH7" s="205"/>
      <c r="FI7" s="205"/>
      <c r="FJ7" s="205"/>
      <c r="FK7" s="205"/>
      <c r="FL7" s="205"/>
      <c r="FM7" s="205"/>
      <c r="FN7" s="205"/>
      <c r="FO7" s="205"/>
      <c r="FP7" s="205"/>
      <c r="FQ7" s="205"/>
      <c r="FR7" s="205"/>
      <c r="FS7" s="205"/>
      <c r="FT7" s="205"/>
      <c r="FU7" s="205"/>
      <c r="FV7" s="205"/>
      <c r="FW7" s="205"/>
      <c r="FX7" s="205"/>
      <c r="FY7" s="205"/>
      <c r="FZ7" s="205"/>
      <c r="GA7" s="205"/>
      <c r="GB7" s="205"/>
      <c r="GC7" s="205"/>
      <c r="GD7" s="205"/>
      <c r="GE7" s="205"/>
      <c r="GF7" s="205"/>
      <c r="GG7" s="205"/>
      <c r="GH7" s="205"/>
      <c r="GI7" s="205"/>
      <c r="GJ7" s="205"/>
      <c r="GK7" s="205"/>
      <c r="GL7" s="205"/>
      <c r="GM7" s="205"/>
      <c r="GN7" s="205"/>
      <c r="GO7" s="205"/>
      <c r="GP7" s="205"/>
      <c r="GQ7" s="205"/>
      <c r="GR7" s="205"/>
      <c r="GS7" s="205"/>
      <c r="GT7" s="205"/>
      <c r="GU7" s="205"/>
      <c r="GV7" s="205"/>
      <c r="GW7" s="205"/>
      <c r="GX7" s="205"/>
      <c r="GY7" s="205"/>
      <c r="GZ7" s="205"/>
      <c r="HA7" s="205"/>
      <c r="HB7" s="205"/>
      <c r="HC7" s="205"/>
      <c r="HD7" s="205"/>
      <c r="HE7" s="205"/>
      <c r="HF7" s="205"/>
      <c r="HG7" s="205"/>
      <c r="HH7" s="205"/>
      <c r="HI7" s="205"/>
      <c r="HJ7" s="205"/>
      <c r="HK7" s="205"/>
      <c r="HL7" s="205"/>
      <c r="HM7" s="205"/>
      <c r="HN7" s="205"/>
      <c r="HO7" s="205"/>
      <c r="HP7" s="205"/>
      <c r="HQ7" s="205"/>
      <c r="HR7" s="205"/>
      <c r="HS7" s="205"/>
      <c r="HT7" s="205"/>
      <c r="HU7" s="205"/>
      <c r="HV7" s="205"/>
      <c r="HW7" s="205"/>
      <c r="HX7" s="205"/>
      <c r="HY7" s="205"/>
      <c r="HZ7" s="205"/>
      <c r="IA7" s="205"/>
      <c r="IB7" s="205"/>
      <c r="IC7" s="205"/>
      <c r="ID7" s="205"/>
      <c r="IE7" s="205"/>
      <c r="IF7" s="205"/>
      <c r="IG7" s="205"/>
      <c r="IH7" s="205"/>
      <c r="II7" s="205"/>
      <c r="IJ7" s="205"/>
      <c r="IK7" s="205"/>
      <c r="IL7" s="205"/>
      <c r="IM7" s="205"/>
      <c r="IN7" s="205"/>
      <c r="IO7" s="205"/>
      <c r="IP7" s="205"/>
      <c r="IQ7" s="205"/>
      <c r="IR7" s="205"/>
      <c r="IS7" s="205"/>
      <c r="IT7" s="205"/>
      <c r="IU7" s="205"/>
      <c r="IV7" s="205"/>
      <c r="IW7" s="205"/>
    </row>
    <row r="8" customFormat="false" ht="4.5" hidden="false" customHeight="true" outlineLevel="0" collapsed="false">
      <c r="C8" s="171"/>
      <c r="H8" s="47"/>
    </row>
    <row r="9" customFormat="false" ht="15.75" hidden="false" customHeight="false" outlineLevel="0" collapsed="false">
      <c r="B9" s="168" t="s">
        <v>258</v>
      </c>
      <c r="C9" s="172" t="n">
        <v>2</v>
      </c>
      <c r="D9" s="163" t="n">
        <f aca="false">IF(C9="a",1,IF(C9="b",2,IF(C9="c",3,IF(C9="d",0))))</f>
        <v>0</v>
      </c>
      <c r="H9" s="47"/>
    </row>
    <row r="10" customFormat="false" ht="15.75" hidden="false" customHeight="false" outlineLevel="0" collapsed="false">
      <c r="B10" s="7" t="s">
        <v>259</v>
      </c>
      <c r="C10" s="173"/>
      <c r="H10" s="47"/>
    </row>
    <row r="11" customFormat="false" ht="25.5" hidden="false" customHeight="false" outlineLevel="0" collapsed="false">
      <c r="B11" s="7" t="s">
        <v>260</v>
      </c>
      <c r="C11" s="173"/>
      <c r="H11" s="47"/>
    </row>
    <row r="12" customFormat="false" ht="25.5" hidden="false" customHeight="false" outlineLevel="0" collapsed="false">
      <c r="B12" s="7" t="s">
        <v>261</v>
      </c>
      <c r="C12" s="173"/>
    </row>
    <row r="13" customFormat="false" ht="7.5" hidden="false" customHeight="true" outlineLevel="0" collapsed="false">
      <c r="C13" s="173"/>
    </row>
    <row r="14" customFormat="false" ht="15.75" hidden="false" customHeight="false" outlineLevel="0" collapsed="false">
      <c r="B14" s="168" t="s">
        <v>262</v>
      </c>
      <c r="C14" s="172" t="n">
        <v>2</v>
      </c>
      <c r="D14" s="163" t="n">
        <f aca="false">IF(C14="a",1,IF(C14="b",2,IF(C14="c",3,IF(C14="d",0))))</f>
        <v>0</v>
      </c>
    </row>
    <row r="15" customFormat="false" ht="30.75" hidden="false" customHeight="true" outlineLevel="0" collapsed="false">
      <c r="B15" s="7" t="s">
        <v>263</v>
      </c>
      <c r="C15" s="173"/>
    </row>
    <row r="16" customFormat="false" ht="25.5" hidden="false" customHeight="false" outlineLevel="0" collapsed="false">
      <c r="B16" s="7" t="s">
        <v>264</v>
      </c>
      <c r="C16" s="173"/>
    </row>
    <row r="17" customFormat="false" ht="38.25" hidden="false" customHeight="false" outlineLevel="0" collapsed="false">
      <c r="B17" s="7" t="s">
        <v>265</v>
      </c>
      <c r="C17" s="173"/>
    </row>
    <row r="18" customFormat="false" ht="7.5" hidden="false" customHeight="true" outlineLevel="0" collapsed="false">
      <c r="C18" s="173"/>
    </row>
    <row r="19" customFormat="false" ht="15.75" hidden="false" customHeight="false" outlineLevel="0" collapsed="false">
      <c r="B19" s="176" t="s">
        <v>266</v>
      </c>
      <c r="C19" s="172" t="n">
        <v>2</v>
      </c>
      <c r="D19" s="163" t="n">
        <f aca="false">IF(C19="a",1,IF(C19="b",2,IF(C19="c",3,IF(C19="d",0))))</f>
        <v>0</v>
      </c>
    </row>
    <row r="20" customFormat="false" ht="12.75" hidden="false" customHeight="false" outlineLevel="0" collapsed="false">
      <c r="A20" s="152"/>
      <c r="B20" s="7" t="s">
        <v>267</v>
      </c>
      <c r="C20" s="174"/>
      <c r="D20" s="175"/>
      <c r="E20" s="152"/>
      <c r="F20" s="175"/>
      <c r="G20" s="152"/>
      <c r="H20" s="152"/>
      <c r="I20" s="152"/>
      <c r="J20" s="152"/>
      <c r="K20" s="152"/>
      <c r="L20" s="152"/>
      <c r="M20" s="152"/>
      <c r="N20" s="152"/>
      <c r="O20" s="152"/>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2"/>
      <c r="AO20" s="152"/>
      <c r="AP20" s="152"/>
      <c r="AQ20" s="152"/>
      <c r="AR20" s="152"/>
      <c r="AS20" s="152"/>
      <c r="AT20" s="152"/>
      <c r="AU20" s="152"/>
      <c r="AV20" s="152"/>
      <c r="AW20" s="152"/>
      <c r="AX20" s="152"/>
      <c r="AY20" s="152"/>
      <c r="AZ20" s="152"/>
      <c r="BA20" s="152"/>
      <c r="BB20" s="152"/>
      <c r="BC20" s="152"/>
      <c r="BD20" s="152"/>
      <c r="BE20" s="152"/>
      <c r="BF20" s="152"/>
      <c r="BG20" s="152"/>
      <c r="BH20" s="152"/>
      <c r="BI20" s="152"/>
      <c r="BJ20" s="152"/>
      <c r="BK20" s="152"/>
      <c r="BL20" s="152"/>
      <c r="BM20" s="152"/>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152"/>
      <c r="DC20" s="152"/>
      <c r="DD20" s="152"/>
      <c r="DE20" s="152"/>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152"/>
      <c r="EP20" s="152"/>
      <c r="EQ20" s="152"/>
      <c r="ER20" s="152"/>
      <c r="ES20" s="152"/>
      <c r="ET20" s="152"/>
      <c r="EU20" s="152"/>
      <c r="EV20" s="152"/>
      <c r="EW20" s="152"/>
      <c r="EX20" s="152"/>
      <c r="EY20" s="152"/>
      <c r="EZ20" s="152"/>
      <c r="FA20" s="152"/>
      <c r="FB20" s="152"/>
      <c r="FC20" s="152"/>
      <c r="FD20" s="152"/>
      <c r="FE20" s="152"/>
      <c r="FF20" s="152"/>
      <c r="FG20" s="152"/>
      <c r="FH20" s="152"/>
      <c r="FI20" s="152"/>
      <c r="FJ20" s="152"/>
      <c r="FK20" s="152"/>
      <c r="FL20" s="152"/>
      <c r="FM20" s="152"/>
      <c r="FN20" s="152"/>
      <c r="FO20" s="152"/>
      <c r="FP20" s="152"/>
      <c r="FQ20" s="152"/>
      <c r="FR20" s="152"/>
      <c r="FS20" s="152"/>
      <c r="FT20" s="152"/>
      <c r="FU20" s="152"/>
      <c r="FV20" s="152"/>
      <c r="FW20" s="152"/>
      <c r="FX20" s="152"/>
      <c r="FY20" s="152"/>
      <c r="FZ20" s="152"/>
      <c r="GA20" s="152"/>
      <c r="GB20" s="152"/>
      <c r="GC20" s="152"/>
      <c r="GD20" s="152"/>
      <c r="GE20" s="152"/>
      <c r="GF20" s="152"/>
      <c r="GG20" s="152"/>
      <c r="GH20" s="152"/>
      <c r="GI20" s="152"/>
      <c r="GJ20" s="152"/>
      <c r="GK20" s="152"/>
      <c r="GL20" s="152"/>
      <c r="GM20" s="152"/>
      <c r="GN20" s="152"/>
      <c r="GO20" s="152"/>
      <c r="GP20" s="152"/>
      <c r="GQ20" s="152"/>
      <c r="GR20" s="152"/>
      <c r="GS20" s="152"/>
      <c r="GT20" s="152"/>
      <c r="GU20" s="152"/>
      <c r="GV20" s="152"/>
      <c r="GW20" s="152"/>
      <c r="GX20" s="152"/>
      <c r="GY20" s="152"/>
      <c r="GZ20" s="152"/>
      <c r="HA20" s="152"/>
      <c r="HB20" s="152"/>
      <c r="HC20" s="152"/>
      <c r="HD20" s="152"/>
      <c r="HE20" s="152"/>
      <c r="HF20" s="152"/>
      <c r="HG20" s="152"/>
      <c r="HH20" s="152"/>
      <c r="HI20" s="152"/>
      <c r="HJ20" s="152"/>
      <c r="HK20" s="152"/>
      <c r="HL20" s="152"/>
      <c r="HM20" s="152"/>
      <c r="HN20" s="152"/>
      <c r="HO20" s="152"/>
      <c r="HP20" s="152"/>
      <c r="HQ20" s="152"/>
      <c r="HR20" s="152"/>
      <c r="HS20" s="152"/>
      <c r="HT20" s="152"/>
      <c r="HU20" s="152"/>
      <c r="HV20" s="152"/>
      <c r="HW20" s="152"/>
      <c r="HX20" s="152"/>
      <c r="HY20" s="152"/>
      <c r="HZ20" s="152"/>
      <c r="IA20" s="152"/>
      <c r="IB20" s="152"/>
      <c r="IC20" s="152"/>
      <c r="ID20" s="152"/>
      <c r="IE20" s="152"/>
      <c r="IF20" s="152"/>
      <c r="IG20" s="152"/>
      <c r="IH20" s="152"/>
      <c r="II20" s="152"/>
      <c r="IJ20" s="152"/>
      <c r="IK20" s="152"/>
      <c r="IL20" s="152"/>
      <c r="IM20" s="152"/>
      <c r="IN20" s="152"/>
      <c r="IO20" s="152"/>
      <c r="IP20" s="152"/>
      <c r="IQ20" s="152"/>
      <c r="IR20" s="152"/>
      <c r="IS20" s="152"/>
      <c r="IT20" s="152"/>
      <c r="IU20" s="152"/>
      <c r="IV20" s="152"/>
      <c r="IW20" s="152"/>
    </row>
    <row r="21" customFormat="false" ht="12.75" hidden="false" customHeight="false" outlineLevel="0" collapsed="false">
      <c r="A21" s="152"/>
      <c r="B21" s="7" t="s">
        <v>268</v>
      </c>
      <c r="C21" s="174"/>
      <c r="D21" s="175"/>
      <c r="E21" s="152"/>
      <c r="F21" s="175"/>
      <c r="G21" s="152"/>
      <c r="H21" s="152"/>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2"/>
      <c r="AL21" s="152"/>
      <c r="AM21" s="152"/>
      <c r="AN21" s="152"/>
      <c r="AO21" s="152"/>
      <c r="AP21" s="152"/>
      <c r="AQ21" s="152"/>
      <c r="AR21" s="152"/>
      <c r="AS21" s="152"/>
      <c r="AT21" s="152"/>
      <c r="AU21" s="152"/>
      <c r="AV21" s="152"/>
      <c r="AW21" s="152"/>
      <c r="AX21" s="152"/>
      <c r="AY21" s="152"/>
      <c r="AZ21" s="152"/>
      <c r="BA21" s="152"/>
      <c r="BB21" s="152"/>
      <c r="BC21" s="152"/>
      <c r="BD21" s="152"/>
      <c r="BE21" s="152"/>
      <c r="BF21" s="152"/>
      <c r="BG21" s="152"/>
      <c r="BH21" s="152"/>
      <c r="BI21" s="152"/>
      <c r="BJ21" s="152"/>
      <c r="BK21" s="152"/>
      <c r="BL21" s="152"/>
      <c r="BM21" s="152"/>
      <c r="BN21" s="152"/>
      <c r="BO21" s="152"/>
      <c r="BP21" s="152"/>
      <c r="BQ21" s="152"/>
      <c r="BR21" s="152"/>
      <c r="BS21" s="152"/>
      <c r="BT21" s="152"/>
      <c r="BU21" s="152"/>
      <c r="BV21" s="152"/>
      <c r="BW21" s="152"/>
      <c r="BX21" s="152"/>
      <c r="BY21" s="152"/>
      <c r="BZ21" s="152"/>
      <c r="CA21" s="152"/>
      <c r="CB21" s="152"/>
      <c r="CC21" s="152"/>
      <c r="CD21" s="152"/>
      <c r="CE21" s="152"/>
      <c r="CF21" s="152"/>
      <c r="CG21" s="152"/>
      <c r="CH21" s="152"/>
      <c r="CI21" s="152"/>
      <c r="CJ21" s="152"/>
      <c r="CK21" s="152"/>
      <c r="CL21" s="152"/>
      <c r="CM21" s="152"/>
      <c r="CN21" s="152"/>
      <c r="CO21" s="152"/>
      <c r="CP21" s="152"/>
      <c r="CQ21" s="152"/>
      <c r="CR21" s="152"/>
      <c r="CS21" s="152"/>
      <c r="CT21" s="152"/>
      <c r="CU21" s="152"/>
      <c r="CV21" s="152"/>
      <c r="CW21" s="152"/>
      <c r="CX21" s="152"/>
      <c r="CY21" s="152"/>
      <c r="CZ21" s="152"/>
      <c r="DA21" s="152"/>
      <c r="DB21" s="152"/>
      <c r="DC21" s="152"/>
      <c r="DD21" s="152"/>
      <c r="DE21" s="152"/>
      <c r="DF21" s="152"/>
      <c r="DG21" s="152"/>
      <c r="DH21" s="152"/>
      <c r="DI21" s="152"/>
      <c r="DJ21" s="152"/>
      <c r="DK21" s="152"/>
      <c r="DL21" s="152"/>
      <c r="DM21" s="152"/>
      <c r="DN21" s="152"/>
      <c r="DO21" s="152"/>
      <c r="DP21" s="152"/>
      <c r="DQ21" s="152"/>
      <c r="DR21" s="152"/>
      <c r="DS21" s="152"/>
      <c r="DT21" s="152"/>
      <c r="DU21" s="152"/>
      <c r="DV21" s="152"/>
      <c r="DW21" s="152"/>
      <c r="DX21" s="152"/>
      <c r="DY21" s="152"/>
      <c r="DZ21" s="152"/>
      <c r="EA21" s="152"/>
      <c r="EB21" s="152"/>
      <c r="EC21" s="152"/>
      <c r="ED21" s="152"/>
      <c r="EE21" s="152"/>
      <c r="EF21" s="152"/>
      <c r="EG21" s="152"/>
      <c r="EH21" s="152"/>
      <c r="EI21" s="152"/>
      <c r="EJ21" s="152"/>
      <c r="EK21" s="152"/>
      <c r="EL21" s="152"/>
      <c r="EM21" s="152"/>
      <c r="EN21" s="152"/>
      <c r="EO21" s="152"/>
      <c r="EP21" s="152"/>
      <c r="EQ21" s="152"/>
      <c r="ER21" s="152"/>
      <c r="ES21" s="152"/>
      <c r="ET21" s="152"/>
      <c r="EU21" s="152"/>
      <c r="EV21" s="152"/>
      <c r="EW21" s="152"/>
      <c r="EX21" s="152"/>
      <c r="EY21" s="152"/>
      <c r="EZ21" s="152"/>
      <c r="FA21" s="152"/>
      <c r="FB21" s="152"/>
      <c r="FC21" s="152"/>
      <c r="FD21" s="152"/>
      <c r="FE21" s="152"/>
      <c r="FF21" s="152"/>
      <c r="FG21" s="152"/>
      <c r="FH21" s="152"/>
      <c r="FI21" s="152"/>
      <c r="FJ21" s="152"/>
      <c r="FK21" s="152"/>
      <c r="FL21" s="152"/>
      <c r="FM21" s="152"/>
      <c r="FN21" s="152"/>
      <c r="FO21" s="152"/>
      <c r="FP21" s="152"/>
      <c r="FQ21" s="152"/>
      <c r="FR21" s="152"/>
      <c r="FS21" s="152"/>
      <c r="FT21" s="152"/>
      <c r="FU21" s="152"/>
      <c r="FV21" s="152"/>
      <c r="FW21" s="152"/>
      <c r="FX21" s="152"/>
      <c r="FY21" s="152"/>
      <c r="FZ21" s="152"/>
      <c r="GA21" s="152"/>
      <c r="GB21" s="152"/>
      <c r="GC21" s="152"/>
      <c r="GD21" s="152"/>
      <c r="GE21" s="152"/>
      <c r="GF21" s="152"/>
      <c r="GG21" s="152"/>
      <c r="GH21" s="152"/>
      <c r="GI21" s="152"/>
      <c r="GJ21" s="152"/>
      <c r="GK21" s="152"/>
      <c r="GL21" s="152"/>
      <c r="GM21" s="152"/>
      <c r="GN21" s="152"/>
      <c r="GO21" s="152"/>
      <c r="GP21" s="152"/>
      <c r="GQ21" s="152"/>
      <c r="GR21" s="152"/>
      <c r="GS21" s="152"/>
      <c r="GT21" s="152"/>
      <c r="GU21" s="152"/>
      <c r="GV21" s="152"/>
      <c r="GW21" s="152"/>
      <c r="GX21" s="152"/>
      <c r="GY21" s="152"/>
      <c r="GZ21" s="152"/>
      <c r="HA21" s="152"/>
      <c r="HB21" s="152"/>
      <c r="HC21" s="152"/>
      <c r="HD21" s="152"/>
      <c r="HE21" s="152"/>
      <c r="HF21" s="152"/>
      <c r="HG21" s="152"/>
      <c r="HH21" s="152"/>
      <c r="HI21" s="152"/>
      <c r="HJ21" s="152"/>
      <c r="HK21" s="152"/>
      <c r="HL21" s="152"/>
      <c r="HM21" s="152"/>
      <c r="HN21" s="152"/>
      <c r="HO21" s="152"/>
      <c r="HP21" s="152"/>
      <c r="HQ21" s="152"/>
      <c r="HR21" s="152"/>
      <c r="HS21" s="152"/>
      <c r="HT21" s="152"/>
      <c r="HU21" s="152"/>
      <c r="HV21" s="152"/>
      <c r="HW21" s="152"/>
      <c r="HX21" s="152"/>
      <c r="HY21" s="152"/>
      <c r="HZ21" s="152"/>
      <c r="IA21" s="152"/>
      <c r="IB21" s="152"/>
      <c r="IC21" s="152"/>
      <c r="ID21" s="152"/>
      <c r="IE21" s="152"/>
      <c r="IF21" s="152"/>
      <c r="IG21" s="152"/>
      <c r="IH21" s="152"/>
      <c r="II21" s="152"/>
      <c r="IJ21" s="152"/>
      <c r="IK21" s="152"/>
      <c r="IL21" s="152"/>
      <c r="IM21" s="152"/>
      <c r="IN21" s="152"/>
      <c r="IO21" s="152"/>
      <c r="IP21" s="152"/>
      <c r="IQ21" s="152"/>
      <c r="IR21" s="152"/>
      <c r="IS21" s="152"/>
      <c r="IT21" s="152"/>
      <c r="IU21" s="152"/>
      <c r="IV21" s="152"/>
      <c r="IW21" s="152"/>
    </row>
    <row r="22" customFormat="false" ht="12.75" hidden="false" customHeight="false" outlineLevel="0" collapsed="false">
      <c r="A22" s="152"/>
      <c r="B22" s="7" t="s">
        <v>269</v>
      </c>
      <c r="C22" s="174"/>
      <c r="D22" s="175"/>
      <c r="E22" s="152"/>
      <c r="F22" s="175"/>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2"/>
      <c r="BA22" s="152"/>
      <c r="BB22" s="152"/>
      <c r="BC22" s="152"/>
      <c r="BD22" s="152"/>
      <c r="BE22" s="152"/>
      <c r="BF22" s="152"/>
      <c r="BG22" s="152"/>
      <c r="BH22" s="152"/>
      <c r="BI22" s="152"/>
      <c r="BJ22" s="152"/>
      <c r="BK22" s="152"/>
      <c r="BL22" s="152"/>
      <c r="BM22" s="152"/>
      <c r="BN22" s="152"/>
      <c r="BO22" s="152"/>
      <c r="BP22" s="152"/>
      <c r="BQ22" s="152"/>
      <c r="BR22" s="152"/>
      <c r="BS22" s="152"/>
      <c r="BT22" s="152"/>
      <c r="BU22" s="152"/>
      <c r="BV22" s="152"/>
      <c r="BW22" s="152"/>
      <c r="BX22" s="152"/>
      <c r="BY22" s="152"/>
      <c r="BZ22" s="152"/>
      <c r="CA22" s="152"/>
      <c r="CB22" s="152"/>
      <c r="CC22" s="152"/>
      <c r="CD22" s="152"/>
      <c r="CE22" s="152"/>
      <c r="CF22" s="152"/>
      <c r="CG22" s="152"/>
      <c r="CH22" s="152"/>
      <c r="CI22" s="152"/>
      <c r="CJ22" s="152"/>
      <c r="CK22" s="152"/>
      <c r="CL22" s="152"/>
      <c r="CM22" s="152"/>
      <c r="CN22" s="152"/>
      <c r="CO22" s="152"/>
      <c r="CP22" s="152"/>
      <c r="CQ22" s="152"/>
      <c r="CR22" s="152"/>
      <c r="CS22" s="152"/>
      <c r="CT22" s="152"/>
      <c r="CU22" s="152"/>
      <c r="CV22" s="152"/>
      <c r="CW22" s="152"/>
      <c r="CX22" s="152"/>
      <c r="CY22" s="152"/>
      <c r="CZ22" s="152"/>
      <c r="DA22" s="152"/>
      <c r="DB22" s="152"/>
      <c r="DC22" s="152"/>
      <c r="DD22" s="152"/>
      <c r="DE22" s="152"/>
      <c r="DF22" s="152"/>
      <c r="DG22" s="152"/>
      <c r="DH22" s="152"/>
      <c r="DI22" s="152"/>
      <c r="DJ22" s="152"/>
      <c r="DK22" s="152"/>
      <c r="DL22" s="152"/>
      <c r="DM22" s="152"/>
      <c r="DN22" s="152"/>
      <c r="DO22" s="152"/>
      <c r="DP22" s="152"/>
      <c r="DQ22" s="152"/>
      <c r="DR22" s="152"/>
      <c r="DS22" s="152"/>
      <c r="DT22" s="152"/>
      <c r="DU22" s="152"/>
      <c r="DV22" s="152"/>
      <c r="DW22" s="152"/>
      <c r="DX22" s="152"/>
      <c r="DY22" s="152"/>
      <c r="DZ22" s="152"/>
      <c r="EA22" s="152"/>
      <c r="EB22" s="152"/>
      <c r="EC22" s="152"/>
      <c r="ED22" s="152"/>
      <c r="EE22" s="152"/>
      <c r="EF22" s="152"/>
      <c r="EG22" s="152"/>
      <c r="EH22" s="152"/>
      <c r="EI22" s="152"/>
      <c r="EJ22" s="152"/>
      <c r="EK22" s="152"/>
      <c r="EL22" s="152"/>
      <c r="EM22" s="152"/>
      <c r="EN22" s="152"/>
      <c r="EO22" s="152"/>
      <c r="EP22" s="152"/>
      <c r="EQ22" s="152"/>
      <c r="ER22" s="152"/>
      <c r="ES22" s="152"/>
      <c r="ET22" s="152"/>
      <c r="EU22" s="152"/>
      <c r="EV22" s="152"/>
      <c r="EW22" s="152"/>
      <c r="EX22" s="152"/>
      <c r="EY22" s="152"/>
      <c r="EZ22" s="152"/>
      <c r="FA22" s="152"/>
      <c r="FB22" s="152"/>
      <c r="FC22" s="152"/>
      <c r="FD22" s="152"/>
      <c r="FE22" s="152"/>
      <c r="FF22" s="152"/>
      <c r="FG22" s="152"/>
      <c r="FH22" s="152"/>
      <c r="FI22" s="152"/>
      <c r="FJ22" s="152"/>
      <c r="FK22" s="152"/>
      <c r="FL22" s="152"/>
      <c r="FM22" s="152"/>
      <c r="FN22" s="152"/>
      <c r="FO22" s="152"/>
      <c r="FP22" s="152"/>
      <c r="FQ22" s="152"/>
      <c r="FR22" s="152"/>
      <c r="FS22" s="152"/>
      <c r="FT22" s="152"/>
      <c r="FU22" s="152"/>
      <c r="FV22" s="152"/>
      <c r="FW22" s="152"/>
      <c r="FX22" s="152"/>
      <c r="FY22" s="152"/>
      <c r="FZ22" s="152"/>
      <c r="GA22" s="152"/>
      <c r="GB22" s="152"/>
      <c r="GC22" s="152"/>
      <c r="GD22" s="152"/>
      <c r="GE22" s="152"/>
      <c r="GF22" s="152"/>
      <c r="GG22" s="152"/>
      <c r="GH22" s="152"/>
      <c r="GI22" s="152"/>
      <c r="GJ22" s="152"/>
      <c r="GK22" s="152"/>
      <c r="GL22" s="152"/>
      <c r="GM22" s="152"/>
      <c r="GN22" s="152"/>
      <c r="GO22" s="152"/>
      <c r="GP22" s="152"/>
      <c r="GQ22" s="152"/>
      <c r="GR22" s="152"/>
      <c r="GS22" s="152"/>
      <c r="GT22" s="152"/>
      <c r="GU22" s="152"/>
      <c r="GV22" s="152"/>
      <c r="GW22" s="152"/>
      <c r="GX22" s="152"/>
      <c r="GY22" s="152"/>
      <c r="GZ22" s="152"/>
      <c r="HA22" s="152"/>
      <c r="HB22" s="152"/>
      <c r="HC22" s="152"/>
      <c r="HD22" s="152"/>
      <c r="HE22" s="152"/>
      <c r="HF22" s="152"/>
      <c r="HG22" s="152"/>
      <c r="HH22" s="152"/>
      <c r="HI22" s="152"/>
      <c r="HJ22" s="152"/>
      <c r="HK22" s="152"/>
      <c r="HL22" s="152"/>
      <c r="HM22" s="152"/>
      <c r="HN22" s="152"/>
      <c r="HO22" s="152"/>
      <c r="HP22" s="152"/>
      <c r="HQ22" s="152"/>
      <c r="HR22" s="152"/>
      <c r="HS22" s="152"/>
      <c r="HT22" s="152"/>
      <c r="HU22" s="152"/>
      <c r="HV22" s="152"/>
      <c r="HW22" s="152"/>
      <c r="HX22" s="152"/>
      <c r="HY22" s="152"/>
      <c r="HZ22" s="152"/>
      <c r="IA22" s="152"/>
      <c r="IB22" s="152"/>
      <c r="IC22" s="152"/>
      <c r="ID22" s="152"/>
      <c r="IE22" s="152"/>
      <c r="IF22" s="152"/>
      <c r="IG22" s="152"/>
      <c r="IH22" s="152"/>
      <c r="II22" s="152"/>
      <c r="IJ22" s="152"/>
      <c r="IK22" s="152"/>
      <c r="IL22" s="152"/>
      <c r="IM22" s="152"/>
      <c r="IN22" s="152"/>
      <c r="IO22" s="152"/>
      <c r="IP22" s="152"/>
      <c r="IQ22" s="152"/>
      <c r="IR22" s="152"/>
      <c r="IS22" s="152"/>
      <c r="IT22" s="152"/>
      <c r="IU22" s="152"/>
      <c r="IV22" s="152"/>
      <c r="IW22" s="152"/>
    </row>
    <row r="23" customFormat="false" ht="4.5" hidden="false" customHeight="true" outlineLevel="0" collapsed="false">
      <c r="C23" s="159"/>
    </row>
    <row r="24" customFormat="false" ht="15.75" hidden="false" customHeight="false" outlineLevel="0" collapsed="false">
      <c r="B24" s="176" t="s">
        <v>270</v>
      </c>
      <c r="C24" s="196" t="n">
        <v>1730000</v>
      </c>
    </row>
    <row r="25" customFormat="false" ht="4.5" hidden="false" customHeight="true" outlineLevel="0" collapsed="false">
      <c r="C25" s="159"/>
    </row>
    <row r="26" customFormat="false" ht="15.75" hidden="false" customHeight="false" outlineLevel="0" collapsed="false">
      <c r="B26" s="176" t="s">
        <v>271</v>
      </c>
      <c r="C26" s="177" t="n">
        <v>0.625</v>
      </c>
    </row>
    <row r="27" customFormat="false" ht="4.5" hidden="false" customHeight="true" outlineLevel="0" collapsed="false">
      <c r="C27" s="159"/>
    </row>
    <row r="28" customFormat="false" ht="15.75" hidden="false" customHeight="false" outlineLevel="0" collapsed="false">
      <c r="B28" s="176" t="s">
        <v>272</v>
      </c>
      <c r="C28" s="179" t="n">
        <v>2</v>
      </c>
      <c r="D28" s="180" t="s">
        <v>192</v>
      </c>
    </row>
    <row r="29" customFormat="false" ht="3.75" hidden="false" customHeight="true" outlineLevel="0" collapsed="false">
      <c r="C29" s="159"/>
    </row>
    <row r="30" customFormat="false" ht="15.75" hidden="false" customHeight="false" outlineLevel="0" collapsed="false">
      <c r="B30" s="176" t="s">
        <v>273</v>
      </c>
      <c r="C30" s="179" t="n">
        <v>664</v>
      </c>
      <c r="D30" s="180" t="s">
        <v>192</v>
      </c>
    </row>
    <row r="31" customFormat="false" ht="3.75" hidden="false" customHeight="true" outlineLevel="0" collapsed="false">
      <c r="C31" s="159"/>
    </row>
    <row r="32" customFormat="false" ht="15.75" hidden="false" customHeight="false" outlineLevel="0" collapsed="false">
      <c r="B32" s="176" t="s">
        <v>274</v>
      </c>
      <c r="C32" s="196" t="n">
        <v>56</v>
      </c>
      <c r="D32" s="180" t="s">
        <v>192</v>
      </c>
    </row>
    <row r="33" customFormat="false" ht="3.75" hidden="false" customHeight="true" outlineLevel="0" collapsed="false">
      <c r="C33" s="159"/>
    </row>
    <row r="34" customFormat="false" ht="15.75" hidden="false" customHeight="false" outlineLevel="0" collapsed="false">
      <c r="B34" s="176" t="s">
        <v>275</v>
      </c>
      <c r="C34" s="207" t="n">
        <v>2112000</v>
      </c>
      <c r="D34" s="163" t="s">
        <v>195</v>
      </c>
    </row>
    <row r="35" customFormat="false" ht="4.5" hidden="false" customHeight="true" outlineLevel="0" collapsed="false">
      <c r="C35" s="159"/>
    </row>
    <row r="36" customFormat="false" ht="12.75" hidden="false" customHeight="false" outlineLevel="0" collapsed="false">
      <c r="D36" s="37"/>
      <c r="F36" s="37"/>
    </row>
    <row r="37" customFormat="false" ht="6" hidden="false" customHeight="true" outlineLevel="0" collapsed="false">
      <c r="D37" s="37"/>
      <c r="F37" s="37"/>
    </row>
    <row r="38" customFormat="false" ht="12.75" hidden="false" customHeight="false" outlineLevel="0" collapsed="false">
      <c r="D38" s="37"/>
      <c r="F38" s="37"/>
    </row>
    <row r="39" customFormat="false" ht="3.75" hidden="false" customHeight="true" outlineLevel="0" collapsed="false">
      <c r="D39" s="37"/>
      <c r="F39" s="37"/>
    </row>
    <row r="40" customFormat="false" ht="12.75" hidden="false" customHeight="false" outlineLevel="0" collapsed="false">
      <c r="D40" s="37"/>
      <c r="F40" s="37"/>
    </row>
    <row r="41" customFormat="false" ht="3.75" hidden="false" customHeight="true" outlineLevel="0" collapsed="false">
      <c r="D41" s="37"/>
      <c r="F41" s="37"/>
    </row>
    <row r="42" customFormat="false" ht="12.75" hidden="false" customHeight="false" outlineLevel="0" collapsed="false">
      <c r="D42" s="37"/>
      <c r="F42" s="37"/>
    </row>
    <row r="43" customFormat="false" ht="6" hidden="false" customHeight="true" outlineLevel="0" collapsed="false">
      <c r="D43" s="37"/>
      <c r="F43" s="37"/>
    </row>
    <row r="44" customFormat="false" ht="12.75" hidden="false" customHeight="false" outlineLevel="0" collapsed="false">
      <c r="D44" s="37"/>
      <c r="F44" s="37"/>
    </row>
    <row r="45" customFormat="false" ht="6.75" hidden="false" customHeight="true" outlineLevel="0" collapsed="false">
      <c r="D45" s="37"/>
      <c r="F45" s="37"/>
    </row>
    <row r="46" customFormat="false" ht="12.75" hidden="false" customHeight="false" outlineLevel="0" collapsed="false">
      <c r="D46" s="37"/>
      <c r="F46" s="37"/>
    </row>
    <row r="47" customFormat="false" ht="4.5" hidden="false" customHeight="true" outlineLevel="0" collapsed="false">
      <c r="D47" s="37"/>
      <c r="F47" s="37"/>
    </row>
    <row r="48" customFormat="false" ht="12.75" hidden="false" customHeight="false" outlineLevel="0" collapsed="false">
      <c r="D48" s="37"/>
      <c r="F48" s="37"/>
    </row>
    <row r="49" customFormat="false" ht="4.5" hidden="false" customHeight="true" outlineLevel="0" collapsed="false">
      <c r="D49" s="37"/>
      <c r="F49" s="37"/>
    </row>
    <row r="50" customFormat="false" ht="12.75" hidden="false" customHeight="false" outlineLevel="0" collapsed="false">
      <c r="D50" s="37"/>
      <c r="F50" s="37"/>
    </row>
    <row r="51" customFormat="false" ht="12.75" hidden="false" customHeight="false" outlineLevel="0" collapsed="false">
      <c r="D51" s="37"/>
      <c r="F51" s="37"/>
    </row>
  </sheetData>
  <dataValidations count="1">
    <dataValidation allowBlank="true" errorStyle="stop" operator="between" showDropDown="false" showErrorMessage="true" showInputMessage="false" sqref="C4 C9 C14 C19" type="list">
      <formula1>$F$4:$F$6</formula1>
      <formula2>0</formula2>
    </dataValidation>
  </dataValidation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2:H26"/>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E27" activeCellId="0" sqref="E26:E27"/>
    </sheetView>
  </sheetViews>
  <sheetFormatPr defaultColWidth="9.13671875" defaultRowHeight="12.75" customHeight="true" zeroHeight="false" outlineLevelRow="0" outlineLevelCol="0"/>
  <cols>
    <col collapsed="false" customWidth="true" hidden="false" outlineLevel="0" max="1" min="1" style="37" width="3.42"/>
    <col collapsed="false" customWidth="true" hidden="false" outlineLevel="0" max="2" min="2" style="7" width="113.56"/>
    <col collapsed="false" customWidth="true" hidden="false" outlineLevel="0" max="3" min="3" style="37" width="19.14"/>
    <col collapsed="false" customWidth="true" hidden="false" outlineLevel="0" max="4" min="4" style="163" width="13.41"/>
    <col collapsed="false" customWidth="true" hidden="false" outlineLevel="0" max="5" min="5" style="37" width="13.28"/>
    <col collapsed="false" customWidth="true" hidden="false" outlineLevel="0" max="6" min="6" style="163" width="13.7"/>
    <col collapsed="false" customWidth="false" hidden="false" outlineLevel="0" max="257" min="7" style="37" width="9.14"/>
  </cols>
  <sheetData>
    <row r="2" customFormat="false" ht="15.75" hidden="false" customHeight="false" outlineLevel="0" collapsed="false">
      <c r="B2" s="164" t="s">
        <v>73</v>
      </c>
      <c r="C2" s="154" t="s">
        <v>157</v>
      </c>
      <c r="F2" s="165" t="s">
        <v>169</v>
      </c>
    </row>
    <row r="3" customFormat="false" ht="10.5" hidden="false" customHeight="true" outlineLevel="0" collapsed="false">
      <c r="B3" s="166"/>
      <c r="C3" s="167"/>
      <c r="F3" s="165" t="s">
        <v>170</v>
      </c>
    </row>
    <row r="4" customFormat="false" ht="15.75" hidden="false" customHeight="false" outlineLevel="0" collapsed="false">
      <c r="B4" s="168" t="s">
        <v>276</v>
      </c>
      <c r="C4" s="172" t="n">
        <v>2</v>
      </c>
      <c r="D4" s="163" t="n">
        <v>1</v>
      </c>
    </row>
    <row r="5" customFormat="false" ht="28.5" hidden="false" customHeight="true" outlineLevel="0" collapsed="false">
      <c r="B5" s="7" t="s">
        <v>263</v>
      </c>
      <c r="C5" s="173"/>
      <c r="D5" s="163" t="n">
        <v>2</v>
      </c>
    </row>
    <row r="6" customFormat="false" ht="38.25" hidden="false" customHeight="false" outlineLevel="0" collapsed="false">
      <c r="B6" s="7" t="s">
        <v>264</v>
      </c>
      <c r="C6" s="173"/>
      <c r="D6" s="163" t="n">
        <v>3</v>
      </c>
    </row>
    <row r="7" customFormat="false" ht="42" hidden="false" customHeight="true" outlineLevel="0" collapsed="false">
      <c r="B7" s="7" t="s">
        <v>265</v>
      </c>
      <c r="C7" s="173"/>
    </row>
    <row r="8" customFormat="false" ht="3.75" hidden="false" customHeight="true" outlineLevel="0" collapsed="false">
      <c r="C8" s="171"/>
      <c r="H8" s="47"/>
    </row>
    <row r="9" customFormat="false" ht="15.75" hidden="false" customHeight="false" outlineLevel="0" collapsed="false">
      <c r="B9" s="176" t="s">
        <v>277</v>
      </c>
      <c r="C9" s="208" t="s">
        <v>169</v>
      </c>
      <c r="D9" s="209" t="s">
        <v>169</v>
      </c>
    </row>
    <row r="10" customFormat="false" ht="4.5" hidden="false" customHeight="true" outlineLevel="0" collapsed="false">
      <c r="C10" s="159"/>
      <c r="D10" s="209" t="s">
        <v>170</v>
      </c>
    </row>
    <row r="11" customFormat="false" ht="15.75" hidden="false" customHeight="false" outlineLevel="0" collapsed="false">
      <c r="B11" s="176" t="s">
        <v>278</v>
      </c>
      <c r="C11" s="179" t="n">
        <v>8447712</v>
      </c>
      <c r="E11" s="37" t="s">
        <v>279</v>
      </c>
    </row>
    <row r="12" customFormat="false" ht="4.5" hidden="false" customHeight="true" outlineLevel="0" collapsed="false">
      <c r="C12" s="159"/>
    </row>
    <row r="13" customFormat="false" ht="15.75" hidden="false" customHeight="false" outlineLevel="0" collapsed="false">
      <c r="B13" s="176" t="s">
        <v>280</v>
      </c>
      <c r="C13" s="203" t="n">
        <v>0.01</v>
      </c>
      <c r="E13" s="37" t="s">
        <v>281</v>
      </c>
    </row>
    <row r="14" customFormat="false" ht="4.5" hidden="false" customHeight="true" outlineLevel="0" collapsed="false">
      <c r="C14" s="159"/>
    </row>
    <row r="15" customFormat="false" ht="15.75" hidden="false" customHeight="false" outlineLevel="0" collapsed="false">
      <c r="B15" s="176" t="s">
        <v>282</v>
      </c>
      <c r="C15" s="203" t="n">
        <v>0.05</v>
      </c>
    </row>
    <row r="16" customFormat="false" ht="4.5" hidden="false" customHeight="true" outlineLevel="0" collapsed="false">
      <c r="C16" s="159"/>
    </row>
    <row r="17" customFormat="false" ht="15" hidden="false" customHeight="false" outlineLevel="0" collapsed="false">
      <c r="B17" s="210" t="s">
        <v>283</v>
      </c>
      <c r="C17" s="211" t="n">
        <f aca="false">C11*C13</f>
        <v>84477.12</v>
      </c>
      <c r="D17" s="180" t="s">
        <v>192</v>
      </c>
      <c r="E17" s="37" t="s">
        <v>284</v>
      </c>
    </row>
    <row r="18" customFormat="false" ht="4.5" hidden="false" customHeight="true" outlineLevel="0" collapsed="false">
      <c r="B18" s="210"/>
      <c r="C18" s="159"/>
    </row>
    <row r="19" customFormat="false" ht="15" hidden="false" customHeight="false" outlineLevel="0" collapsed="false">
      <c r="B19" s="210" t="s">
        <v>285</v>
      </c>
      <c r="C19" s="211" t="n">
        <f aca="false">C11*C15</f>
        <v>422385.6</v>
      </c>
      <c r="D19" s="180" t="s">
        <v>192</v>
      </c>
    </row>
    <row r="20" customFormat="false" ht="4.5" hidden="false" customHeight="true" outlineLevel="0" collapsed="false">
      <c r="B20" s="210"/>
      <c r="C20" s="159"/>
    </row>
    <row r="21" customFormat="false" ht="15" hidden="false" customHeight="false" outlineLevel="0" collapsed="false">
      <c r="B21" s="210" t="s">
        <v>286</v>
      </c>
      <c r="C21" s="195" t="n">
        <f aca="false">('General Financial Info Survey'!C6)/C11</f>
        <v>2.28046434348141</v>
      </c>
      <c r="D21" s="180" t="s">
        <v>192</v>
      </c>
    </row>
    <row r="22" customFormat="false" ht="3.75" hidden="false" customHeight="true" outlineLevel="0" collapsed="false">
      <c r="C22" s="159"/>
    </row>
    <row r="23" customFormat="false" ht="15" hidden="false" customHeight="false" outlineLevel="0" collapsed="false">
      <c r="B23" s="210" t="s">
        <v>287</v>
      </c>
      <c r="C23" s="195" t="n">
        <f aca="false">C21*(C11*C13)</f>
        <v>192647.06</v>
      </c>
      <c r="D23" s="180" t="s">
        <v>192</v>
      </c>
    </row>
    <row r="24" customFormat="false" ht="4.5" hidden="false" customHeight="true" outlineLevel="0" collapsed="false">
      <c r="B24" s="210"/>
      <c r="C24" s="159"/>
    </row>
    <row r="25" customFormat="false" ht="15" hidden="false" customHeight="false" outlineLevel="0" collapsed="false">
      <c r="B25" s="210" t="s">
        <v>288</v>
      </c>
      <c r="C25" s="195" t="n">
        <f aca="false">C21*(C11*C15)</f>
        <v>963235.3</v>
      </c>
      <c r="D25" s="180" t="s">
        <v>192</v>
      </c>
    </row>
    <row r="26" customFormat="false" ht="3" hidden="false" customHeight="true" outlineLevel="0" collapsed="false"/>
  </sheetData>
  <dataValidations count="2">
    <dataValidation allowBlank="true" errorStyle="stop" operator="between" showDropDown="false" showErrorMessage="true" showInputMessage="false" sqref="C4" type="list">
      <formula1>$D$4:$D$6</formula1>
      <formula2>0</formula2>
    </dataValidation>
    <dataValidation allowBlank="true" errorStyle="stop" operator="between" showDropDown="false" showErrorMessage="true" showInputMessage="false" sqref="C9" type="list">
      <formula1>$D$9:$D$10</formula1>
      <formula2>0</formula2>
    </dataValidation>
  </dataValidation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IW60"/>
  <sheetViews>
    <sheetView showFormulas="false" showGridLines="true" showRowColHeaders="true" showZeros="true" rightToLeft="false" tabSelected="false" showOutlineSymbols="true" defaultGridColor="true" view="normal" topLeftCell="B1" colorId="64" zoomScale="75" zoomScaleNormal="75" zoomScalePageLayoutView="100" workbookViewId="0">
      <selection pane="topLeft" activeCell="B25" activeCellId="0" sqref="B25"/>
    </sheetView>
  </sheetViews>
  <sheetFormatPr defaultColWidth="9.13671875" defaultRowHeight="12.75" customHeight="true" zeroHeight="false" outlineLevelRow="0" outlineLevelCol="0"/>
  <cols>
    <col collapsed="false" customWidth="true" hidden="false" outlineLevel="0" max="1" min="1" style="37" width="3.42"/>
    <col collapsed="false" customWidth="true" hidden="false" outlineLevel="0" max="2" min="2" style="7" width="113.56"/>
    <col collapsed="false" customWidth="true" hidden="false" outlineLevel="0" max="3" min="3" style="37" width="15.56"/>
    <col collapsed="false" customWidth="true" hidden="false" outlineLevel="0" max="4" min="4" style="163" width="13.41"/>
    <col collapsed="false" customWidth="true" hidden="false" outlineLevel="0" max="5" min="5" style="37" width="13.28"/>
    <col collapsed="false" customWidth="true" hidden="false" outlineLevel="0" max="6" min="6" style="163" width="13.7"/>
    <col collapsed="false" customWidth="false" hidden="false" outlineLevel="0" max="257" min="7" style="37" width="9.14"/>
  </cols>
  <sheetData>
    <row r="2" customFormat="false" ht="15.75" hidden="false" customHeight="false" outlineLevel="0" collapsed="false">
      <c r="B2" s="164" t="s">
        <v>79</v>
      </c>
      <c r="C2" s="154" t="s">
        <v>157</v>
      </c>
      <c r="F2" s="165" t="s">
        <v>169</v>
      </c>
    </row>
    <row r="3" customFormat="false" ht="15" hidden="false" customHeight="true" outlineLevel="0" collapsed="false">
      <c r="A3" s="152"/>
      <c r="C3" s="174"/>
      <c r="D3" s="175"/>
      <c r="E3" s="152"/>
      <c r="F3" s="175"/>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2"/>
      <c r="HB3" s="152"/>
      <c r="HC3" s="152"/>
      <c r="HD3" s="152"/>
      <c r="HE3" s="152"/>
      <c r="HF3" s="152"/>
      <c r="HG3" s="152"/>
      <c r="HH3" s="152"/>
      <c r="HI3" s="152"/>
      <c r="HJ3" s="152"/>
      <c r="HK3" s="152"/>
      <c r="HL3" s="152"/>
      <c r="HM3" s="152"/>
      <c r="HN3" s="152"/>
      <c r="HO3" s="152"/>
      <c r="HP3" s="152"/>
      <c r="HQ3" s="152"/>
      <c r="HR3" s="152"/>
      <c r="HS3" s="152"/>
      <c r="HT3" s="152"/>
      <c r="HU3" s="152"/>
      <c r="HV3" s="152"/>
      <c r="HW3" s="152"/>
      <c r="HX3" s="152"/>
      <c r="HY3" s="152"/>
      <c r="HZ3" s="152"/>
      <c r="IA3" s="152"/>
      <c r="IB3" s="152"/>
      <c r="IC3" s="152"/>
      <c r="ID3" s="152"/>
      <c r="IE3" s="152"/>
      <c r="IF3" s="152"/>
      <c r="IG3" s="152"/>
      <c r="IH3" s="152"/>
      <c r="II3" s="152"/>
      <c r="IJ3" s="152"/>
      <c r="IK3" s="152"/>
      <c r="IL3" s="152"/>
      <c r="IM3" s="152"/>
      <c r="IN3" s="152"/>
      <c r="IO3" s="152"/>
      <c r="IP3" s="152"/>
      <c r="IQ3" s="152"/>
      <c r="IR3" s="152"/>
      <c r="IS3" s="152"/>
      <c r="IT3" s="152"/>
      <c r="IU3" s="152"/>
      <c r="IV3" s="152"/>
      <c r="IW3" s="152"/>
    </row>
    <row r="4" customFormat="false" ht="15" hidden="false" customHeight="true" outlineLevel="0" collapsed="false">
      <c r="A4" s="152"/>
      <c r="B4" s="176" t="s">
        <v>289</v>
      </c>
      <c r="C4" s="212" t="n">
        <v>1</v>
      </c>
      <c r="D4" s="175" t="n">
        <v>1</v>
      </c>
      <c r="E4" s="152"/>
      <c r="F4" s="175"/>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152"/>
      <c r="AM4" s="152"/>
      <c r="AN4" s="152"/>
      <c r="AO4" s="152"/>
      <c r="AP4" s="152"/>
      <c r="AQ4" s="152"/>
      <c r="AR4" s="152"/>
      <c r="AS4" s="152"/>
      <c r="AT4" s="152"/>
      <c r="AU4" s="152"/>
      <c r="AV4" s="152"/>
      <c r="AW4" s="152"/>
      <c r="AX4" s="152"/>
      <c r="AY4" s="152"/>
      <c r="AZ4" s="152"/>
      <c r="BA4" s="152"/>
      <c r="BB4" s="152"/>
      <c r="BC4" s="152"/>
      <c r="BD4" s="152"/>
      <c r="BE4" s="152"/>
      <c r="BF4" s="152"/>
      <c r="BG4" s="152"/>
      <c r="BH4" s="152"/>
      <c r="BI4" s="152"/>
      <c r="BJ4" s="152"/>
      <c r="BK4" s="152"/>
      <c r="BL4" s="152"/>
      <c r="BM4" s="152"/>
      <c r="BN4" s="152"/>
      <c r="BO4" s="152"/>
      <c r="BP4" s="152"/>
      <c r="BQ4" s="152"/>
      <c r="BR4" s="152"/>
      <c r="BS4" s="152"/>
      <c r="BT4" s="152"/>
      <c r="BU4" s="152"/>
      <c r="BV4" s="152"/>
      <c r="BW4" s="152"/>
      <c r="BX4" s="152"/>
      <c r="BY4" s="152"/>
      <c r="BZ4" s="152"/>
      <c r="CA4" s="152"/>
      <c r="CB4" s="152"/>
      <c r="CC4" s="152"/>
      <c r="CD4" s="152"/>
      <c r="CE4" s="152"/>
      <c r="CF4" s="152"/>
      <c r="CG4" s="152"/>
      <c r="CH4" s="152"/>
      <c r="CI4" s="152"/>
      <c r="CJ4" s="152"/>
      <c r="CK4" s="152"/>
      <c r="CL4" s="152"/>
      <c r="CM4" s="152"/>
      <c r="CN4" s="152"/>
      <c r="CO4" s="152"/>
      <c r="CP4" s="152"/>
      <c r="CQ4" s="152"/>
      <c r="CR4" s="152"/>
      <c r="CS4" s="152"/>
      <c r="CT4" s="152"/>
      <c r="CU4" s="152"/>
      <c r="CV4" s="152"/>
      <c r="CW4" s="152"/>
      <c r="CX4" s="152"/>
      <c r="CY4" s="152"/>
      <c r="CZ4" s="152"/>
      <c r="DA4" s="152"/>
      <c r="DB4" s="152"/>
      <c r="DC4" s="152"/>
      <c r="DD4" s="152"/>
      <c r="DE4" s="152"/>
      <c r="DF4" s="152"/>
      <c r="DG4" s="152"/>
      <c r="DH4" s="152"/>
      <c r="DI4" s="152"/>
      <c r="DJ4" s="152"/>
      <c r="DK4" s="152"/>
      <c r="DL4" s="152"/>
      <c r="DM4" s="152"/>
      <c r="DN4" s="152"/>
      <c r="DO4" s="152"/>
      <c r="DP4" s="152"/>
      <c r="DQ4" s="152"/>
      <c r="DR4" s="152"/>
      <c r="DS4" s="152"/>
      <c r="DT4" s="152"/>
      <c r="DU4" s="152"/>
      <c r="DV4" s="152"/>
      <c r="DW4" s="152"/>
      <c r="DX4" s="152"/>
      <c r="DY4" s="152"/>
      <c r="DZ4" s="152"/>
      <c r="EA4" s="152"/>
      <c r="EB4" s="152"/>
      <c r="EC4" s="152"/>
      <c r="ED4" s="152"/>
      <c r="EE4" s="152"/>
      <c r="EF4" s="152"/>
      <c r="EG4" s="152"/>
      <c r="EH4" s="152"/>
      <c r="EI4" s="152"/>
      <c r="EJ4" s="152"/>
      <c r="EK4" s="152"/>
      <c r="EL4" s="152"/>
      <c r="EM4" s="152"/>
      <c r="EN4" s="152"/>
      <c r="EO4" s="152"/>
      <c r="EP4" s="152"/>
      <c r="EQ4" s="152"/>
      <c r="ER4" s="152"/>
      <c r="ES4" s="152"/>
      <c r="ET4" s="152"/>
      <c r="EU4" s="152"/>
      <c r="EV4" s="152"/>
      <c r="EW4" s="152"/>
      <c r="EX4" s="152"/>
      <c r="EY4" s="152"/>
      <c r="EZ4" s="152"/>
      <c r="FA4" s="152"/>
      <c r="FB4" s="152"/>
      <c r="FC4" s="152"/>
      <c r="FD4" s="152"/>
      <c r="FE4" s="152"/>
      <c r="FF4" s="152"/>
      <c r="FG4" s="152"/>
      <c r="FH4" s="152"/>
      <c r="FI4" s="152"/>
      <c r="FJ4" s="152"/>
      <c r="FK4" s="152"/>
      <c r="FL4" s="152"/>
      <c r="FM4" s="152"/>
      <c r="FN4" s="152"/>
      <c r="FO4" s="152"/>
      <c r="FP4" s="152"/>
      <c r="FQ4" s="152"/>
      <c r="FR4" s="152"/>
      <c r="FS4" s="152"/>
      <c r="FT4" s="152"/>
      <c r="FU4" s="152"/>
      <c r="FV4" s="152"/>
      <c r="FW4" s="152"/>
      <c r="FX4" s="152"/>
      <c r="FY4" s="152"/>
      <c r="FZ4" s="152"/>
      <c r="GA4" s="152"/>
      <c r="GB4" s="152"/>
      <c r="GC4" s="152"/>
      <c r="GD4" s="152"/>
      <c r="GE4" s="152"/>
      <c r="GF4" s="152"/>
      <c r="GG4" s="152"/>
      <c r="GH4" s="152"/>
      <c r="GI4" s="152"/>
      <c r="GJ4" s="152"/>
      <c r="GK4" s="152"/>
      <c r="GL4" s="152"/>
      <c r="GM4" s="152"/>
      <c r="GN4" s="152"/>
      <c r="GO4" s="152"/>
      <c r="GP4" s="152"/>
      <c r="GQ4" s="152"/>
      <c r="GR4" s="152"/>
      <c r="GS4" s="152"/>
      <c r="GT4" s="152"/>
      <c r="GU4" s="152"/>
      <c r="GV4" s="152"/>
      <c r="GW4" s="152"/>
      <c r="GX4" s="152"/>
      <c r="GY4" s="152"/>
      <c r="GZ4" s="152"/>
      <c r="HA4" s="152"/>
      <c r="HB4" s="152"/>
      <c r="HC4" s="152"/>
      <c r="HD4" s="152"/>
      <c r="HE4" s="152"/>
      <c r="HF4" s="152"/>
      <c r="HG4" s="152"/>
      <c r="HH4" s="152"/>
      <c r="HI4" s="152"/>
      <c r="HJ4" s="152"/>
      <c r="HK4" s="152"/>
      <c r="HL4" s="152"/>
      <c r="HM4" s="152"/>
      <c r="HN4" s="152"/>
      <c r="HO4" s="152"/>
      <c r="HP4" s="152"/>
      <c r="HQ4" s="152"/>
      <c r="HR4" s="152"/>
      <c r="HS4" s="152"/>
      <c r="HT4" s="152"/>
      <c r="HU4" s="152"/>
      <c r="HV4" s="152"/>
      <c r="HW4" s="152"/>
      <c r="HX4" s="152"/>
      <c r="HY4" s="152"/>
      <c r="HZ4" s="152"/>
      <c r="IA4" s="152"/>
      <c r="IB4" s="152"/>
      <c r="IC4" s="152"/>
      <c r="ID4" s="152"/>
      <c r="IE4" s="152"/>
      <c r="IF4" s="152"/>
      <c r="IG4" s="152"/>
      <c r="IH4" s="152"/>
      <c r="II4" s="152"/>
      <c r="IJ4" s="152"/>
      <c r="IK4" s="152"/>
      <c r="IL4" s="152"/>
      <c r="IM4" s="152"/>
      <c r="IN4" s="152"/>
      <c r="IO4" s="152"/>
      <c r="IP4" s="152"/>
      <c r="IQ4" s="152"/>
      <c r="IR4" s="152"/>
      <c r="IS4" s="152"/>
      <c r="IT4" s="152"/>
      <c r="IU4" s="152"/>
      <c r="IV4" s="152"/>
      <c r="IW4" s="152"/>
    </row>
    <row r="5" customFormat="false" ht="6.75" hidden="false" customHeight="true" outlineLevel="0" collapsed="false">
      <c r="A5" s="152"/>
      <c r="C5" s="174"/>
      <c r="D5" s="175" t="n">
        <v>2</v>
      </c>
      <c r="E5" s="152"/>
      <c r="F5" s="175"/>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c r="AF5" s="152"/>
      <c r="AG5" s="152"/>
      <c r="AH5" s="152"/>
      <c r="AI5" s="152"/>
      <c r="AJ5" s="152"/>
      <c r="AK5" s="152"/>
      <c r="AL5" s="152"/>
      <c r="AM5" s="152"/>
      <c r="AN5" s="152"/>
      <c r="AO5" s="152"/>
      <c r="AP5" s="152"/>
      <c r="AQ5" s="152"/>
      <c r="AR5" s="152"/>
      <c r="AS5" s="152"/>
      <c r="AT5" s="152"/>
      <c r="AU5" s="152"/>
      <c r="AV5" s="152"/>
      <c r="AW5" s="152"/>
      <c r="AX5" s="152"/>
      <c r="AY5" s="152"/>
      <c r="AZ5" s="152"/>
      <c r="BA5" s="152"/>
      <c r="BB5" s="152"/>
      <c r="BC5" s="152"/>
      <c r="BD5" s="152"/>
      <c r="BE5" s="152"/>
      <c r="BF5" s="152"/>
      <c r="BG5" s="152"/>
      <c r="BH5" s="152"/>
      <c r="BI5" s="152"/>
      <c r="BJ5" s="152"/>
      <c r="BK5" s="152"/>
      <c r="BL5" s="152"/>
      <c r="BM5" s="152"/>
      <c r="BN5" s="152"/>
      <c r="BO5" s="152"/>
      <c r="BP5" s="152"/>
      <c r="BQ5" s="152"/>
      <c r="BR5" s="152"/>
      <c r="BS5" s="152"/>
      <c r="BT5" s="152"/>
      <c r="BU5" s="152"/>
      <c r="BV5" s="152"/>
      <c r="BW5" s="152"/>
      <c r="BX5" s="152"/>
      <c r="BY5" s="152"/>
      <c r="BZ5" s="152"/>
      <c r="CA5" s="152"/>
      <c r="CB5" s="152"/>
      <c r="CC5" s="152"/>
      <c r="CD5" s="152"/>
      <c r="CE5" s="152"/>
      <c r="CF5" s="152"/>
      <c r="CG5" s="152"/>
      <c r="CH5" s="152"/>
      <c r="CI5" s="152"/>
      <c r="CJ5" s="152"/>
      <c r="CK5" s="152"/>
      <c r="CL5" s="152"/>
      <c r="CM5" s="152"/>
      <c r="CN5" s="152"/>
      <c r="CO5" s="152"/>
      <c r="CP5" s="152"/>
      <c r="CQ5" s="152"/>
      <c r="CR5" s="152"/>
      <c r="CS5" s="152"/>
      <c r="CT5" s="152"/>
      <c r="CU5" s="152"/>
      <c r="CV5" s="152"/>
      <c r="CW5" s="152"/>
      <c r="CX5" s="152"/>
      <c r="CY5" s="152"/>
      <c r="CZ5" s="152"/>
      <c r="DA5" s="152"/>
      <c r="DB5" s="152"/>
      <c r="DC5" s="152"/>
      <c r="DD5" s="152"/>
      <c r="DE5" s="152"/>
      <c r="DF5" s="152"/>
      <c r="DG5" s="152"/>
      <c r="DH5" s="152"/>
      <c r="DI5" s="152"/>
      <c r="DJ5" s="152"/>
      <c r="DK5" s="152"/>
      <c r="DL5" s="152"/>
      <c r="DM5" s="152"/>
      <c r="DN5" s="152"/>
      <c r="DO5" s="152"/>
      <c r="DP5" s="152"/>
      <c r="DQ5" s="152"/>
      <c r="DR5" s="152"/>
      <c r="DS5" s="152"/>
      <c r="DT5" s="152"/>
      <c r="DU5" s="152"/>
      <c r="DV5" s="152"/>
      <c r="DW5" s="152"/>
      <c r="DX5" s="152"/>
      <c r="DY5" s="152"/>
      <c r="DZ5" s="152"/>
      <c r="EA5" s="152"/>
      <c r="EB5" s="152"/>
      <c r="EC5" s="152"/>
      <c r="ED5" s="152"/>
      <c r="EE5" s="152"/>
      <c r="EF5" s="152"/>
      <c r="EG5" s="152"/>
      <c r="EH5" s="152"/>
      <c r="EI5" s="152"/>
      <c r="EJ5" s="152"/>
      <c r="EK5" s="152"/>
      <c r="EL5" s="152"/>
      <c r="EM5" s="152"/>
      <c r="EN5" s="152"/>
      <c r="EO5" s="152"/>
      <c r="EP5" s="152"/>
      <c r="EQ5" s="152"/>
      <c r="ER5" s="152"/>
      <c r="ES5" s="152"/>
      <c r="ET5" s="152"/>
      <c r="EU5" s="152"/>
      <c r="EV5" s="152"/>
      <c r="EW5" s="152"/>
      <c r="EX5" s="152"/>
      <c r="EY5" s="152"/>
      <c r="EZ5" s="152"/>
      <c r="FA5" s="152"/>
      <c r="FB5" s="152"/>
      <c r="FC5" s="152"/>
      <c r="FD5" s="152"/>
      <c r="FE5" s="152"/>
      <c r="FF5" s="152"/>
      <c r="FG5" s="152"/>
      <c r="FH5" s="152"/>
      <c r="FI5" s="152"/>
      <c r="FJ5" s="152"/>
      <c r="FK5" s="152"/>
      <c r="FL5" s="152"/>
      <c r="FM5" s="152"/>
      <c r="FN5" s="152"/>
      <c r="FO5" s="152"/>
      <c r="FP5" s="152"/>
      <c r="FQ5" s="152"/>
      <c r="FR5" s="152"/>
      <c r="FS5" s="152"/>
      <c r="FT5" s="152"/>
      <c r="FU5" s="152"/>
      <c r="FV5" s="152"/>
      <c r="FW5" s="152"/>
      <c r="FX5" s="152"/>
      <c r="FY5" s="152"/>
      <c r="FZ5" s="152"/>
      <c r="GA5" s="152"/>
      <c r="GB5" s="152"/>
      <c r="GC5" s="152"/>
      <c r="GD5" s="152"/>
      <c r="GE5" s="152"/>
      <c r="GF5" s="152"/>
      <c r="GG5" s="152"/>
      <c r="GH5" s="152"/>
      <c r="GI5" s="152"/>
      <c r="GJ5" s="152"/>
      <c r="GK5" s="152"/>
      <c r="GL5" s="152"/>
      <c r="GM5" s="152"/>
      <c r="GN5" s="152"/>
      <c r="GO5" s="152"/>
      <c r="GP5" s="152"/>
      <c r="GQ5" s="152"/>
      <c r="GR5" s="152"/>
      <c r="GS5" s="152"/>
      <c r="GT5" s="152"/>
      <c r="GU5" s="152"/>
      <c r="GV5" s="152"/>
      <c r="GW5" s="152"/>
      <c r="GX5" s="152"/>
      <c r="GY5" s="152"/>
      <c r="GZ5" s="152"/>
      <c r="HA5" s="152"/>
      <c r="HB5" s="152"/>
      <c r="HC5" s="152"/>
      <c r="HD5" s="152"/>
      <c r="HE5" s="152"/>
      <c r="HF5" s="152"/>
      <c r="HG5" s="152"/>
      <c r="HH5" s="152"/>
      <c r="HI5" s="152"/>
      <c r="HJ5" s="152"/>
      <c r="HK5" s="152"/>
      <c r="HL5" s="152"/>
      <c r="HM5" s="152"/>
      <c r="HN5" s="152"/>
      <c r="HO5" s="152"/>
      <c r="HP5" s="152"/>
      <c r="HQ5" s="152"/>
      <c r="HR5" s="152"/>
      <c r="HS5" s="152"/>
      <c r="HT5" s="152"/>
      <c r="HU5" s="152"/>
      <c r="HV5" s="152"/>
      <c r="HW5" s="152"/>
      <c r="HX5" s="152"/>
      <c r="HY5" s="152"/>
      <c r="HZ5" s="152"/>
      <c r="IA5" s="152"/>
      <c r="IB5" s="152"/>
      <c r="IC5" s="152"/>
      <c r="ID5" s="152"/>
      <c r="IE5" s="152"/>
      <c r="IF5" s="152"/>
      <c r="IG5" s="152"/>
      <c r="IH5" s="152"/>
      <c r="II5" s="152"/>
      <c r="IJ5" s="152"/>
      <c r="IK5" s="152"/>
      <c r="IL5" s="152"/>
      <c r="IM5" s="152"/>
      <c r="IN5" s="152"/>
      <c r="IO5" s="152"/>
      <c r="IP5" s="152"/>
      <c r="IQ5" s="152"/>
      <c r="IR5" s="152"/>
      <c r="IS5" s="152"/>
      <c r="IT5" s="152"/>
      <c r="IU5" s="152"/>
      <c r="IV5" s="152"/>
      <c r="IW5" s="152"/>
    </row>
    <row r="6" customFormat="false" ht="15.75" hidden="false" customHeight="false" outlineLevel="0" collapsed="false">
      <c r="B6" s="7" t="s">
        <v>290</v>
      </c>
      <c r="C6" s="171"/>
      <c r="D6" s="163" t="n">
        <v>3</v>
      </c>
      <c r="E6" s="163" t="n">
        <v>3</v>
      </c>
      <c r="F6" s="170" t="n">
        <v>2</v>
      </c>
    </row>
    <row r="7" customFormat="false" ht="15.75" hidden="false" customHeight="false" outlineLevel="0" collapsed="false">
      <c r="B7" s="7" t="s">
        <v>291</v>
      </c>
      <c r="C7" s="167"/>
      <c r="D7" s="163" t="n">
        <v>4</v>
      </c>
      <c r="E7" s="163" t="n">
        <v>4</v>
      </c>
      <c r="F7" s="170" t="n">
        <v>3</v>
      </c>
    </row>
    <row r="8" customFormat="false" ht="15.75" hidden="false" customHeight="false" outlineLevel="0" collapsed="false">
      <c r="B8" s="7" t="s">
        <v>292</v>
      </c>
      <c r="C8" s="171"/>
      <c r="F8" s="163" t="n">
        <v>4</v>
      </c>
    </row>
    <row r="9" customFormat="false" ht="6" hidden="false" customHeight="true" outlineLevel="0" collapsed="false">
      <c r="A9" s="152"/>
      <c r="C9" s="174"/>
      <c r="D9" s="175"/>
      <c r="E9" s="152"/>
      <c r="F9" s="175"/>
      <c r="G9" s="152"/>
      <c r="H9" s="152"/>
      <c r="I9" s="152"/>
      <c r="J9" s="152"/>
      <c r="K9" s="152"/>
      <c r="L9" s="152"/>
      <c r="M9" s="152"/>
      <c r="N9" s="152"/>
      <c r="O9" s="152"/>
      <c r="P9" s="152"/>
      <c r="Q9" s="152"/>
      <c r="R9" s="152"/>
      <c r="S9" s="152"/>
      <c r="T9" s="152"/>
      <c r="U9" s="152"/>
      <c r="V9" s="152"/>
      <c r="W9" s="152"/>
      <c r="X9" s="152"/>
      <c r="Y9" s="152"/>
      <c r="Z9" s="152"/>
      <c r="AA9" s="152"/>
      <c r="AB9" s="152"/>
      <c r="AC9" s="152"/>
      <c r="AD9" s="152"/>
      <c r="AE9" s="152"/>
      <c r="AF9" s="152"/>
      <c r="AG9" s="152"/>
      <c r="AH9" s="152"/>
      <c r="AI9" s="152"/>
      <c r="AJ9" s="152"/>
      <c r="AK9" s="152"/>
      <c r="AL9" s="152"/>
      <c r="AM9" s="152"/>
      <c r="AN9" s="152"/>
      <c r="AO9" s="152"/>
      <c r="AP9" s="152"/>
      <c r="AQ9" s="152"/>
      <c r="AR9" s="152"/>
      <c r="AS9" s="152"/>
      <c r="AT9" s="152"/>
      <c r="AU9" s="152"/>
      <c r="AV9" s="152"/>
      <c r="AW9" s="152"/>
      <c r="AX9" s="152"/>
      <c r="AY9" s="152"/>
      <c r="AZ9" s="152"/>
      <c r="BA9" s="152"/>
      <c r="BB9" s="152"/>
      <c r="BC9" s="152"/>
      <c r="BD9" s="152"/>
      <c r="BE9" s="152"/>
      <c r="BF9" s="152"/>
      <c r="BG9" s="152"/>
      <c r="BH9" s="152"/>
      <c r="BI9" s="152"/>
      <c r="BJ9" s="152"/>
      <c r="BK9" s="152"/>
      <c r="BL9" s="152"/>
      <c r="BM9" s="152"/>
      <c r="BN9" s="152"/>
      <c r="BO9" s="152"/>
      <c r="BP9" s="152"/>
      <c r="BQ9" s="152"/>
      <c r="BR9" s="152"/>
      <c r="BS9" s="152"/>
      <c r="BT9" s="152"/>
      <c r="BU9" s="152"/>
      <c r="BV9" s="152"/>
      <c r="BW9" s="152"/>
      <c r="BX9" s="152"/>
      <c r="BY9" s="152"/>
      <c r="BZ9" s="152"/>
      <c r="CA9" s="152"/>
      <c r="CB9" s="152"/>
      <c r="CC9" s="152"/>
      <c r="CD9" s="152"/>
      <c r="CE9" s="152"/>
      <c r="CF9" s="152"/>
      <c r="CG9" s="152"/>
      <c r="CH9" s="152"/>
      <c r="CI9" s="152"/>
      <c r="CJ9" s="152"/>
      <c r="CK9" s="152"/>
      <c r="CL9" s="152"/>
      <c r="CM9" s="152"/>
      <c r="CN9" s="152"/>
      <c r="CO9" s="152"/>
      <c r="CP9" s="152"/>
      <c r="CQ9" s="152"/>
      <c r="CR9" s="152"/>
      <c r="CS9" s="152"/>
      <c r="CT9" s="152"/>
      <c r="CU9" s="152"/>
      <c r="CV9" s="152"/>
      <c r="CW9" s="152"/>
      <c r="CX9" s="152"/>
      <c r="CY9" s="152"/>
      <c r="CZ9" s="152"/>
      <c r="DA9" s="152"/>
      <c r="DB9" s="152"/>
      <c r="DC9" s="152"/>
      <c r="DD9" s="152"/>
      <c r="DE9" s="152"/>
      <c r="DF9" s="152"/>
      <c r="DG9" s="152"/>
      <c r="DH9" s="152"/>
      <c r="DI9" s="152"/>
      <c r="DJ9" s="152"/>
      <c r="DK9" s="152"/>
      <c r="DL9" s="152"/>
      <c r="DM9" s="152"/>
      <c r="DN9" s="152"/>
      <c r="DO9" s="152"/>
      <c r="DP9" s="152"/>
      <c r="DQ9" s="152"/>
      <c r="DR9" s="152"/>
      <c r="DS9" s="152"/>
      <c r="DT9" s="152"/>
      <c r="DU9" s="152"/>
      <c r="DV9" s="152"/>
      <c r="DW9" s="152"/>
      <c r="DX9" s="152"/>
      <c r="DY9" s="152"/>
      <c r="DZ9" s="152"/>
      <c r="EA9" s="152"/>
      <c r="EB9" s="152"/>
      <c r="EC9" s="152"/>
      <c r="ED9" s="152"/>
      <c r="EE9" s="152"/>
      <c r="EF9" s="152"/>
      <c r="EG9" s="152"/>
      <c r="EH9" s="152"/>
      <c r="EI9" s="152"/>
      <c r="EJ9" s="152"/>
      <c r="EK9" s="152"/>
      <c r="EL9" s="152"/>
      <c r="EM9" s="152"/>
      <c r="EN9" s="152"/>
      <c r="EO9" s="152"/>
      <c r="EP9" s="152"/>
      <c r="EQ9" s="152"/>
      <c r="ER9" s="152"/>
      <c r="ES9" s="152"/>
      <c r="ET9" s="152"/>
      <c r="EU9" s="152"/>
      <c r="EV9" s="152"/>
      <c r="EW9" s="152"/>
      <c r="EX9" s="152"/>
      <c r="EY9" s="152"/>
      <c r="EZ9" s="152"/>
      <c r="FA9" s="152"/>
      <c r="FB9" s="152"/>
      <c r="FC9" s="152"/>
      <c r="FD9" s="152"/>
      <c r="FE9" s="152"/>
      <c r="FF9" s="152"/>
      <c r="FG9" s="152"/>
      <c r="FH9" s="152"/>
      <c r="FI9" s="152"/>
      <c r="FJ9" s="152"/>
      <c r="FK9" s="152"/>
      <c r="FL9" s="152"/>
      <c r="FM9" s="152"/>
      <c r="FN9" s="152"/>
      <c r="FO9" s="152"/>
      <c r="FP9" s="152"/>
      <c r="FQ9" s="152"/>
      <c r="FR9" s="152"/>
      <c r="FS9" s="152"/>
      <c r="FT9" s="152"/>
      <c r="FU9" s="152"/>
      <c r="FV9" s="152"/>
      <c r="FW9" s="152"/>
      <c r="FX9" s="152"/>
      <c r="FY9" s="152"/>
      <c r="FZ9" s="152"/>
      <c r="GA9" s="152"/>
      <c r="GB9" s="152"/>
      <c r="GC9" s="152"/>
      <c r="GD9" s="152"/>
      <c r="GE9" s="152"/>
      <c r="GF9" s="152"/>
      <c r="GG9" s="152"/>
      <c r="GH9" s="152"/>
      <c r="GI9" s="152"/>
      <c r="GJ9" s="152"/>
      <c r="GK9" s="152"/>
      <c r="GL9" s="152"/>
      <c r="GM9" s="152"/>
      <c r="GN9" s="152"/>
      <c r="GO9" s="152"/>
      <c r="GP9" s="152"/>
      <c r="GQ9" s="152"/>
      <c r="GR9" s="152"/>
      <c r="GS9" s="152"/>
      <c r="GT9" s="152"/>
      <c r="GU9" s="152"/>
      <c r="GV9" s="152"/>
      <c r="GW9" s="152"/>
      <c r="GX9" s="152"/>
      <c r="GY9" s="152"/>
      <c r="GZ9" s="152"/>
      <c r="HA9" s="152"/>
      <c r="HB9" s="152"/>
      <c r="HC9" s="152"/>
      <c r="HD9" s="152"/>
      <c r="HE9" s="152"/>
      <c r="HF9" s="152"/>
      <c r="HG9" s="152"/>
      <c r="HH9" s="152"/>
      <c r="HI9" s="152"/>
      <c r="HJ9" s="152"/>
      <c r="HK9" s="152"/>
      <c r="HL9" s="152"/>
      <c r="HM9" s="152"/>
      <c r="HN9" s="152"/>
      <c r="HO9" s="152"/>
      <c r="HP9" s="152"/>
      <c r="HQ9" s="152"/>
      <c r="HR9" s="152"/>
      <c r="HS9" s="152"/>
      <c r="HT9" s="152"/>
      <c r="HU9" s="152"/>
      <c r="HV9" s="152"/>
      <c r="HW9" s="152"/>
      <c r="HX9" s="152"/>
      <c r="HY9" s="152"/>
      <c r="HZ9" s="152"/>
      <c r="IA9" s="152"/>
      <c r="IB9" s="152"/>
      <c r="IC9" s="152"/>
      <c r="ID9" s="152"/>
      <c r="IE9" s="152"/>
      <c r="IF9" s="152"/>
      <c r="IG9" s="152"/>
      <c r="IH9" s="152"/>
      <c r="II9" s="152"/>
      <c r="IJ9" s="152"/>
      <c r="IK9" s="152"/>
      <c r="IL9" s="152"/>
      <c r="IM9" s="152"/>
      <c r="IN9" s="152"/>
      <c r="IO9" s="152"/>
      <c r="IP9" s="152"/>
      <c r="IQ9" s="152"/>
      <c r="IR9" s="152"/>
      <c r="IS9" s="152"/>
      <c r="IT9" s="152"/>
      <c r="IU9" s="152"/>
      <c r="IV9" s="152"/>
      <c r="IW9" s="152"/>
    </row>
    <row r="10" customFormat="false" ht="15" hidden="false" customHeight="true" outlineLevel="0" collapsed="false">
      <c r="A10" s="152"/>
      <c r="B10" s="176" t="s">
        <v>293</v>
      </c>
      <c r="C10" s="212" t="n">
        <v>2</v>
      </c>
      <c r="D10" s="175" t="n">
        <v>1</v>
      </c>
      <c r="E10" s="152"/>
      <c r="F10" s="175"/>
      <c r="G10" s="152"/>
      <c r="H10" s="152"/>
      <c r="I10" s="152"/>
      <c r="J10" s="152"/>
      <c r="K10" s="152"/>
      <c r="L10" s="152"/>
      <c r="M10" s="152"/>
      <c r="N10" s="152"/>
      <c r="O10" s="152"/>
      <c r="P10" s="152"/>
      <c r="Q10" s="152"/>
      <c r="R10" s="152"/>
      <c r="S10" s="152"/>
      <c r="T10" s="152"/>
      <c r="U10" s="152"/>
      <c r="V10" s="152"/>
      <c r="W10" s="152"/>
      <c r="X10" s="152"/>
      <c r="Y10" s="152"/>
      <c r="Z10" s="152"/>
      <c r="AA10" s="152"/>
      <c r="AB10" s="152"/>
      <c r="AC10" s="152"/>
      <c r="AD10" s="152"/>
      <c r="AE10" s="152"/>
      <c r="AF10" s="152"/>
      <c r="AG10" s="152"/>
      <c r="AH10" s="152"/>
      <c r="AI10" s="152"/>
      <c r="AJ10" s="152"/>
      <c r="AK10" s="152"/>
      <c r="AL10" s="152"/>
      <c r="AM10" s="152"/>
      <c r="AN10" s="152"/>
      <c r="AO10" s="152"/>
      <c r="AP10" s="152"/>
      <c r="AQ10" s="152"/>
      <c r="AR10" s="152"/>
      <c r="AS10" s="152"/>
      <c r="AT10" s="152"/>
      <c r="AU10" s="152"/>
      <c r="AV10" s="152"/>
      <c r="AW10" s="152"/>
      <c r="AX10" s="152"/>
      <c r="AY10" s="152"/>
      <c r="AZ10" s="152"/>
      <c r="BA10" s="152"/>
      <c r="BB10" s="152"/>
      <c r="BC10" s="152"/>
      <c r="BD10" s="152"/>
      <c r="BE10" s="152"/>
      <c r="BF10" s="152"/>
      <c r="BG10" s="152"/>
      <c r="BH10" s="152"/>
      <c r="BI10" s="152"/>
      <c r="BJ10" s="152"/>
      <c r="BK10" s="152"/>
      <c r="BL10" s="152"/>
      <c r="BM10" s="152"/>
      <c r="BN10" s="152"/>
      <c r="BO10" s="152"/>
      <c r="BP10" s="152"/>
      <c r="BQ10" s="152"/>
      <c r="BR10" s="152"/>
      <c r="BS10" s="152"/>
      <c r="BT10" s="152"/>
      <c r="BU10" s="152"/>
      <c r="BV10" s="152"/>
      <c r="BW10" s="152"/>
      <c r="BX10" s="152"/>
      <c r="BY10" s="152"/>
      <c r="BZ10" s="152"/>
      <c r="CA10" s="152"/>
      <c r="CB10" s="152"/>
      <c r="CC10" s="152"/>
      <c r="CD10" s="152"/>
      <c r="CE10" s="152"/>
      <c r="CF10" s="152"/>
      <c r="CG10" s="152"/>
      <c r="CH10" s="152"/>
      <c r="CI10" s="152"/>
      <c r="CJ10" s="152"/>
      <c r="CK10" s="152"/>
      <c r="CL10" s="152"/>
      <c r="CM10" s="152"/>
      <c r="CN10" s="152"/>
      <c r="CO10" s="152"/>
      <c r="CP10" s="152"/>
      <c r="CQ10" s="152"/>
      <c r="CR10" s="152"/>
      <c r="CS10" s="152"/>
      <c r="CT10" s="152"/>
      <c r="CU10" s="152"/>
      <c r="CV10" s="152"/>
      <c r="CW10" s="152"/>
      <c r="CX10" s="152"/>
      <c r="CY10" s="152"/>
      <c r="CZ10" s="152"/>
      <c r="DA10" s="152"/>
      <c r="DB10" s="152"/>
      <c r="DC10" s="152"/>
      <c r="DD10" s="152"/>
      <c r="DE10" s="152"/>
      <c r="DF10" s="152"/>
      <c r="DG10" s="152"/>
      <c r="DH10" s="152"/>
      <c r="DI10" s="152"/>
      <c r="DJ10" s="152"/>
      <c r="DK10" s="152"/>
      <c r="DL10" s="152"/>
      <c r="DM10" s="152"/>
      <c r="DN10" s="152"/>
      <c r="DO10" s="152"/>
      <c r="DP10" s="152"/>
      <c r="DQ10" s="152"/>
      <c r="DR10" s="152"/>
      <c r="DS10" s="152"/>
      <c r="DT10" s="152"/>
      <c r="DU10" s="152"/>
      <c r="DV10" s="152"/>
      <c r="DW10" s="152"/>
      <c r="DX10" s="152"/>
      <c r="DY10" s="152"/>
      <c r="DZ10" s="152"/>
      <c r="EA10" s="152"/>
      <c r="EB10" s="152"/>
      <c r="EC10" s="152"/>
      <c r="ED10" s="152"/>
      <c r="EE10" s="152"/>
      <c r="EF10" s="152"/>
      <c r="EG10" s="152"/>
      <c r="EH10" s="152"/>
      <c r="EI10" s="152"/>
      <c r="EJ10" s="152"/>
      <c r="EK10" s="152"/>
      <c r="EL10" s="152"/>
      <c r="EM10" s="152"/>
      <c r="EN10" s="152"/>
      <c r="EO10" s="152"/>
      <c r="EP10" s="152"/>
      <c r="EQ10" s="152"/>
      <c r="ER10" s="152"/>
      <c r="ES10" s="152"/>
      <c r="ET10" s="152"/>
      <c r="EU10" s="152"/>
      <c r="EV10" s="152"/>
      <c r="EW10" s="152"/>
      <c r="EX10" s="152"/>
      <c r="EY10" s="152"/>
      <c r="EZ10" s="152"/>
      <c r="FA10" s="152"/>
      <c r="FB10" s="152"/>
      <c r="FC10" s="152"/>
      <c r="FD10" s="152"/>
      <c r="FE10" s="152"/>
      <c r="FF10" s="152"/>
      <c r="FG10" s="152"/>
      <c r="FH10" s="152"/>
      <c r="FI10" s="152"/>
      <c r="FJ10" s="152"/>
      <c r="FK10" s="152"/>
      <c r="FL10" s="152"/>
      <c r="FM10" s="152"/>
      <c r="FN10" s="152"/>
      <c r="FO10" s="152"/>
      <c r="FP10" s="152"/>
      <c r="FQ10" s="152"/>
      <c r="FR10" s="152"/>
      <c r="FS10" s="152"/>
      <c r="FT10" s="152"/>
      <c r="FU10" s="152"/>
      <c r="FV10" s="152"/>
      <c r="FW10" s="152"/>
      <c r="FX10" s="152"/>
      <c r="FY10" s="152"/>
      <c r="FZ10" s="152"/>
      <c r="GA10" s="152"/>
      <c r="GB10" s="152"/>
      <c r="GC10" s="152"/>
      <c r="GD10" s="152"/>
      <c r="GE10" s="152"/>
      <c r="GF10" s="152"/>
      <c r="GG10" s="152"/>
      <c r="GH10" s="152"/>
      <c r="GI10" s="152"/>
      <c r="GJ10" s="152"/>
      <c r="GK10" s="152"/>
      <c r="GL10" s="152"/>
      <c r="GM10" s="152"/>
      <c r="GN10" s="152"/>
      <c r="GO10" s="152"/>
      <c r="GP10" s="152"/>
      <c r="GQ10" s="152"/>
      <c r="GR10" s="152"/>
      <c r="GS10" s="152"/>
      <c r="GT10" s="152"/>
      <c r="GU10" s="152"/>
      <c r="GV10" s="152"/>
      <c r="GW10" s="152"/>
      <c r="GX10" s="152"/>
      <c r="GY10" s="152"/>
      <c r="GZ10" s="152"/>
      <c r="HA10" s="152"/>
      <c r="HB10" s="152"/>
      <c r="HC10" s="152"/>
      <c r="HD10" s="152"/>
      <c r="HE10" s="152"/>
      <c r="HF10" s="152"/>
      <c r="HG10" s="152"/>
      <c r="HH10" s="152"/>
      <c r="HI10" s="152"/>
      <c r="HJ10" s="152"/>
      <c r="HK10" s="152"/>
      <c r="HL10" s="152"/>
      <c r="HM10" s="152"/>
      <c r="HN10" s="152"/>
      <c r="HO10" s="152"/>
      <c r="HP10" s="152"/>
      <c r="HQ10" s="152"/>
      <c r="HR10" s="152"/>
      <c r="HS10" s="152"/>
      <c r="HT10" s="152"/>
      <c r="HU10" s="152"/>
      <c r="HV10" s="152"/>
      <c r="HW10" s="152"/>
      <c r="HX10" s="152"/>
      <c r="HY10" s="152"/>
      <c r="HZ10" s="152"/>
      <c r="IA10" s="152"/>
      <c r="IB10" s="152"/>
      <c r="IC10" s="152"/>
      <c r="ID10" s="152"/>
      <c r="IE10" s="152"/>
      <c r="IF10" s="152"/>
      <c r="IG10" s="152"/>
      <c r="IH10" s="152"/>
      <c r="II10" s="152"/>
      <c r="IJ10" s="152"/>
      <c r="IK10" s="152"/>
      <c r="IL10" s="152"/>
      <c r="IM10" s="152"/>
      <c r="IN10" s="152"/>
      <c r="IO10" s="152"/>
      <c r="IP10" s="152"/>
      <c r="IQ10" s="152"/>
      <c r="IR10" s="152"/>
      <c r="IS10" s="152"/>
      <c r="IT10" s="152"/>
      <c r="IU10" s="152"/>
      <c r="IV10" s="152"/>
      <c r="IW10" s="152"/>
    </row>
    <row r="11" customFormat="false" ht="6.75" hidden="false" customHeight="true" outlineLevel="0" collapsed="false">
      <c r="A11" s="152"/>
      <c r="C11" s="174"/>
      <c r="D11" s="175" t="n">
        <v>2</v>
      </c>
      <c r="E11" s="152"/>
      <c r="F11" s="175"/>
      <c r="G11" s="152"/>
      <c r="H11" s="152"/>
      <c r="I11" s="152"/>
      <c r="J11" s="152"/>
      <c r="K11" s="152"/>
      <c r="L11" s="152"/>
      <c r="M11" s="152"/>
      <c r="N11" s="152"/>
      <c r="O11" s="152"/>
      <c r="P11" s="152"/>
      <c r="Q11" s="152"/>
      <c r="R11" s="152"/>
      <c r="S11" s="152"/>
      <c r="T11" s="152"/>
      <c r="U11" s="152"/>
      <c r="V11" s="152"/>
      <c r="W11" s="152"/>
      <c r="X11" s="152"/>
      <c r="Y11" s="152"/>
      <c r="Z11" s="152"/>
      <c r="AA11" s="152"/>
      <c r="AB11" s="152"/>
      <c r="AC11" s="152"/>
      <c r="AD11" s="152"/>
      <c r="AE11" s="152"/>
      <c r="AF11" s="152"/>
      <c r="AG11" s="152"/>
      <c r="AH11" s="152"/>
      <c r="AI11" s="152"/>
      <c r="AJ11" s="152"/>
      <c r="AK11" s="152"/>
      <c r="AL11" s="152"/>
      <c r="AM11" s="152"/>
      <c r="AN11" s="152"/>
      <c r="AO11" s="152"/>
      <c r="AP11" s="152"/>
      <c r="AQ11" s="152"/>
      <c r="AR11" s="152"/>
      <c r="AS11" s="152"/>
      <c r="AT11" s="152"/>
      <c r="AU11" s="152"/>
      <c r="AV11" s="152"/>
      <c r="AW11" s="152"/>
      <c r="AX11" s="152"/>
      <c r="AY11" s="152"/>
      <c r="AZ11" s="152"/>
      <c r="BA11" s="152"/>
      <c r="BB11" s="152"/>
      <c r="BC11" s="152"/>
      <c r="BD11" s="152"/>
      <c r="BE11" s="152"/>
      <c r="BF11" s="152"/>
      <c r="BG11" s="152"/>
      <c r="BH11" s="152"/>
      <c r="BI11" s="152"/>
      <c r="BJ11" s="152"/>
      <c r="BK11" s="152"/>
      <c r="BL11" s="152"/>
      <c r="BM11" s="152"/>
      <c r="BN11" s="152"/>
      <c r="BO11" s="152"/>
      <c r="BP11" s="152"/>
      <c r="BQ11" s="152"/>
      <c r="BR11" s="152"/>
      <c r="BS11" s="152"/>
      <c r="BT11" s="152"/>
      <c r="BU11" s="152"/>
      <c r="BV11" s="152"/>
      <c r="BW11" s="152"/>
      <c r="BX11" s="152"/>
      <c r="BY11" s="152"/>
      <c r="BZ11" s="152"/>
      <c r="CA11" s="152"/>
      <c r="CB11" s="152"/>
      <c r="CC11" s="152"/>
      <c r="CD11" s="152"/>
      <c r="CE11" s="152"/>
      <c r="CF11" s="152"/>
      <c r="CG11" s="152"/>
      <c r="CH11" s="152"/>
      <c r="CI11" s="152"/>
      <c r="CJ11" s="152"/>
      <c r="CK11" s="152"/>
      <c r="CL11" s="152"/>
      <c r="CM11" s="152"/>
      <c r="CN11" s="152"/>
      <c r="CO11" s="152"/>
      <c r="CP11" s="152"/>
      <c r="CQ11" s="152"/>
      <c r="CR11" s="152"/>
      <c r="CS11" s="152"/>
      <c r="CT11" s="152"/>
      <c r="CU11" s="152"/>
      <c r="CV11" s="152"/>
      <c r="CW11" s="152"/>
      <c r="CX11" s="152"/>
      <c r="CY11" s="152"/>
      <c r="CZ11" s="152"/>
      <c r="DA11" s="152"/>
      <c r="DB11" s="152"/>
      <c r="DC11" s="152"/>
      <c r="DD11" s="152"/>
      <c r="DE11" s="152"/>
      <c r="DF11" s="152"/>
      <c r="DG11" s="152"/>
      <c r="DH11" s="152"/>
      <c r="DI11" s="152"/>
      <c r="DJ11" s="152"/>
      <c r="DK11" s="152"/>
      <c r="DL11" s="152"/>
      <c r="DM11" s="152"/>
      <c r="DN11" s="152"/>
      <c r="DO11" s="152"/>
      <c r="DP11" s="152"/>
      <c r="DQ11" s="152"/>
      <c r="DR11" s="152"/>
      <c r="DS11" s="152"/>
      <c r="DT11" s="152"/>
      <c r="DU11" s="152"/>
      <c r="DV11" s="152"/>
      <c r="DW11" s="152"/>
      <c r="DX11" s="152"/>
      <c r="DY11" s="152"/>
      <c r="DZ11" s="152"/>
      <c r="EA11" s="152"/>
      <c r="EB11" s="152"/>
      <c r="EC11" s="152"/>
      <c r="ED11" s="152"/>
      <c r="EE11" s="152"/>
      <c r="EF11" s="152"/>
      <c r="EG11" s="152"/>
      <c r="EH11" s="152"/>
      <c r="EI11" s="152"/>
      <c r="EJ11" s="152"/>
      <c r="EK11" s="152"/>
      <c r="EL11" s="152"/>
      <c r="EM11" s="152"/>
      <c r="EN11" s="152"/>
      <c r="EO11" s="152"/>
      <c r="EP11" s="152"/>
      <c r="EQ11" s="152"/>
      <c r="ER11" s="152"/>
      <c r="ES11" s="152"/>
      <c r="ET11" s="152"/>
      <c r="EU11" s="152"/>
      <c r="EV11" s="152"/>
      <c r="EW11" s="152"/>
      <c r="EX11" s="152"/>
      <c r="EY11" s="152"/>
      <c r="EZ11" s="152"/>
      <c r="FA11" s="152"/>
      <c r="FB11" s="152"/>
      <c r="FC11" s="152"/>
      <c r="FD11" s="152"/>
      <c r="FE11" s="152"/>
      <c r="FF11" s="152"/>
      <c r="FG11" s="152"/>
      <c r="FH11" s="152"/>
      <c r="FI11" s="152"/>
      <c r="FJ11" s="152"/>
      <c r="FK11" s="152"/>
      <c r="FL11" s="152"/>
      <c r="FM11" s="152"/>
      <c r="FN11" s="152"/>
      <c r="FO11" s="152"/>
      <c r="FP11" s="152"/>
      <c r="FQ11" s="152"/>
      <c r="FR11" s="152"/>
      <c r="FS11" s="152"/>
      <c r="FT11" s="152"/>
      <c r="FU11" s="152"/>
      <c r="FV11" s="152"/>
      <c r="FW11" s="152"/>
      <c r="FX11" s="152"/>
      <c r="FY11" s="152"/>
      <c r="FZ11" s="152"/>
      <c r="GA11" s="152"/>
      <c r="GB11" s="152"/>
      <c r="GC11" s="152"/>
      <c r="GD11" s="152"/>
      <c r="GE11" s="152"/>
      <c r="GF11" s="152"/>
      <c r="GG11" s="152"/>
      <c r="GH11" s="152"/>
      <c r="GI11" s="152"/>
      <c r="GJ11" s="152"/>
      <c r="GK11" s="152"/>
      <c r="GL11" s="152"/>
      <c r="GM11" s="152"/>
      <c r="GN11" s="152"/>
      <c r="GO11" s="152"/>
      <c r="GP11" s="152"/>
      <c r="GQ11" s="152"/>
      <c r="GR11" s="152"/>
      <c r="GS11" s="152"/>
      <c r="GT11" s="152"/>
      <c r="GU11" s="152"/>
      <c r="GV11" s="152"/>
      <c r="GW11" s="152"/>
      <c r="GX11" s="152"/>
      <c r="GY11" s="152"/>
      <c r="GZ11" s="152"/>
      <c r="HA11" s="152"/>
      <c r="HB11" s="152"/>
      <c r="HC11" s="152"/>
      <c r="HD11" s="152"/>
      <c r="HE11" s="152"/>
      <c r="HF11" s="152"/>
      <c r="HG11" s="152"/>
      <c r="HH11" s="152"/>
      <c r="HI11" s="152"/>
      <c r="HJ11" s="152"/>
      <c r="HK11" s="152"/>
      <c r="HL11" s="152"/>
      <c r="HM11" s="152"/>
      <c r="HN11" s="152"/>
      <c r="HO11" s="152"/>
      <c r="HP11" s="152"/>
      <c r="HQ11" s="152"/>
      <c r="HR11" s="152"/>
      <c r="HS11" s="152"/>
      <c r="HT11" s="152"/>
      <c r="HU11" s="152"/>
      <c r="HV11" s="152"/>
      <c r="HW11" s="152"/>
      <c r="HX11" s="152"/>
      <c r="HY11" s="152"/>
      <c r="HZ11" s="152"/>
      <c r="IA11" s="152"/>
      <c r="IB11" s="152"/>
      <c r="IC11" s="152"/>
      <c r="ID11" s="152"/>
      <c r="IE11" s="152"/>
      <c r="IF11" s="152"/>
      <c r="IG11" s="152"/>
      <c r="IH11" s="152"/>
      <c r="II11" s="152"/>
      <c r="IJ11" s="152"/>
      <c r="IK11" s="152"/>
      <c r="IL11" s="152"/>
      <c r="IM11" s="152"/>
      <c r="IN11" s="152"/>
      <c r="IO11" s="152"/>
      <c r="IP11" s="152"/>
      <c r="IQ11" s="152"/>
      <c r="IR11" s="152"/>
      <c r="IS11" s="152"/>
      <c r="IT11" s="152"/>
      <c r="IU11" s="152"/>
      <c r="IV11" s="152"/>
      <c r="IW11" s="152"/>
    </row>
    <row r="12" customFormat="false" ht="15.75" hidden="false" customHeight="false" outlineLevel="0" collapsed="false">
      <c r="B12" s="7" t="s">
        <v>294</v>
      </c>
      <c r="C12" s="171"/>
      <c r="D12" s="163" t="n">
        <v>3</v>
      </c>
      <c r="E12" s="163" t="n">
        <v>3</v>
      </c>
      <c r="F12" s="170" t="n">
        <v>2</v>
      </c>
    </row>
    <row r="13" customFormat="false" ht="15.75" hidden="false" customHeight="false" outlineLevel="0" collapsed="false">
      <c r="B13" s="7" t="s">
        <v>295</v>
      </c>
      <c r="C13" s="171"/>
      <c r="D13" s="163" t="n">
        <v>3</v>
      </c>
      <c r="E13" s="163" t="n">
        <v>3</v>
      </c>
      <c r="F13" s="170" t="n">
        <v>2</v>
      </c>
    </row>
    <row r="14" customFormat="false" ht="15.75" hidden="false" customHeight="false" outlineLevel="0" collapsed="false">
      <c r="B14" s="7" t="s">
        <v>296</v>
      </c>
      <c r="C14" s="171"/>
      <c r="D14" s="163" t="n">
        <v>3</v>
      </c>
      <c r="E14" s="163" t="n">
        <v>3</v>
      </c>
      <c r="F14" s="170" t="n">
        <v>2</v>
      </c>
    </row>
    <row r="15" customFormat="false" ht="4.5" hidden="false" customHeight="true" outlineLevel="0" collapsed="false">
      <c r="C15" s="171"/>
    </row>
    <row r="16" customFormat="false" ht="15.75" hidden="false" customHeight="false" outlineLevel="0" collapsed="false">
      <c r="B16" s="176" t="s">
        <v>297</v>
      </c>
      <c r="C16" s="196" t="n">
        <v>1950972</v>
      </c>
      <c r="E16" s="163" t="n">
        <v>1</v>
      </c>
    </row>
    <row r="17" customFormat="false" ht="3.75" hidden="false" customHeight="true" outlineLevel="0" collapsed="false">
      <c r="B17" s="176"/>
      <c r="C17" s="195"/>
      <c r="D17" s="180"/>
    </row>
    <row r="18" customFormat="false" ht="15.75" hidden="false" customHeight="false" outlineLevel="0" collapsed="false">
      <c r="B18" s="176" t="s">
        <v>298</v>
      </c>
      <c r="C18" s="196" t="n">
        <v>4250</v>
      </c>
      <c r="E18" s="163" t="n">
        <v>1</v>
      </c>
    </row>
    <row r="19" customFormat="false" ht="6" hidden="false" customHeight="true" outlineLevel="0" collapsed="false">
      <c r="B19" s="176"/>
      <c r="C19" s="195"/>
      <c r="E19" s="163"/>
    </row>
    <row r="20" customFormat="false" ht="42" hidden="false" customHeight="true" outlineLevel="0" collapsed="false">
      <c r="B20" s="176" t="s">
        <v>299</v>
      </c>
      <c r="C20" s="196" t="n">
        <v>0.01</v>
      </c>
      <c r="E20" s="163"/>
    </row>
    <row r="21" customFormat="false" ht="3.75" hidden="false" customHeight="true" outlineLevel="0" collapsed="false">
      <c r="B21" s="176"/>
      <c r="C21" s="195"/>
      <c r="D21" s="180"/>
    </row>
    <row r="22" customFormat="false" ht="3" hidden="false" customHeight="true" outlineLevel="0" collapsed="false">
      <c r="C22" s="159"/>
      <c r="D22" s="213" t="s">
        <v>170</v>
      </c>
    </row>
    <row r="23" customFormat="false" ht="12.75" hidden="false" customHeight="false" outlineLevel="0" collapsed="false">
      <c r="D23" s="37"/>
      <c r="F23" s="37"/>
    </row>
    <row r="24" customFormat="false" ht="12.75" hidden="false" customHeight="false" outlineLevel="0" collapsed="false">
      <c r="D24" s="37"/>
      <c r="F24" s="37"/>
    </row>
    <row r="25" customFormat="false" ht="12.75" hidden="false" customHeight="false" outlineLevel="0" collapsed="false">
      <c r="D25" s="37"/>
      <c r="F25" s="37"/>
    </row>
    <row r="26" customFormat="false" ht="12.75" hidden="false" customHeight="false" outlineLevel="0" collapsed="false">
      <c r="D26" s="37"/>
      <c r="F26" s="37"/>
    </row>
    <row r="27" customFormat="false" ht="12.75" hidden="false" customHeight="false" outlineLevel="0" collapsed="false">
      <c r="D27" s="37"/>
      <c r="F27" s="37"/>
    </row>
    <row r="28" customFormat="false" ht="12.75" hidden="false" customHeight="false" outlineLevel="0" collapsed="false">
      <c r="D28" s="37"/>
      <c r="F28" s="37"/>
    </row>
    <row r="29" customFormat="false" ht="12.75" hidden="false" customHeight="false" outlineLevel="0" collapsed="false">
      <c r="D29" s="37"/>
      <c r="F29" s="37"/>
    </row>
    <row r="30" customFormat="false" ht="12.75" hidden="false" customHeight="false" outlineLevel="0" collapsed="false">
      <c r="D30" s="37"/>
      <c r="F30" s="37"/>
    </row>
    <row r="31" customFormat="false" ht="12.75" hidden="false" customHeight="false" outlineLevel="0" collapsed="false">
      <c r="D31" s="37"/>
      <c r="F31" s="37"/>
    </row>
    <row r="32" customFormat="false" ht="12.75" hidden="false" customHeight="false" outlineLevel="0" collapsed="false">
      <c r="D32" s="37"/>
      <c r="F32" s="37"/>
    </row>
    <row r="33" customFormat="false" ht="12.75" hidden="false" customHeight="false" outlineLevel="0" collapsed="false">
      <c r="D33" s="37"/>
      <c r="F33" s="37"/>
    </row>
    <row r="34" customFormat="false" ht="12.75" hidden="false" customHeight="false" outlineLevel="0" collapsed="false">
      <c r="D34" s="37"/>
      <c r="F34" s="37"/>
    </row>
    <row r="35" customFormat="false" ht="12.75" hidden="false" customHeight="false" outlineLevel="0" collapsed="false">
      <c r="D35" s="37"/>
      <c r="F35" s="37"/>
    </row>
    <row r="36" customFormat="false" ht="12.75" hidden="false" customHeight="false" outlineLevel="0" collapsed="false">
      <c r="D36" s="37"/>
      <c r="F36" s="37"/>
    </row>
    <row r="37" customFormat="false" ht="12.75" hidden="false" customHeight="false" outlineLevel="0" collapsed="false">
      <c r="D37" s="37"/>
      <c r="F37" s="37"/>
    </row>
    <row r="38" customFormat="false" ht="12.75" hidden="false" customHeight="false" outlineLevel="0" collapsed="false">
      <c r="D38" s="37"/>
      <c r="F38" s="37"/>
    </row>
    <row r="39" customFormat="false" ht="12.75" hidden="false" customHeight="false" outlineLevel="0" collapsed="false">
      <c r="D39" s="37"/>
      <c r="F39" s="37"/>
    </row>
    <row r="40" customFormat="false" ht="12.75" hidden="false" customHeight="false" outlineLevel="0" collapsed="false">
      <c r="D40" s="37"/>
      <c r="F40" s="37"/>
    </row>
    <row r="41" customFormat="false" ht="12.75" hidden="false" customHeight="false" outlineLevel="0" collapsed="false">
      <c r="D41" s="37"/>
      <c r="F41" s="37"/>
    </row>
    <row r="42" customFormat="false" ht="12.75" hidden="false" customHeight="false" outlineLevel="0" collapsed="false">
      <c r="D42" s="37"/>
      <c r="F42" s="37"/>
    </row>
    <row r="43" customFormat="false" ht="12.75" hidden="false" customHeight="false" outlineLevel="0" collapsed="false">
      <c r="D43" s="37"/>
      <c r="F43" s="37"/>
    </row>
    <row r="44" customFormat="false" ht="12.75" hidden="false" customHeight="false" outlineLevel="0" collapsed="false">
      <c r="D44" s="37"/>
      <c r="F44" s="37"/>
    </row>
    <row r="45" customFormat="false" ht="12.75" hidden="false" customHeight="false" outlineLevel="0" collapsed="false">
      <c r="D45" s="37"/>
      <c r="F45" s="37"/>
    </row>
    <row r="46" customFormat="false" ht="12.75" hidden="false" customHeight="false" outlineLevel="0" collapsed="false">
      <c r="D46" s="37"/>
      <c r="F46" s="37"/>
    </row>
    <row r="47" customFormat="false" ht="12.75" hidden="false" customHeight="false" outlineLevel="0" collapsed="false">
      <c r="D47" s="37"/>
      <c r="F47" s="37"/>
    </row>
    <row r="48" customFormat="false" ht="12.75" hidden="false" customHeight="false" outlineLevel="0" collapsed="false">
      <c r="D48" s="37"/>
      <c r="F48" s="37"/>
    </row>
    <row r="49" customFormat="false" ht="12.75" hidden="false" customHeight="false" outlineLevel="0" collapsed="false">
      <c r="D49" s="37"/>
      <c r="F49" s="37"/>
    </row>
    <row r="50" customFormat="false" ht="12.75" hidden="false" customHeight="false" outlineLevel="0" collapsed="false">
      <c r="D50" s="37"/>
      <c r="F50" s="37"/>
    </row>
    <row r="51" customFormat="false" ht="12.75" hidden="false" customHeight="false" outlineLevel="0" collapsed="false">
      <c r="D51" s="37"/>
      <c r="F51" s="37"/>
    </row>
    <row r="52" customFormat="false" ht="12.75" hidden="false" customHeight="false" outlineLevel="0" collapsed="false">
      <c r="D52" s="37"/>
      <c r="F52" s="37"/>
    </row>
    <row r="53" customFormat="false" ht="12.75" hidden="false" customHeight="false" outlineLevel="0" collapsed="false">
      <c r="D53" s="37"/>
      <c r="F53" s="37"/>
    </row>
    <row r="54" customFormat="false" ht="12.75" hidden="false" customHeight="false" outlineLevel="0" collapsed="false">
      <c r="D54" s="37"/>
      <c r="F54" s="37"/>
    </row>
    <row r="55" customFormat="false" ht="12.75" hidden="false" customHeight="false" outlineLevel="0" collapsed="false">
      <c r="D55" s="37"/>
      <c r="F55" s="37"/>
    </row>
    <row r="56" customFormat="false" ht="12.75" hidden="false" customHeight="false" outlineLevel="0" collapsed="false">
      <c r="D56" s="37"/>
      <c r="F56" s="37"/>
    </row>
    <row r="57" customFormat="false" ht="12.75" hidden="false" customHeight="false" outlineLevel="0" collapsed="false">
      <c r="D57" s="37"/>
      <c r="F57" s="37"/>
    </row>
    <row r="58" customFormat="false" ht="12.75" hidden="false" customHeight="false" outlineLevel="0" collapsed="false">
      <c r="D58" s="37"/>
      <c r="F58" s="37"/>
    </row>
    <row r="59" customFormat="false" ht="12.75" hidden="false" customHeight="false" outlineLevel="0" collapsed="false">
      <c r="D59" s="37"/>
      <c r="F59" s="37"/>
    </row>
    <row r="60" customFormat="false" ht="12.75" hidden="false" customHeight="false" outlineLevel="0" collapsed="false">
      <c r="D60" s="37"/>
      <c r="F60" s="37"/>
    </row>
  </sheetData>
  <dataValidations count="1">
    <dataValidation allowBlank="true" errorStyle="stop" operator="between" showDropDown="false" showErrorMessage="true" showInputMessage="false" sqref="C4 C10" type="list">
      <formula1>$D$4:$D$6</formula1>
      <formula2>0</formula2>
    </dataValidation>
  </dataValidation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IW23"/>
  <sheetViews>
    <sheetView showFormulas="false" showGridLines="true" showRowColHeaders="true" showZeros="true" rightToLeft="false" tabSelected="false" showOutlineSymbols="true" defaultGridColor="true" view="normal" topLeftCell="A3" colorId="64" zoomScale="65" zoomScaleNormal="65" zoomScalePageLayoutView="100" workbookViewId="0">
      <selection pane="topLeft" activeCell="A32" activeCellId="0" sqref="A32"/>
    </sheetView>
  </sheetViews>
  <sheetFormatPr defaultColWidth="9.13671875" defaultRowHeight="12.75" customHeight="true" zeroHeight="false" outlineLevelRow="0" outlineLevelCol="0"/>
  <cols>
    <col collapsed="false" customWidth="true" hidden="false" outlineLevel="0" max="1" min="1" style="37" width="3.14"/>
    <col collapsed="false" customWidth="true" hidden="false" outlineLevel="0" max="2" min="2" style="37" width="47.14"/>
    <col collapsed="false" customWidth="true" hidden="false" outlineLevel="0" max="3" min="3" style="37" width="27.28"/>
    <col collapsed="false" customWidth="true" hidden="false" outlineLevel="0" max="4" min="4" style="37" width="13.28"/>
    <col collapsed="false" customWidth="true" hidden="false" outlineLevel="0" max="5" min="5" style="37" width="12.99"/>
    <col collapsed="false" customWidth="true" hidden="false" outlineLevel="0" max="6" min="6" style="37" width="17.7"/>
    <col collapsed="false" customWidth="true" hidden="false" outlineLevel="0" max="7" min="7" style="37" width="23.7"/>
    <col collapsed="false" customWidth="true" hidden="false" outlineLevel="0" max="8" min="8" style="37" width="2.42"/>
    <col collapsed="false" customWidth="false" hidden="false" outlineLevel="0" max="257" min="9" style="37" width="9.14"/>
  </cols>
  <sheetData>
    <row r="2" customFormat="false" ht="15" hidden="false" customHeight="false" outlineLevel="0" collapsed="false">
      <c r="C2" s="214"/>
      <c r="D2" s="163"/>
      <c r="F2" s="163"/>
      <c r="H2" s="215"/>
    </row>
    <row r="3" customFormat="false" ht="15.75" hidden="false" customHeight="false" outlineLevel="0" collapsed="false">
      <c r="B3" s="216" t="s">
        <v>300</v>
      </c>
      <c r="H3" s="215"/>
    </row>
    <row r="4" customFormat="false" ht="25.5" hidden="false" customHeight="false" outlineLevel="0" collapsed="false">
      <c r="A4" s="217"/>
      <c r="B4" s="218" t="s">
        <v>301</v>
      </c>
      <c r="C4" s="219" t="s">
        <v>302</v>
      </c>
      <c r="D4" s="220" t="s">
        <v>303</v>
      </c>
      <c r="E4" s="220" t="s">
        <v>304</v>
      </c>
      <c r="F4" s="219" t="s">
        <v>305</v>
      </c>
      <c r="G4" s="219" t="s">
        <v>306</v>
      </c>
      <c r="H4" s="221"/>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c r="HD4" s="217"/>
      <c r="HE4" s="217"/>
      <c r="HF4" s="217"/>
      <c r="HG4" s="217"/>
      <c r="HH4" s="217"/>
      <c r="HI4" s="217"/>
      <c r="HJ4" s="217"/>
      <c r="HK4" s="217"/>
      <c r="HL4" s="217"/>
      <c r="HM4" s="217"/>
      <c r="HN4" s="217"/>
      <c r="HO4" s="217"/>
      <c r="HP4" s="217"/>
      <c r="HQ4" s="217"/>
      <c r="HR4" s="217"/>
      <c r="HS4" s="217"/>
      <c r="HT4" s="217"/>
      <c r="HU4" s="217"/>
      <c r="HV4" s="217"/>
      <c r="HW4" s="217"/>
      <c r="HX4" s="217"/>
      <c r="HY4" s="217"/>
      <c r="HZ4" s="217"/>
      <c r="IA4" s="217"/>
      <c r="IB4" s="217"/>
      <c r="IC4" s="217"/>
      <c r="ID4" s="217"/>
      <c r="IE4" s="217"/>
      <c r="IF4" s="217"/>
      <c r="IG4" s="217"/>
      <c r="IH4" s="217"/>
      <c r="II4" s="217"/>
      <c r="IJ4" s="217"/>
      <c r="IK4" s="217"/>
      <c r="IL4" s="217"/>
      <c r="IM4" s="217"/>
      <c r="IN4" s="217"/>
      <c r="IO4" s="217"/>
      <c r="IP4" s="217"/>
      <c r="IQ4" s="217"/>
      <c r="IR4" s="217"/>
      <c r="IS4" s="217"/>
      <c r="IT4" s="217"/>
      <c r="IU4" s="217"/>
      <c r="IV4" s="217"/>
      <c r="IW4" s="217"/>
    </row>
    <row r="5" customFormat="false" ht="15" hidden="false" customHeight="true" outlineLevel="0" collapsed="false">
      <c r="B5" s="49" t="s">
        <v>92</v>
      </c>
      <c r="C5" s="222" t="str">
        <f aca="false">IF(SUM('MRO Supply Chain Survey'!C4:C9)&lt;4,"High",IF(SUM('MRO Supply Chain Survey'!C4:C9)&gt;5,"Low","Moderate"))</f>
        <v>Moderate</v>
      </c>
      <c r="D5" s="223" t="n">
        <f aca="false">'MRO Supply Chain Survey'!C32*'MRO Supply Chain Survey'!C34*'MRO Supply Chain Survey'!C36</f>
        <v>0</v>
      </c>
      <c r="E5" s="224" t="n">
        <f aca="false">IF(C5="High",(1-D20)*D5,IF(C5="Moderate",(1-E20)*D5,(1-F20)*D5))</f>
        <v>0</v>
      </c>
      <c r="F5" s="224" t="n">
        <f aca="false">D5-E5</f>
        <v>0</v>
      </c>
      <c r="G5" s="225" t="s">
        <v>307</v>
      </c>
      <c r="H5" s="215"/>
    </row>
    <row r="6" customFormat="false" ht="15" hidden="false" customHeight="false" outlineLevel="0" collapsed="false">
      <c r="B6" s="53" t="s">
        <v>93</v>
      </c>
      <c r="C6" s="226" t="str">
        <f aca="false">IF(SUM('MRO Supply Chain Survey'!C4:C9)&lt;4,"High",IF(SUM('MRO Supply Chain Survey'!C4:C9)&gt;5,"Low","Moderate"))</f>
        <v>Moderate</v>
      </c>
      <c r="D6" s="223" t="n">
        <f aca="false">'MRO Supply Chain Survey'!C24*'MRO Supply Chain Survey'!C26</f>
        <v>15300000</v>
      </c>
      <c r="E6" s="227" t="n">
        <f aca="false">IF(C6="High",(1-D21)*D6,IF(C6="Moderate",(1-E21)*D6,(1-F21)*D6))</f>
        <v>12240000</v>
      </c>
      <c r="F6" s="227" t="n">
        <f aca="false">(D6-E6)*0.75</f>
        <v>2295000</v>
      </c>
      <c r="G6" s="225"/>
      <c r="H6" s="215"/>
    </row>
    <row r="7" customFormat="false" ht="15" hidden="false" customHeight="false" outlineLevel="0" collapsed="false">
      <c r="B7" s="53" t="s">
        <v>308</v>
      </c>
      <c r="C7" s="226" t="str">
        <f aca="false">IF(SUM('MRO Supply Chain Survey'!C14:C19)&lt;4,"High",IF(SUM('MRO Supply Chain Survey'!C14:C19)&gt;5,"Low","Moderate"))</f>
        <v>High</v>
      </c>
      <c r="D7" s="223" t="n">
        <f aca="false">'MRO Supply Chain Survey'!C40*'MRO Supply Chain Survey'!C48</f>
        <v>567424</v>
      </c>
      <c r="E7" s="227" t="n">
        <f aca="false">IF(C7="High",(1-D22)*D7,IF(C7="Moderate",(1-E22)*D7,(1-F22)*D7))</f>
        <v>141856</v>
      </c>
      <c r="F7" s="227" t="n">
        <f aca="false">D7-E7</f>
        <v>425568</v>
      </c>
      <c r="G7" s="225"/>
      <c r="H7" s="215"/>
    </row>
    <row r="8" customFormat="false" ht="15" hidden="false" customHeight="false" outlineLevel="0" collapsed="false">
      <c r="B8" s="57" t="s">
        <v>94</v>
      </c>
      <c r="C8" s="228" t="str">
        <f aca="false">IF(SUM('MRO Supply Chain Survey'!C14:C19)&lt;4,"High",IF(SUM('MRO Supply Chain Survey'!C14:C19)&gt;5,"Low","Moderate"))</f>
        <v>High</v>
      </c>
      <c r="D8" s="229" t="n">
        <f aca="false">D6*0.25</f>
        <v>3825000</v>
      </c>
      <c r="E8" s="230" t="n">
        <f aca="false">E6*0.25</f>
        <v>3060000</v>
      </c>
      <c r="F8" s="230" t="n">
        <f aca="false">D8-E8</f>
        <v>765000</v>
      </c>
      <c r="G8" s="225"/>
      <c r="H8" s="215"/>
    </row>
    <row r="9" customFormat="false" ht="5.25" hidden="false" customHeight="true" outlineLevel="0" collapsed="false">
      <c r="H9" s="215"/>
    </row>
    <row r="10" customFormat="false" ht="15.75" hidden="false" customHeight="false" outlineLevel="0" collapsed="false">
      <c r="B10" s="231" t="s">
        <v>309</v>
      </c>
      <c r="E10" s="163"/>
      <c r="F10" s="232" t="n">
        <f aca="false">SUM(F5:F8)</f>
        <v>3485568</v>
      </c>
      <c r="H10" s="167"/>
      <c r="I10" s="77"/>
      <c r="J10" s="77"/>
      <c r="K10" s="77"/>
      <c r="L10" s="77"/>
      <c r="M10" s="77"/>
      <c r="N10" s="77"/>
      <c r="O10" s="77"/>
      <c r="P10" s="77"/>
      <c r="Q10" s="77"/>
      <c r="R10" s="77"/>
      <c r="S10" s="77"/>
      <c r="T10" s="77"/>
      <c r="U10" s="77"/>
      <c r="V10" s="77"/>
      <c r="W10" s="77"/>
      <c r="X10" s="77"/>
      <c r="Y10" s="77"/>
      <c r="Z10" s="77"/>
      <c r="AA10" s="77"/>
      <c r="AB10" s="77"/>
      <c r="AC10" s="77"/>
      <c r="AD10" s="77"/>
      <c r="AE10" s="77"/>
    </row>
    <row r="11" customFormat="false" ht="15" hidden="false" customHeight="false" outlineLevel="0" collapsed="false">
      <c r="B11" s="233"/>
      <c r="D11" s="163"/>
      <c r="F11" s="163"/>
      <c r="H11" s="234"/>
    </row>
    <row r="12" customFormat="false" ht="15" hidden="false" customHeight="false" outlineLevel="0" collapsed="false">
      <c r="B12" s="235" t="s">
        <v>310</v>
      </c>
      <c r="C12" s="219" t="s">
        <v>303</v>
      </c>
      <c r="D12" s="219" t="s">
        <v>304</v>
      </c>
      <c r="E12" s="219" t="s">
        <v>311</v>
      </c>
      <c r="F12" s="163"/>
      <c r="H12" s="215"/>
    </row>
    <row r="13" customFormat="false" ht="12.75" hidden="false" customHeight="false" outlineLevel="0" collapsed="false">
      <c r="A13" s="47"/>
      <c r="B13" s="49" t="s">
        <v>312</v>
      </c>
      <c r="C13" s="236" t="n">
        <f aca="false">'MRO Supply Chain Survey'!C30</f>
        <v>55</v>
      </c>
      <c r="D13" s="237" t="n">
        <f aca="false">ROUNDUP(IF(C6="High",C13*D23,IF(C6="Moderate",C13*(1-E23),IF(C6="High",C13*(1-F23),0))),0)</f>
        <v>36</v>
      </c>
      <c r="E13" s="236" t="n">
        <f aca="false">C13-D13</f>
        <v>19</v>
      </c>
      <c r="F13" s="163"/>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AY13" s="47"/>
      <c r="AZ13" s="47"/>
      <c r="BA13" s="47"/>
      <c r="BB13" s="47"/>
      <c r="BC13" s="47"/>
      <c r="BD13" s="47"/>
      <c r="BE13" s="47"/>
      <c r="BF13" s="47"/>
      <c r="BG13" s="47"/>
      <c r="BH13" s="47"/>
      <c r="BI13" s="47"/>
      <c r="BJ13" s="47"/>
      <c r="BK13" s="47"/>
      <c r="BL13" s="47"/>
      <c r="BM13" s="47"/>
      <c r="BN13" s="47"/>
      <c r="BO13" s="47"/>
      <c r="BP13" s="47"/>
      <c r="BQ13" s="47"/>
      <c r="BR13" s="47"/>
      <c r="BS13" s="47"/>
      <c r="BT13" s="47"/>
      <c r="BU13" s="47"/>
      <c r="BV13" s="47"/>
      <c r="BW13" s="47"/>
      <c r="BX13" s="47"/>
      <c r="BY13" s="47"/>
      <c r="BZ13" s="47"/>
      <c r="CA13" s="47"/>
      <c r="CB13" s="47"/>
      <c r="CC13" s="47"/>
      <c r="CD13" s="47"/>
      <c r="CE13" s="47"/>
      <c r="CF13" s="47"/>
      <c r="CG13" s="47"/>
      <c r="CH13" s="47"/>
      <c r="CI13" s="47"/>
      <c r="CJ13" s="47"/>
      <c r="CK13" s="47"/>
      <c r="CL13" s="47"/>
      <c r="CM13" s="47"/>
      <c r="CN13" s="47"/>
      <c r="CO13" s="47"/>
      <c r="CP13" s="47"/>
      <c r="CQ13" s="47"/>
      <c r="CR13" s="47"/>
      <c r="CS13" s="47"/>
      <c r="CT13" s="47"/>
      <c r="CU13" s="47"/>
      <c r="CV13" s="47"/>
      <c r="CW13" s="47"/>
      <c r="CX13" s="47"/>
      <c r="CY13" s="47"/>
      <c r="CZ13" s="47"/>
      <c r="DA13" s="47"/>
      <c r="DB13" s="47"/>
      <c r="DC13" s="47"/>
      <c r="DD13" s="47"/>
      <c r="DE13" s="47"/>
      <c r="DF13" s="47"/>
      <c r="DG13" s="47"/>
      <c r="DH13" s="47"/>
      <c r="DI13" s="47"/>
      <c r="DJ13" s="47"/>
      <c r="DK13" s="47"/>
      <c r="DL13" s="47"/>
      <c r="DM13" s="47"/>
      <c r="DN13" s="47"/>
      <c r="DO13" s="47"/>
      <c r="DP13" s="47"/>
      <c r="DQ13" s="47"/>
      <c r="DR13" s="47"/>
      <c r="DS13" s="47"/>
      <c r="DT13" s="47"/>
      <c r="DU13" s="47"/>
      <c r="DV13" s="47"/>
      <c r="DW13" s="47"/>
      <c r="DX13" s="47"/>
      <c r="DY13" s="47"/>
      <c r="DZ13" s="47"/>
      <c r="EA13" s="47"/>
      <c r="EB13" s="47"/>
      <c r="EC13" s="47"/>
      <c r="ED13" s="47"/>
      <c r="EE13" s="47"/>
      <c r="EF13" s="47"/>
      <c r="EG13" s="47"/>
      <c r="EH13" s="47"/>
      <c r="EI13" s="47"/>
      <c r="EJ13" s="47"/>
      <c r="EK13" s="47"/>
      <c r="EL13" s="47"/>
      <c r="EM13" s="47"/>
      <c r="EN13" s="47"/>
      <c r="EO13" s="47"/>
      <c r="EP13" s="47"/>
      <c r="EQ13" s="47"/>
      <c r="ER13" s="47"/>
      <c r="ES13" s="47"/>
      <c r="ET13" s="47"/>
      <c r="EU13" s="47"/>
      <c r="EV13" s="47"/>
      <c r="EW13" s="47"/>
      <c r="EX13" s="47"/>
      <c r="EY13" s="47"/>
      <c r="EZ13" s="47"/>
      <c r="FA13" s="47"/>
      <c r="FB13" s="47"/>
      <c r="FC13" s="47"/>
      <c r="FD13" s="47"/>
      <c r="FE13" s="47"/>
      <c r="FF13" s="47"/>
      <c r="FG13" s="47"/>
      <c r="FH13" s="47"/>
      <c r="FI13" s="47"/>
      <c r="FJ13" s="47"/>
      <c r="FK13" s="47"/>
      <c r="FL13" s="47"/>
      <c r="FM13" s="47"/>
      <c r="FN13" s="47"/>
      <c r="FO13" s="47"/>
      <c r="FP13" s="47"/>
      <c r="FQ13" s="47"/>
      <c r="FR13" s="47"/>
      <c r="FS13" s="47"/>
      <c r="FT13" s="47"/>
      <c r="FU13" s="47"/>
      <c r="FV13" s="47"/>
      <c r="FW13" s="47"/>
      <c r="FX13" s="47"/>
      <c r="FY13" s="47"/>
      <c r="FZ13" s="47"/>
      <c r="GA13" s="47"/>
      <c r="GB13" s="47"/>
      <c r="GC13" s="47"/>
      <c r="GD13" s="47"/>
      <c r="GE13" s="47"/>
      <c r="GF13" s="47"/>
      <c r="GG13" s="47"/>
      <c r="GH13" s="47"/>
      <c r="GI13" s="47"/>
      <c r="GJ13" s="47"/>
      <c r="GK13" s="47"/>
      <c r="GL13" s="47"/>
      <c r="GM13" s="47"/>
      <c r="GN13" s="47"/>
      <c r="GO13" s="47"/>
      <c r="GP13" s="47"/>
      <c r="GQ13" s="47"/>
      <c r="GR13" s="47"/>
      <c r="GS13" s="47"/>
      <c r="GT13" s="47"/>
      <c r="GU13" s="47"/>
      <c r="GV13" s="47"/>
      <c r="GW13" s="47"/>
      <c r="GX13" s="47"/>
      <c r="GY13" s="47"/>
      <c r="GZ13" s="47"/>
      <c r="HA13" s="47"/>
      <c r="HB13" s="47"/>
      <c r="HC13" s="47"/>
      <c r="HD13" s="47"/>
      <c r="HE13" s="47"/>
      <c r="HF13" s="47"/>
      <c r="HG13" s="47"/>
      <c r="HH13" s="47"/>
      <c r="HI13" s="47"/>
      <c r="HJ13" s="47"/>
      <c r="HK13" s="47"/>
      <c r="HL13" s="47"/>
      <c r="HM13" s="47"/>
      <c r="HN13" s="47"/>
      <c r="HO13" s="47"/>
      <c r="HP13" s="47"/>
      <c r="HQ13" s="47"/>
      <c r="HR13" s="47"/>
      <c r="HS13" s="47"/>
      <c r="HT13" s="47"/>
      <c r="HU13" s="47"/>
      <c r="HV13" s="47"/>
      <c r="HW13" s="47"/>
      <c r="HX13" s="47"/>
      <c r="HY13" s="47"/>
      <c r="HZ13" s="47"/>
      <c r="IA13" s="47"/>
      <c r="IB13" s="47"/>
      <c r="IC13" s="47"/>
      <c r="ID13" s="47"/>
      <c r="IE13" s="47"/>
      <c r="IF13" s="47"/>
      <c r="IG13" s="47"/>
      <c r="IH13" s="47"/>
      <c r="II13" s="47"/>
      <c r="IJ13" s="47"/>
      <c r="IK13" s="47"/>
      <c r="IL13" s="47"/>
      <c r="IM13" s="47"/>
      <c r="IN13" s="47"/>
      <c r="IO13" s="47"/>
      <c r="IP13" s="47"/>
      <c r="IQ13" s="47"/>
      <c r="IR13" s="47"/>
      <c r="IS13" s="47"/>
      <c r="IT13" s="47"/>
      <c r="IU13" s="47"/>
      <c r="IV13" s="47"/>
      <c r="IW13" s="47"/>
    </row>
    <row r="14" customFormat="false" ht="12.75" hidden="false" customHeight="false" outlineLevel="0" collapsed="false">
      <c r="A14" s="47"/>
      <c r="B14" s="57" t="s">
        <v>313</v>
      </c>
      <c r="C14" s="238" t="n">
        <f aca="false">'MRO Supply Chain Survey'!C28</f>
        <v>0.5</v>
      </c>
      <c r="D14" s="238" t="n">
        <f aca="false">1/((1-(F6/D6))*C14)</f>
        <v>2.35294117647059</v>
      </c>
      <c r="E14" s="239" t="n">
        <f aca="false">D14/C14-1</f>
        <v>3.70588235294118</v>
      </c>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47"/>
      <c r="BP14" s="47"/>
      <c r="BQ14" s="47"/>
      <c r="BR14" s="47"/>
      <c r="BS14" s="47"/>
      <c r="BT14" s="47"/>
      <c r="BU14" s="47"/>
      <c r="BV14" s="47"/>
      <c r="BW14" s="47"/>
      <c r="BX14" s="47"/>
      <c r="BY14" s="47"/>
      <c r="BZ14" s="47"/>
      <c r="CA14" s="47"/>
      <c r="CB14" s="47"/>
      <c r="CC14" s="47"/>
      <c r="CD14" s="47"/>
      <c r="CE14" s="47"/>
      <c r="CF14" s="47"/>
      <c r="CG14" s="47"/>
      <c r="CH14" s="47"/>
      <c r="CI14" s="47"/>
      <c r="CJ14" s="47"/>
      <c r="CK14" s="47"/>
      <c r="CL14" s="47"/>
      <c r="CM14" s="47"/>
      <c r="CN14" s="47"/>
      <c r="CO14" s="47"/>
      <c r="CP14" s="47"/>
      <c r="CQ14" s="47"/>
      <c r="CR14" s="47"/>
      <c r="CS14" s="47"/>
      <c r="CT14" s="47"/>
      <c r="CU14" s="47"/>
      <c r="CV14" s="47"/>
      <c r="CW14" s="47"/>
      <c r="CX14" s="47"/>
      <c r="CY14" s="47"/>
      <c r="CZ14" s="47"/>
      <c r="DA14" s="47"/>
      <c r="DB14" s="47"/>
      <c r="DC14" s="47"/>
      <c r="DD14" s="47"/>
      <c r="DE14" s="47"/>
      <c r="DF14" s="47"/>
      <c r="DG14" s="47"/>
      <c r="DH14" s="47"/>
      <c r="DI14" s="47"/>
      <c r="DJ14" s="47"/>
      <c r="DK14" s="47"/>
      <c r="DL14" s="47"/>
      <c r="DM14" s="47"/>
      <c r="DN14" s="47"/>
      <c r="DO14" s="47"/>
      <c r="DP14" s="47"/>
      <c r="DQ14" s="47"/>
      <c r="DR14" s="47"/>
      <c r="DS14" s="47"/>
      <c r="DT14" s="47"/>
      <c r="DU14" s="47"/>
      <c r="DV14" s="47"/>
      <c r="DW14" s="47"/>
      <c r="DX14" s="47"/>
      <c r="DY14" s="47"/>
      <c r="DZ14" s="47"/>
      <c r="EA14" s="47"/>
      <c r="EB14" s="47"/>
      <c r="EC14" s="47"/>
      <c r="ED14" s="47"/>
      <c r="EE14" s="47"/>
      <c r="EF14" s="47"/>
      <c r="EG14" s="47"/>
      <c r="EH14" s="47"/>
      <c r="EI14" s="47"/>
      <c r="EJ14" s="47"/>
      <c r="EK14" s="47"/>
      <c r="EL14" s="47"/>
      <c r="EM14" s="47"/>
      <c r="EN14" s="47"/>
      <c r="EO14" s="47"/>
      <c r="EP14" s="47"/>
      <c r="EQ14" s="47"/>
      <c r="ER14" s="47"/>
      <c r="ES14" s="47"/>
      <c r="ET14" s="47"/>
      <c r="EU14" s="47"/>
      <c r="EV14" s="47"/>
      <c r="EW14" s="47"/>
      <c r="EX14" s="47"/>
      <c r="EY14" s="47"/>
      <c r="EZ14" s="47"/>
      <c r="FA14" s="47"/>
      <c r="FB14" s="47"/>
      <c r="FC14" s="47"/>
      <c r="FD14" s="47"/>
      <c r="FE14" s="47"/>
      <c r="FF14" s="47"/>
      <c r="FG14" s="47"/>
      <c r="FH14" s="47"/>
      <c r="FI14" s="47"/>
      <c r="FJ14" s="47"/>
      <c r="FK14" s="47"/>
      <c r="FL14" s="47"/>
      <c r="FM14" s="47"/>
      <c r="FN14" s="47"/>
      <c r="FO14" s="47"/>
      <c r="FP14" s="47"/>
      <c r="FQ14" s="47"/>
      <c r="FR14" s="47"/>
      <c r="FS14" s="47"/>
      <c r="FT14" s="47"/>
      <c r="FU14" s="47"/>
      <c r="FV14" s="47"/>
      <c r="FW14" s="47"/>
      <c r="FX14" s="47"/>
      <c r="FY14" s="47"/>
      <c r="FZ14" s="47"/>
      <c r="GA14" s="47"/>
      <c r="GB14" s="47"/>
      <c r="GC14" s="47"/>
      <c r="GD14" s="47"/>
      <c r="GE14" s="47"/>
      <c r="GF14" s="47"/>
      <c r="GG14" s="47"/>
      <c r="GH14" s="47"/>
      <c r="GI14" s="47"/>
      <c r="GJ14" s="47"/>
      <c r="GK14" s="47"/>
      <c r="GL14" s="47"/>
      <c r="GM14" s="47"/>
      <c r="GN14" s="47"/>
      <c r="GO14" s="47"/>
      <c r="GP14" s="47"/>
      <c r="GQ14" s="47"/>
      <c r="GR14" s="47"/>
      <c r="GS14" s="47"/>
      <c r="GT14" s="47"/>
      <c r="GU14" s="47"/>
      <c r="GV14" s="47"/>
      <c r="GW14" s="47"/>
      <c r="GX14" s="47"/>
      <c r="GY14" s="47"/>
      <c r="GZ14" s="47"/>
      <c r="HA14" s="47"/>
      <c r="HB14" s="47"/>
      <c r="HC14" s="47"/>
      <c r="HD14" s="47"/>
      <c r="HE14" s="47"/>
      <c r="HF14" s="47"/>
      <c r="HG14" s="47"/>
      <c r="HH14" s="47"/>
      <c r="HI14" s="47"/>
      <c r="HJ14" s="47"/>
      <c r="HK14" s="47"/>
      <c r="HL14" s="47"/>
      <c r="HM14" s="47"/>
      <c r="HN14" s="47"/>
      <c r="HO14" s="47"/>
      <c r="HP14" s="47"/>
      <c r="HQ14" s="47"/>
      <c r="HR14" s="47"/>
      <c r="HS14" s="47"/>
      <c r="HT14" s="47"/>
      <c r="HU14" s="47"/>
      <c r="HV14" s="47"/>
      <c r="HW14" s="47"/>
      <c r="HX14" s="47"/>
      <c r="HY14" s="47"/>
      <c r="HZ14" s="47"/>
      <c r="IA14" s="47"/>
      <c r="IB14" s="47"/>
      <c r="IC14" s="47"/>
      <c r="ID14" s="47"/>
      <c r="IE14" s="47"/>
      <c r="IF14" s="47"/>
      <c r="IG14" s="47"/>
      <c r="IH14" s="47"/>
      <c r="II14" s="47"/>
      <c r="IJ14" s="47"/>
      <c r="IK14" s="47"/>
      <c r="IL14" s="47"/>
      <c r="IM14" s="47"/>
      <c r="IN14" s="47"/>
      <c r="IO14" s="47"/>
      <c r="IP14" s="47"/>
      <c r="IQ14" s="47"/>
      <c r="IR14" s="47"/>
      <c r="IS14" s="47"/>
      <c r="IT14" s="47"/>
      <c r="IU14" s="47"/>
      <c r="IV14" s="47"/>
      <c r="IW14" s="47"/>
    </row>
    <row r="17" customFormat="false" ht="15.75" hidden="false" customHeight="false" outlineLevel="0" collapsed="false">
      <c r="A17" s="47"/>
      <c r="B17" s="240" t="s">
        <v>314</v>
      </c>
      <c r="F17" s="241"/>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c r="BD17" s="47"/>
      <c r="BE17" s="47"/>
      <c r="BF17" s="47"/>
      <c r="BG17" s="47"/>
      <c r="BH17" s="47"/>
      <c r="BI17" s="47"/>
      <c r="BJ17" s="47"/>
      <c r="BK17" s="47"/>
      <c r="BL17" s="47"/>
      <c r="BM17" s="47"/>
      <c r="BN17" s="47"/>
      <c r="BO17" s="47"/>
      <c r="BP17" s="47"/>
      <c r="BQ17" s="47"/>
      <c r="BR17" s="47"/>
      <c r="BS17" s="47"/>
      <c r="BT17" s="47"/>
      <c r="BU17" s="47"/>
      <c r="BV17" s="47"/>
      <c r="BW17" s="47"/>
      <c r="BX17" s="47"/>
      <c r="BY17" s="47"/>
      <c r="BZ17" s="47"/>
      <c r="CA17" s="47"/>
      <c r="CB17" s="47"/>
      <c r="CC17" s="47"/>
      <c r="CD17" s="47"/>
      <c r="CE17" s="47"/>
      <c r="CF17" s="47"/>
      <c r="CG17" s="47"/>
      <c r="CH17" s="47"/>
      <c r="CI17" s="47"/>
      <c r="CJ17" s="47"/>
      <c r="CK17" s="47"/>
      <c r="CL17" s="47"/>
      <c r="CM17" s="47"/>
      <c r="CN17" s="47"/>
      <c r="CO17" s="47"/>
      <c r="CP17" s="47"/>
      <c r="CQ17" s="47"/>
      <c r="CR17" s="47"/>
      <c r="CS17" s="47"/>
      <c r="CT17" s="47"/>
      <c r="CU17" s="47"/>
      <c r="CV17" s="47"/>
      <c r="CW17" s="47"/>
      <c r="CX17" s="47"/>
      <c r="CY17" s="47"/>
      <c r="CZ17" s="47"/>
      <c r="DA17" s="47"/>
      <c r="DB17" s="47"/>
      <c r="DC17" s="47"/>
      <c r="DD17" s="47"/>
      <c r="DE17" s="47"/>
      <c r="DF17" s="47"/>
      <c r="DG17" s="47"/>
      <c r="DH17" s="47"/>
      <c r="DI17" s="47"/>
      <c r="DJ17" s="47"/>
      <c r="DK17" s="47"/>
      <c r="DL17" s="47"/>
      <c r="DM17" s="47"/>
      <c r="DN17" s="47"/>
      <c r="DO17" s="47"/>
      <c r="DP17" s="47"/>
      <c r="DQ17" s="47"/>
      <c r="DR17" s="47"/>
      <c r="DS17" s="47"/>
      <c r="DT17" s="47"/>
      <c r="DU17" s="47"/>
      <c r="DV17" s="47"/>
      <c r="DW17" s="47"/>
      <c r="DX17" s="47"/>
      <c r="DY17" s="47"/>
      <c r="DZ17" s="47"/>
      <c r="EA17" s="47"/>
      <c r="EB17" s="47"/>
      <c r="EC17" s="47"/>
      <c r="ED17" s="47"/>
      <c r="EE17" s="47"/>
      <c r="EF17" s="47"/>
      <c r="EG17" s="47"/>
      <c r="EH17" s="47"/>
      <c r="EI17" s="47"/>
      <c r="EJ17" s="47"/>
      <c r="EK17" s="47"/>
      <c r="EL17" s="47"/>
      <c r="EM17" s="47"/>
      <c r="EN17" s="47"/>
      <c r="EO17" s="47"/>
      <c r="EP17" s="47"/>
      <c r="EQ17" s="47"/>
      <c r="ER17" s="47"/>
      <c r="ES17" s="47"/>
      <c r="ET17" s="47"/>
      <c r="EU17" s="47"/>
      <c r="EV17" s="47"/>
      <c r="EW17" s="47"/>
      <c r="EX17" s="47"/>
      <c r="EY17" s="47"/>
      <c r="EZ17" s="47"/>
      <c r="FA17" s="47"/>
      <c r="FB17" s="47"/>
      <c r="FC17" s="47"/>
      <c r="FD17" s="47"/>
      <c r="FE17" s="47"/>
      <c r="FF17" s="47"/>
      <c r="FG17" s="47"/>
      <c r="FH17" s="47"/>
      <c r="FI17" s="47"/>
      <c r="FJ17" s="47"/>
      <c r="FK17" s="47"/>
      <c r="FL17" s="47"/>
      <c r="FM17" s="47"/>
      <c r="FN17" s="47"/>
      <c r="FO17" s="47"/>
      <c r="FP17" s="47"/>
      <c r="FQ17" s="47"/>
      <c r="FR17" s="47"/>
      <c r="FS17" s="47"/>
      <c r="FT17" s="47"/>
      <c r="FU17" s="47"/>
      <c r="FV17" s="47"/>
      <c r="FW17" s="47"/>
      <c r="FX17" s="47"/>
      <c r="FY17" s="47"/>
      <c r="FZ17" s="47"/>
      <c r="GA17" s="47"/>
      <c r="GB17" s="47"/>
      <c r="GC17" s="47"/>
      <c r="GD17" s="47"/>
      <c r="GE17" s="47"/>
      <c r="GF17" s="47"/>
      <c r="GG17" s="47"/>
      <c r="GH17" s="47"/>
      <c r="GI17" s="47"/>
      <c r="GJ17" s="47"/>
      <c r="GK17" s="47"/>
      <c r="GL17" s="47"/>
      <c r="GM17" s="47"/>
      <c r="GN17" s="47"/>
      <c r="GO17" s="47"/>
      <c r="GP17" s="47"/>
      <c r="GQ17" s="47"/>
      <c r="GR17" s="47"/>
      <c r="GS17" s="47"/>
      <c r="GT17" s="47"/>
      <c r="GU17" s="47"/>
      <c r="GV17" s="47"/>
      <c r="GW17" s="47"/>
      <c r="GX17" s="47"/>
      <c r="GY17" s="47"/>
      <c r="GZ17" s="47"/>
      <c r="HA17" s="47"/>
      <c r="HB17" s="47"/>
      <c r="HC17" s="47"/>
      <c r="HD17" s="47"/>
      <c r="HE17" s="47"/>
      <c r="HF17" s="47"/>
      <c r="HG17" s="47"/>
      <c r="HH17" s="47"/>
      <c r="HI17" s="47"/>
      <c r="HJ17" s="47"/>
      <c r="HK17" s="47"/>
      <c r="HL17" s="47"/>
      <c r="HM17" s="47"/>
      <c r="HN17" s="47"/>
      <c r="HO17" s="47"/>
      <c r="HP17" s="47"/>
      <c r="HQ17" s="47"/>
      <c r="HR17" s="47"/>
      <c r="HS17" s="47"/>
      <c r="HT17" s="47"/>
      <c r="HU17" s="47"/>
      <c r="HV17" s="47"/>
      <c r="HW17" s="47"/>
      <c r="HX17" s="47"/>
      <c r="HY17" s="47"/>
      <c r="HZ17" s="47"/>
      <c r="IA17" s="47"/>
      <c r="IB17" s="47"/>
      <c r="IC17" s="47"/>
      <c r="ID17" s="47"/>
      <c r="IE17" s="47"/>
      <c r="IF17" s="47"/>
      <c r="IG17" s="47"/>
      <c r="IH17" s="47"/>
      <c r="II17" s="47"/>
      <c r="IJ17" s="47"/>
      <c r="IK17" s="47"/>
      <c r="IL17" s="47"/>
      <c r="IM17" s="47"/>
      <c r="IN17" s="47"/>
      <c r="IO17" s="47"/>
      <c r="IP17" s="47"/>
      <c r="IQ17" s="47"/>
      <c r="IR17" s="47"/>
      <c r="IS17" s="47"/>
      <c r="IT17" s="47"/>
      <c r="IU17" s="47"/>
      <c r="IV17" s="47"/>
      <c r="IW17" s="47"/>
    </row>
    <row r="18" customFormat="false" ht="12.75" hidden="false" customHeight="false" outlineLevel="0" collapsed="false">
      <c r="A18" s="47"/>
      <c r="B18" s="242"/>
      <c r="C18" s="243"/>
      <c r="D18" s="244" t="s">
        <v>315</v>
      </c>
      <c r="E18" s="244"/>
      <c r="F18" s="244"/>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c r="BB18" s="47"/>
      <c r="BC18" s="47"/>
      <c r="BD18" s="47"/>
      <c r="BE18" s="47"/>
      <c r="BF18" s="47"/>
      <c r="BG18" s="47"/>
      <c r="BH18" s="47"/>
      <c r="BI18" s="47"/>
      <c r="BJ18" s="47"/>
      <c r="BK18" s="47"/>
      <c r="BL18" s="47"/>
      <c r="BM18" s="47"/>
      <c r="BN18" s="47"/>
      <c r="BO18" s="47"/>
      <c r="BP18" s="47"/>
      <c r="BQ18" s="47"/>
      <c r="BR18" s="47"/>
      <c r="BS18" s="47"/>
      <c r="BT18" s="47"/>
      <c r="BU18" s="47"/>
      <c r="BV18" s="47"/>
      <c r="BW18" s="47"/>
      <c r="BX18" s="47"/>
      <c r="BY18" s="47"/>
      <c r="BZ18" s="47"/>
      <c r="CA18" s="47"/>
      <c r="CB18" s="47"/>
      <c r="CC18" s="47"/>
      <c r="CD18" s="47"/>
      <c r="CE18" s="47"/>
      <c r="CF18" s="47"/>
      <c r="CG18" s="47"/>
      <c r="CH18" s="47"/>
      <c r="CI18" s="47"/>
      <c r="CJ18" s="47"/>
      <c r="CK18" s="47"/>
      <c r="CL18" s="47"/>
      <c r="CM18" s="47"/>
      <c r="CN18" s="47"/>
      <c r="CO18" s="47"/>
      <c r="CP18" s="47"/>
      <c r="CQ18" s="47"/>
      <c r="CR18" s="47"/>
      <c r="CS18" s="47"/>
      <c r="CT18" s="47"/>
      <c r="CU18" s="47"/>
      <c r="CV18" s="47"/>
      <c r="CW18" s="47"/>
      <c r="CX18" s="47"/>
      <c r="CY18" s="47"/>
      <c r="CZ18" s="47"/>
      <c r="DA18" s="47"/>
      <c r="DB18" s="47"/>
      <c r="DC18" s="47"/>
      <c r="DD18" s="47"/>
      <c r="DE18" s="47"/>
      <c r="DF18" s="47"/>
      <c r="DG18" s="47"/>
      <c r="DH18" s="47"/>
      <c r="DI18" s="47"/>
      <c r="DJ18" s="47"/>
      <c r="DK18" s="47"/>
      <c r="DL18" s="47"/>
      <c r="DM18" s="47"/>
      <c r="DN18" s="47"/>
      <c r="DO18" s="47"/>
      <c r="DP18" s="47"/>
      <c r="DQ18" s="47"/>
      <c r="DR18" s="47"/>
      <c r="DS18" s="47"/>
      <c r="DT18" s="47"/>
      <c r="DU18" s="47"/>
      <c r="DV18" s="47"/>
      <c r="DW18" s="47"/>
      <c r="DX18" s="47"/>
      <c r="DY18" s="47"/>
      <c r="DZ18" s="47"/>
      <c r="EA18" s="47"/>
      <c r="EB18" s="47"/>
      <c r="EC18" s="47"/>
      <c r="ED18" s="47"/>
      <c r="EE18" s="47"/>
      <c r="EF18" s="47"/>
      <c r="EG18" s="47"/>
      <c r="EH18" s="47"/>
      <c r="EI18" s="47"/>
      <c r="EJ18" s="47"/>
      <c r="EK18" s="47"/>
      <c r="EL18" s="47"/>
      <c r="EM18" s="47"/>
      <c r="EN18" s="47"/>
      <c r="EO18" s="47"/>
      <c r="EP18" s="47"/>
      <c r="EQ18" s="47"/>
      <c r="ER18" s="47"/>
      <c r="ES18" s="47"/>
      <c r="ET18" s="47"/>
      <c r="EU18" s="47"/>
      <c r="EV18" s="47"/>
      <c r="EW18" s="47"/>
      <c r="EX18" s="47"/>
      <c r="EY18" s="47"/>
      <c r="EZ18" s="47"/>
      <c r="FA18" s="47"/>
      <c r="FB18" s="47"/>
      <c r="FC18" s="47"/>
      <c r="FD18" s="47"/>
      <c r="FE18" s="47"/>
      <c r="FF18" s="47"/>
      <c r="FG18" s="47"/>
      <c r="FH18" s="47"/>
      <c r="FI18" s="47"/>
      <c r="FJ18" s="47"/>
      <c r="FK18" s="47"/>
      <c r="FL18" s="47"/>
      <c r="FM18" s="47"/>
      <c r="FN18" s="47"/>
      <c r="FO18" s="47"/>
      <c r="FP18" s="47"/>
      <c r="FQ18" s="47"/>
      <c r="FR18" s="47"/>
      <c r="FS18" s="47"/>
      <c r="FT18" s="47"/>
      <c r="FU18" s="47"/>
      <c r="FV18" s="47"/>
      <c r="FW18" s="47"/>
      <c r="FX18" s="47"/>
      <c r="FY18" s="47"/>
      <c r="FZ18" s="47"/>
      <c r="GA18" s="47"/>
      <c r="GB18" s="47"/>
      <c r="GC18" s="47"/>
      <c r="GD18" s="47"/>
      <c r="GE18" s="47"/>
      <c r="GF18" s="47"/>
      <c r="GG18" s="47"/>
      <c r="GH18" s="47"/>
      <c r="GI18" s="47"/>
      <c r="GJ18" s="47"/>
      <c r="GK18" s="47"/>
      <c r="GL18" s="47"/>
      <c r="GM18" s="47"/>
      <c r="GN18" s="47"/>
      <c r="GO18" s="47"/>
      <c r="GP18" s="47"/>
      <c r="GQ18" s="47"/>
      <c r="GR18" s="47"/>
      <c r="GS18" s="47"/>
      <c r="GT18" s="47"/>
      <c r="GU18" s="47"/>
      <c r="GV18" s="47"/>
      <c r="GW18" s="47"/>
      <c r="GX18" s="47"/>
      <c r="GY18" s="47"/>
      <c r="GZ18" s="47"/>
      <c r="HA18" s="47"/>
      <c r="HB18" s="47"/>
      <c r="HC18" s="47"/>
      <c r="HD18" s="47"/>
      <c r="HE18" s="47"/>
      <c r="HF18" s="47"/>
      <c r="HG18" s="47"/>
      <c r="HH18" s="47"/>
      <c r="HI18" s="47"/>
      <c r="HJ18" s="47"/>
      <c r="HK18" s="47"/>
      <c r="HL18" s="47"/>
      <c r="HM18" s="47"/>
      <c r="HN18" s="47"/>
      <c r="HO18" s="47"/>
      <c r="HP18" s="47"/>
      <c r="HQ18" s="47"/>
      <c r="HR18" s="47"/>
      <c r="HS18" s="47"/>
      <c r="HT18" s="47"/>
      <c r="HU18" s="47"/>
      <c r="HV18" s="47"/>
      <c r="HW18" s="47"/>
      <c r="HX18" s="47"/>
      <c r="HY18" s="47"/>
      <c r="HZ18" s="47"/>
      <c r="IA18" s="47"/>
      <c r="IB18" s="47"/>
      <c r="IC18" s="47"/>
      <c r="ID18" s="47"/>
      <c r="IE18" s="47"/>
      <c r="IF18" s="47"/>
      <c r="IG18" s="47"/>
      <c r="IH18" s="47"/>
      <c r="II18" s="47"/>
      <c r="IJ18" s="47"/>
      <c r="IK18" s="47"/>
      <c r="IL18" s="47"/>
      <c r="IM18" s="47"/>
      <c r="IN18" s="47"/>
      <c r="IO18" s="47"/>
      <c r="IP18" s="47"/>
      <c r="IQ18" s="47"/>
      <c r="IR18" s="47"/>
      <c r="IS18" s="47"/>
      <c r="IT18" s="47"/>
      <c r="IU18" s="47"/>
      <c r="IV18" s="47"/>
      <c r="IW18" s="47"/>
    </row>
    <row r="19" customFormat="false" ht="12.75" hidden="false" customHeight="false" outlineLevel="0" collapsed="false">
      <c r="A19" s="47"/>
      <c r="B19" s="245" t="s">
        <v>301</v>
      </c>
      <c r="C19" s="246" t="s">
        <v>316</v>
      </c>
      <c r="D19" s="247" t="s">
        <v>317</v>
      </c>
      <c r="E19" s="243" t="s">
        <v>318</v>
      </c>
      <c r="F19" s="243" t="s">
        <v>319</v>
      </c>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c r="AY19" s="47"/>
      <c r="AZ19" s="47"/>
      <c r="BA19" s="47"/>
      <c r="BB19" s="47"/>
      <c r="BC19" s="47"/>
      <c r="BD19" s="47"/>
      <c r="BE19" s="47"/>
      <c r="BF19" s="47"/>
      <c r="BG19" s="47"/>
      <c r="BH19" s="47"/>
      <c r="BI19" s="47"/>
      <c r="BJ19" s="47"/>
      <c r="BK19" s="47"/>
      <c r="BL19" s="47"/>
      <c r="BM19" s="47"/>
      <c r="BN19" s="47"/>
      <c r="BO19" s="47"/>
      <c r="BP19" s="47"/>
      <c r="BQ19" s="47"/>
      <c r="BR19" s="47"/>
      <c r="BS19" s="47"/>
      <c r="BT19" s="47"/>
      <c r="BU19" s="47"/>
      <c r="BV19" s="47"/>
      <c r="BW19" s="47"/>
      <c r="BX19" s="47"/>
      <c r="BY19" s="47"/>
      <c r="BZ19" s="47"/>
      <c r="CA19" s="47"/>
      <c r="CB19" s="47"/>
      <c r="CC19" s="47"/>
      <c r="CD19" s="47"/>
      <c r="CE19" s="47"/>
      <c r="CF19" s="47"/>
      <c r="CG19" s="47"/>
      <c r="CH19" s="47"/>
      <c r="CI19" s="47"/>
      <c r="CJ19" s="47"/>
      <c r="CK19" s="47"/>
      <c r="CL19" s="47"/>
      <c r="CM19" s="47"/>
      <c r="CN19" s="47"/>
      <c r="CO19" s="47"/>
      <c r="CP19" s="47"/>
      <c r="CQ19" s="47"/>
      <c r="CR19" s="47"/>
      <c r="CS19" s="47"/>
      <c r="CT19" s="47"/>
      <c r="CU19" s="47"/>
      <c r="CV19" s="47"/>
      <c r="CW19" s="47"/>
      <c r="CX19" s="47"/>
      <c r="CY19" s="47"/>
      <c r="CZ19" s="47"/>
      <c r="DA19" s="47"/>
      <c r="DB19" s="47"/>
      <c r="DC19" s="47"/>
      <c r="DD19" s="47"/>
      <c r="DE19" s="47"/>
      <c r="DF19" s="47"/>
      <c r="DG19" s="47"/>
      <c r="DH19" s="47"/>
      <c r="DI19" s="47"/>
      <c r="DJ19" s="47"/>
      <c r="DK19" s="47"/>
      <c r="DL19" s="47"/>
      <c r="DM19" s="47"/>
      <c r="DN19" s="47"/>
      <c r="DO19" s="47"/>
      <c r="DP19" s="47"/>
      <c r="DQ19" s="47"/>
      <c r="DR19" s="47"/>
      <c r="DS19" s="47"/>
      <c r="DT19" s="47"/>
      <c r="DU19" s="47"/>
      <c r="DV19" s="47"/>
      <c r="DW19" s="47"/>
      <c r="DX19" s="47"/>
      <c r="DY19" s="47"/>
      <c r="DZ19" s="47"/>
      <c r="EA19" s="47"/>
      <c r="EB19" s="47"/>
      <c r="EC19" s="47"/>
      <c r="ED19" s="47"/>
      <c r="EE19" s="47"/>
      <c r="EF19" s="47"/>
      <c r="EG19" s="47"/>
      <c r="EH19" s="47"/>
      <c r="EI19" s="47"/>
      <c r="EJ19" s="47"/>
      <c r="EK19" s="47"/>
      <c r="EL19" s="47"/>
      <c r="EM19" s="47"/>
      <c r="EN19" s="47"/>
      <c r="EO19" s="47"/>
      <c r="EP19" s="47"/>
      <c r="EQ19" s="47"/>
      <c r="ER19" s="47"/>
      <c r="ES19" s="47"/>
      <c r="ET19" s="47"/>
      <c r="EU19" s="47"/>
      <c r="EV19" s="47"/>
      <c r="EW19" s="47"/>
      <c r="EX19" s="47"/>
      <c r="EY19" s="47"/>
      <c r="EZ19" s="47"/>
      <c r="FA19" s="47"/>
      <c r="FB19" s="47"/>
      <c r="FC19" s="47"/>
      <c r="FD19" s="47"/>
      <c r="FE19" s="47"/>
      <c r="FF19" s="47"/>
      <c r="FG19" s="47"/>
      <c r="FH19" s="47"/>
      <c r="FI19" s="47"/>
      <c r="FJ19" s="47"/>
      <c r="FK19" s="47"/>
      <c r="FL19" s="47"/>
      <c r="FM19" s="47"/>
      <c r="FN19" s="47"/>
      <c r="FO19" s="47"/>
      <c r="FP19" s="47"/>
      <c r="FQ19" s="47"/>
      <c r="FR19" s="47"/>
      <c r="FS19" s="47"/>
      <c r="FT19" s="47"/>
      <c r="FU19" s="47"/>
      <c r="FV19" s="47"/>
      <c r="FW19" s="47"/>
      <c r="FX19" s="47"/>
      <c r="FY19" s="47"/>
      <c r="FZ19" s="47"/>
      <c r="GA19" s="47"/>
      <c r="GB19" s="47"/>
      <c r="GC19" s="47"/>
      <c r="GD19" s="47"/>
      <c r="GE19" s="47"/>
      <c r="GF19" s="47"/>
      <c r="GG19" s="47"/>
      <c r="GH19" s="47"/>
      <c r="GI19" s="47"/>
      <c r="GJ19" s="47"/>
      <c r="GK19" s="47"/>
      <c r="GL19" s="47"/>
      <c r="GM19" s="47"/>
      <c r="GN19" s="47"/>
      <c r="GO19" s="47"/>
      <c r="GP19" s="47"/>
      <c r="GQ19" s="47"/>
      <c r="GR19" s="47"/>
      <c r="GS19" s="47"/>
      <c r="GT19" s="47"/>
      <c r="GU19" s="47"/>
      <c r="GV19" s="47"/>
      <c r="GW19" s="47"/>
      <c r="GX19" s="47"/>
      <c r="GY19" s="47"/>
      <c r="GZ19" s="47"/>
      <c r="HA19" s="47"/>
      <c r="HB19" s="47"/>
      <c r="HC19" s="47"/>
      <c r="HD19" s="47"/>
      <c r="HE19" s="47"/>
      <c r="HF19" s="47"/>
      <c r="HG19" s="47"/>
      <c r="HH19" s="47"/>
      <c r="HI19" s="47"/>
      <c r="HJ19" s="47"/>
      <c r="HK19" s="47"/>
      <c r="HL19" s="47"/>
      <c r="HM19" s="47"/>
      <c r="HN19" s="47"/>
      <c r="HO19" s="47"/>
      <c r="HP19" s="47"/>
      <c r="HQ19" s="47"/>
      <c r="HR19" s="47"/>
      <c r="HS19" s="47"/>
      <c r="HT19" s="47"/>
      <c r="HU19" s="47"/>
      <c r="HV19" s="47"/>
      <c r="HW19" s="47"/>
      <c r="HX19" s="47"/>
      <c r="HY19" s="47"/>
      <c r="HZ19" s="47"/>
      <c r="IA19" s="47"/>
      <c r="IB19" s="47"/>
      <c r="IC19" s="47"/>
      <c r="ID19" s="47"/>
      <c r="IE19" s="47"/>
      <c r="IF19" s="47"/>
      <c r="IG19" s="47"/>
      <c r="IH19" s="47"/>
      <c r="II19" s="47"/>
      <c r="IJ19" s="47"/>
      <c r="IK19" s="47"/>
      <c r="IL19" s="47"/>
      <c r="IM19" s="47"/>
      <c r="IN19" s="47"/>
      <c r="IO19" s="47"/>
      <c r="IP19" s="47"/>
      <c r="IQ19" s="47"/>
      <c r="IR19" s="47"/>
      <c r="IS19" s="47"/>
      <c r="IT19" s="47"/>
      <c r="IU19" s="47"/>
      <c r="IV19" s="47"/>
      <c r="IW19" s="47"/>
    </row>
    <row r="20" customFormat="false" ht="12.75" hidden="false" customHeight="false" outlineLevel="0" collapsed="false">
      <c r="A20" s="47"/>
      <c r="B20" s="248" t="s">
        <v>320</v>
      </c>
      <c r="C20" s="249" t="s">
        <v>321</v>
      </c>
      <c r="D20" s="250" t="n">
        <v>0.15</v>
      </c>
      <c r="E20" s="250" t="n">
        <v>0.1</v>
      </c>
      <c r="F20" s="250" t="n">
        <v>0.05</v>
      </c>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c r="BD20" s="47"/>
      <c r="BE20" s="47"/>
      <c r="BF20" s="47"/>
      <c r="BG20" s="47"/>
      <c r="BH20" s="47"/>
      <c r="BI20" s="47"/>
      <c r="BJ20" s="47"/>
      <c r="BK20" s="47"/>
      <c r="BL20" s="47"/>
      <c r="BM20" s="47"/>
      <c r="BN20" s="47"/>
      <c r="BO20" s="47"/>
      <c r="BP20" s="47"/>
      <c r="BQ20" s="47"/>
      <c r="BR20" s="47"/>
      <c r="BS20" s="47"/>
      <c r="BT20" s="47"/>
      <c r="BU20" s="47"/>
      <c r="BV20" s="47"/>
      <c r="BW20" s="47"/>
      <c r="BX20" s="47"/>
      <c r="BY20" s="47"/>
      <c r="BZ20" s="47"/>
      <c r="CA20" s="47"/>
      <c r="CB20" s="47"/>
      <c r="CC20" s="47"/>
      <c r="CD20" s="47"/>
      <c r="CE20" s="47"/>
      <c r="CF20" s="47"/>
      <c r="CG20" s="47"/>
      <c r="CH20" s="47"/>
      <c r="CI20" s="47"/>
      <c r="CJ20" s="47"/>
      <c r="CK20" s="47"/>
      <c r="CL20" s="47"/>
      <c r="CM20" s="47"/>
      <c r="CN20" s="47"/>
      <c r="CO20" s="47"/>
      <c r="CP20" s="47"/>
      <c r="CQ20" s="47"/>
      <c r="CR20" s="47"/>
      <c r="CS20" s="47"/>
      <c r="CT20" s="47"/>
      <c r="CU20" s="47"/>
      <c r="CV20" s="47"/>
      <c r="CW20" s="47"/>
      <c r="CX20" s="47"/>
      <c r="CY20" s="47"/>
      <c r="CZ20" s="47"/>
      <c r="DA20" s="47"/>
      <c r="DB20" s="47"/>
      <c r="DC20" s="47"/>
      <c r="DD20" s="47"/>
      <c r="DE20" s="47"/>
      <c r="DF20" s="47"/>
      <c r="DG20" s="47"/>
      <c r="DH20" s="47"/>
      <c r="DI20" s="47"/>
      <c r="DJ20" s="47"/>
      <c r="DK20" s="47"/>
      <c r="DL20" s="47"/>
      <c r="DM20" s="47"/>
      <c r="DN20" s="47"/>
      <c r="DO20" s="47"/>
      <c r="DP20" s="47"/>
      <c r="DQ20" s="47"/>
      <c r="DR20" s="47"/>
      <c r="DS20" s="47"/>
      <c r="DT20" s="47"/>
      <c r="DU20" s="47"/>
      <c r="DV20" s="47"/>
      <c r="DW20" s="47"/>
      <c r="DX20" s="47"/>
      <c r="DY20" s="47"/>
      <c r="DZ20" s="47"/>
      <c r="EA20" s="47"/>
      <c r="EB20" s="47"/>
      <c r="EC20" s="47"/>
      <c r="ED20" s="47"/>
      <c r="EE20" s="47"/>
      <c r="EF20" s="47"/>
      <c r="EG20" s="47"/>
      <c r="EH20" s="47"/>
      <c r="EI20" s="47"/>
      <c r="EJ20" s="47"/>
      <c r="EK20" s="47"/>
      <c r="EL20" s="47"/>
      <c r="EM20" s="47"/>
      <c r="EN20" s="47"/>
      <c r="EO20" s="47"/>
      <c r="EP20" s="47"/>
      <c r="EQ20" s="47"/>
      <c r="ER20" s="47"/>
      <c r="ES20" s="47"/>
      <c r="ET20" s="47"/>
      <c r="EU20" s="47"/>
      <c r="EV20" s="47"/>
      <c r="EW20" s="47"/>
      <c r="EX20" s="47"/>
      <c r="EY20" s="47"/>
      <c r="EZ20" s="47"/>
      <c r="FA20" s="47"/>
      <c r="FB20" s="47"/>
      <c r="FC20" s="47"/>
      <c r="FD20" s="47"/>
      <c r="FE20" s="47"/>
      <c r="FF20" s="47"/>
      <c r="FG20" s="47"/>
      <c r="FH20" s="47"/>
      <c r="FI20" s="47"/>
      <c r="FJ20" s="47"/>
      <c r="FK20" s="47"/>
      <c r="FL20" s="47"/>
      <c r="FM20" s="47"/>
      <c r="FN20" s="47"/>
      <c r="FO20" s="47"/>
      <c r="FP20" s="47"/>
      <c r="FQ20" s="47"/>
      <c r="FR20" s="47"/>
      <c r="FS20" s="47"/>
      <c r="FT20" s="47"/>
      <c r="FU20" s="47"/>
      <c r="FV20" s="47"/>
      <c r="FW20" s="47"/>
      <c r="FX20" s="47"/>
      <c r="FY20" s="47"/>
      <c r="FZ20" s="47"/>
      <c r="GA20" s="47"/>
      <c r="GB20" s="47"/>
      <c r="GC20" s="47"/>
      <c r="GD20" s="47"/>
      <c r="GE20" s="47"/>
      <c r="GF20" s="47"/>
      <c r="GG20" s="47"/>
      <c r="GH20" s="47"/>
      <c r="GI20" s="47"/>
      <c r="GJ20" s="47"/>
      <c r="GK20" s="47"/>
      <c r="GL20" s="47"/>
      <c r="GM20" s="47"/>
      <c r="GN20" s="47"/>
      <c r="GO20" s="47"/>
      <c r="GP20" s="47"/>
      <c r="GQ20" s="47"/>
      <c r="GR20" s="47"/>
      <c r="GS20" s="47"/>
      <c r="GT20" s="47"/>
      <c r="GU20" s="47"/>
      <c r="GV20" s="47"/>
      <c r="GW20" s="47"/>
      <c r="GX20" s="47"/>
      <c r="GY20" s="47"/>
      <c r="GZ20" s="47"/>
      <c r="HA20" s="47"/>
      <c r="HB20" s="47"/>
      <c r="HC20" s="47"/>
      <c r="HD20" s="47"/>
      <c r="HE20" s="47"/>
      <c r="HF20" s="47"/>
      <c r="HG20" s="47"/>
      <c r="HH20" s="47"/>
      <c r="HI20" s="47"/>
      <c r="HJ20" s="47"/>
      <c r="HK20" s="47"/>
      <c r="HL20" s="47"/>
      <c r="HM20" s="47"/>
      <c r="HN20" s="47"/>
      <c r="HO20" s="47"/>
      <c r="HP20" s="47"/>
      <c r="HQ20" s="47"/>
      <c r="HR20" s="47"/>
      <c r="HS20" s="47"/>
      <c r="HT20" s="47"/>
      <c r="HU20" s="47"/>
      <c r="HV20" s="47"/>
      <c r="HW20" s="47"/>
      <c r="HX20" s="47"/>
      <c r="HY20" s="47"/>
      <c r="HZ20" s="47"/>
      <c r="IA20" s="47"/>
      <c r="IB20" s="47"/>
      <c r="IC20" s="47"/>
      <c r="ID20" s="47"/>
      <c r="IE20" s="47"/>
      <c r="IF20" s="47"/>
      <c r="IG20" s="47"/>
      <c r="IH20" s="47"/>
      <c r="II20" s="47"/>
      <c r="IJ20" s="47"/>
      <c r="IK20" s="47"/>
      <c r="IL20" s="47"/>
      <c r="IM20" s="47"/>
      <c r="IN20" s="47"/>
      <c r="IO20" s="47"/>
      <c r="IP20" s="47"/>
      <c r="IQ20" s="47"/>
      <c r="IR20" s="47"/>
      <c r="IS20" s="47"/>
      <c r="IT20" s="47"/>
      <c r="IU20" s="47"/>
      <c r="IV20" s="47"/>
      <c r="IW20" s="47"/>
    </row>
    <row r="21" customFormat="false" ht="12.75" hidden="false" customHeight="false" outlineLevel="0" collapsed="false">
      <c r="A21" s="47"/>
      <c r="B21" s="251" t="s">
        <v>93</v>
      </c>
      <c r="C21" s="252" t="s">
        <v>322</v>
      </c>
      <c r="D21" s="253" t="n">
        <v>0.3</v>
      </c>
      <c r="E21" s="253" t="n">
        <v>0.2</v>
      </c>
      <c r="F21" s="253" t="n">
        <v>0.05</v>
      </c>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47"/>
      <c r="AW21" s="47"/>
      <c r="AX21" s="47"/>
      <c r="AY21" s="47"/>
      <c r="AZ21" s="47"/>
      <c r="BA21" s="47"/>
      <c r="BB21" s="47"/>
      <c r="BC21" s="47"/>
      <c r="BD21" s="47"/>
      <c r="BE21" s="47"/>
      <c r="BF21" s="47"/>
      <c r="BG21" s="47"/>
      <c r="BH21" s="47"/>
      <c r="BI21" s="47"/>
      <c r="BJ21" s="47"/>
      <c r="BK21" s="47"/>
      <c r="BL21" s="47"/>
      <c r="BM21" s="47"/>
      <c r="BN21" s="47"/>
      <c r="BO21" s="47"/>
      <c r="BP21" s="47"/>
      <c r="BQ21" s="47"/>
      <c r="BR21" s="47"/>
      <c r="BS21" s="47"/>
      <c r="BT21" s="47"/>
      <c r="BU21" s="47"/>
      <c r="BV21" s="47"/>
      <c r="BW21" s="47"/>
      <c r="BX21" s="47"/>
      <c r="BY21" s="47"/>
      <c r="BZ21" s="47"/>
      <c r="CA21" s="47"/>
      <c r="CB21" s="47"/>
      <c r="CC21" s="47"/>
      <c r="CD21" s="47"/>
      <c r="CE21" s="47"/>
      <c r="CF21" s="47"/>
      <c r="CG21" s="47"/>
      <c r="CH21" s="47"/>
      <c r="CI21" s="47"/>
      <c r="CJ21" s="47"/>
      <c r="CK21" s="47"/>
      <c r="CL21" s="47"/>
      <c r="CM21" s="47"/>
      <c r="CN21" s="47"/>
      <c r="CO21" s="47"/>
      <c r="CP21" s="47"/>
      <c r="CQ21" s="47"/>
      <c r="CR21" s="47"/>
      <c r="CS21" s="47"/>
      <c r="CT21" s="47"/>
      <c r="CU21" s="47"/>
      <c r="CV21" s="47"/>
      <c r="CW21" s="47"/>
      <c r="CX21" s="47"/>
      <c r="CY21" s="47"/>
      <c r="CZ21" s="47"/>
      <c r="DA21" s="47"/>
      <c r="DB21" s="47"/>
      <c r="DC21" s="47"/>
      <c r="DD21" s="47"/>
      <c r="DE21" s="47"/>
      <c r="DF21" s="47"/>
      <c r="DG21" s="47"/>
      <c r="DH21" s="47"/>
      <c r="DI21" s="47"/>
      <c r="DJ21" s="47"/>
      <c r="DK21" s="47"/>
      <c r="DL21" s="47"/>
      <c r="DM21" s="47"/>
      <c r="DN21" s="47"/>
      <c r="DO21" s="47"/>
      <c r="DP21" s="47"/>
      <c r="DQ21" s="47"/>
      <c r="DR21" s="47"/>
      <c r="DS21" s="47"/>
      <c r="DT21" s="47"/>
      <c r="DU21" s="47"/>
      <c r="DV21" s="47"/>
      <c r="DW21" s="47"/>
      <c r="DX21" s="47"/>
      <c r="DY21" s="47"/>
      <c r="DZ21" s="47"/>
      <c r="EA21" s="47"/>
      <c r="EB21" s="47"/>
      <c r="EC21" s="47"/>
      <c r="ED21" s="47"/>
      <c r="EE21" s="47"/>
      <c r="EF21" s="47"/>
      <c r="EG21" s="47"/>
      <c r="EH21" s="47"/>
      <c r="EI21" s="47"/>
      <c r="EJ21" s="47"/>
      <c r="EK21" s="47"/>
      <c r="EL21" s="47"/>
      <c r="EM21" s="47"/>
      <c r="EN21" s="47"/>
      <c r="EO21" s="47"/>
      <c r="EP21" s="47"/>
      <c r="EQ21" s="47"/>
      <c r="ER21" s="47"/>
      <c r="ES21" s="47"/>
      <c r="ET21" s="47"/>
      <c r="EU21" s="47"/>
      <c r="EV21" s="47"/>
      <c r="EW21" s="47"/>
      <c r="EX21" s="47"/>
      <c r="EY21" s="47"/>
      <c r="EZ21" s="47"/>
      <c r="FA21" s="47"/>
      <c r="FB21" s="47"/>
      <c r="FC21" s="47"/>
      <c r="FD21" s="47"/>
      <c r="FE21" s="47"/>
      <c r="FF21" s="47"/>
      <c r="FG21" s="47"/>
      <c r="FH21" s="47"/>
      <c r="FI21" s="47"/>
      <c r="FJ21" s="47"/>
      <c r="FK21" s="47"/>
      <c r="FL21" s="47"/>
      <c r="FM21" s="47"/>
      <c r="FN21" s="47"/>
      <c r="FO21" s="47"/>
      <c r="FP21" s="47"/>
      <c r="FQ21" s="47"/>
      <c r="FR21" s="47"/>
      <c r="FS21" s="47"/>
      <c r="FT21" s="47"/>
      <c r="FU21" s="47"/>
      <c r="FV21" s="47"/>
      <c r="FW21" s="47"/>
      <c r="FX21" s="47"/>
      <c r="FY21" s="47"/>
      <c r="FZ21" s="47"/>
      <c r="GA21" s="47"/>
      <c r="GB21" s="47"/>
      <c r="GC21" s="47"/>
      <c r="GD21" s="47"/>
      <c r="GE21" s="47"/>
      <c r="GF21" s="47"/>
      <c r="GG21" s="47"/>
      <c r="GH21" s="47"/>
      <c r="GI21" s="47"/>
      <c r="GJ21" s="47"/>
      <c r="GK21" s="47"/>
      <c r="GL21" s="47"/>
      <c r="GM21" s="47"/>
      <c r="GN21" s="47"/>
      <c r="GO21" s="47"/>
      <c r="GP21" s="47"/>
      <c r="GQ21" s="47"/>
      <c r="GR21" s="47"/>
      <c r="GS21" s="47"/>
      <c r="GT21" s="47"/>
      <c r="GU21" s="47"/>
      <c r="GV21" s="47"/>
      <c r="GW21" s="47"/>
      <c r="GX21" s="47"/>
      <c r="GY21" s="47"/>
      <c r="GZ21" s="47"/>
      <c r="HA21" s="47"/>
      <c r="HB21" s="47"/>
      <c r="HC21" s="47"/>
      <c r="HD21" s="47"/>
      <c r="HE21" s="47"/>
      <c r="HF21" s="47"/>
      <c r="HG21" s="47"/>
      <c r="HH21" s="47"/>
      <c r="HI21" s="47"/>
      <c r="HJ21" s="47"/>
      <c r="HK21" s="47"/>
      <c r="HL21" s="47"/>
      <c r="HM21" s="47"/>
      <c r="HN21" s="47"/>
      <c r="HO21" s="47"/>
      <c r="HP21" s="47"/>
      <c r="HQ21" s="47"/>
      <c r="HR21" s="47"/>
      <c r="HS21" s="47"/>
      <c r="HT21" s="47"/>
      <c r="HU21" s="47"/>
      <c r="HV21" s="47"/>
      <c r="HW21" s="47"/>
      <c r="HX21" s="47"/>
      <c r="HY21" s="47"/>
      <c r="HZ21" s="47"/>
      <c r="IA21" s="47"/>
      <c r="IB21" s="47"/>
      <c r="IC21" s="47"/>
      <c r="ID21" s="47"/>
      <c r="IE21" s="47"/>
      <c r="IF21" s="47"/>
      <c r="IG21" s="47"/>
      <c r="IH21" s="47"/>
      <c r="II21" s="47"/>
      <c r="IJ21" s="47"/>
      <c r="IK21" s="47"/>
      <c r="IL21" s="47"/>
      <c r="IM21" s="47"/>
      <c r="IN21" s="47"/>
      <c r="IO21" s="47"/>
      <c r="IP21" s="47"/>
      <c r="IQ21" s="47"/>
      <c r="IR21" s="47"/>
      <c r="IS21" s="47"/>
      <c r="IT21" s="47"/>
      <c r="IU21" s="47"/>
      <c r="IV21" s="47"/>
      <c r="IW21" s="47"/>
    </row>
    <row r="22" customFormat="false" ht="12.75" hidden="false" customHeight="false" outlineLevel="0" collapsed="false">
      <c r="B22" s="251" t="s">
        <v>308</v>
      </c>
      <c r="C22" s="252" t="s">
        <v>323</v>
      </c>
      <c r="D22" s="253" t="n">
        <v>0.75</v>
      </c>
      <c r="E22" s="253" t="n">
        <v>0.5</v>
      </c>
      <c r="F22" s="253" t="n">
        <v>0.05</v>
      </c>
    </row>
    <row r="23" customFormat="false" ht="12.75" hidden="false" customHeight="false" outlineLevel="0" collapsed="false">
      <c r="A23" s="47"/>
      <c r="B23" s="254" t="s">
        <v>312</v>
      </c>
      <c r="C23" s="255" t="s">
        <v>324</v>
      </c>
      <c r="D23" s="256" t="n">
        <v>0.5</v>
      </c>
      <c r="E23" s="256" t="n">
        <v>0.35</v>
      </c>
      <c r="F23" s="256" t="n">
        <v>0.05</v>
      </c>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c r="BA23" s="47"/>
      <c r="BB23" s="47"/>
      <c r="BC23" s="47"/>
      <c r="BD23" s="47"/>
      <c r="BE23" s="47"/>
      <c r="BF23" s="47"/>
      <c r="BG23" s="47"/>
      <c r="BH23" s="47"/>
      <c r="BI23" s="47"/>
      <c r="BJ23" s="47"/>
      <c r="BK23" s="47"/>
      <c r="BL23" s="47"/>
      <c r="BM23" s="47"/>
      <c r="BN23" s="47"/>
      <c r="BO23" s="47"/>
      <c r="BP23" s="47"/>
      <c r="BQ23" s="47"/>
      <c r="BR23" s="47"/>
      <c r="BS23" s="47"/>
      <c r="BT23" s="47"/>
      <c r="BU23" s="47"/>
      <c r="BV23" s="47"/>
      <c r="BW23" s="47"/>
      <c r="BX23" s="47"/>
      <c r="BY23" s="47"/>
      <c r="BZ23" s="47"/>
      <c r="CA23" s="47"/>
      <c r="CB23" s="47"/>
      <c r="CC23" s="47"/>
      <c r="CD23" s="47"/>
      <c r="CE23" s="47"/>
      <c r="CF23" s="47"/>
      <c r="CG23" s="47"/>
      <c r="CH23" s="47"/>
      <c r="CI23" s="47"/>
      <c r="CJ23" s="47"/>
      <c r="CK23" s="47"/>
      <c r="CL23" s="47"/>
      <c r="CM23" s="47"/>
      <c r="CN23" s="47"/>
      <c r="CO23" s="47"/>
      <c r="CP23" s="47"/>
      <c r="CQ23" s="47"/>
      <c r="CR23" s="47"/>
      <c r="CS23" s="47"/>
      <c r="CT23" s="47"/>
      <c r="CU23" s="47"/>
      <c r="CV23" s="47"/>
      <c r="CW23" s="47"/>
      <c r="CX23" s="47"/>
      <c r="CY23" s="47"/>
      <c r="CZ23" s="47"/>
      <c r="DA23" s="47"/>
      <c r="DB23" s="47"/>
      <c r="DC23" s="47"/>
      <c r="DD23" s="47"/>
      <c r="DE23" s="47"/>
      <c r="DF23" s="47"/>
      <c r="DG23" s="47"/>
      <c r="DH23" s="47"/>
      <c r="DI23" s="47"/>
      <c r="DJ23" s="47"/>
      <c r="DK23" s="47"/>
      <c r="DL23" s="47"/>
      <c r="DM23" s="47"/>
      <c r="DN23" s="47"/>
      <c r="DO23" s="47"/>
      <c r="DP23" s="47"/>
      <c r="DQ23" s="47"/>
      <c r="DR23" s="47"/>
      <c r="DS23" s="47"/>
      <c r="DT23" s="47"/>
      <c r="DU23" s="47"/>
      <c r="DV23" s="47"/>
      <c r="DW23" s="47"/>
      <c r="DX23" s="47"/>
      <c r="DY23" s="47"/>
      <c r="DZ23" s="47"/>
      <c r="EA23" s="47"/>
      <c r="EB23" s="47"/>
      <c r="EC23" s="47"/>
      <c r="ED23" s="47"/>
      <c r="EE23" s="47"/>
      <c r="EF23" s="47"/>
      <c r="EG23" s="47"/>
      <c r="EH23" s="47"/>
      <c r="EI23" s="47"/>
      <c r="EJ23" s="47"/>
      <c r="EK23" s="47"/>
      <c r="EL23" s="47"/>
      <c r="EM23" s="47"/>
      <c r="EN23" s="47"/>
      <c r="EO23" s="47"/>
      <c r="EP23" s="47"/>
      <c r="EQ23" s="47"/>
      <c r="ER23" s="47"/>
      <c r="ES23" s="47"/>
      <c r="ET23" s="47"/>
      <c r="EU23" s="47"/>
      <c r="EV23" s="47"/>
      <c r="EW23" s="47"/>
      <c r="EX23" s="47"/>
      <c r="EY23" s="47"/>
      <c r="EZ23" s="47"/>
      <c r="FA23" s="47"/>
      <c r="FB23" s="47"/>
      <c r="FC23" s="47"/>
      <c r="FD23" s="47"/>
      <c r="FE23" s="47"/>
      <c r="FF23" s="47"/>
      <c r="FG23" s="47"/>
      <c r="FH23" s="47"/>
      <c r="FI23" s="47"/>
      <c r="FJ23" s="47"/>
      <c r="FK23" s="47"/>
      <c r="FL23" s="47"/>
      <c r="FM23" s="47"/>
      <c r="FN23" s="47"/>
      <c r="FO23" s="47"/>
      <c r="FP23" s="47"/>
      <c r="FQ23" s="47"/>
      <c r="FR23" s="47"/>
      <c r="FS23" s="47"/>
      <c r="FT23" s="47"/>
      <c r="FU23" s="47"/>
      <c r="FV23" s="47"/>
      <c r="FW23" s="47"/>
      <c r="FX23" s="47"/>
      <c r="FY23" s="47"/>
      <c r="FZ23" s="47"/>
      <c r="GA23" s="47"/>
      <c r="GB23" s="47"/>
      <c r="GC23" s="47"/>
      <c r="GD23" s="47"/>
      <c r="GE23" s="47"/>
      <c r="GF23" s="47"/>
      <c r="GG23" s="47"/>
      <c r="GH23" s="47"/>
      <c r="GI23" s="47"/>
      <c r="GJ23" s="47"/>
      <c r="GK23" s="47"/>
      <c r="GL23" s="47"/>
      <c r="GM23" s="47"/>
      <c r="GN23" s="47"/>
      <c r="GO23" s="47"/>
      <c r="GP23" s="47"/>
      <c r="GQ23" s="47"/>
      <c r="GR23" s="47"/>
      <c r="GS23" s="47"/>
      <c r="GT23" s="47"/>
      <c r="GU23" s="47"/>
      <c r="GV23" s="47"/>
      <c r="GW23" s="47"/>
      <c r="GX23" s="47"/>
      <c r="GY23" s="47"/>
      <c r="GZ23" s="47"/>
      <c r="HA23" s="47"/>
      <c r="HB23" s="47"/>
      <c r="HC23" s="47"/>
      <c r="HD23" s="47"/>
      <c r="HE23" s="47"/>
      <c r="HF23" s="47"/>
      <c r="HG23" s="47"/>
      <c r="HH23" s="47"/>
      <c r="HI23" s="47"/>
      <c r="HJ23" s="47"/>
      <c r="HK23" s="47"/>
      <c r="HL23" s="47"/>
      <c r="HM23" s="47"/>
      <c r="HN23" s="47"/>
      <c r="HO23" s="47"/>
      <c r="HP23" s="47"/>
      <c r="HQ23" s="47"/>
      <c r="HR23" s="47"/>
      <c r="HS23" s="47"/>
      <c r="HT23" s="47"/>
      <c r="HU23" s="47"/>
      <c r="HV23" s="47"/>
      <c r="HW23" s="47"/>
      <c r="HX23" s="47"/>
      <c r="HY23" s="47"/>
      <c r="HZ23" s="47"/>
      <c r="IA23" s="47"/>
      <c r="IB23" s="47"/>
      <c r="IC23" s="47"/>
      <c r="ID23" s="47"/>
      <c r="IE23" s="47"/>
      <c r="IF23" s="47"/>
      <c r="IG23" s="47"/>
      <c r="IH23" s="47"/>
      <c r="II23" s="47"/>
      <c r="IJ23" s="47"/>
      <c r="IK23" s="47"/>
      <c r="IL23" s="47"/>
      <c r="IM23" s="47"/>
      <c r="IN23" s="47"/>
      <c r="IO23" s="47"/>
      <c r="IP23" s="47"/>
      <c r="IQ23" s="47"/>
      <c r="IR23" s="47"/>
      <c r="IS23" s="47"/>
      <c r="IT23" s="47"/>
      <c r="IU23" s="47"/>
      <c r="IV23" s="47"/>
      <c r="IW23" s="47"/>
    </row>
  </sheetData>
  <mergeCells count="2">
    <mergeCell ref="G5:G8"/>
    <mergeCell ref="D18:F18"/>
  </mergeCells>
  <printOptions headings="false" gridLines="false" gridLinesSet="true" horizontalCentered="false" verticalCentered="false"/>
  <pageMargins left="0.747916666666667" right="0.747916666666667" top="0.984027777777778" bottom="0.984027777777778" header="0.5" footer="0.511811023622047"/>
  <pageSetup paperSize="1" scale="100" fitToWidth="1" fitToHeight="1" pageOrder="downThenOver" orientation="landscape" blackAndWhite="false" draft="false" cellComments="none" horizontalDpi="300" verticalDpi="300" copies="1"/>
  <headerFooter differentFirst="false" differentOddEven="false">
    <oddHeader>&amp;R&amp;D</oddHeader>
    <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IW20"/>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G5" activeCellId="0" sqref="G5:G8"/>
    </sheetView>
  </sheetViews>
  <sheetFormatPr defaultColWidth="9.13671875" defaultRowHeight="12.75" customHeight="true" zeroHeight="false" outlineLevelRow="0" outlineLevelCol="0"/>
  <cols>
    <col collapsed="false" customWidth="true" hidden="false" outlineLevel="0" max="1" min="1" style="37" width="3.14"/>
    <col collapsed="false" customWidth="true" hidden="false" outlineLevel="0" max="2" min="2" style="37" width="42.41"/>
    <col collapsed="false" customWidth="true" hidden="false" outlineLevel="0" max="3" min="3" style="37" width="27.28"/>
    <col collapsed="false" customWidth="true" hidden="false" outlineLevel="0" max="4" min="4" style="37" width="13.28"/>
    <col collapsed="false" customWidth="true" hidden="false" outlineLevel="0" max="5" min="5" style="37" width="12.99"/>
    <col collapsed="false" customWidth="true" hidden="false" outlineLevel="0" max="6" min="6" style="37" width="13.7"/>
    <col collapsed="false" customWidth="true" hidden="false" outlineLevel="0" max="7" min="7" style="37" width="23.7"/>
    <col collapsed="false" customWidth="true" hidden="false" outlineLevel="0" max="8" min="8" style="37" width="2.42"/>
    <col collapsed="false" customWidth="false" hidden="false" outlineLevel="0" max="257" min="9" style="37" width="9.14"/>
  </cols>
  <sheetData>
    <row r="2" customFormat="false" ht="15" hidden="false" customHeight="false" outlineLevel="0" collapsed="false">
      <c r="C2" s="214"/>
      <c r="D2" s="163"/>
      <c r="F2" s="163"/>
      <c r="H2" s="215"/>
    </row>
    <row r="3" customFormat="false" ht="15.75" hidden="false" customHeight="false" outlineLevel="0" collapsed="false">
      <c r="B3" s="216" t="s">
        <v>325</v>
      </c>
      <c r="H3" s="215"/>
    </row>
    <row r="4" customFormat="false" ht="25.5" hidden="false" customHeight="false" outlineLevel="0" collapsed="false">
      <c r="A4" s="217"/>
      <c r="B4" s="218" t="s">
        <v>301</v>
      </c>
      <c r="C4" s="219" t="s">
        <v>302</v>
      </c>
      <c r="D4" s="220" t="s">
        <v>303</v>
      </c>
      <c r="E4" s="220" t="s">
        <v>304</v>
      </c>
      <c r="F4" s="219" t="s">
        <v>305</v>
      </c>
      <c r="G4" s="219" t="s">
        <v>306</v>
      </c>
      <c r="H4" s="221"/>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c r="HD4" s="217"/>
      <c r="HE4" s="217"/>
      <c r="HF4" s="217"/>
      <c r="HG4" s="217"/>
      <c r="HH4" s="217"/>
      <c r="HI4" s="217"/>
      <c r="HJ4" s="217"/>
      <c r="HK4" s="217"/>
      <c r="HL4" s="217"/>
      <c r="HM4" s="217"/>
      <c r="HN4" s="217"/>
      <c r="HO4" s="217"/>
      <c r="HP4" s="217"/>
      <c r="HQ4" s="217"/>
      <c r="HR4" s="217"/>
      <c r="HS4" s="217"/>
      <c r="HT4" s="217"/>
      <c r="HU4" s="217"/>
      <c r="HV4" s="217"/>
      <c r="HW4" s="217"/>
      <c r="HX4" s="217"/>
      <c r="HY4" s="217"/>
      <c r="HZ4" s="217"/>
      <c r="IA4" s="217"/>
      <c r="IB4" s="217"/>
      <c r="IC4" s="217"/>
      <c r="ID4" s="217"/>
      <c r="IE4" s="217"/>
      <c r="IF4" s="217"/>
      <c r="IG4" s="217"/>
      <c r="IH4" s="217"/>
      <c r="II4" s="217"/>
      <c r="IJ4" s="217"/>
      <c r="IK4" s="217"/>
      <c r="IL4" s="217"/>
      <c r="IM4" s="217"/>
      <c r="IN4" s="217"/>
      <c r="IO4" s="217"/>
      <c r="IP4" s="217"/>
      <c r="IQ4" s="217"/>
      <c r="IR4" s="217"/>
      <c r="IS4" s="217"/>
      <c r="IT4" s="217"/>
      <c r="IU4" s="217"/>
      <c r="IV4" s="217"/>
      <c r="IW4" s="217"/>
    </row>
    <row r="5" customFormat="false" ht="15" hidden="false" customHeight="true" outlineLevel="0" collapsed="false">
      <c r="B5" s="49" t="s">
        <v>326</v>
      </c>
      <c r="C5" s="222" t="str">
        <f aca="false">IF(SUM('Workforce Mgmt Survey'!C4:C29)&lt;11,"High",IF(SUM('Workforce Mgmt Survey'!C4:C29)&gt;14,"Low","Moderate"))</f>
        <v>High</v>
      </c>
      <c r="D5" s="257" t="n">
        <f aca="false">'Workforce Mgmt Survey'!C36*'Workforce Mgmt Survey'!C34</f>
        <v>14560000</v>
      </c>
      <c r="E5" s="224" t="n">
        <f aca="false">IF(C5="High",(1-D14)*D5,IF(C5="Moderate",(1-E14)*D5,(1-F14)*D5))</f>
        <v>11648000</v>
      </c>
      <c r="F5" s="224" t="n">
        <f aca="false">D5-E5</f>
        <v>2912000</v>
      </c>
      <c r="G5" s="225" t="s">
        <v>327</v>
      </c>
      <c r="H5" s="215"/>
    </row>
    <row r="6" customFormat="false" ht="15" hidden="false" customHeight="false" outlineLevel="0" collapsed="false">
      <c r="B6" s="57" t="s">
        <v>96</v>
      </c>
      <c r="C6" s="228" t="str">
        <f aca="false">IF(SUM('Workforce Mgmt Survey'!C4:C29)&lt;11,"High",IF(SUM('Workforce Mgmt Survey'!C4:C29)&gt;14,"Low","Moderate"))</f>
        <v>High</v>
      </c>
      <c r="D6" s="229" t="n">
        <f aca="false">'Workforce Mgmt Survey'!C38*'Workforce Mgmt Survey'!C34*1.5</f>
        <v>1478400</v>
      </c>
      <c r="E6" s="230" t="n">
        <f aca="false">IF(C6="High",(1-D15)*D6,IF(C6="Moderate",(1-E15)*D6,(1-F15)*D6))</f>
        <v>1182720</v>
      </c>
      <c r="F6" s="230" t="n">
        <f aca="false">(D6-E6)</f>
        <v>295680</v>
      </c>
      <c r="G6" s="225"/>
      <c r="H6" s="215"/>
    </row>
    <row r="7" customFormat="false" ht="5.25" hidden="false" customHeight="true" outlineLevel="0" collapsed="false">
      <c r="H7" s="215"/>
    </row>
    <row r="8" customFormat="false" ht="15.75" hidden="false" customHeight="false" outlineLevel="0" collapsed="false">
      <c r="B8" s="231" t="s">
        <v>328</v>
      </c>
      <c r="E8" s="163"/>
      <c r="F8" s="232" t="n">
        <f aca="false">SUM(F5:F6)</f>
        <v>3207680</v>
      </c>
      <c r="H8" s="167"/>
      <c r="I8" s="77"/>
      <c r="J8" s="77"/>
      <c r="K8" s="77"/>
      <c r="L8" s="77"/>
      <c r="M8" s="77"/>
      <c r="N8" s="77"/>
      <c r="O8" s="77"/>
      <c r="P8" s="77"/>
      <c r="Q8" s="77"/>
      <c r="R8" s="77"/>
      <c r="S8" s="77"/>
      <c r="T8" s="77"/>
      <c r="U8" s="77"/>
      <c r="V8" s="77"/>
      <c r="W8" s="77"/>
      <c r="X8" s="77"/>
      <c r="Y8" s="77"/>
      <c r="Z8" s="77"/>
      <c r="AA8" s="77"/>
      <c r="AB8" s="77"/>
      <c r="AC8" s="77"/>
      <c r="AD8" s="77"/>
      <c r="AE8" s="77"/>
    </row>
    <row r="9" customFormat="false" ht="15.75" hidden="false" customHeight="false" outlineLevel="0" collapsed="false">
      <c r="B9" s="231"/>
      <c r="E9" s="163"/>
      <c r="F9" s="232"/>
      <c r="H9" s="167"/>
      <c r="I9" s="77"/>
      <c r="J9" s="77"/>
      <c r="K9" s="77"/>
      <c r="L9" s="77"/>
      <c r="M9" s="77"/>
      <c r="N9" s="77"/>
      <c r="O9" s="77"/>
      <c r="P9" s="77"/>
      <c r="Q9" s="77"/>
      <c r="R9" s="77"/>
      <c r="S9" s="77"/>
      <c r="T9" s="77"/>
      <c r="U9" s="77"/>
      <c r="V9" s="77"/>
      <c r="W9" s="77"/>
      <c r="X9" s="77"/>
      <c r="Y9" s="77"/>
      <c r="Z9" s="77"/>
      <c r="AA9" s="77"/>
      <c r="AB9" s="77"/>
      <c r="AC9" s="77"/>
      <c r="AD9" s="77"/>
      <c r="AE9" s="77"/>
    </row>
    <row r="11" customFormat="false" ht="31.5" hidden="false" customHeight="false" outlineLevel="0" collapsed="false">
      <c r="A11" s="47"/>
      <c r="B11" s="240" t="s">
        <v>329</v>
      </c>
      <c r="F11" s="241"/>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c r="CH11" s="47"/>
      <c r="CI11" s="47"/>
      <c r="CJ11" s="47"/>
      <c r="CK11" s="47"/>
      <c r="CL11" s="47"/>
      <c r="CM11" s="47"/>
      <c r="CN11" s="47"/>
      <c r="CO11" s="47"/>
      <c r="CP11" s="47"/>
      <c r="CQ11" s="47"/>
      <c r="CR11" s="47"/>
      <c r="CS11" s="47"/>
      <c r="CT11" s="47"/>
      <c r="CU11" s="47"/>
      <c r="CV11" s="47"/>
      <c r="CW11" s="47"/>
      <c r="CX11" s="47"/>
      <c r="CY11" s="47"/>
      <c r="CZ11" s="47"/>
      <c r="DA11" s="47"/>
      <c r="DB11" s="47"/>
      <c r="DC11" s="47"/>
      <c r="DD11" s="47"/>
      <c r="DE11" s="47"/>
      <c r="DF11" s="47"/>
      <c r="DG11" s="47"/>
      <c r="DH11" s="47"/>
      <c r="DI11" s="47"/>
      <c r="DJ11" s="47"/>
      <c r="DK11" s="47"/>
      <c r="DL11" s="47"/>
      <c r="DM11" s="47"/>
      <c r="DN11" s="47"/>
      <c r="DO11" s="47"/>
      <c r="DP11" s="47"/>
      <c r="DQ11" s="47"/>
      <c r="DR11" s="47"/>
      <c r="DS11" s="47"/>
      <c r="DT11" s="47"/>
      <c r="DU11" s="47"/>
      <c r="DV11" s="47"/>
      <c r="DW11" s="47"/>
      <c r="DX11" s="47"/>
      <c r="DY11" s="47"/>
      <c r="DZ11" s="47"/>
      <c r="EA11" s="47"/>
      <c r="EB11" s="47"/>
      <c r="EC11" s="47"/>
      <c r="ED11" s="47"/>
      <c r="EE11" s="47"/>
      <c r="EF11" s="47"/>
      <c r="EG11" s="47"/>
      <c r="EH11" s="47"/>
      <c r="EI11" s="47"/>
      <c r="EJ11" s="47"/>
      <c r="EK11" s="47"/>
      <c r="EL11" s="47"/>
      <c r="EM11" s="47"/>
      <c r="EN11" s="47"/>
      <c r="EO11" s="47"/>
      <c r="EP11" s="47"/>
      <c r="EQ11" s="47"/>
      <c r="ER11" s="47"/>
      <c r="ES11" s="47"/>
      <c r="ET11" s="47"/>
      <c r="EU11" s="47"/>
      <c r="EV11" s="47"/>
      <c r="EW11" s="47"/>
      <c r="EX11" s="47"/>
      <c r="EY11" s="47"/>
      <c r="EZ11" s="47"/>
      <c r="FA11" s="47"/>
      <c r="FB11" s="47"/>
      <c r="FC11" s="47"/>
      <c r="FD11" s="47"/>
      <c r="FE11" s="47"/>
      <c r="FF11" s="47"/>
      <c r="FG11" s="47"/>
      <c r="FH11" s="47"/>
      <c r="FI11" s="47"/>
      <c r="FJ11" s="47"/>
      <c r="FK11" s="47"/>
      <c r="FL11" s="47"/>
      <c r="FM11" s="47"/>
      <c r="FN11" s="47"/>
      <c r="FO11" s="47"/>
      <c r="FP11" s="47"/>
      <c r="FQ11" s="47"/>
      <c r="FR11" s="47"/>
      <c r="FS11" s="47"/>
      <c r="FT11" s="47"/>
      <c r="FU11" s="47"/>
      <c r="FV11" s="47"/>
      <c r="FW11" s="47"/>
      <c r="FX11" s="47"/>
      <c r="FY11" s="47"/>
      <c r="FZ11" s="47"/>
      <c r="GA11" s="47"/>
      <c r="GB11" s="47"/>
      <c r="GC11" s="47"/>
      <c r="GD11" s="47"/>
      <c r="GE11" s="47"/>
      <c r="GF11" s="47"/>
      <c r="GG11" s="47"/>
      <c r="GH11" s="47"/>
      <c r="GI11" s="47"/>
      <c r="GJ11" s="47"/>
      <c r="GK11" s="47"/>
      <c r="GL11" s="47"/>
      <c r="GM11" s="47"/>
      <c r="GN11" s="47"/>
      <c r="GO11" s="47"/>
      <c r="GP11" s="47"/>
      <c r="GQ11" s="47"/>
      <c r="GR11" s="47"/>
      <c r="GS11" s="47"/>
      <c r="GT11" s="47"/>
      <c r="GU11" s="47"/>
      <c r="GV11" s="47"/>
      <c r="GW11" s="47"/>
      <c r="GX11" s="47"/>
      <c r="GY11" s="47"/>
      <c r="GZ11" s="47"/>
      <c r="HA11" s="47"/>
      <c r="HB11" s="47"/>
      <c r="HC11" s="47"/>
      <c r="HD11" s="47"/>
      <c r="HE11" s="47"/>
      <c r="HF11" s="47"/>
      <c r="HG11" s="47"/>
      <c r="HH11" s="47"/>
      <c r="HI11" s="47"/>
      <c r="HJ11" s="47"/>
      <c r="HK11" s="47"/>
      <c r="HL11" s="47"/>
      <c r="HM11" s="47"/>
      <c r="HN11" s="47"/>
      <c r="HO11" s="47"/>
      <c r="HP11" s="47"/>
      <c r="HQ11" s="47"/>
      <c r="HR11" s="47"/>
      <c r="HS11" s="47"/>
      <c r="HT11" s="47"/>
      <c r="HU11" s="47"/>
      <c r="HV11" s="47"/>
      <c r="HW11" s="47"/>
      <c r="HX11" s="47"/>
      <c r="HY11" s="47"/>
      <c r="HZ11" s="47"/>
      <c r="IA11" s="47"/>
      <c r="IB11" s="47"/>
      <c r="IC11" s="47"/>
      <c r="ID11" s="47"/>
      <c r="IE11" s="47"/>
      <c r="IF11" s="47"/>
      <c r="IG11" s="47"/>
      <c r="IH11" s="47"/>
      <c r="II11" s="47"/>
      <c r="IJ11" s="47"/>
      <c r="IK11" s="47"/>
      <c r="IL11" s="47"/>
      <c r="IM11" s="47"/>
      <c r="IN11" s="47"/>
      <c r="IO11" s="47"/>
      <c r="IP11" s="47"/>
      <c r="IQ11" s="47"/>
      <c r="IR11" s="47"/>
      <c r="IS11" s="47"/>
      <c r="IT11" s="47"/>
      <c r="IU11" s="47"/>
      <c r="IV11" s="47"/>
      <c r="IW11" s="47"/>
    </row>
    <row r="12" customFormat="false" ht="12.75" hidden="false" customHeight="false" outlineLevel="0" collapsed="false">
      <c r="A12" s="47"/>
      <c r="B12" s="242"/>
      <c r="C12" s="243"/>
      <c r="D12" s="244" t="s">
        <v>315</v>
      </c>
      <c r="E12" s="244"/>
      <c r="F12" s="244"/>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7"/>
      <c r="BP12" s="47"/>
      <c r="BQ12" s="47"/>
      <c r="BR12" s="47"/>
      <c r="BS12" s="47"/>
      <c r="BT12" s="47"/>
      <c r="BU12" s="47"/>
      <c r="BV12" s="47"/>
      <c r="BW12" s="47"/>
      <c r="BX12" s="47"/>
      <c r="BY12" s="47"/>
      <c r="BZ12" s="47"/>
      <c r="CA12" s="47"/>
      <c r="CB12" s="47"/>
      <c r="CC12" s="47"/>
      <c r="CD12" s="47"/>
      <c r="CE12" s="47"/>
      <c r="CF12" s="47"/>
      <c r="CG12" s="47"/>
      <c r="CH12" s="47"/>
      <c r="CI12" s="47"/>
      <c r="CJ12" s="47"/>
      <c r="CK12" s="47"/>
      <c r="CL12" s="47"/>
      <c r="CM12" s="47"/>
      <c r="CN12" s="47"/>
      <c r="CO12" s="47"/>
      <c r="CP12" s="47"/>
      <c r="CQ12" s="47"/>
      <c r="CR12" s="47"/>
      <c r="CS12" s="47"/>
      <c r="CT12" s="47"/>
      <c r="CU12" s="47"/>
      <c r="CV12" s="47"/>
      <c r="CW12" s="47"/>
      <c r="CX12" s="47"/>
      <c r="CY12" s="47"/>
      <c r="CZ12" s="47"/>
      <c r="DA12" s="47"/>
      <c r="DB12" s="47"/>
      <c r="DC12" s="47"/>
      <c r="DD12" s="47"/>
      <c r="DE12" s="47"/>
      <c r="DF12" s="47"/>
      <c r="DG12" s="47"/>
      <c r="DH12" s="47"/>
      <c r="DI12" s="47"/>
      <c r="DJ12" s="47"/>
      <c r="DK12" s="47"/>
      <c r="DL12" s="47"/>
      <c r="DM12" s="47"/>
      <c r="DN12" s="47"/>
      <c r="DO12" s="47"/>
      <c r="DP12" s="47"/>
      <c r="DQ12" s="47"/>
      <c r="DR12" s="47"/>
      <c r="DS12" s="47"/>
      <c r="DT12" s="47"/>
      <c r="DU12" s="47"/>
      <c r="DV12" s="47"/>
      <c r="DW12" s="47"/>
      <c r="DX12" s="47"/>
      <c r="DY12" s="47"/>
      <c r="DZ12" s="47"/>
      <c r="EA12" s="47"/>
      <c r="EB12" s="47"/>
      <c r="EC12" s="47"/>
      <c r="ED12" s="47"/>
      <c r="EE12" s="47"/>
      <c r="EF12" s="47"/>
      <c r="EG12" s="47"/>
      <c r="EH12" s="47"/>
      <c r="EI12" s="47"/>
      <c r="EJ12" s="47"/>
      <c r="EK12" s="47"/>
      <c r="EL12" s="47"/>
      <c r="EM12" s="47"/>
      <c r="EN12" s="47"/>
      <c r="EO12" s="47"/>
      <c r="EP12" s="47"/>
      <c r="EQ12" s="47"/>
      <c r="ER12" s="47"/>
      <c r="ES12" s="47"/>
      <c r="ET12" s="47"/>
      <c r="EU12" s="47"/>
      <c r="EV12" s="47"/>
      <c r="EW12" s="47"/>
      <c r="EX12" s="47"/>
      <c r="EY12" s="47"/>
      <c r="EZ12" s="47"/>
      <c r="FA12" s="47"/>
      <c r="FB12" s="47"/>
      <c r="FC12" s="47"/>
      <c r="FD12" s="47"/>
      <c r="FE12" s="47"/>
      <c r="FF12" s="47"/>
      <c r="FG12" s="47"/>
      <c r="FH12" s="47"/>
      <c r="FI12" s="47"/>
      <c r="FJ12" s="47"/>
      <c r="FK12" s="47"/>
      <c r="FL12" s="47"/>
      <c r="FM12" s="47"/>
      <c r="FN12" s="47"/>
      <c r="FO12" s="47"/>
      <c r="FP12" s="47"/>
      <c r="FQ12" s="47"/>
      <c r="FR12" s="47"/>
      <c r="FS12" s="47"/>
      <c r="FT12" s="47"/>
      <c r="FU12" s="47"/>
      <c r="FV12" s="47"/>
      <c r="FW12" s="47"/>
      <c r="FX12" s="47"/>
      <c r="FY12" s="47"/>
      <c r="FZ12" s="47"/>
      <c r="GA12" s="47"/>
      <c r="GB12" s="47"/>
      <c r="GC12" s="47"/>
      <c r="GD12" s="47"/>
      <c r="GE12" s="47"/>
      <c r="GF12" s="47"/>
      <c r="GG12" s="47"/>
      <c r="GH12" s="47"/>
      <c r="GI12" s="47"/>
      <c r="GJ12" s="47"/>
      <c r="GK12" s="47"/>
      <c r="GL12" s="47"/>
      <c r="GM12" s="47"/>
      <c r="GN12" s="47"/>
      <c r="GO12" s="47"/>
      <c r="GP12" s="47"/>
      <c r="GQ12" s="47"/>
      <c r="GR12" s="47"/>
      <c r="GS12" s="47"/>
      <c r="GT12" s="47"/>
      <c r="GU12" s="47"/>
      <c r="GV12" s="47"/>
      <c r="GW12" s="47"/>
      <c r="GX12" s="47"/>
      <c r="GY12" s="47"/>
      <c r="GZ12" s="47"/>
      <c r="HA12" s="47"/>
      <c r="HB12" s="47"/>
      <c r="HC12" s="47"/>
      <c r="HD12" s="47"/>
      <c r="HE12" s="47"/>
      <c r="HF12" s="47"/>
      <c r="HG12" s="47"/>
      <c r="HH12" s="47"/>
      <c r="HI12" s="47"/>
      <c r="HJ12" s="47"/>
      <c r="HK12" s="47"/>
      <c r="HL12" s="47"/>
      <c r="HM12" s="47"/>
      <c r="HN12" s="47"/>
      <c r="HO12" s="47"/>
      <c r="HP12" s="47"/>
      <c r="HQ12" s="47"/>
      <c r="HR12" s="47"/>
      <c r="HS12" s="47"/>
      <c r="HT12" s="47"/>
      <c r="HU12" s="47"/>
      <c r="HV12" s="47"/>
      <c r="HW12" s="47"/>
      <c r="HX12" s="47"/>
      <c r="HY12" s="47"/>
      <c r="HZ12" s="47"/>
      <c r="IA12" s="47"/>
      <c r="IB12" s="47"/>
      <c r="IC12" s="47"/>
      <c r="ID12" s="47"/>
      <c r="IE12" s="47"/>
      <c r="IF12" s="47"/>
      <c r="IG12" s="47"/>
      <c r="IH12" s="47"/>
      <c r="II12" s="47"/>
      <c r="IJ12" s="47"/>
      <c r="IK12" s="47"/>
      <c r="IL12" s="47"/>
      <c r="IM12" s="47"/>
      <c r="IN12" s="47"/>
      <c r="IO12" s="47"/>
      <c r="IP12" s="47"/>
      <c r="IQ12" s="47"/>
      <c r="IR12" s="47"/>
      <c r="IS12" s="47"/>
      <c r="IT12" s="47"/>
      <c r="IU12" s="47"/>
      <c r="IV12" s="47"/>
      <c r="IW12" s="47"/>
    </row>
    <row r="13" customFormat="false" ht="12.75" hidden="false" customHeight="false" outlineLevel="0" collapsed="false">
      <c r="A13" s="47"/>
      <c r="B13" s="258" t="s">
        <v>301</v>
      </c>
      <c r="C13" s="259" t="s">
        <v>316</v>
      </c>
      <c r="D13" s="260" t="s">
        <v>317</v>
      </c>
      <c r="E13" s="244" t="s">
        <v>318</v>
      </c>
      <c r="F13" s="244" t="s">
        <v>319</v>
      </c>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AY13" s="47"/>
      <c r="AZ13" s="47"/>
      <c r="BA13" s="47"/>
      <c r="BB13" s="47"/>
      <c r="BC13" s="47"/>
      <c r="BD13" s="47"/>
      <c r="BE13" s="47"/>
      <c r="BF13" s="47"/>
      <c r="BG13" s="47"/>
      <c r="BH13" s="47"/>
      <c r="BI13" s="47"/>
      <c r="BJ13" s="47"/>
      <c r="BK13" s="47"/>
      <c r="BL13" s="47"/>
      <c r="BM13" s="47"/>
      <c r="BN13" s="47"/>
      <c r="BO13" s="47"/>
      <c r="BP13" s="47"/>
      <c r="BQ13" s="47"/>
      <c r="BR13" s="47"/>
      <c r="BS13" s="47"/>
      <c r="BT13" s="47"/>
      <c r="BU13" s="47"/>
      <c r="BV13" s="47"/>
      <c r="BW13" s="47"/>
      <c r="BX13" s="47"/>
      <c r="BY13" s="47"/>
      <c r="BZ13" s="47"/>
      <c r="CA13" s="47"/>
      <c r="CB13" s="47"/>
      <c r="CC13" s="47"/>
      <c r="CD13" s="47"/>
      <c r="CE13" s="47"/>
      <c r="CF13" s="47"/>
      <c r="CG13" s="47"/>
      <c r="CH13" s="47"/>
      <c r="CI13" s="47"/>
      <c r="CJ13" s="47"/>
      <c r="CK13" s="47"/>
      <c r="CL13" s="47"/>
      <c r="CM13" s="47"/>
      <c r="CN13" s="47"/>
      <c r="CO13" s="47"/>
      <c r="CP13" s="47"/>
      <c r="CQ13" s="47"/>
      <c r="CR13" s="47"/>
      <c r="CS13" s="47"/>
      <c r="CT13" s="47"/>
      <c r="CU13" s="47"/>
      <c r="CV13" s="47"/>
      <c r="CW13" s="47"/>
      <c r="CX13" s="47"/>
      <c r="CY13" s="47"/>
      <c r="CZ13" s="47"/>
      <c r="DA13" s="47"/>
      <c r="DB13" s="47"/>
      <c r="DC13" s="47"/>
      <c r="DD13" s="47"/>
      <c r="DE13" s="47"/>
      <c r="DF13" s="47"/>
      <c r="DG13" s="47"/>
      <c r="DH13" s="47"/>
      <c r="DI13" s="47"/>
      <c r="DJ13" s="47"/>
      <c r="DK13" s="47"/>
      <c r="DL13" s="47"/>
      <c r="DM13" s="47"/>
      <c r="DN13" s="47"/>
      <c r="DO13" s="47"/>
      <c r="DP13" s="47"/>
      <c r="DQ13" s="47"/>
      <c r="DR13" s="47"/>
      <c r="DS13" s="47"/>
      <c r="DT13" s="47"/>
      <c r="DU13" s="47"/>
      <c r="DV13" s="47"/>
      <c r="DW13" s="47"/>
      <c r="DX13" s="47"/>
      <c r="DY13" s="47"/>
      <c r="DZ13" s="47"/>
      <c r="EA13" s="47"/>
      <c r="EB13" s="47"/>
      <c r="EC13" s="47"/>
      <c r="ED13" s="47"/>
      <c r="EE13" s="47"/>
      <c r="EF13" s="47"/>
      <c r="EG13" s="47"/>
      <c r="EH13" s="47"/>
      <c r="EI13" s="47"/>
      <c r="EJ13" s="47"/>
      <c r="EK13" s="47"/>
      <c r="EL13" s="47"/>
      <c r="EM13" s="47"/>
      <c r="EN13" s="47"/>
      <c r="EO13" s="47"/>
      <c r="EP13" s="47"/>
      <c r="EQ13" s="47"/>
      <c r="ER13" s="47"/>
      <c r="ES13" s="47"/>
      <c r="ET13" s="47"/>
      <c r="EU13" s="47"/>
      <c r="EV13" s="47"/>
      <c r="EW13" s="47"/>
      <c r="EX13" s="47"/>
      <c r="EY13" s="47"/>
      <c r="EZ13" s="47"/>
      <c r="FA13" s="47"/>
      <c r="FB13" s="47"/>
      <c r="FC13" s="47"/>
      <c r="FD13" s="47"/>
      <c r="FE13" s="47"/>
      <c r="FF13" s="47"/>
      <c r="FG13" s="47"/>
      <c r="FH13" s="47"/>
      <c r="FI13" s="47"/>
      <c r="FJ13" s="47"/>
      <c r="FK13" s="47"/>
      <c r="FL13" s="47"/>
      <c r="FM13" s="47"/>
      <c r="FN13" s="47"/>
      <c r="FO13" s="47"/>
      <c r="FP13" s="47"/>
      <c r="FQ13" s="47"/>
      <c r="FR13" s="47"/>
      <c r="FS13" s="47"/>
      <c r="FT13" s="47"/>
      <c r="FU13" s="47"/>
      <c r="FV13" s="47"/>
      <c r="FW13" s="47"/>
      <c r="FX13" s="47"/>
      <c r="FY13" s="47"/>
      <c r="FZ13" s="47"/>
      <c r="GA13" s="47"/>
      <c r="GB13" s="47"/>
      <c r="GC13" s="47"/>
      <c r="GD13" s="47"/>
      <c r="GE13" s="47"/>
      <c r="GF13" s="47"/>
      <c r="GG13" s="47"/>
      <c r="GH13" s="47"/>
      <c r="GI13" s="47"/>
      <c r="GJ13" s="47"/>
      <c r="GK13" s="47"/>
      <c r="GL13" s="47"/>
      <c r="GM13" s="47"/>
      <c r="GN13" s="47"/>
      <c r="GO13" s="47"/>
      <c r="GP13" s="47"/>
      <c r="GQ13" s="47"/>
      <c r="GR13" s="47"/>
      <c r="GS13" s="47"/>
      <c r="GT13" s="47"/>
      <c r="GU13" s="47"/>
      <c r="GV13" s="47"/>
      <c r="GW13" s="47"/>
      <c r="GX13" s="47"/>
      <c r="GY13" s="47"/>
      <c r="GZ13" s="47"/>
      <c r="HA13" s="47"/>
      <c r="HB13" s="47"/>
      <c r="HC13" s="47"/>
      <c r="HD13" s="47"/>
      <c r="HE13" s="47"/>
      <c r="HF13" s="47"/>
      <c r="HG13" s="47"/>
      <c r="HH13" s="47"/>
      <c r="HI13" s="47"/>
      <c r="HJ13" s="47"/>
      <c r="HK13" s="47"/>
      <c r="HL13" s="47"/>
      <c r="HM13" s="47"/>
      <c r="HN13" s="47"/>
      <c r="HO13" s="47"/>
      <c r="HP13" s="47"/>
      <c r="HQ13" s="47"/>
      <c r="HR13" s="47"/>
      <c r="HS13" s="47"/>
      <c r="HT13" s="47"/>
      <c r="HU13" s="47"/>
      <c r="HV13" s="47"/>
      <c r="HW13" s="47"/>
      <c r="HX13" s="47"/>
      <c r="HY13" s="47"/>
      <c r="HZ13" s="47"/>
      <c r="IA13" s="47"/>
      <c r="IB13" s="47"/>
      <c r="IC13" s="47"/>
      <c r="ID13" s="47"/>
      <c r="IE13" s="47"/>
      <c r="IF13" s="47"/>
      <c r="IG13" s="47"/>
      <c r="IH13" s="47"/>
      <c r="II13" s="47"/>
      <c r="IJ13" s="47"/>
      <c r="IK13" s="47"/>
      <c r="IL13" s="47"/>
      <c r="IM13" s="47"/>
      <c r="IN13" s="47"/>
      <c r="IO13" s="47"/>
      <c r="IP13" s="47"/>
      <c r="IQ13" s="47"/>
      <c r="IR13" s="47"/>
      <c r="IS13" s="47"/>
      <c r="IT13" s="47"/>
      <c r="IU13" s="47"/>
      <c r="IV13" s="47"/>
      <c r="IW13" s="47"/>
    </row>
    <row r="14" customFormat="false" ht="12.75" hidden="false" customHeight="false" outlineLevel="0" collapsed="false">
      <c r="A14" s="47"/>
      <c r="B14" s="261" t="s">
        <v>326</v>
      </c>
      <c r="C14" s="262" t="s">
        <v>330</v>
      </c>
      <c r="D14" s="263" t="n">
        <v>0.2</v>
      </c>
      <c r="E14" s="264" t="n">
        <v>0.1</v>
      </c>
      <c r="F14" s="264" t="n">
        <v>0.02</v>
      </c>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47"/>
      <c r="BP14" s="47"/>
      <c r="BQ14" s="47"/>
      <c r="BR14" s="47"/>
      <c r="BS14" s="47"/>
      <c r="BT14" s="47"/>
      <c r="BU14" s="47"/>
      <c r="BV14" s="47"/>
      <c r="BW14" s="47"/>
      <c r="BX14" s="47"/>
      <c r="BY14" s="47"/>
      <c r="BZ14" s="47"/>
      <c r="CA14" s="47"/>
      <c r="CB14" s="47"/>
      <c r="CC14" s="47"/>
      <c r="CD14" s="47"/>
      <c r="CE14" s="47"/>
      <c r="CF14" s="47"/>
      <c r="CG14" s="47"/>
      <c r="CH14" s="47"/>
      <c r="CI14" s="47"/>
      <c r="CJ14" s="47"/>
      <c r="CK14" s="47"/>
      <c r="CL14" s="47"/>
      <c r="CM14" s="47"/>
      <c r="CN14" s="47"/>
      <c r="CO14" s="47"/>
      <c r="CP14" s="47"/>
      <c r="CQ14" s="47"/>
      <c r="CR14" s="47"/>
      <c r="CS14" s="47"/>
      <c r="CT14" s="47"/>
      <c r="CU14" s="47"/>
      <c r="CV14" s="47"/>
      <c r="CW14" s="47"/>
      <c r="CX14" s="47"/>
      <c r="CY14" s="47"/>
      <c r="CZ14" s="47"/>
      <c r="DA14" s="47"/>
      <c r="DB14" s="47"/>
      <c r="DC14" s="47"/>
      <c r="DD14" s="47"/>
      <c r="DE14" s="47"/>
      <c r="DF14" s="47"/>
      <c r="DG14" s="47"/>
      <c r="DH14" s="47"/>
      <c r="DI14" s="47"/>
      <c r="DJ14" s="47"/>
      <c r="DK14" s="47"/>
      <c r="DL14" s="47"/>
      <c r="DM14" s="47"/>
      <c r="DN14" s="47"/>
      <c r="DO14" s="47"/>
      <c r="DP14" s="47"/>
      <c r="DQ14" s="47"/>
      <c r="DR14" s="47"/>
      <c r="DS14" s="47"/>
      <c r="DT14" s="47"/>
      <c r="DU14" s="47"/>
      <c r="DV14" s="47"/>
      <c r="DW14" s="47"/>
      <c r="DX14" s="47"/>
      <c r="DY14" s="47"/>
      <c r="DZ14" s="47"/>
      <c r="EA14" s="47"/>
      <c r="EB14" s="47"/>
      <c r="EC14" s="47"/>
      <c r="ED14" s="47"/>
      <c r="EE14" s="47"/>
      <c r="EF14" s="47"/>
      <c r="EG14" s="47"/>
      <c r="EH14" s="47"/>
      <c r="EI14" s="47"/>
      <c r="EJ14" s="47"/>
      <c r="EK14" s="47"/>
      <c r="EL14" s="47"/>
      <c r="EM14" s="47"/>
      <c r="EN14" s="47"/>
      <c r="EO14" s="47"/>
      <c r="EP14" s="47"/>
      <c r="EQ14" s="47"/>
      <c r="ER14" s="47"/>
      <c r="ES14" s="47"/>
      <c r="ET14" s="47"/>
      <c r="EU14" s="47"/>
      <c r="EV14" s="47"/>
      <c r="EW14" s="47"/>
      <c r="EX14" s="47"/>
      <c r="EY14" s="47"/>
      <c r="EZ14" s="47"/>
      <c r="FA14" s="47"/>
      <c r="FB14" s="47"/>
      <c r="FC14" s="47"/>
      <c r="FD14" s="47"/>
      <c r="FE14" s="47"/>
      <c r="FF14" s="47"/>
      <c r="FG14" s="47"/>
      <c r="FH14" s="47"/>
      <c r="FI14" s="47"/>
      <c r="FJ14" s="47"/>
      <c r="FK14" s="47"/>
      <c r="FL14" s="47"/>
      <c r="FM14" s="47"/>
      <c r="FN14" s="47"/>
      <c r="FO14" s="47"/>
      <c r="FP14" s="47"/>
      <c r="FQ14" s="47"/>
      <c r="FR14" s="47"/>
      <c r="FS14" s="47"/>
      <c r="FT14" s="47"/>
      <c r="FU14" s="47"/>
      <c r="FV14" s="47"/>
      <c r="FW14" s="47"/>
      <c r="FX14" s="47"/>
      <c r="FY14" s="47"/>
      <c r="FZ14" s="47"/>
      <c r="GA14" s="47"/>
      <c r="GB14" s="47"/>
      <c r="GC14" s="47"/>
      <c r="GD14" s="47"/>
      <c r="GE14" s="47"/>
      <c r="GF14" s="47"/>
      <c r="GG14" s="47"/>
      <c r="GH14" s="47"/>
      <c r="GI14" s="47"/>
      <c r="GJ14" s="47"/>
      <c r="GK14" s="47"/>
      <c r="GL14" s="47"/>
      <c r="GM14" s="47"/>
      <c r="GN14" s="47"/>
      <c r="GO14" s="47"/>
      <c r="GP14" s="47"/>
      <c r="GQ14" s="47"/>
      <c r="GR14" s="47"/>
      <c r="GS14" s="47"/>
      <c r="GT14" s="47"/>
      <c r="GU14" s="47"/>
      <c r="GV14" s="47"/>
      <c r="GW14" s="47"/>
      <c r="GX14" s="47"/>
      <c r="GY14" s="47"/>
      <c r="GZ14" s="47"/>
      <c r="HA14" s="47"/>
      <c r="HB14" s="47"/>
      <c r="HC14" s="47"/>
      <c r="HD14" s="47"/>
      <c r="HE14" s="47"/>
      <c r="HF14" s="47"/>
      <c r="HG14" s="47"/>
      <c r="HH14" s="47"/>
      <c r="HI14" s="47"/>
      <c r="HJ14" s="47"/>
      <c r="HK14" s="47"/>
      <c r="HL14" s="47"/>
      <c r="HM14" s="47"/>
      <c r="HN14" s="47"/>
      <c r="HO14" s="47"/>
      <c r="HP14" s="47"/>
      <c r="HQ14" s="47"/>
      <c r="HR14" s="47"/>
      <c r="HS14" s="47"/>
      <c r="HT14" s="47"/>
      <c r="HU14" s="47"/>
      <c r="HV14" s="47"/>
      <c r="HW14" s="47"/>
      <c r="HX14" s="47"/>
      <c r="HY14" s="47"/>
      <c r="HZ14" s="47"/>
      <c r="IA14" s="47"/>
      <c r="IB14" s="47"/>
      <c r="IC14" s="47"/>
      <c r="ID14" s="47"/>
      <c r="IE14" s="47"/>
      <c r="IF14" s="47"/>
      <c r="IG14" s="47"/>
      <c r="IH14" s="47"/>
      <c r="II14" s="47"/>
      <c r="IJ14" s="47"/>
      <c r="IK14" s="47"/>
      <c r="IL14" s="47"/>
      <c r="IM14" s="47"/>
      <c r="IN14" s="47"/>
      <c r="IO14" s="47"/>
      <c r="IP14" s="47"/>
      <c r="IQ14" s="47"/>
      <c r="IR14" s="47"/>
      <c r="IS14" s="47"/>
      <c r="IT14" s="47"/>
      <c r="IU14" s="47"/>
      <c r="IV14" s="47"/>
      <c r="IW14" s="47"/>
    </row>
    <row r="15" customFormat="false" ht="12.75" hidden="false" customHeight="false" outlineLevel="0" collapsed="false">
      <c r="B15" s="265" t="s">
        <v>96</v>
      </c>
      <c r="C15" s="262" t="s">
        <v>331</v>
      </c>
      <c r="D15" s="263" t="n">
        <v>0.2</v>
      </c>
      <c r="E15" s="264" t="n">
        <v>0.1</v>
      </c>
      <c r="F15" s="264" t="n">
        <v>0.02</v>
      </c>
    </row>
    <row r="20" customFormat="false" ht="12.75" hidden="false" customHeight="false" outlineLevel="0" collapsed="false">
      <c r="E20" s="266"/>
    </row>
  </sheetData>
  <mergeCells count="2">
    <mergeCell ref="G5:G6"/>
    <mergeCell ref="D12:F12"/>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IW23"/>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E9" activeCellId="0" sqref="E9"/>
    </sheetView>
  </sheetViews>
  <sheetFormatPr defaultColWidth="9.13671875" defaultRowHeight="12.75" customHeight="true" zeroHeight="false" outlineLevelRow="0" outlineLevelCol="0"/>
  <cols>
    <col collapsed="false" customWidth="true" hidden="false" outlineLevel="0" max="1" min="1" style="37" width="3.14"/>
    <col collapsed="false" customWidth="true" hidden="false" outlineLevel="0" max="2" min="2" style="152" width="66.85"/>
    <col collapsed="false" customWidth="true" hidden="false" outlineLevel="0" max="3" min="3" style="37" width="27.28"/>
    <col collapsed="false" customWidth="true" hidden="false" outlineLevel="0" max="4" min="4" style="37" width="13.28"/>
    <col collapsed="false" customWidth="true" hidden="false" outlineLevel="0" max="5" min="5" style="37" width="12.99"/>
    <col collapsed="false" customWidth="true" hidden="false" outlineLevel="0" max="6" min="6" style="37" width="13.7"/>
    <col collapsed="false" customWidth="true" hidden="false" outlineLevel="0" max="7" min="7" style="37" width="23.7"/>
    <col collapsed="false" customWidth="true" hidden="false" outlineLevel="0" max="8" min="8" style="37" width="2.42"/>
    <col collapsed="false" customWidth="false" hidden="false" outlineLevel="0" max="257" min="9" style="37" width="9.14"/>
  </cols>
  <sheetData>
    <row r="2" customFormat="false" ht="15" hidden="false" customHeight="false" outlineLevel="0" collapsed="false">
      <c r="C2" s="214"/>
      <c r="D2" s="163"/>
      <c r="F2" s="163"/>
      <c r="H2" s="215"/>
    </row>
    <row r="3" customFormat="false" ht="15.75" hidden="false" customHeight="false" outlineLevel="0" collapsed="false">
      <c r="B3" s="267" t="s">
        <v>332</v>
      </c>
      <c r="C3" s="8"/>
      <c r="D3" s="8"/>
      <c r="E3" s="8"/>
      <c r="F3" s="8"/>
      <c r="G3" s="8"/>
      <c r="H3" s="215"/>
    </row>
    <row r="4" customFormat="false" ht="25.5" hidden="false" customHeight="false" outlineLevel="0" collapsed="false">
      <c r="A4" s="217"/>
      <c r="B4" s="268" t="s">
        <v>301</v>
      </c>
      <c r="C4" s="269" t="s">
        <v>302</v>
      </c>
      <c r="D4" s="270" t="s">
        <v>303</v>
      </c>
      <c r="E4" s="270" t="s">
        <v>304</v>
      </c>
      <c r="F4" s="269" t="s">
        <v>305</v>
      </c>
      <c r="G4" s="269" t="s">
        <v>306</v>
      </c>
      <c r="H4" s="221"/>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c r="HD4" s="217"/>
      <c r="HE4" s="217"/>
      <c r="HF4" s="217"/>
      <c r="HG4" s="217"/>
      <c r="HH4" s="217"/>
      <c r="HI4" s="217"/>
      <c r="HJ4" s="217"/>
      <c r="HK4" s="217"/>
      <c r="HL4" s="217"/>
      <c r="HM4" s="217"/>
      <c r="HN4" s="217"/>
      <c r="HO4" s="217"/>
      <c r="HP4" s="217"/>
      <c r="HQ4" s="217"/>
      <c r="HR4" s="217"/>
      <c r="HS4" s="217"/>
      <c r="HT4" s="217"/>
      <c r="HU4" s="217"/>
      <c r="HV4" s="217"/>
      <c r="HW4" s="217"/>
      <c r="HX4" s="217"/>
      <c r="HY4" s="217"/>
      <c r="HZ4" s="217"/>
      <c r="IA4" s="217"/>
      <c r="IB4" s="217"/>
      <c r="IC4" s="217"/>
      <c r="ID4" s="217"/>
      <c r="IE4" s="217"/>
      <c r="IF4" s="217"/>
      <c r="IG4" s="217"/>
      <c r="IH4" s="217"/>
      <c r="II4" s="217"/>
      <c r="IJ4" s="217"/>
      <c r="IK4" s="217"/>
      <c r="IL4" s="217"/>
      <c r="IM4" s="217"/>
      <c r="IN4" s="217"/>
      <c r="IO4" s="217"/>
      <c r="IP4" s="217"/>
      <c r="IQ4" s="217"/>
      <c r="IR4" s="217"/>
      <c r="IS4" s="217"/>
      <c r="IT4" s="217"/>
      <c r="IU4" s="217"/>
      <c r="IV4" s="217"/>
      <c r="IW4" s="217"/>
    </row>
    <row r="5" customFormat="false" ht="15" hidden="false" customHeight="false" outlineLevel="0" collapsed="false">
      <c r="B5" s="271" t="s">
        <v>333</v>
      </c>
      <c r="C5" s="272" t="str">
        <f aca="false">IF('IT Survey'!C4=1,"Low",IF('IT Survey'!C4=3,"Low",IF('IT Survey'!C10=2,"High","Moderate")))</f>
        <v>Low</v>
      </c>
      <c r="D5" s="273" t="n">
        <f aca="false">'IT Survey'!C19*'IT Survey'!C21</f>
        <v>90000</v>
      </c>
      <c r="E5" s="274" t="n">
        <f aca="false">IF(C5="High",(1-D17)*D5,IF(C5="Moderate",(1-E17)*D5,(1-F17)*D5))</f>
        <v>90000</v>
      </c>
      <c r="F5" s="273" t="n">
        <f aca="false">D5-E5</f>
        <v>0</v>
      </c>
      <c r="G5" s="26" t="s">
        <v>334</v>
      </c>
      <c r="H5" s="215"/>
    </row>
    <row r="6" customFormat="false" ht="15" hidden="false" customHeight="false" outlineLevel="0" collapsed="false">
      <c r="B6" s="275" t="s">
        <v>335</v>
      </c>
      <c r="C6" s="276" t="str">
        <f aca="false">IF('IT Survey'!C4=1,"Low",IF('IT Survey'!C4=3,"Low",IF('IT Survey'!C10=2,"High","Moderate")))</f>
        <v>Low</v>
      </c>
      <c r="D6" s="277" t="n">
        <f aca="false">'IT Survey'!C23*'IT Survey'!C21</f>
        <v>30000</v>
      </c>
      <c r="E6" s="278" t="n">
        <f aca="false">IF(C6="High",(1-D18)*D6,IF(C6="Moderate",(1-E18)*D6,(1-F18)*D6))</f>
        <v>30000</v>
      </c>
      <c r="F6" s="277" t="n">
        <f aca="false">(D6-E6)</f>
        <v>0</v>
      </c>
      <c r="G6" s="279"/>
      <c r="H6" s="215"/>
    </row>
    <row r="7" customFormat="false" ht="15" hidden="false" customHeight="false" outlineLevel="0" collapsed="false">
      <c r="B7" s="275" t="s">
        <v>336</v>
      </c>
      <c r="C7" s="276" t="str">
        <f aca="false">IF('IT Survey'!C27=1,"High",IF('IT Survey'!C27=2,"Moderate","Low"))</f>
        <v>High</v>
      </c>
      <c r="D7" s="277" t="n">
        <f aca="false">'IT Survey'!C33*'IT Survey'!C35*'IT Survey'!C37</f>
        <v>327600</v>
      </c>
      <c r="E7" s="278" t="n">
        <f aca="false">IF(C7="High",(1-D19)*D7,IF(C7="Moderate",(1-E19)*D7,(1-F19)*D7))</f>
        <v>0</v>
      </c>
      <c r="F7" s="277" t="n">
        <f aca="false">(D7-E7)</f>
        <v>327600</v>
      </c>
      <c r="G7" s="279"/>
      <c r="H7" s="215"/>
    </row>
    <row r="8" customFormat="false" ht="15" hidden="false" customHeight="false" outlineLevel="0" collapsed="false">
      <c r="B8" s="275" t="s">
        <v>107</v>
      </c>
      <c r="C8" s="276" t="str">
        <f aca="false">IF('IT Survey'!C27=1,"High",IF('IT Survey'!C27=2,"Moderate","Low"))</f>
        <v>High</v>
      </c>
      <c r="D8" s="280" t="s">
        <v>337</v>
      </c>
      <c r="E8" s="278" t="n">
        <f aca="false">IF(C8="High",D20*'General Financial Info Survey'!C14,IF(C8="Moderate",E20*'General Financial Info Survey'!C14,(F20)*'General Financial Info Survey'!C14))</f>
        <v>28569</v>
      </c>
      <c r="F8" s="277" t="n">
        <f aca="false">E8</f>
        <v>28569</v>
      </c>
      <c r="G8" s="279"/>
      <c r="H8" s="215"/>
    </row>
    <row r="9" customFormat="false" ht="15" hidden="false" customHeight="false" outlineLevel="0" collapsed="false">
      <c r="B9" s="281" t="s">
        <v>108</v>
      </c>
      <c r="C9" s="282" t="str">
        <f aca="false">IF('IT Survey'!C15&gt;0,"High","Low")</f>
        <v>High</v>
      </c>
      <c r="D9" s="283" t="n">
        <f aca="false">'IT Survey'!C15</f>
        <v>0.01</v>
      </c>
      <c r="E9" s="284" t="n">
        <v>0</v>
      </c>
      <c r="F9" s="283" t="n">
        <f aca="false">(D9-E9)</f>
        <v>0.01</v>
      </c>
      <c r="G9" s="30"/>
      <c r="H9" s="215"/>
    </row>
    <row r="10" customFormat="false" ht="5.25" hidden="false" customHeight="true" outlineLevel="0" collapsed="false">
      <c r="B10" s="7"/>
      <c r="C10" s="8"/>
      <c r="D10" s="8"/>
      <c r="E10" s="8"/>
      <c r="F10" s="8"/>
      <c r="G10" s="8"/>
      <c r="H10" s="215"/>
    </row>
    <row r="11" customFormat="false" ht="15.75" hidden="false" customHeight="false" outlineLevel="0" collapsed="false">
      <c r="B11" s="285" t="s">
        <v>338</v>
      </c>
      <c r="C11" s="8"/>
      <c r="D11" s="8"/>
      <c r="E11" s="286"/>
      <c r="F11" s="287" t="n">
        <f aca="false">SUM(F5:F8)</f>
        <v>356169</v>
      </c>
      <c r="G11" s="8"/>
      <c r="H11" s="167"/>
      <c r="I11" s="77"/>
      <c r="J11" s="77"/>
      <c r="K11" s="77"/>
      <c r="L11" s="77"/>
      <c r="M11" s="77"/>
      <c r="N11" s="77"/>
      <c r="O11" s="77"/>
      <c r="P11" s="77"/>
      <c r="Q11" s="77"/>
      <c r="R11" s="77"/>
      <c r="S11" s="77"/>
      <c r="T11" s="77"/>
      <c r="U11" s="77"/>
      <c r="V11" s="77"/>
      <c r="W11" s="77"/>
      <c r="X11" s="77"/>
      <c r="Y11" s="77"/>
      <c r="Z11" s="77"/>
      <c r="AA11" s="77"/>
      <c r="AB11" s="77"/>
      <c r="AC11" s="77"/>
      <c r="AD11" s="77"/>
      <c r="AE11" s="77"/>
    </row>
    <row r="12" customFormat="false" ht="15.75" hidden="false" customHeight="false" outlineLevel="0" collapsed="false">
      <c r="B12" s="285"/>
      <c r="C12" s="8"/>
      <c r="D12" s="8"/>
      <c r="E12" s="286"/>
      <c r="F12" s="287"/>
      <c r="G12" s="8"/>
      <c r="H12" s="167"/>
      <c r="I12" s="77"/>
      <c r="J12" s="77"/>
      <c r="K12" s="77"/>
      <c r="L12" s="77"/>
      <c r="M12" s="77"/>
      <c r="N12" s="77"/>
      <c r="O12" s="77"/>
      <c r="P12" s="77"/>
      <c r="Q12" s="77"/>
      <c r="R12" s="77"/>
      <c r="S12" s="77"/>
      <c r="T12" s="77"/>
      <c r="U12" s="77"/>
      <c r="V12" s="77"/>
      <c r="W12" s="77"/>
      <c r="X12" s="77"/>
      <c r="Y12" s="77"/>
      <c r="Z12" s="77"/>
      <c r="AA12" s="77"/>
      <c r="AB12" s="77"/>
      <c r="AC12" s="77"/>
      <c r="AD12" s="77"/>
      <c r="AE12" s="77"/>
    </row>
    <row r="13" customFormat="false" ht="12.75" hidden="false" customHeight="false" outlineLevel="0" collapsed="false">
      <c r="B13" s="7"/>
      <c r="C13" s="8"/>
      <c r="D13" s="8"/>
      <c r="E13" s="8"/>
      <c r="F13" s="8"/>
      <c r="G13" s="8"/>
    </row>
    <row r="14" customFormat="false" ht="15.75" hidden="false" customHeight="false" outlineLevel="0" collapsed="false">
      <c r="A14" s="47"/>
      <c r="B14" s="288" t="s">
        <v>339</v>
      </c>
      <c r="C14" s="8"/>
      <c r="D14" s="8"/>
      <c r="E14" s="8"/>
      <c r="F14" s="289"/>
      <c r="G14" s="21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47"/>
      <c r="BP14" s="47"/>
      <c r="BQ14" s="47"/>
      <c r="BR14" s="47"/>
      <c r="BS14" s="47"/>
      <c r="BT14" s="47"/>
      <c r="BU14" s="47"/>
      <c r="BV14" s="47"/>
      <c r="BW14" s="47"/>
      <c r="BX14" s="47"/>
      <c r="BY14" s="47"/>
      <c r="BZ14" s="47"/>
      <c r="CA14" s="47"/>
      <c r="CB14" s="47"/>
      <c r="CC14" s="47"/>
      <c r="CD14" s="47"/>
      <c r="CE14" s="47"/>
      <c r="CF14" s="47"/>
      <c r="CG14" s="47"/>
      <c r="CH14" s="47"/>
      <c r="CI14" s="47"/>
      <c r="CJ14" s="47"/>
      <c r="CK14" s="47"/>
      <c r="CL14" s="47"/>
      <c r="CM14" s="47"/>
      <c r="CN14" s="47"/>
      <c r="CO14" s="47"/>
      <c r="CP14" s="47"/>
      <c r="CQ14" s="47"/>
      <c r="CR14" s="47"/>
      <c r="CS14" s="47"/>
      <c r="CT14" s="47"/>
      <c r="CU14" s="47"/>
      <c r="CV14" s="47"/>
      <c r="CW14" s="47"/>
      <c r="CX14" s="47"/>
      <c r="CY14" s="47"/>
      <c r="CZ14" s="47"/>
      <c r="DA14" s="47"/>
      <c r="DB14" s="47"/>
      <c r="DC14" s="47"/>
      <c r="DD14" s="47"/>
      <c r="DE14" s="47"/>
      <c r="DF14" s="47"/>
      <c r="DG14" s="47"/>
      <c r="DH14" s="47"/>
      <c r="DI14" s="47"/>
      <c r="DJ14" s="47"/>
      <c r="DK14" s="47"/>
      <c r="DL14" s="47"/>
      <c r="DM14" s="47"/>
      <c r="DN14" s="47"/>
      <c r="DO14" s="47"/>
      <c r="DP14" s="47"/>
      <c r="DQ14" s="47"/>
      <c r="DR14" s="47"/>
      <c r="DS14" s="47"/>
      <c r="DT14" s="47"/>
      <c r="DU14" s="47"/>
      <c r="DV14" s="47"/>
      <c r="DW14" s="47"/>
      <c r="DX14" s="47"/>
      <c r="DY14" s="47"/>
      <c r="DZ14" s="47"/>
      <c r="EA14" s="47"/>
      <c r="EB14" s="47"/>
      <c r="EC14" s="47"/>
      <c r="ED14" s="47"/>
      <c r="EE14" s="47"/>
      <c r="EF14" s="47"/>
      <c r="EG14" s="47"/>
      <c r="EH14" s="47"/>
      <c r="EI14" s="47"/>
      <c r="EJ14" s="47"/>
      <c r="EK14" s="47"/>
      <c r="EL14" s="47"/>
      <c r="EM14" s="47"/>
      <c r="EN14" s="47"/>
      <c r="EO14" s="47"/>
      <c r="EP14" s="47"/>
      <c r="EQ14" s="47"/>
      <c r="ER14" s="47"/>
      <c r="ES14" s="47"/>
      <c r="ET14" s="47"/>
      <c r="EU14" s="47"/>
      <c r="EV14" s="47"/>
      <c r="EW14" s="47"/>
      <c r="EX14" s="47"/>
      <c r="EY14" s="47"/>
      <c r="EZ14" s="47"/>
      <c r="FA14" s="47"/>
      <c r="FB14" s="47"/>
      <c r="FC14" s="47"/>
      <c r="FD14" s="47"/>
      <c r="FE14" s="47"/>
      <c r="FF14" s="47"/>
      <c r="FG14" s="47"/>
      <c r="FH14" s="47"/>
      <c r="FI14" s="47"/>
      <c r="FJ14" s="47"/>
      <c r="FK14" s="47"/>
      <c r="FL14" s="47"/>
      <c r="FM14" s="47"/>
      <c r="FN14" s="47"/>
      <c r="FO14" s="47"/>
      <c r="FP14" s="47"/>
      <c r="FQ14" s="47"/>
      <c r="FR14" s="47"/>
      <c r="FS14" s="47"/>
      <c r="FT14" s="47"/>
      <c r="FU14" s="47"/>
      <c r="FV14" s="47"/>
      <c r="FW14" s="47"/>
      <c r="FX14" s="47"/>
      <c r="FY14" s="47"/>
      <c r="FZ14" s="47"/>
      <c r="GA14" s="47"/>
      <c r="GB14" s="47"/>
      <c r="GC14" s="47"/>
      <c r="GD14" s="47"/>
      <c r="GE14" s="47"/>
      <c r="GF14" s="47"/>
      <c r="GG14" s="47"/>
      <c r="GH14" s="47"/>
      <c r="GI14" s="47"/>
      <c r="GJ14" s="47"/>
      <c r="GK14" s="47"/>
      <c r="GL14" s="47"/>
      <c r="GM14" s="47"/>
      <c r="GN14" s="47"/>
      <c r="GO14" s="47"/>
      <c r="GP14" s="47"/>
      <c r="GQ14" s="47"/>
      <c r="GR14" s="47"/>
      <c r="GS14" s="47"/>
      <c r="GT14" s="47"/>
      <c r="GU14" s="47"/>
      <c r="GV14" s="47"/>
      <c r="GW14" s="47"/>
      <c r="GX14" s="47"/>
      <c r="GY14" s="47"/>
      <c r="GZ14" s="47"/>
      <c r="HA14" s="47"/>
      <c r="HB14" s="47"/>
      <c r="HC14" s="47"/>
      <c r="HD14" s="47"/>
      <c r="HE14" s="47"/>
      <c r="HF14" s="47"/>
      <c r="HG14" s="47"/>
      <c r="HH14" s="47"/>
      <c r="HI14" s="47"/>
      <c r="HJ14" s="47"/>
      <c r="HK14" s="47"/>
      <c r="HL14" s="47"/>
      <c r="HM14" s="47"/>
      <c r="HN14" s="47"/>
      <c r="HO14" s="47"/>
      <c r="HP14" s="47"/>
      <c r="HQ14" s="47"/>
      <c r="HR14" s="47"/>
      <c r="HS14" s="47"/>
      <c r="HT14" s="47"/>
      <c r="HU14" s="47"/>
      <c r="HV14" s="47"/>
      <c r="HW14" s="47"/>
      <c r="HX14" s="47"/>
      <c r="HY14" s="47"/>
      <c r="HZ14" s="47"/>
      <c r="IA14" s="47"/>
      <c r="IB14" s="47"/>
      <c r="IC14" s="47"/>
      <c r="ID14" s="47"/>
      <c r="IE14" s="47"/>
      <c r="IF14" s="47"/>
      <c r="IG14" s="47"/>
      <c r="IH14" s="47"/>
      <c r="II14" s="47"/>
      <c r="IJ14" s="47"/>
      <c r="IK14" s="47"/>
      <c r="IL14" s="47"/>
      <c r="IM14" s="47"/>
      <c r="IN14" s="47"/>
      <c r="IO14" s="47"/>
      <c r="IP14" s="47"/>
      <c r="IQ14" s="47"/>
      <c r="IR14" s="47"/>
      <c r="IS14" s="47"/>
      <c r="IT14" s="47"/>
      <c r="IU14" s="47"/>
      <c r="IV14" s="47"/>
      <c r="IW14" s="47"/>
    </row>
    <row r="15" customFormat="false" ht="12.75" hidden="false" customHeight="false" outlineLevel="0" collapsed="false">
      <c r="A15" s="47"/>
      <c r="B15" s="290"/>
      <c r="C15" s="291"/>
      <c r="D15" s="292" t="s">
        <v>315</v>
      </c>
      <c r="E15" s="292"/>
      <c r="F15" s="292"/>
      <c r="G15" s="21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c r="CM15" s="47"/>
      <c r="CN15" s="47"/>
      <c r="CO15" s="47"/>
      <c r="CP15" s="47"/>
      <c r="CQ15" s="47"/>
      <c r="CR15" s="47"/>
      <c r="CS15" s="47"/>
      <c r="CT15" s="47"/>
      <c r="CU15" s="47"/>
      <c r="CV15" s="47"/>
      <c r="CW15" s="47"/>
      <c r="CX15" s="47"/>
      <c r="CY15" s="47"/>
      <c r="CZ15" s="47"/>
      <c r="DA15" s="47"/>
      <c r="DB15" s="47"/>
      <c r="DC15" s="47"/>
      <c r="DD15" s="47"/>
      <c r="DE15" s="47"/>
      <c r="DF15" s="47"/>
      <c r="DG15" s="47"/>
      <c r="DH15" s="47"/>
      <c r="DI15" s="47"/>
      <c r="DJ15" s="47"/>
      <c r="DK15" s="47"/>
      <c r="DL15" s="47"/>
      <c r="DM15" s="47"/>
      <c r="DN15" s="47"/>
      <c r="DO15" s="47"/>
      <c r="DP15" s="47"/>
      <c r="DQ15" s="47"/>
      <c r="DR15" s="47"/>
      <c r="DS15" s="47"/>
      <c r="DT15" s="47"/>
      <c r="DU15" s="47"/>
      <c r="DV15" s="47"/>
      <c r="DW15" s="47"/>
      <c r="DX15" s="47"/>
      <c r="DY15" s="47"/>
      <c r="DZ15" s="47"/>
      <c r="EA15" s="47"/>
      <c r="EB15" s="47"/>
      <c r="EC15" s="47"/>
      <c r="ED15" s="47"/>
      <c r="EE15" s="47"/>
      <c r="EF15" s="47"/>
      <c r="EG15" s="47"/>
      <c r="EH15" s="47"/>
      <c r="EI15" s="47"/>
      <c r="EJ15" s="47"/>
      <c r="EK15" s="47"/>
      <c r="EL15" s="47"/>
      <c r="EM15" s="47"/>
      <c r="EN15" s="47"/>
      <c r="EO15" s="47"/>
      <c r="EP15" s="47"/>
      <c r="EQ15" s="47"/>
      <c r="ER15" s="47"/>
      <c r="ES15" s="47"/>
      <c r="ET15" s="47"/>
      <c r="EU15" s="47"/>
      <c r="EV15" s="47"/>
      <c r="EW15" s="47"/>
      <c r="EX15" s="47"/>
      <c r="EY15" s="47"/>
      <c r="EZ15" s="47"/>
      <c r="FA15" s="47"/>
      <c r="FB15" s="47"/>
      <c r="FC15" s="47"/>
      <c r="FD15" s="47"/>
      <c r="FE15" s="47"/>
      <c r="FF15" s="47"/>
      <c r="FG15" s="47"/>
      <c r="FH15" s="47"/>
      <c r="FI15" s="47"/>
      <c r="FJ15" s="47"/>
      <c r="FK15" s="47"/>
      <c r="FL15" s="47"/>
      <c r="FM15" s="47"/>
      <c r="FN15" s="47"/>
      <c r="FO15" s="47"/>
      <c r="FP15" s="47"/>
      <c r="FQ15" s="47"/>
      <c r="FR15" s="47"/>
      <c r="FS15" s="47"/>
      <c r="FT15" s="47"/>
      <c r="FU15" s="47"/>
      <c r="FV15" s="47"/>
      <c r="FW15" s="47"/>
      <c r="FX15" s="47"/>
      <c r="FY15" s="47"/>
      <c r="FZ15" s="47"/>
      <c r="GA15" s="47"/>
      <c r="GB15" s="47"/>
      <c r="GC15" s="47"/>
      <c r="GD15" s="47"/>
      <c r="GE15" s="47"/>
      <c r="GF15" s="47"/>
      <c r="GG15" s="47"/>
      <c r="GH15" s="47"/>
      <c r="GI15" s="47"/>
      <c r="GJ15" s="47"/>
      <c r="GK15" s="47"/>
      <c r="GL15" s="47"/>
      <c r="GM15" s="47"/>
      <c r="GN15" s="47"/>
      <c r="GO15" s="47"/>
      <c r="GP15" s="47"/>
      <c r="GQ15" s="47"/>
      <c r="GR15" s="47"/>
      <c r="GS15" s="47"/>
      <c r="GT15" s="47"/>
      <c r="GU15" s="47"/>
      <c r="GV15" s="47"/>
      <c r="GW15" s="47"/>
      <c r="GX15" s="47"/>
      <c r="GY15" s="47"/>
      <c r="GZ15" s="47"/>
      <c r="HA15" s="47"/>
      <c r="HB15" s="47"/>
      <c r="HC15" s="47"/>
      <c r="HD15" s="47"/>
      <c r="HE15" s="47"/>
      <c r="HF15" s="47"/>
      <c r="HG15" s="47"/>
      <c r="HH15" s="47"/>
      <c r="HI15" s="47"/>
      <c r="HJ15" s="47"/>
      <c r="HK15" s="47"/>
      <c r="HL15" s="47"/>
      <c r="HM15" s="47"/>
      <c r="HN15" s="47"/>
      <c r="HO15" s="47"/>
      <c r="HP15" s="47"/>
      <c r="HQ15" s="47"/>
      <c r="HR15" s="47"/>
      <c r="HS15" s="47"/>
      <c r="HT15" s="47"/>
      <c r="HU15" s="47"/>
      <c r="HV15" s="47"/>
      <c r="HW15" s="47"/>
      <c r="HX15" s="47"/>
      <c r="HY15" s="47"/>
      <c r="HZ15" s="47"/>
      <c r="IA15" s="47"/>
      <c r="IB15" s="47"/>
      <c r="IC15" s="47"/>
      <c r="ID15" s="47"/>
      <c r="IE15" s="47"/>
      <c r="IF15" s="47"/>
      <c r="IG15" s="47"/>
      <c r="IH15" s="47"/>
      <c r="II15" s="47"/>
      <c r="IJ15" s="47"/>
      <c r="IK15" s="47"/>
      <c r="IL15" s="47"/>
      <c r="IM15" s="47"/>
      <c r="IN15" s="47"/>
      <c r="IO15" s="47"/>
      <c r="IP15" s="47"/>
      <c r="IQ15" s="47"/>
      <c r="IR15" s="47"/>
      <c r="IS15" s="47"/>
      <c r="IT15" s="47"/>
      <c r="IU15" s="47"/>
      <c r="IV15" s="47"/>
      <c r="IW15" s="47"/>
    </row>
    <row r="16" customFormat="false" ht="12.75" hidden="false" customHeight="false" outlineLevel="0" collapsed="false">
      <c r="A16" s="47"/>
      <c r="B16" s="293" t="s">
        <v>301</v>
      </c>
      <c r="C16" s="294" t="s">
        <v>316</v>
      </c>
      <c r="D16" s="295" t="s">
        <v>317</v>
      </c>
      <c r="E16" s="292" t="s">
        <v>318</v>
      </c>
      <c r="F16" s="292" t="s">
        <v>319</v>
      </c>
      <c r="G16" s="21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7"/>
      <c r="BP16" s="47"/>
      <c r="BQ16" s="47"/>
      <c r="BR16" s="47"/>
      <c r="BS16" s="47"/>
      <c r="BT16" s="47"/>
      <c r="BU16" s="47"/>
      <c r="BV16" s="47"/>
      <c r="BW16" s="47"/>
      <c r="BX16" s="47"/>
      <c r="BY16" s="47"/>
      <c r="BZ16" s="47"/>
      <c r="CA16" s="47"/>
      <c r="CB16" s="47"/>
      <c r="CC16" s="47"/>
      <c r="CD16" s="47"/>
      <c r="CE16" s="47"/>
      <c r="CF16" s="47"/>
      <c r="CG16" s="47"/>
      <c r="CH16" s="47"/>
      <c r="CI16" s="47"/>
      <c r="CJ16" s="47"/>
      <c r="CK16" s="47"/>
      <c r="CL16" s="47"/>
      <c r="CM16" s="47"/>
      <c r="CN16" s="47"/>
      <c r="CO16" s="47"/>
      <c r="CP16" s="47"/>
      <c r="CQ16" s="47"/>
      <c r="CR16" s="47"/>
      <c r="CS16" s="47"/>
      <c r="CT16" s="47"/>
      <c r="CU16" s="47"/>
      <c r="CV16" s="47"/>
      <c r="CW16" s="47"/>
      <c r="CX16" s="47"/>
      <c r="CY16" s="47"/>
      <c r="CZ16" s="47"/>
      <c r="DA16" s="47"/>
      <c r="DB16" s="47"/>
      <c r="DC16" s="47"/>
      <c r="DD16" s="47"/>
      <c r="DE16" s="47"/>
      <c r="DF16" s="47"/>
      <c r="DG16" s="47"/>
      <c r="DH16" s="47"/>
      <c r="DI16" s="47"/>
      <c r="DJ16" s="47"/>
      <c r="DK16" s="47"/>
      <c r="DL16" s="47"/>
      <c r="DM16" s="47"/>
      <c r="DN16" s="47"/>
      <c r="DO16" s="47"/>
      <c r="DP16" s="47"/>
      <c r="DQ16" s="47"/>
      <c r="DR16" s="47"/>
      <c r="DS16" s="47"/>
      <c r="DT16" s="47"/>
      <c r="DU16" s="47"/>
      <c r="DV16" s="47"/>
      <c r="DW16" s="47"/>
      <c r="DX16" s="47"/>
      <c r="DY16" s="47"/>
      <c r="DZ16" s="47"/>
      <c r="EA16" s="47"/>
      <c r="EB16" s="47"/>
      <c r="EC16" s="47"/>
      <c r="ED16" s="47"/>
      <c r="EE16" s="47"/>
      <c r="EF16" s="47"/>
      <c r="EG16" s="47"/>
      <c r="EH16" s="47"/>
      <c r="EI16" s="47"/>
      <c r="EJ16" s="47"/>
      <c r="EK16" s="47"/>
      <c r="EL16" s="47"/>
      <c r="EM16" s="47"/>
      <c r="EN16" s="47"/>
      <c r="EO16" s="47"/>
      <c r="EP16" s="47"/>
      <c r="EQ16" s="47"/>
      <c r="ER16" s="47"/>
      <c r="ES16" s="47"/>
      <c r="ET16" s="47"/>
      <c r="EU16" s="47"/>
      <c r="EV16" s="47"/>
      <c r="EW16" s="47"/>
      <c r="EX16" s="47"/>
      <c r="EY16" s="47"/>
      <c r="EZ16" s="47"/>
      <c r="FA16" s="47"/>
      <c r="FB16" s="47"/>
      <c r="FC16" s="47"/>
      <c r="FD16" s="47"/>
      <c r="FE16" s="47"/>
      <c r="FF16" s="47"/>
      <c r="FG16" s="47"/>
      <c r="FH16" s="47"/>
      <c r="FI16" s="47"/>
      <c r="FJ16" s="47"/>
      <c r="FK16" s="47"/>
      <c r="FL16" s="47"/>
      <c r="FM16" s="47"/>
      <c r="FN16" s="47"/>
      <c r="FO16" s="47"/>
      <c r="FP16" s="47"/>
      <c r="FQ16" s="47"/>
      <c r="FR16" s="47"/>
      <c r="FS16" s="47"/>
      <c r="FT16" s="47"/>
      <c r="FU16" s="47"/>
      <c r="FV16" s="47"/>
      <c r="FW16" s="47"/>
      <c r="FX16" s="47"/>
      <c r="FY16" s="47"/>
      <c r="FZ16" s="47"/>
      <c r="GA16" s="47"/>
      <c r="GB16" s="47"/>
      <c r="GC16" s="47"/>
      <c r="GD16" s="47"/>
      <c r="GE16" s="47"/>
      <c r="GF16" s="47"/>
      <c r="GG16" s="47"/>
      <c r="GH16" s="47"/>
      <c r="GI16" s="47"/>
      <c r="GJ16" s="47"/>
      <c r="GK16" s="47"/>
      <c r="GL16" s="47"/>
      <c r="GM16" s="47"/>
      <c r="GN16" s="47"/>
      <c r="GO16" s="47"/>
      <c r="GP16" s="47"/>
      <c r="GQ16" s="47"/>
      <c r="GR16" s="47"/>
      <c r="GS16" s="47"/>
      <c r="GT16" s="47"/>
      <c r="GU16" s="47"/>
      <c r="GV16" s="47"/>
      <c r="GW16" s="47"/>
      <c r="GX16" s="47"/>
      <c r="GY16" s="47"/>
      <c r="GZ16" s="47"/>
      <c r="HA16" s="47"/>
      <c r="HB16" s="47"/>
      <c r="HC16" s="47"/>
      <c r="HD16" s="47"/>
      <c r="HE16" s="47"/>
      <c r="HF16" s="47"/>
      <c r="HG16" s="47"/>
      <c r="HH16" s="47"/>
      <c r="HI16" s="47"/>
      <c r="HJ16" s="47"/>
      <c r="HK16" s="47"/>
      <c r="HL16" s="47"/>
      <c r="HM16" s="47"/>
      <c r="HN16" s="47"/>
      <c r="HO16" s="47"/>
      <c r="HP16" s="47"/>
      <c r="HQ16" s="47"/>
      <c r="HR16" s="47"/>
      <c r="HS16" s="47"/>
      <c r="HT16" s="47"/>
      <c r="HU16" s="47"/>
      <c r="HV16" s="47"/>
      <c r="HW16" s="47"/>
      <c r="HX16" s="47"/>
      <c r="HY16" s="47"/>
      <c r="HZ16" s="47"/>
      <c r="IA16" s="47"/>
      <c r="IB16" s="47"/>
      <c r="IC16" s="47"/>
      <c r="ID16" s="47"/>
      <c r="IE16" s="47"/>
      <c r="IF16" s="47"/>
      <c r="IG16" s="47"/>
      <c r="IH16" s="47"/>
      <c r="II16" s="47"/>
      <c r="IJ16" s="47"/>
      <c r="IK16" s="47"/>
      <c r="IL16" s="47"/>
      <c r="IM16" s="47"/>
      <c r="IN16" s="47"/>
      <c r="IO16" s="47"/>
      <c r="IP16" s="47"/>
      <c r="IQ16" s="47"/>
      <c r="IR16" s="47"/>
      <c r="IS16" s="47"/>
      <c r="IT16" s="47"/>
      <c r="IU16" s="47"/>
      <c r="IV16" s="47"/>
      <c r="IW16" s="47"/>
    </row>
    <row r="17" customFormat="false" ht="12.75" hidden="false" customHeight="false" outlineLevel="0" collapsed="false">
      <c r="A17" s="47"/>
      <c r="B17" s="296" t="s">
        <v>340</v>
      </c>
      <c r="C17" s="297" t="s">
        <v>341</v>
      </c>
      <c r="D17" s="298" t="n">
        <v>0.75</v>
      </c>
      <c r="E17" s="299" t="n">
        <v>0.1</v>
      </c>
      <c r="F17" s="299" t="n">
        <v>0</v>
      </c>
      <c r="G17" s="21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c r="BD17" s="47"/>
      <c r="BE17" s="47"/>
      <c r="BF17" s="47"/>
      <c r="BG17" s="47"/>
      <c r="BH17" s="47"/>
      <c r="BI17" s="47"/>
      <c r="BJ17" s="47"/>
      <c r="BK17" s="47"/>
      <c r="BL17" s="47"/>
      <c r="BM17" s="47"/>
      <c r="BN17" s="47"/>
      <c r="BO17" s="47"/>
      <c r="BP17" s="47"/>
      <c r="BQ17" s="47"/>
      <c r="BR17" s="47"/>
      <c r="BS17" s="47"/>
      <c r="BT17" s="47"/>
      <c r="BU17" s="47"/>
      <c r="BV17" s="47"/>
      <c r="BW17" s="47"/>
      <c r="BX17" s="47"/>
      <c r="BY17" s="47"/>
      <c r="BZ17" s="47"/>
      <c r="CA17" s="47"/>
      <c r="CB17" s="47"/>
      <c r="CC17" s="47"/>
      <c r="CD17" s="47"/>
      <c r="CE17" s="47"/>
      <c r="CF17" s="47"/>
      <c r="CG17" s="47"/>
      <c r="CH17" s="47"/>
      <c r="CI17" s="47"/>
      <c r="CJ17" s="47"/>
      <c r="CK17" s="47"/>
      <c r="CL17" s="47"/>
      <c r="CM17" s="47"/>
      <c r="CN17" s="47"/>
      <c r="CO17" s="47"/>
      <c r="CP17" s="47"/>
      <c r="CQ17" s="47"/>
      <c r="CR17" s="47"/>
      <c r="CS17" s="47"/>
      <c r="CT17" s="47"/>
      <c r="CU17" s="47"/>
      <c r="CV17" s="47"/>
      <c r="CW17" s="47"/>
      <c r="CX17" s="47"/>
      <c r="CY17" s="47"/>
      <c r="CZ17" s="47"/>
      <c r="DA17" s="47"/>
      <c r="DB17" s="47"/>
      <c r="DC17" s="47"/>
      <c r="DD17" s="47"/>
      <c r="DE17" s="47"/>
      <c r="DF17" s="47"/>
      <c r="DG17" s="47"/>
      <c r="DH17" s="47"/>
      <c r="DI17" s="47"/>
      <c r="DJ17" s="47"/>
      <c r="DK17" s="47"/>
      <c r="DL17" s="47"/>
      <c r="DM17" s="47"/>
      <c r="DN17" s="47"/>
      <c r="DO17" s="47"/>
      <c r="DP17" s="47"/>
      <c r="DQ17" s="47"/>
      <c r="DR17" s="47"/>
      <c r="DS17" s="47"/>
      <c r="DT17" s="47"/>
      <c r="DU17" s="47"/>
      <c r="DV17" s="47"/>
      <c r="DW17" s="47"/>
      <c r="DX17" s="47"/>
      <c r="DY17" s="47"/>
      <c r="DZ17" s="47"/>
      <c r="EA17" s="47"/>
      <c r="EB17" s="47"/>
      <c r="EC17" s="47"/>
      <c r="ED17" s="47"/>
      <c r="EE17" s="47"/>
      <c r="EF17" s="47"/>
      <c r="EG17" s="47"/>
      <c r="EH17" s="47"/>
      <c r="EI17" s="47"/>
      <c r="EJ17" s="47"/>
      <c r="EK17" s="47"/>
      <c r="EL17" s="47"/>
      <c r="EM17" s="47"/>
      <c r="EN17" s="47"/>
      <c r="EO17" s="47"/>
      <c r="EP17" s="47"/>
      <c r="EQ17" s="47"/>
      <c r="ER17" s="47"/>
      <c r="ES17" s="47"/>
      <c r="ET17" s="47"/>
      <c r="EU17" s="47"/>
      <c r="EV17" s="47"/>
      <c r="EW17" s="47"/>
      <c r="EX17" s="47"/>
      <c r="EY17" s="47"/>
      <c r="EZ17" s="47"/>
      <c r="FA17" s="47"/>
      <c r="FB17" s="47"/>
      <c r="FC17" s="47"/>
      <c r="FD17" s="47"/>
      <c r="FE17" s="47"/>
      <c r="FF17" s="47"/>
      <c r="FG17" s="47"/>
      <c r="FH17" s="47"/>
      <c r="FI17" s="47"/>
      <c r="FJ17" s="47"/>
      <c r="FK17" s="47"/>
      <c r="FL17" s="47"/>
      <c r="FM17" s="47"/>
      <c r="FN17" s="47"/>
      <c r="FO17" s="47"/>
      <c r="FP17" s="47"/>
      <c r="FQ17" s="47"/>
      <c r="FR17" s="47"/>
      <c r="FS17" s="47"/>
      <c r="FT17" s="47"/>
      <c r="FU17" s="47"/>
      <c r="FV17" s="47"/>
      <c r="FW17" s="47"/>
      <c r="FX17" s="47"/>
      <c r="FY17" s="47"/>
      <c r="FZ17" s="47"/>
      <c r="GA17" s="47"/>
      <c r="GB17" s="47"/>
      <c r="GC17" s="47"/>
      <c r="GD17" s="47"/>
      <c r="GE17" s="47"/>
      <c r="GF17" s="47"/>
      <c r="GG17" s="47"/>
      <c r="GH17" s="47"/>
      <c r="GI17" s="47"/>
      <c r="GJ17" s="47"/>
      <c r="GK17" s="47"/>
      <c r="GL17" s="47"/>
      <c r="GM17" s="47"/>
      <c r="GN17" s="47"/>
      <c r="GO17" s="47"/>
      <c r="GP17" s="47"/>
      <c r="GQ17" s="47"/>
      <c r="GR17" s="47"/>
      <c r="GS17" s="47"/>
      <c r="GT17" s="47"/>
      <c r="GU17" s="47"/>
      <c r="GV17" s="47"/>
      <c r="GW17" s="47"/>
      <c r="GX17" s="47"/>
      <c r="GY17" s="47"/>
      <c r="GZ17" s="47"/>
      <c r="HA17" s="47"/>
      <c r="HB17" s="47"/>
      <c r="HC17" s="47"/>
      <c r="HD17" s="47"/>
      <c r="HE17" s="47"/>
      <c r="HF17" s="47"/>
      <c r="HG17" s="47"/>
      <c r="HH17" s="47"/>
      <c r="HI17" s="47"/>
      <c r="HJ17" s="47"/>
      <c r="HK17" s="47"/>
      <c r="HL17" s="47"/>
      <c r="HM17" s="47"/>
      <c r="HN17" s="47"/>
      <c r="HO17" s="47"/>
      <c r="HP17" s="47"/>
      <c r="HQ17" s="47"/>
      <c r="HR17" s="47"/>
      <c r="HS17" s="47"/>
      <c r="HT17" s="47"/>
      <c r="HU17" s="47"/>
      <c r="HV17" s="47"/>
      <c r="HW17" s="47"/>
      <c r="HX17" s="47"/>
      <c r="HY17" s="47"/>
      <c r="HZ17" s="47"/>
      <c r="IA17" s="47"/>
      <c r="IB17" s="47"/>
      <c r="IC17" s="47"/>
      <c r="ID17" s="47"/>
      <c r="IE17" s="47"/>
      <c r="IF17" s="47"/>
      <c r="IG17" s="47"/>
      <c r="IH17" s="47"/>
      <c r="II17" s="47"/>
      <c r="IJ17" s="47"/>
      <c r="IK17" s="47"/>
      <c r="IL17" s="47"/>
      <c r="IM17" s="47"/>
      <c r="IN17" s="47"/>
      <c r="IO17" s="47"/>
      <c r="IP17" s="47"/>
      <c r="IQ17" s="47"/>
      <c r="IR17" s="47"/>
      <c r="IS17" s="47"/>
      <c r="IT17" s="47"/>
      <c r="IU17" s="47"/>
      <c r="IV17" s="47"/>
      <c r="IW17" s="47"/>
    </row>
    <row r="18" customFormat="false" ht="12.75" hidden="false" customHeight="false" outlineLevel="0" collapsed="false">
      <c r="B18" s="296" t="s">
        <v>342</v>
      </c>
      <c r="C18" s="297" t="s">
        <v>343</v>
      </c>
      <c r="D18" s="298" t="n">
        <v>1</v>
      </c>
      <c r="E18" s="299" t="n">
        <v>0.1</v>
      </c>
      <c r="F18" s="299" t="n">
        <v>0</v>
      </c>
      <c r="G18" s="8"/>
    </row>
    <row r="19" customFormat="false" ht="12.75" hidden="false" customHeight="false" outlineLevel="0" collapsed="false">
      <c r="B19" s="300" t="s">
        <v>344</v>
      </c>
      <c r="C19" s="297" t="s">
        <v>345</v>
      </c>
      <c r="D19" s="298" t="n">
        <v>1</v>
      </c>
      <c r="E19" s="299" t="n">
        <v>0.1</v>
      </c>
      <c r="F19" s="299" t="n">
        <v>0</v>
      </c>
      <c r="G19" s="8"/>
    </row>
    <row r="20" customFormat="false" ht="25.5" hidden="false" customHeight="false" outlineLevel="0" collapsed="false">
      <c r="B20" s="300" t="s">
        <v>346</v>
      </c>
      <c r="C20" s="297" t="s">
        <v>347</v>
      </c>
      <c r="D20" s="301" t="n">
        <v>0.001</v>
      </c>
      <c r="E20" s="302" t="n">
        <v>0.0005</v>
      </c>
      <c r="F20" s="299" t="n">
        <v>0</v>
      </c>
      <c r="G20" s="8"/>
    </row>
    <row r="23" customFormat="false" ht="12.75" hidden="false" customHeight="false" outlineLevel="0" collapsed="false">
      <c r="E23" s="266"/>
    </row>
  </sheetData>
  <mergeCells count="1">
    <mergeCell ref="D15:F15"/>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3"/>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E5" activeCellId="0" sqref="E5"/>
    </sheetView>
  </sheetViews>
  <sheetFormatPr defaultColWidth="9.13671875" defaultRowHeight="12.75" customHeight="true" zeroHeight="false" outlineLevelRow="0" outlineLevelCol="0"/>
  <cols>
    <col collapsed="false" customWidth="true" hidden="false" outlineLevel="0" max="1" min="1" style="37" width="3.14"/>
    <col collapsed="false" customWidth="true" hidden="false" outlineLevel="0" max="2" min="2" style="37" width="47.14"/>
    <col collapsed="false" customWidth="true" hidden="false" outlineLevel="0" max="3" min="3" style="37" width="27.28"/>
    <col collapsed="false" customWidth="true" hidden="false" outlineLevel="0" max="4" min="4" style="37" width="13.28"/>
    <col collapsed="false" customWidth="true" hidden="false" outlineLevel="0" max="5" min="5" style="37" width="12.99"/>
    <col collapsed="false" customWidth="true" hidden="false" outlineLevel="0" max="6" min="6" style="37" width="17.7"/>
    <col collapsed="false" customWidth="true" hidden="false" outlineLevel="0" max="7" min="7" style="37" width="23.7"/>
    <col collapsed="false" customWidth="true" hidden="false" outlineLevel="0" max="8" min="8" style="37" width="2.42"/>
    <col collapsed="false" customWidth="false" hidden="false" outlineLevel="0" max="257" min="9" style="37" width="9.14"/>
  </cols>
  <sheetData>
    <row r="1" customFormat="false" ht="12.75" hidden="false" customHeight="false" outlineLevel="0" collapsed="false">
      <c r="A1" s="8"/>
      <c r="B1" s="8"/>
      <c r="C1" s="8"/>
      <c r="D1" s="8"/>
      <c r="E1" s="8"/>
      <c r="F1" s="8"/>
      <c r="G1" s="8"/>
      <c r="H1" s="8"/>
    </row>
    <row r="2" customFormat="false" ht="15" hidden="false" customHeight="false" outlineLevel="0" collapsed="false">
      <c r="A2" s="8"/>
      <c r="B2" s="8"/>
      <c r="C2" s="303"/>
      <c r="D2" s="286"/>
      <c r="E2" s="8"/>
      <c r="F2" s="286"/>
      <c r="G2" s="8"/>
      <c r="H2" s="304"/>
    </row>
    <row r="3" customFormat="false" ht="15.75" hidden="false" customHeight="false" outlineLevel="0" collapsed="false">
      <c r="A3" s="8"/>
      <c r="B3" s="267" t="s">
        <v>348</v>
      </c>
      <c r="C3" s="8"/>
      <c r="D3" s="8"/>
      <c r="E3" s="8"/>
      <c r="F3" s="8"/>
      <c r="G3" s="8"/>
      <c r="H3" s="304"/>
    </row>
    <row r="4" customFormat="false" ht="25.5" hidden="false" customHeight="false" outlineLevel="0" collapsed="false">
      <c r="A4" s="217"/>
      <c r="B4" s="305" t="s">
        <v>301</v>
      </c>
      <c r="C4" s="306" t="s">
        <v>302</v>
      </c>
      <c r="D4" s="307" t="s">
        <v>303</v>
      </c>
      <c r="E4" s="307" t="s">
        <v>304</v>
      </c>
      <c r="F4" s="269" t="s">
        <v>305</v>
      </c>
      <c r="G4" s="306" t="s">
        <v>306</v>
      </c>
      <c r="H4" s="221"/>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c r="HD4" s="217"/>
      <c r="HE4" s="217"/>
      <c r="HF4" s="217"/>
      <c r="HG4" s="217"/>
      <c r="HH4" s="217"/>
      <c r="HI4" s="217"/>
      <c r="HJ4" s="217"/>
      <c r="HK4" s="217"/>
      <c r="HL4" s="217"/>
      <c r="HM4" s="217"/>
      <c r="HN4" s="217"/>
      <c r="HO4" s="217"/>
      <c r="HP4" s="217"/>
      <c r="HQ4" s="217"/>
      <c r="HR4" s="217"/>
      <c r="HS4" s="217"/>
      <c r="HT4" s="217"/>
      <c r="HU4" s="217"/>
      <c r="HV4" s="217"/>
      <c r="HW4" s="217"/>
      <c r="HX4" s="217"/>
      <c r="HY4" s="217"/>
      <c r="HZ4" s="217"/>
      <c r="IA4" s="217"/>
      <c r="IB4" s="217"/>
      <c r="IC4" s="217"/>
      <c r="ID4" s="217"/>
      <c r="IE4" s="217"/>
      <c r="IF4" s="217"/>
      <c r="IG4" s="217"/>
      <c r="IH4" s="217"/>
      <c r="II4" s="217"/>
      <c r="IJ4" s="217"/>
      <c r="IK4" s="217"/>
      <c r="IL4" s="217"/>
      <c r="IM4" s="217"/>
      <c r="IN4" s="217"/>
      <c r="IO4" s="217"/>
      <c r="IP4" s="217"/>
      <c r="IQ4" s="217"/>
      <c r="IR4" s="217"/>
      <c r="IS4" s="217"/>
      <c r="IT4" s="217"/>
      <c r="IU4" s="217"/>
      <c r="IV4" s="217"/>
      <c r="IW4" s="217"/>
    </row>
    <row r="5" customFormat="false" ht="15" hidden="false" customHeight="true" outlineLevel="0" collapsed="false">
      <c r="A5" s="8"/>
      <c r="B5" s="18" t="s">
        <v>98</v>
      </c>
      <c r="C5" s="272" t="str">
        <f aca="false">IF('Capital Investment Survey'!C4=1,"High",IF('Capital Investment Survey'!C4=3,"Low","Moderate"))</f>
        <v>High</v>
      </c>
      <c r="D5" s="308" t="s">
        <v>337</v>
      </c>
      <c r="E5" s="309" t="n">
        <f aca="false">IF(C5="High",(D17)*'General Financial Info Survey'!C14,IF(C5="Moderate",(E17)*'General Financial Info Survey'!C14,(F17)*'General Financial Info Survey'!C14))</f>
        <v>28569</v>
      </c>
      <c r="F5" s="273" t="n">
        <f aca="false">E5</f>
        <v>28569</v>
      </c>
      <c r="G5" s="24" t="s">
        <v>349</v>
      </c>
      <c r="H5" s="304"/>
    </row>
    <row r="6" customFormat="false" ht="15" hidden="false" customHeight="false" outlineLevel="0" collapsed="false">
      <c r="A6" s="8"/>
      <c r="B6" s="23" t="s">
        <v>99</v>
      </c>
      <c r="C6" s="276" t="str">
        <f aca="false">IF('Capital Investment Survey'!C9=1,"High",IF('Capital Investment Survey'!C9=3,"Low","Moderate"))</f>
        <v>Moderate</v>
      </c>
      <c r="D6" s="308" t="s">
        <v>337</v>
      </c>
      <c r="E6" s="310" t="n">
        <f aca="false">IF(C6="High",D18*'Capital Investment Survey'!C24*'Capital Investment Survey'!C26,IF(C6="Moderate",E18*'Capital Investment Survey'!C24*'Capital Investment Survey'!C26,F18*'Capital Investment Survey'!C24*'Capital Investment Survey'!C26))</f>
        <v>5406.25</v>
      </c>
      <c r="F6" s="277" t="n">
        <f aca="false">E6</f>
        <v>5406.25</v>
      </c>
      <c r="G6" s="24"/>
      <c r="H6" s="304"/>
    </row>
    <row r="7" customFormat="false" ht="15" hidden="false" customHeight="false" outlineLevel="0" collapsed="false">
      <c r="A7" s="8"/>
      <c r="B7" s="23" t="s">
        <v>350</v>
      </c>
      <c r="C7" s="276" t="str">
        <f aca="false">IF('Capital Investment Survey'!C14=1,"High",IF('Capital Investment Survey'!C14=3,"Low","Moderate"))</f>
        <v>Moderate</v>
      </c>
      <c r="D7" s="308" t="s">
        <v>337</v>
      </c>
      <c r="E7" s="310" t="n">
        <f aca="false">IF(C7="High",D19*'Capital Investment Survey'!C24*'Capital Investment Survey'!C26,IF(C7="Moderate",E19*'Capital Investment Survey'!C24*'Capital Investment Survey'!C26,F19*'Capital Investment Survey'!C24*'Capital Investment Survey'!C26))</f>
        <v>54062.5</v>
      </c>
      <c r="F7" s="277" t="n">
        <f aca="false">E7</f>
        <v>54062.5</v>
      </c>
      <c r="G7" s="24"/>
      <c r="H7" s="304"/>
    </row>
    <row r="8" customFormat="false" ht="15" hidden="false" customHeight="false" outlineLevel="0" collapsed="false">
      <c r="A8" s="8"/>
      <c r="B8" s="23" t="s">
        <v>101</v>
      </c>
      <c r="C8" s="276" t="str">
        <f aca="false">IF('Capital Investment Survey'!C9=1,"High",IF('Capital Investment Survey'!C9=3,"Low","Moderate"))</f>
        <v>Moderate</v>
      </c>
      <c r="D8" s="311" t="n">
        <f aca="false">'Capital Investment Survey'!C34/5</f>
        <v>422400</v>
      </c>
      <c r="E8" s="310" t="n">
        <f aca="false">IF(C8="High",D8*(1-D20),IF(C8="Moderate",D8*(1-E20),D8*(1-F20)))</f>
        <v>401280</v>
      </c>
      <c r="F8" s="277" t="n">
        <f aca="false">-(E8-D8)</f>
        <v>21120</v>
      </c>
      <c r="G8" s="24"/>
      <c r="H8" s="304"/>
    </row>
    <row r="9" customFormat="false" ht="15" hidden="false" customHeight="false" outlineLevel="0" collapsed="false">
      <c r="A9" s="8"/>
      <c r="B9" s="67" t="s">
        <v>351</v>
      </c>
      <c r="C9" s="282" t="str">
        <f aca="false">IF('Capital Investment Survey'!C9=1,"High",IF('Capital Investment Survey'!C9=3,"Low","Moderate"))</f>
        <v>Moderate</v>
      </c>
      <c r="D9" s="284" t="n">
        <f aca="false">'Capital Investment Survey'!C28*'Capital Investment Survey'!C30*'Capital Investment Survey'!C32</f>
        <v>74368</v>
      </c>
      <c r="E9" s="312" t="n">
        <f aca="false">IF(C9="High",D9*(1-D21),IF(C9="Moderate",D9*(1-E21),D9*(1-F21)))</f>
        <v>55776</v>
      </c>
      <c r="F9" s="283" t="n">
        <f aca="false">D9-E9</f>
        <v>18592</v>
      </c>
      <c r="G9" s="24"/>
      <c r="H9" s="304"/>
    </row>
    <row r="10" customFormat="false" ht="5.25" hidden="false" customHeight="true" outlineLevel="0" collapsed="false">
      <c r="A10" s="8"/>
      <c r="B10" s="8"/>
      <c r="C10" s="8"/>
      <c r="D10" s="8"/>
      <c r="E10" s="8"/>
      <c r="F10" s="8"/>
      <c r="G10" s="8"/>
      <c r="H10" s="304"/>
    </row>
    <row r="11" customFormat="false" ht="15.75" hidden="false" customHeight="false" outlineLevel="0" collapsed="false">
      <c r="A11" s="8"/>
      <c r="B11" s="285" t="s">
        <v>352</v>
      </c>
      <c r="C11" s="8"/>
      <c r="D11" s="8"/>
      <c r="E11" s="286"/>
      <c r="F11" s="287" t="n">
        <f aca="false">SUM(F5:F9)</f>
        <v>127749.75</v>
      </c>
      <c r="G11" s="8"/>
      <c r="H11" s="313"/>
      <c r="I11" s="77"/>
      <c r="J11" s="77"/>
      <c r="K11" s="77"/>
      <c r="L11" s="77"/>
      <c r="M11" s="77"/>
      <c r="N11" s="77"/>
      <c r="O11" s="77"/>
      <c r="P11" s="77"/>
      <c r="Q11" s="77"/>
      <c r="R11" s="77"/>
      <c r="S11" s="77"/>
      <c r="T11" s="77"/>
      <c r="U11" s="77"/>
      <c r="V11" s="77"/>
      <c r="W11" s="77"/>
      <c r="X11" s="77"/>
      <c r="Y11" s="77"/>
      <c r="Z11" s="77"/>
      <c r="AA11" s="77"/>
      <c r="AB11" s="77"/>
      <c r="AC11" s="77"/>
      <c r="AD11" s="77"/>
      <c r="AE11" s="77"/>
    </row>
    <row r="12" customFormat="false" ht="15.75" hidden="false" customHeight="false" outlineLevel="0" collapsed="false">
      <c r="A12" s="8"/>
      <c r="B12" s="285"/>
      <c r="C12" s="8"/>
      <c r="D12" s="8"/>
      <c r="E12" s="286"/>
      <c r="F12" s="287"/>
      <c r="G12" s="8"/>
      <c r="H12" s="313"/>
      <c r="I12" s="77"/>
      <c r="J12" s="77"/>
      <c r="K12" s="77"/>
      <c r="L12" s="77"/>
      <c r="M12" s="77"/>
      <c r="N12" s="77"/>
      <c r="O12" s="77"/>
      <c r="P12" s="77"/>
      <c r="Q12" s="77"/>
      <c r="R12" s="77"/>
      <c r="S12" s="77"/>
      <c r="T12" s="77"/>
      <c r="U12" s="77"/>
      <c r="V12" s="77"/>
      <c r="W12" s="77"/>
      <c r="X12" s="77"/>
      <c r="Y12" s="77"/>
      <c r="Z12" s="77"/>
      <c r="AA12" s="77"/>
      <c r="AB12" s="77"/>
      <c r="AC12" s="77"/>
      <c r="AD12" s="77"/>
      <c r="AE12" s="77"/>
    </row>
    <row r="13" customFormat="false" ht="15" hidden="false" customHeight="false" outlineLevel="0" collapsed="false">
      <c r="A13" s="8"/>
      <c r="B13" s="314"/>
      <c r="C13" s="8"/>
      <c r="D13" s="286"/>
      <c r="E13" s="8"/>
      <c r="F13" s="286"/>
      <c r="G13" s="8"/>
      <c r="H13" s="315"/>
    </row>
    <row r="14" customFormat="false" ht="15.75" hidden="false" customHeight="false" outlineLevel="0" collapsed="false">
      <c r="A14" s="217"/>
      <c r="B14" s="288" t="s">
        <v>353</v>
      </c>
      <c r="C14" s="8"/>
      <c r="D14" s="8"/>
      <c r="E14" s="8"/>
      <c r="F14" s="289"/>
      <c r="G14" s="217"/>
      <c r="H14" s="21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47"/>
      <c r="BP14" s="47"/>
      <c r="BQ14" s="47"/>
      <c r="BR14" s="47"/>
      <c r="BS14" s="47"/>
      <c r="BT14" s="47"/>
      <c r="BU14" s="47"/>
      <c r="BV14" s="47"/>
      <c r="BW14" s="47"/>
      <c r="BX14" s="47"/>
      <c r="BY14" s="47"/>
      <c r="BZ14" s="47"/>
      <c r="CA14" s="47"/>
      <c r="CB14" s="47"/>
      <c r="CC14" s="47"/>
      <c r="CD14" s="47"/>
      <c r="CE14" s="47"/>
      <c r="CF14" s="47"/>
      <c r="CG14" s="47"/>
      <c r="CH14" s="47"/>
      <c r="CI14" s="47"/>
      <c r="CJ14" s="47"/>
      <c r="CK14" s="47"/>
      <c r="CL14" s="47"/>
      <c r="CM14" s="47"/>
      <c r="CN14" s="47"/>
      <c r="CO14" s="47"/>
      <c r="CP14" s="47"/>
      <c r="CQ14" s="47"/>
      <c r="CR14" s="47"/>
      <c r="CS14" s="47"/>
      <c r="CT14" s="47"/>
      <c r="CU14" s="47"/>
      <c r="CV14" s="47"/>
      <c r="CW14" s="47"/>
      <c r="CX14" s="47"/>
      <c r="CY14" s="47"/>
      <c r="CZ14" s="47"/>
      <c r="DA14" s="47"/>
      <c r="DB14" s="47"/>
      <c r="DC14" s="47"/>
      <c r="DD14" s="47"/>
      <c r="DE14" s="47"/>
      <c r="DF14" s="47"/>
      <c r="DG14" s="47"/>
      <c r="DH14" s="47"/>
      <c r="DI14" s="47"/>
      <c r="DJ14" s="47"/>
      <c r="DK14" s="47"/>
      <c r="DL14" s="47"/>
      <c r="DM14" s="47"/>
      <c r="DN14" s="47"/>
      <c r="DO14" s="47"/>
      <c r="DP14" s="47"/>
      <c r="DQ14" s="47"/>
      <c r="DR14" s="47"/>
      <c r="DS14" s="47"/>
      <c r="DT14" s="47"/>
      <c r="DU14" s="47"/>
      <c r="DV14" s="47"/>
      <c r="DW14" s="47"/>
      <c r="DX14" s="47"/>
      <c r="DY14" s="47"/>
      <c r="DZ14" s="47"/>
      <c r="EA14" s="47"/>
      <c r="EB14" s="47"/>
      <c r="EC14" s="47"/>
      <c r="ED14" s="47"/>
      <c r="EE14" s="47"/>
      <c r="EF14" s="47"/>
      <c r="EG14" s="47"/>
      <c r="EH14" s="47"/>
      <c r="EI14" s="47"/>
      <c r="EJ14" s="47"/>
      <c r="EK14" s="47"/>
      <c r="EL14" s="47"/>
      <c r="EM14" s="47"/>
      <c r="EN14" s="47"/>
      <c r="EO14" s="47"/>
      <c r="EP14" s="47"/>
      <c r="EQ14" s="47"/>
      <c r="ER14" s="47"/>
      <c r="ES14" s="47"/>
      <c r="ET14" s="47"/>
      <c r="EU14" s="47"/>
      <c r="EV14" s="47"/>
      <c r="EW14" s="47"/>
      <c r="EX14" s="47"/>
      <c r="EY14" s="47"/>
      <c r="EZ14" s="47"/>
      <c r="FA14" s="47"/>
      <c r="FB14" s="47"/>
      <c r="FC14" s="47"/>
      <c r="FD14" s="47"/>
      <c r="FE14" s="47"/>
      <c r="FF14" s="47"/>
      <c r="FG14" s="47"/>
      <c r="FH14" s="47"/>
      <c r="FI14" s="47"/>
      <c r="FJ14" s="47"/>
      <c r="FK14" s="47"/>
      <c r="FL14" s="47"/>
      <c r="FM14" s="47"/>
      <c r="FN14" s="47"/>
      <c r="FO14" s="47"/>
      <c r="FP14" s="47"/>
      <c r="FQ14" s="47"/>
      <c r="FR14" s="47"/>
      <c r="FS14" s="47"/>
      <c r="FT14" s="47"/>
      <c r="FU14" s="47"/>
      <c r="FV14" s="47"/>
      <c r="FW14" s="47"/>
      <c r="FX14" s="47"/>
      <c r="FY14" s="47"/>
      <c r="FZ14" s="47"/>
      <c r="GA14" s="47"/>
      <c r="GB14" s="47"/>
      <c r="GC14" s="47"/>
      <c r="GD14" s="47"/>
      <c r="GE14" s="47"/>
      <c r="GF14" s="47"/>
      <c r="GG14" s="47"/>
      <c r="GH14" s="47"/>
      <c r="GI14" s="47"/>
      <c r="GJ14" s="47"/>
      <c r="GK14" s="47"/>
      <c r="GL14" s="47"/>
      <c r="GM14" s="47"/>
      <c r="GN14" s="47"/>
      <c r="GO14" s="47"/>
      <c r="GP14" s="47"/>
      <c r="GQ14" s="47"/>
      <c r="GR14" s="47"/>
      <c r="GS14" s="47"/>
      <c r="GT14" s="47"/>
      <c r="GU14" s="47"/>
      <c r="GV14" s="47"/>
      <c r="GW14" s="47"/>
      <c r="GX14" s="47"/>
      <c r="GY14" s="47"/>
      <c r="GZ14" s="47"/>
      <c r="HA14" s="47"/>
      <c r="HB14" s="47"/>
      <c r="HC14" s="47"/>
      <c r="HD14" s="47"/>
      <c r="HE14" s="47"/>
      <c r="HF14" s="47"/>
      <c r="HG14" s="47"/>
      <c r="HH14" s="47"/>
      <c r="HI14" s="47"/>
      <c r="HJ14" s="47"/>
      <c r="HK14" s="47"/>
      <c r="HL14" s="47"/>
      <c r="HM14" s="47"/>
      <c r="HN14" s="47"/>
      <c r="HO14" s="47"/>
      <c r="HP14" s="47"/>
      <c r="HQ14" s="47"/>
      <c r="HR14" s="47"/>
      <c r="HS14" s="47"/>
      <c r="HT14" s="47"/>
      <c r="HU14" s="47"/>
      <c r="HV14" s="47"/>
      <c r="HW14" s="47"/>
      <c r="HX14" s="47"/>
      <c r="HY14" s="47"/>
      <c r="HZ14" s="47"/>
      <c r="IA14" s="47"/>
      <c r="IB14" s="47"/>
      <c r="IC14" s="47"/>
      <c r="ID14" s="47"/>
      <c r="IE14" s="47"/>
      <c r="IF14" s="47"/>
      <c r="IG14" s="47"/>
      <c r="IH14" s="47"/>
      <c r="II14" s="47"/>
      <c r="IJ14" s="47"/>
      <c r="IK14" s="47"/>
      <c r="IL14" s="47"/>
      <c r="IM14" s="47"/>
      <c r="IN14" s="47"/>
      <c r="IO14" s="47"/>
      <c r="IP14" s="47"/>
      <c r="IQ14" s="47"/>
      <c r="IR14" s="47"/>
      <c r="IS14" s="47"/>
      <c r="IT14" s="47"/>
      <c r="IU14" s="47"/>
      <c r="IV14" s="47"/>
      <c r="IW14" s="47"/>
    </row>
    <row r="15" customFormat="false" ht="12.75" hidden="false" customHeight="false" outlineLevel="0" collapsed="false">
      <c r="A15" s="217"/>
      <c r="B15" s="316"/>
      <c r="C15" s="291"/>
      <c r="D15" s="295" t="s">
        <v>315</v>
      </c>
      <c r="E15" s="295"/>
      <c r="F15" s="295"/>
      <c r="G15" s="217"/>
      <c r="H15" s="21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c r="CM15" s="47"/>
      <c r="CN15" s="47"/>
      <c r="CO15" s="47"/>
      <c r="CP15" s="47"/>
      <c r="CQ15" s="47"/>
      <c r="CR15" s="47"/>
      <c r="CS15" s="47"/>
      <c r="CT15" s="47"/>
      <c r="CU15" s="47"/>
      <c r="CV15" s="47"/>
      <c r="CW15" s="47"/>
      <c r="CX15" s="47"/>
      <c r="CY15" s="47"/>
      <c r="CZ15" s="47"/>
      <c r="DA15" s="47"/>
      <c r="DB15" s="47"/>
      <c r="DC15" s="47"/>
      <c r="DD15" s="47"/>
      <c r="DE15" s="47"/>
      <c r="DF15" s="47"/>
      <c r="DG15" s="47"/>
      <c r="DH15" s="47"/>
      <c r="DI15" s="47"/>
      <c r="DJ15" s="47"/>
      <c r="DK15" s="47"/>
      <c r="DL15" s="47"/>
      <c r="DM15" s="47"/>
      <c r="DN15" s="47"/>
      <c r="DO15" s="47"/>
      <c r="DP15" s="47"/>
      <c r="DQ15" s="47"/>
      <c r="DR15" s="47"/>
      <c r="DS15" s="47"/>
      <c r="DT15" s="47"/>
      <c r="DU15" s="47"/>
      <c r="DV15" s="47"/>
      <c r="DW15" s="47"/>
      <c r="DX15" s="47"/>
      <c r="DY15" s="47"/>
      <c r="DZ15" s="47"/>
      <c r="EA15" s="47"/>
      <c r="EB15" s="47"/>
      <c r="EC15" s="47"/>
      <c r="ED15" s="47"/>
      <c r="EE15" s="47"/>
      <c r="EF15" s="47"/>
      <c r="EG15" s="47"/>
      <c r="EH15" s="47"/>
      <c r="EI15" s="47"/>
      <c r="EJ15" s="47"/>
      <c r="EK15" s="47"/>
      <c r="EL15" s="47"/>
      <c r="EM15" s="47"/>
      <c r="EN15" s="47"/>
      <c r="EO15" s="47"/>
      <c r="EP15" s="47"/>
      <c r="EQ15" s="47"/>
      <c r="ER15" s="47"/>
      <c r="ES15" s="47"/>
      <c r="ET15" s="47"/>
      <c r="EU15" s="47"/>
      <c r="EV15" s="47"/>
      <c r="EW15" s="47"/>
      <c r="EX15" s="47"/>
      <c r="EY15" s="47"/>
      <c r="EZ15" s="47"/>
      <c r="FA15" s="47"/>
      <c r="FB15" s="47"/>
      <c r="FC15" s="47"/>
      <c r="FD15" s="47"/>
      <c r="FE15" s="47"/>
      <c r="FF15" s="47"/>
      <c r="FG15" s="47"/>
      <c r="FH15" s="47"/>
      <c r="FI15" s="47"/>
      <c r="FJ15" s="47"/>
      <c r="FK15" s="47"/>
      <c r="FL15" s="47"/>
      <c r="FM15" s="47"/>
      <c r="FN15" s="47"/>
      <c r="FO15" s="47"/>
      <c r="FP15" s="47"/>
      <c r="FQ15" s="47"/>
      <c r="FR15" s="47"/>
      <c r="FS15" s="47"/>
      <c r="FT15" s="47"/>
      <c r="FU15" s="47"/>
      <c r="FV15" s="47"/>
      <c r="FW15" s="47"/>
      <c r="FX15" s="47"/>
      <c r="FY15" s="47"/>
      <c r="FZ15" s="47"/>
      <c r="GA15" s="47"/>
      <c r="GB15" s="47"/>
      <c r="GC15" s="47"/>
      <c r="GD15" s="47"/>
      <c r="GE15" s="47"/>
      <c r="GF15" s="47"/>
      <c r="GG15" s="47"/>
      <c r="GH15" s="47"/>
      <c r="GI15" s="47"/>
      <c r="GJ15" s="47"/>
      <c r="GK15" s="47"/>
      <c r="GL15" s="47"/>
      <c r="GM15" s="47"/>
      <c r="GN15" s="47"/>
      <c r="GO15" s="47"/>
      <c r="GP15" s="47"/>
      <c r="GQ15" s="47"/>
      <c r="GR15" s="47"/>
      <c r="GS15" s="47"/>
      <c r="GT15" s="47"/>
      <c r="GU15" s="47"/>
      <c r="GV15" s="47"/>
      <c r="GW15" s="47"/>
      <c r="GX15" s="47"/>
      <c r="GY15" s="47"/>
      <c r="GZ15" s="47"/>
      <c r="HA15" s="47"/>
      <c r="HB15" s="47"/>
      <c r="HC15" s="47"/>
      <c r="HD15" s="47"/>
      <c r="HE15" s="47"/>
      <c r="HF15" s="47"/>
      <c r="HG15" s="47"/>
      <c r="HH15" s="47"/>
      <c r="HI15" s="47"/>
      <c r="HJ15" s="47"/>
      <c r="HK15" s="47"/>
      <c r="HL15" s="47"/>
      <c r="HM15" s="47"/>
      <c r="HN15" s="47"/>
      <c r="HO15" s="47"/>
      <c r="HP15" s="47"/>
      <c r="HQ15" s="47"/>
      <c r="HR15" s="47"/>
      <c r="HS15" s="47"/>
      <c r="HT15" s="47"/>
      <c r="HU15" s="47"/>
      <c r="HV15" s="47"/>
      <c r="HW15" s="47"/>
      <c r="HX15" s="47"/>
      <c r="HY15" s="47"/>
      <c r="HZ15" s="47"/>
      <c r="IA15" s="47"/>
      <c r="IB15" s="47"/>
      <c r="IC15" s="47"/>
      <c r="ID15" s="47"/>
      <c r="IE15" s="47"/>
      <c r="IF15" s="47"/>
      <c r="IG15" s="47"/>
      <c r="IH15" s="47"/>
      <c r="II15" s="47"/>
      <c r="IJ15" s="47"/>
      <c r="IK15" s="47"/>
      <c r="IL15" s="47"/>
      <c r="IM15" s="47"/>
      <c r="IN15" s="47"/>
      <c r="IO15" s="47"/>
      <c r="IP15" s="47"/>
      <c r="IQ15" s="47"/>
      <c r="IR15" s="47"/>
      <c r="IS15" s="47"/>
      <c r="IT15" s="47"/>
      <c r="IU15" s="47"/>
      <c r="IV15" s="47"/>
      <c r="IW15" s="47"/>
    </row>
    <row r="16" customFormat="false" ht="12.75" hidden="false" customHeight="false" outlineLevel="0" collapsed="false">
      <c r="A16" s="217"/>
      <c r="B16" s="317" t="s">
        <v>301</v>
      </c>
      <c r="C16" s="294" t="s">
        <v>316</v>
      </c>
      <c r="D16" s="318" t="s">
        <v>317</v>
      </c>
      <c r="E16" s="291" t="s">
        <v>318</v>
      </c>
      <c r="F16" s="291" t="s">
        <v>319</v>
      </c>
      <c r="G16" s="217"/>
      <c r="H16" s="21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7"/>
      <c r="BP16" s="47"/>
      <c r="BQ16" s="47"/>
      <c r="BR16" s="47"/>
      <c r="BS16" s="47"/>
      <c r="BT16" s="47"/>
      <c r="BU16" s="47"/>
      <c r="BV16" s="47"/>
      <c r="BW16" s="47"/>
      <c r="BX16" s="47"/>
      <c r="BY16" s="47"/>
      <c r="BZ16" s="47"/>
      <c r="CA16" s="47"/>
      <c r="CB16" s="47"/>
      <c r="CC16" s="47"/>
      <c r="CD16" s="47"/>
      <c r="CE16" s="47"/>
      <c r="CF16" s="47"/>
      <c r="CG16" s="47"/>
      <c r="CH16" s="47"/>
      <c r="CI16" s="47"/>
      <c r="CJ16" s="47"/>
      <c r="CK16" s="47"/>
      <c r="CL16" s="47"/>
      <c r="CM16" s="47"/>
      <c r="CN16" s="47"/>
      <c r="CO16" s="47"/>
      <c r="CP16" s="47"/>
      <c r="CQ16" s="47"/>
      <c r="CR16" s="47"/>
      <c r="CS16" s="47"/>
      <c r="CT16" s="47"/>
      <c r="CU16" s="47"/>
      <c r="CV16" s="47"/>
      <c r="CW16" s="47"/>
      <c r="CX16" s="47"/>
      <c r="CY16" s="47"/>
      <c r="CZ16" s="47"/>
      <c r="DA16" s="47"/>
      <c r="DB16" s="47"/>
      <c r="DC16" s="47"/>
      <c r="DD16" s="47"/>
      <c r="DE16" s="47"/>
      <c r="DF16" s="47"/>
      <c r="DG16" s="47"/>
      <c r="DH16" s="47"/>
      <c r="DI16" s="47"/>
      <c r="DJ16" s="47"/>
      <c r="DK16" s="47"/>
      <c r="DL16" s="47"/>
      <c r="DM16" s="47"/>
      <c r="DN16" s="47"/>
      <c r="DO16" s="47"/>
      <c r="DP16" s="47"/>
      <c r="DQ16" s="47"/>
      <c r="DR16" s="47"/>
      <c r="DS16" s="47"/>
      <c r="DT16" s="47"/>
      <c r="DU16" s="47"/>
      <c r="DV16" s="47"/>
      <c r="DW16" s="47"/>
      <c r="DX16" s="47"/>
      <c r="DY16" s="47"/>
      <c r="DZ16" s="47"/>
      <c r="EA16" s="47"/>
      <c r="EB16" s="47"/>
      <c r="EC16" s="47"/>
      <c r="ED16" s="47"/>
      <c r="EE16" s="47"/>
      <c r="EF16" s="47"/>
      <c r="EG16" s="47"/>
      <c r="EH16" s="47"/>
      <c r="EI16" s="47"/>
      <c r="EJ16" s="47"/>
      <c r="EK16" s="47"/>
      <c r="EL16" s="47"/>
      <c r="EM16" s="47"/>
      <c r="EN16" s="47"/>
      <c r="EO16" s="47"/>
      <c r="EP16" s="47"/>
      <c r="EQ16" s="47"/>
      <c r="ER16" s="47"/>
      <c r="ES16" s="47"/>
      <c r="ET16" s="47"/>
      <c r="EU16" s="47"/>
      <c r="EV16" s="47"/>
      <c r="EW16" s="47"/>
      <c r="EX16" s="47"/>
      <c r="EY16" s="47"/>
      <c r="EZ16" s="47"/>
      <c r="FA16" s="47"/>
      <c r="FB16" s="47"/>
      <c r="FC16" s="47"/>
      <c r="FD16" s="47"/>
      <c r="FE16" s="47"/>
      <c r="FF16" s="47"/>
      <c r="FG16" s="47"/>
      <c r="FH16" s="47"/>
      <c r="FI16" s="47"/>
      <c r="FJ16" s="47"/>
      <c r="FK16" s="47"/>
      <c r="FL16" s="47"/>
      <c r="FM16" s="47"/>
      <c r="FN16" s="47"/>
      <c r="FO16" s="47"/>
      <c r="FP16" s="47"/>
      <c r="FQ16" s="47"/>
      <c r="FR16" s="47"/>
      <c r="FS16" s="47"/>
      <c r="FT16" s="47"/>
      <c r="FU16" s="47"/>
      <c r="FV16" s="47"/>
      <c r="FW16" s="47"/>
      <c r="FX16" s="47"/>
      <c r="FY16" s="47"/>
      <c r="FZ16" s="47"/>
      <c r="GA16" s="47"/>
      <c r="GB16" s="47"/>
      <c r="GC16" s="47"/>
      <c r="GD16" s="47"/>
      <c r="GE16" s="47"/>
      <c r="GF16" s="47"/>
      <c r="GG16" s="47"/>
      <c r="GH16" s="47"/>
      <c r="GI16" s="47"/>
      <c r="GJ16" s="47"/>
      <c r="GK16" s="47"/>
      <c r="GL16" s="47"/>
      <c r="GM16" s="47"/>
      <c r="GN16" s="47"/>
      <c r="GO16" s="47"/>
      <c r="GP16" s="47"/>
      <c r="GQ16" s="47"/>
      <c r="GR16" s="47"/>
      <c r="GS16" s="47"/>
      <c r="GT16" s="47"/>
      <c r="GU16" s="47"/>
      <c r="GV16" s="47"/>
      <c r="GW16" s="47"/>
      <c r="GX16" s="47"/>
      <c r="GY16" s="47"/>
      <c r="GZ16" s="47"/>
      <c r="HA16" s="47"/>
      <c r="HB16" s="47"/>
      <c r="HC16" s="47"/>
      <c r="HD16" s="47"/>
      <c r="HE16" s="47"/>
      <c r="HF16" s="47"/>
      <c r="HG16" s="47"/>
      <c r="HH16" s="47"/>
      <c r="HI16" s="47"/>
      <c r="HJ16" s="47"/>
      <c r="HK16" s="47"/>
      <c r="HL16" s="47"/>
      <c r="HM16" s="47"/>
      <c r="HN16" s="47"/>
      <c r="HO16" s="47"/>
      <c r="HP16" s="47"/>
      <c r="HQ16" s="47"/>
      <c r="HR16" s="47"/>
      <c r="HS16" s="47"/>
      <c r="HT16" s="47"/>
      <c r="HU16" s="47"/>
      <c r="HV16" s="47"/>
      <c r="HW16" s="47"/>
      <c r="HX16" s="47"/>
      <c r="HY16" s="47"/>
      <c r="HZ16" s="47"/>
      <c r="IA16" s="47"/>
      <c r="IB16" s="47"/>
      <c r="IC16" s="47"/>
      <c r="ID16" s="47"/>
      <c r="IE16" s="47"/>
      <c r="IF16" s="47"/>
      <c r="IG16" s="47"/>
      <c r="IH16" s="47"/>
      <c r="II16" s="47"/>
      <c r="IJ16" s="47"/>
      <c r="IK16" s="47"/>
      <c r="IL16" s="47"/>
      <c r="IM16" s="47"/>
      <c r="IN16" s="47"/>
      <c r="IO16" s="47"/>
      <c r="IP16" s="47"/>
      <c r="IQ16" s="47"/>
      <c r="IR16" s="47"/>
      <c r="IS16" s="47"/>
      <c r="IT16" s="47"/>
      <c r="IU16" s="47"/>
      <c r="IV16" s="47"/>
      <c r="IW16" s="47"/>
    </row>
    <row r="17" customFormat="false" ht="12.75" hidden="false" customHeight="false" outlineLevel="0" collapsed="false">
      <c r="A17" s="217"/>
      <c r="B17" s="319" t="s">
        <v>98</v>
      </c>
      <c r="C17" s="320" t="s">
        <v>354</v>
      </c>
      <c r="D17" s="321" t="n">
        <v>0.001</v>
      </c>
      <c r="E17" s="322" t="n">
        <v>0.0005</v>
      </c>
      <c r="F17" s="323" t="n">
        <v>0</v>
      </c>
      <c r="G17" s="217"/>
      <c r="H17" s="21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c r="BD17" s="47"/>
      <c r="BE17" s="47"/>
      <c r="BF17" s="47"/>
      <c r="BG17" s="47"/>
      <c r="BH17" s="47"/>
      <c r="BI17" s="47"/>
      <c r="BJ17" s="47"/>
      <c r="BK17" s="47"/>
      <c r="BL17" s="47"/>
      <c r="BM17" s="47"/>
      <c r="BN17" s="47"/>
      <c r="BO17" s="47"/>
      <c r="BP17" s="47"/>
      <c r="BQ17" s="47"/>
      <c r="BR17" s="47"/>
      <c r="BS17" s="47"/>
      <c r="BT17" s="47"/>
      <c r="BU17" s="47"/>
      <c r="BV17" s="47"/>
      <c r="BW17" s="47"/>
      <c r="BX17" s="47"/>
      <c r="BY17" s="47"/>
      <c r="BZ17" s="47"/>
      <c r="CA17" s="47"/>
      <c r="CB17" s="47"/>
      <c r="CC17" s="47"/>
      <c r="CD17" s="47"/>
      <c r="CE17" s="47"/>
      <c r="CF17" s="47"/>
      <c r="CG17" s="47"/>
      <c r="CH17" s="47"/>
      <c r="CI17" s="47"/>
      <c r="CJ17" s="47"/>
      <c r="CK17" s="47"/>
      <c r="CL17" s="47"/>
      <c r="CM17" s="47"/>
      <c r="CN17" s="47"/>
      <c r="CO17" s="47"/>
      <c r="CP17" s="47"/>
      <c r="CQ17" s="47"/>
      <c r="CR17" s="47"/>
      <c r="CS17" s="47"/>
      <c r="CT17" s="47"/>
      <c r="CU17" s="47"/>
      <c r="CV17" s="47"/>
      <c r="CW17" s="47"/>
      <c r="CX17" s="47"/>
      <c r="CY17" s="47"/>
      <c r="CZ17" s="47"/>
      <c r="DA17" s="47"/>
      <c r="DB17" s="47"/>
      <c r="DC17" s="47"/>
      <c r="DD17" s="47"/>
      <c r="DE17" s="47"/>
      <c r="DF17" s="47"/>
      <c r="DG17" s="47"/>
      <c r="DH17" s="47"/>
      <c r="DI17" s="47"/>
      <c r="DJ17" s="47"/>
      <c r="DK17" s="47"/>
      <c r="DL17" s="47"/>
      <c r="DM17" s="47"/>
      <c r="DN17" s="47"/>
      <c r="DO17" s="47"/>
      <c r="DP17" s="47"/>
      <c r="DQ17" s="47"/>
      <c r="DR17" s="47"/>
      <c r="DS17" s="47"/>
      <c r="DT17" s="47"/>
      <c r="DU17" s="47"/>
      <c r="DV17" s="47"/>
      <c r="DW17" s="47"/>
      <c r="DX17" s="47"/>
      <c r="DY17" s="47"/>
      <c r="DZ17" s="47"/>
      <c r="EA17" s="47"/>
      <c r="EB17" s="47"/>
      <c r="EC17" s="47"/>
      <c r="ED17" s="47"/>
      <c r="EE17" s="47"/>
      <c r="EF17" s="47"/>
      <c r="EG17" s="47"/>
      <c r="EH17" s="47"/>
      <c r="EI17" s="47"/>
      <c r="EJ17" s="47"/>
      <c r="EK17" s="47"/>
      <c r="EL17" s="47"/>
      <c r="EM17" s="47"/>
      <c r="EN17" s="47"/>
      <c r="EO17" s="47"/>
      <c r="EP17" s="47"/>
      <c r="EQ17" s="47"/>
      <c r="ER17" s="47"/>
      <c r="ES17" s="47"/>
      <c r="ET17" s="47"/>
      <c r="EU17" s="47"/>
      <c r="EV17" s="47"/>
      <c r="EW17" s="47"/>
      <c r="EX17" s="47"/>
      <c r="EY17" s="47"/>
      <c r="EZ17" s="47"/>
      <c r="FA17" s="47"/>
      <c r="FB17" s="47"/>
      <c r="FC17" s="47"/>
      <c r="FD17" s="47"/>
      <c r="FE17" s="47"/>
      <c r="FF17" s="47"/>
      <c r="FG17" s="47"/>
      <c r="FH17" s="47"/>
      <c r="FI17" s="47"/>
      <c r="FJ17" s="47"/>
      <c r="FK17" s="47"/>
      <c r="FL17" s="47"/>
      <c r="FM17" s="47"/>
      <c r="FN17" s="47"/>
      <c r="FO17" s="47"/>
      <c r="FP17" s="47"/>
      <c r="FQ17" s="47"/>
      <c r="FR17" s="47"/>
      <c r="FS17" s="47"/>
      <c r="FT17" s="47"/>
      <c r="FU17" s="47"/>
      <c r="FV17" s="47"/>
      <c r="FW17" s="47"/>
      <c r="FX17" s="47"/>
      <c r="FY17" s="47"/>
      <c r="FZ17" s="47"/>
      <c r="GA17" s="47"/>
      <c r="GB17" s="47"/>
      <c r="GC17" s="47"/>
      <c r="GD17" s="47"/>
      <c r="GE17" s="47"/>
      <c r="GF17" s="47"/>
      <c r="GG17" s="47"/>
      <c r="GH17" s="47"/>
      <c r="GI17" s="47"/>
      <c r="GJ17" s="47"/>
      <c r="GK17" s="47"/>
      <c r="GL17" s="47"/>
      <c r="GM17" s="47"/>
      <c r="GN17" s="47"/>
      <c r="GO17" s="47"/>
      <c r="GP17" s="47"/>
      <c r="GQ17" s="47"/>
      <c r="GR17" s="47"/>
      <c r="GS17" s="47"/>
      <c r="GT17" s="47"/>
      <c r="GU17" s="47"/>
      <c r="GV17" s="47"/>
      <c r="GW17" s="47"/>
      <c r="GX17" s="47"/>
      <c r="GY17" s="47"/>
      <c r="GZ17" s="47"/>
      <c r="HA17" s="47"/>
      <c r="HB17" s="47"/>
      <c r="HC17" s="47"/>
      <c r="HD17" s="47"/>
      <c r="HE17" s="47"/>
      <c r="HF17" s="47"/>
      <c r="HG17" s="47"/>
      <c r="HH17" s="47"/>
      <c r="HI17" s="47"/>
      <c r="HJ17" s="47"/>
      <c r="HK17" s="47"/>
      <c r="HL17" s="47"/>
      <c r="HM17" s="47"/>
      <c r="HN17" s="47"/>
      <c r="HO17" s="47"/>
      <c r="HP17" s="47"/>
      <c r="HQ17" s="47"/>
      <c r="HR17" s="47"/>
      <c r="HS17" s="47"/>
      <c r="HT17" s="47"/>
      <c r="HU17" s="47"/>
      <c r="HV17" s="47"/>
      <c r="HW17" s="47"/>
      <c r="HX17" s="47"/>
      <c r="HY17" s="47"/>
      <c r="HZ17" s="47"/>
      <c r="IA17" s="47"/>
      <c r="IB17" s="47"/>
      <c r="IC17" s="47"/>
      <c r="ID17" s="47"/>
      <c r="IE17" s="47"/>
      <c r="IF17" s="47"/>
      <c r="IG17" s="47"/>
      <c r="IH17" s="47"/>
      <c r="II17" s="47"/>
      <c r="IJ17" s="47"/>
      <c r="IK17" s="47"/>
      <c r="IL17" s="47"/>
      <c r="IM17" s="47"/>
      <c r="IN17" s="47"/>
      <c r="IO17" s="47"/>
      <c r="IP17" s="47"/>
      <c r="IQ17" s="47"/>
      <c r="IR17" s="47"/>
      <c r="IS17" s="47"/>
      <c r="IT17" s="47"/>
      <c r="IU17" s="47"/>
      <c r="IV17" s="47"/>
      <c r="IW17" s="47"/>
    </row>
    <row r="18" customFormat="false" ht="12.75" hidden="false" customHeight="false" outlineLevel="0" collapsed="false">
      <c r="A18" s="217"/>
      <c r="B18" s="324" t="s">
        <v>99</v>
      </c>
      <c r="C18" s="325" t="s">
        <v>355</v>
      </c>
      <c r="D18" s="326" t="n">
        <v>0.01</v>
      </c>
      <c r="E18" s="327" t="n">
        <v>0.005</v>
      </c>
      <c r="F18" s="326" t="n">
        <v>0</v>
      </c>
      <c r="G18" s="217"/>
      <c r="H18" s="21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c r="BB18" s="47"/>
      <c r="BC18" s="47"/>
      <c r="BD18" s="47"/>
      <c r="BE18" s="47"/>
      <c r="BF18" s="47"/>
      <c r="BG18" s="47"/>
      <c r="BH18" s="47"/>
      <c r="BI18" s="47"/>
      <c r="BJ18" s="47"/>
      <c r="BK18" s="47"/>
      <c r="BL18" s="47"/>
      <c r="BM18" s="47"/>
      <c r="BN18" s="47"/>
      <c r="BO18" s="47"/>
      <c r="BP18" s="47"/>
      <c r="BQ18" s="47"/>
      <c r="BR18" s="47"/>
      <c r="BS18" s="47"/>
      <c r="BT18" s="47"/>
      <c r="BU18" s="47"/>
      <c r="BV18" s="47"/>
      <c r="BW18" s="47"/>
      <c r="BX18" s="47"/>
      <c r="BY18" s="47"/>
      <c r="BZ18" s="47"/>
      <c r="CA18" s="47"/>
      <c r="CB18" s="47"/>
      <c r="CC18" s="47"/>
      <c r="CD18" s="47"/>
      <c r="CE18" s="47"/>
      <c r="CF18" s="47"/>
      <c r="CG18" s="47"/>
      <c r="CH18" s="47"/>
      <c r="CI18" s="47"/>
      <c r="CJ18" s="47"/>
      <c r="CK18" s="47"/>
      <c r="CL18" s="47"/>
      <c r="CM18" s="47"/>
      <c r="CN18" s="47"/>
      <c r="CO18" s="47"/>
      <c r="CP18" s="47"/>
      <c r="CQ18" s="47"/>
      <c r="CR18" s="47"/>
      <c r="CS18" s="47"/>
      <c r="CT18" s="47"/>
      <c r="CU18" s="47"/>
      <c r="CV18" s="47"/>
      <c r="CW18" s="47"/>
      <c r="CX18" s="47"/>
      <c r="CY18" s="47"/>
      <c r="CZ18" s="47"/>
      <c r="DA18" s="47"/>
      <c r="DB18" s="47"/>
      <c r="DC18" s="47"/>
      <c r="DD18" s="47"/>
      <c r="DE18" s="47"/>
      <c r="DF18" s="47"/>
      <c r="DG18" s="47"/>
      <c r="DH18" s="47"/>
      <c r="DI18" s="47"/>
      <c r="DJ18" s="47"/>
      <c r="DK18" s="47"/>
      <c r="DL18" s="47"/>
      <c r="DM18" s="47"/>
      <c r="DN18" s="47"/>
      <c r="DO18" s="47"/>
      <c r="DP18" s="47"/>
      <c r="DQ18" s="47"/>
      <c r="DR18" s="47"/>
      <c r="DS18" s="47"/>
      <c r="DT18" s="47"/>
      <c r="DU18" s="47"/>
      <c r="DV18" s="47"/>
      <c r="DW18" s="47"/>
      <c r="DX18" s="47"/>
      <c r="DY18" s="47"/>
      <c r="DZ18" s="47"/>
      <c r="EA18" s="47"/>
      <c r="EB18" s="47"/>
      <c r="EC18" s="47"/>
      <c r="ED18" s="47"/>
      <c r="EE18" s="47"/>
      <c r="EF18" s="47"/>
      <c r="EG18" s="47"/>
      <c r="EH18" s="47"/>
      <c r="EI18" s="47"/>
      <c r="EJ18" s="47"/>
      <c r="EK18" s="47"/>
      <c r="EL18" s="47"/>
      <c r="EM18" s="47"/>
      <c r="EN18" s="47"/>
      <c r="EO18" s="47"/>
      <c r="EP18" s="47"/>
      <c r="EQ18" s="47"/>
      <c r="ER18" s="47"/>
      <c r="ES18" s="47"/>
      <c r="ET18" s="47"/>
      <c r="EU18" s="47"/>
      <c r="EV18" s="47"/>
      <c r="EW18" s="47"/>
      <c r="EX18" s="47"/>
      <c r="EY18" s="47"/>
      <c r="EZ18" s="47"/>
      <c r="FA18" s="47"/>
      <c r="FB18" s="47"/>
      <c r="FC18" s="47"/>
      <c r="FD18" s="47"/>
      <c r="FE18" s="47"/>
      <c r="FF18" s="47"/>
      <c r="FG18" s="47"/>
      <c r="FH18" s="47"/>
      <c r="FI18" s="47"/>
      <c r="FJ18" s="47"/>
      <c r="FK18" s="47"/>
      <c r="FL18" s="47"/>
      <c r="FM18" s="47"/>
      <c r="FN18" s="47"/>
      <c r="FO18" s="47"/>
      <c r="FP18" s="47"/>
      <c r="FQ18" s="47"/>
      <c r="FR18" s="47"/>
      <c r="FS18" s="47"/>
      <c r="FT18" s="47"/>
      <c r="FU18" s="47"/>
      <c r="FV18" s="47"/>
      <c r="FW18" s="47"/>
      <c r="FX18" s="47"/>
      <c r="FY18" s="47"/>
      <c r="FZ18" s="47"/>
      <c r="GA18" s="47"/>
      <c r="GB18" s="47"/>
      <c r="GC18" s="47"/>
      <c r="GD18" s="47"/>
      <c r="GE18" s="47"/>
      <c r="GF18" s="47"/>
      <c r="GG18" s="47"/>
      <c r="GH18" s="47"/>
      <c r="GI18" s="47"/>
      <c r="GJ18" s="47"/>
      <c r="GK18" s="47"/>
      <c r="GL18" s="47"/>
      <c r="GM18" s="47"/>
      <c r="GN18" s="47"/>
      <c r="GO18" s="47"/>
      <c r="GP18" s="47"/>
      <c r="GQ18" s="47"/>
      <c r="GR18" s="47"/>
      <c r="GS18" s="47"/>
      <c r="GT18" s="47"/>
      <c r="GU18" s="47"/>
      <c r="GV18" s="47"/>
      <c r="GW18" s="47"/>
      <c r="GX18" s="47"/>
      <c r="GY18" s="47"/>
      <c r="GZ18" s="47"/>
      <c r="HA18" s="47"/>
      <c r="HB18" s="47"/>
      <c r="HC18" s="47"/>
      <c r="HD18" s="47"/>
      <c r="HE18" s="47"/>
      <c r="HF18" s="47"/>
      <c r="HG18" s="47"/>
      <c r="HH18" s="47"/>
      <c r="HI18" s="47"/>
      <c r="HJ18" s="47"/>
      <c r="HK18" s="47"/>
      <c r="HL18" s="47"/>
      <c r="HM18" s="47"/>
      <c r="HN18" s="47"/>
      <c r="HO18" s="47"/>
      <c r="HP18" s="47"/>
      <c r="HQ18" s="47"/>
      <c r="HR18" s="47"/>
      <c r="HS18" s="47"/>
      <c r="HT18" s="47"/>
      <c r="HU18" s="47"/>
      <c r="HV18" s="47"/>
      <c r="HW18" s="47"/>
      <c r="HX18" s="47"/>
      <c r="HY18" s="47"/>
      <c r="HZ18" s="47"/>
      <c r="IA18" s="47"/>
      <c r="IB18" s="47"/>
      <c r="IC18" s="47"/>
      <c r="ID18" s="47"/>
      <c r="IE18" s="47"/>
      <c r="IF18" s="47"/>
      <c r="IG18" s="47"/>
      <c r="IH18" s="47"/>
      <c r="II18" s="47"/>
      <c r="IJ18" s="47"/>
      <c r="IK18" s="47"/>
      <c r="IL18" s="47"/>
      <c r="IM18" s="47"/>
      <c r="IN18" s="47"/>
      <c r="IO18" s="47"/>
      <c r="IP18" s="47"/>
      <c r="IQ18" s="47"/>
      <c r="IR18" s="47"/>
      <c r="IS18" s="47"/>
      <c r="IT18" s="47"/>
      <c r="IU18" s="47"/>
      <c r="IV18" s="47"/>
      <c r="IW18" s="47"/>
    </row>
    <row r="19" customFormat="false" ht="12.75" hidden="false" customHeight="false" outlineLevel="0" collapsed="false">
      <c r="A19" s="217"/>
      <c r="B19" s="324" t="s">
        <v>350</v>
      </c>
      <c r="C19" s="325" t="s">
        <v>356</v>
      </c>
      <c r="D19" s="326" t="n">
        <v>0.1</v>
      </c>
      <c r="E19" s="328" t="n">
        <v>0.05</v>
      </c>
      <c r="F19" s="326" t="n">
        <v>0</v>
      </c>
      <c r="G19" s="217"/>
      <c r="H19" s="21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c r="AY19" s="47"/>
      <c r="AZ19" s="47"/>
      <c r="BA19" s="47"/>
      <c r="BB19" s="47"/>
      <c r="BC19" s="47"/>
      <c r="BD19" s="47"/>
      <c r="BE19" s="47"/>
      <c r="BF19" s="47"/>
      <c r="BG19" s="47"/>
      <c r="BH19" s="47"/>
      <c r="BI19" s="47"/>
      <c r="BJ19" s="47"/>
      <c r="BK19" s="47"/>
      <c r="BL19" s="47"/>
      <c r="BM19" s="47"/>
      <c r="BN19" s="47"/>
      <c r="BO19" s="47"/>
      <c r="BP19" s="47"/>
      <c r="BQ19" s="47"/>
      <c r="BR19" s="47"/>
      <c r="BS19" s="47"/>
      <c r="BT19" s="47"/>
      <c r="BU19" s="47"/>
      <c r="BV19" s="47"/>
      <c r="BW19" s="47"/>
      <c r="BX19" s="47"/>
      <c r="BY19" s="47"/>
      <c r="BZ19" s="47"/>
      <c r="CA19" s="47"/>
      <c r="CB19" s="47"/>
      <c r="CC19" s="47"/>
      <c r="CD19" s="47"/>
      <c r="CE19" s="47"/>
      <c r="CF19" s="47"/>
      <c r="CG19" s="47"/>
      <c r="CH19" s="47"/>
      <c r="CI19" s="47"/>
      <c r="CJ19" s="47"/>
      <c r="CK19" s="47"/>
      <c r="CL19" s="47"/>
      <c r="CM19" s="47"/>
      <c r="CN19" s="47"/>
      <c r="CO19" s="47"/>
      <c r="CP19" s="47"/>
      <c r="CQ19" s="47"/>
      <c r="CR19" s="47"/>
      <c r="CS19" s="47"/>
      <c r="CT19" s="47"/>
      <c r="CU19" s="47"/>
      <c r="CV19" s="47"/>
      <c r="CW19" s="47"/>
      <c r="CX19" s="47"/>
      <c r="CY19" s="47"/>
      <c r="CZ19" s="47"/>
      <c r="DA19" s="47"/>
      <c r="DB19" s="47"/>
      <c r="DC19" s="47"/>
      <c r="DD19" s="47"/>
      <c r="DE19" s="47"/>
      <c r="DF19" s="47"/>
      <c r="DG19" s="47"/>
      <c r="DH19" s="47"/>
      <c r="DI19" s="47"/>
      <c r="DJ19" s="47"/>
      <c r="DK19" s="47"/>
      <c r="DL19" s="47"/>
      <c r="DM19" s="47"/>
      <c r="DN19" s="47"/>
      <c r="DO19" s="47"/>
      <c r="DP19" s="47"/>
      <c r="DQ19" s="47"/>
      <c r="DR19" s="47"/>
      <c r="DS19" s="47"/>
      <c r="DT19" s="47"/>
      <c r="DU19" s="47"/>
      <c r="DV19" s="47"/>
      <c r="DW19" s="47"/>
      <c r="DX19" s="47"/>
      <c r="DY19" s="47"/>
      <c r="DZ19" s="47"/>
      <c r="EA19" s="47"/>
      <c r="EB19" s="47"/>
      <c r="EC19" s="47"/>
      <c r="ED19" s="47"/>
      <c r="EE19" s="47"/>
      <c r="EF19" s="47"/>
      <c r="EG19" s="47"/>
      <c r="EH19" s="47"/>
      <c r="EI19" s="47"/>
      <c r="EJ19" s="47"/>
      <c r="EK19" s="47"/>
      <c r="EL19" s="47"/>
      <c r="EM19" s="47"/>
      <c r="EN19" s="47"/>
      <c r="EO19" s="47"/>
      <c r="EP19" s="47"/>
      <c r="EQ19" s="47"/>
      <c r="ER19" s="47"/>
      <c r="ES19" s="47"/>
      <c r="ET19" s="47"/>
      <c r="EU19" s="47"/>
      <c r="EV19" s="47"/>
      <c r="EW19" s="47"/>
      <c r="EX19" s="47"/>
      <c r="EY19" s="47"/>
      <c r="EZ19" s="47"/>
      <c r="FA19" s="47"/>
      <c r="FB19" s="47"/>
      <c r="FC19" s="47"/>
      <c r="FD19" s="47"/>
      <c r="FE19" s="47"/>
      <c r="FF19" s="47"/>
      <c r="FG19" s="47"/>
      <c r="FH19" s="47"/>
      <c r="FI19" s="47"/>
      <c r="FJ19" s="47"/>
      <c r="FK19" s="47"/>
      <c r="FL19" s="47"/>
      <c r="FM19" s="47"/>
      <c r="FN19" s="47"/>
      <c r="FO19" s="47"/>
      <c r="FP19" s="47"/>
      <c r="FQ19" s="47"/>
      <c r="FR19" s="47"/>
      <c r="FS19" s="47"/>
      <c r="FT19" s="47"/>
      <c r="FU19" s="47"/>
      <c r="FV19" s="47"/>
      <c r="FW19" s="47"/>
      <c r="FX19" s="47"/>
      <c r="FY19" s="47"/>
      <c r="FZ19" s="47"/>
      <c r="GA19" s="47"/>
      <c r="GB19" s="47"/>
      <c r="GC19" s="47"/>
      <c r="GD19" s="47"/>
      <c r="GE19" s="47"/>
      <c r="GF19" s="47"/>
      <c r="GG19" s="47"/>
      <c r="GH19" s="47"/>
      <c r="GI19" s="47"/>
      <c r="GJ19" s="47"/>
      <c r="GK19" s="47"/>
      <c r="GL19" s="47"/>
      <c r="GM19" s="47"/>
      <c r="GN19" s="47"/>
      <c r="GO19" s="47"/>
      <c r="GP19" s="47"/>
      <c r="GQ19" s="47"/>
      <c r="GR19" s="47"/>
      <c r="GS19" s="47"/>
      <c r="GT19" s="47"/>
      <c r="GU19" s="47"/>
      <c r="GV19" s="47"/>
      <c r="GW19" s="47"/>
      <c r="GX19" s="47"/>
      <c r="GY19" s="47"/>
      <c r="GZ19" s="47"/>
      <c r="HA19" s="47"/>
      <c r="HB19" s="47"/>
      <c r="HC19" s="47"/>
      <c r="HD19" s="47"/>
      <c r="HE19" s="47"/>
      <c r="HF19" s="47"/>
      <c r="HG19" s="47"/>
      <c r="HH19" s="47"/>
      <c r="HI19" s="47"/>
      <c r="HJ19" s="47"/>
      <c r="HK19" s="47"/>
      <c r="HL19" s="47"/>
      <c r="HM19" s="47"/>
      <c r="HN19" s="47"/>
      <c r="HO19" s="47"/>
      <c r="HP19" s="47"/>
      <c r="HQ19" s="47"/>
      <c r="HR19" s="47"/>
      <c r="HS19" s="47"/>
      <c r="HT19" s="47"/>
      <c r="HU19" s="47"/>
      <c r="HV19" s="47"/>
      <c r="HW19" s="47"/>
      <c r="HX19" s="47"/>
      <c r="HY19" s="47"/>
      <c r="HZ19" s="47"/>
      <c r="IA19" s="47"/>
      <c r="IB19" s="47"/>
      <c r="IC19" s="47"/>
      <c r="ID19" s="47"/>
      <c r="IE19" s="47"/>
      <c r="IF19" s="47"/>
      <c r="IG19" s="47"/>
      <c r="IH19" s="47"/>
      <c r="II19" s="47"/>
      <c r="IJ19" s="47"/>
      <c r="IK19" s="47"/>
      <c r="IL19" s="47"/>
      <c r="IM19" s="47"/>
      <c r="IN19" s="47"/>
      <c r="IO19" s="47"/>
      <c r="IP19" s="47"/>
      <c r="IQ19" s="47"/>
      <c r="IR19" s="47"/>
      <c r="IS19" s="47"/>
      <c r="IT19" s="47"/>
      <c r="IU19" s="47"/>
      <c r="IV19" s="47"/>
      <c r="IW19" s="47"/>
    </row>
    <row r="20" customFormat="false" ht="12.75" hidden="false" customHeight="false" outlineLevel="0" collapsed="false">
      <c r="A20" s="8"/>
      <c r="B20" s="324" t="s">
        <v>101</v>
      </c>
      <c r="C20" s="325" t="s">
        <v>357</v>
      </c>
      <c r="D20" s="326" t="n">
        <v>0.1</v>
      </c>
      <c r="E20" s="328" t="n">
        <v>0.05</v>
      </c>
      <c r="F20" s="326" t="n">
        <v>0</v>
      </c>
      <c r="G20" s="8"/>
      <c r="H20" s="8"/>
    </row>
    <row r="21" customFormat="false" ht="12.75" hidden="false" customHeight="false" outlineLevel="0" collapsed="false">
      <c r="A21" s="8"/>
      <c r="B21" s="329" t="s">
        <v>351</v>
      </c>
      <c r="C21" s="330" t="s">
        <v>358</v>
      </c>
      <c r="D21" s="331" t="n">
        <v>0.75</v>
      </c>
      <c r="E21" s="332" t="n">
        <v>0.25</v>
      </c>
      <c r="F21" s="331" t="n">
        <v>0</v>
      </c>
      <c r="G21" s="8"/>
      <c r="H21" s="8"/>
    </row>
    <row r="22" customFormat="false" ht="12.75" hidden="false" customHeight="false" outlineLevel="0" collapsed="false">
      <c r="A22" s="8"/>
      <c r="B22" s="8"/>
      <c r="C22" s="8"/>
      <c r="D22" s="8"/>
      <c r="E22" s="8"/>
      <c r="F22" s="8"/>
      <c r="G22" s="8"/>
      <c r="H22" s="8"/>
    </row>
    <row r="23" customFormat="false" ht="12.75" hidden="false" customHeight="false" outlineLevel="0" collapsed="false">
      <c r="A23" s="8"/>
      <c r="B23" s="8"/>
      <c r="C23" s="8"/>
      <c r="D23" s="8"/>
      <c r="E23" s="8"/>
      <c r="F23" s="8"/>
      <c r="G23" s="8"/>
      <c r="H23" s="8"/>
    </row>
  </sheetData>
  <mergeCells count="2">
    <mergeCell ref="G5:G9"/>
    <mergeCell ref="D15:F15"/>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IW17"/>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D14" activeCellId="0" sqref="D14"/>
    </sheetView>
  </sheetViews>
  <sheetFormatPr defaultColWidth="9.13671875" defaultRowHeight="12.75" customHeight="true" zeroHeight="false" outlineLevelRow="0" outlineLevelCol="0"/>
  <cols>
    <col collapsed="false" customWidth="true" hidden="false" outlineLevel="0" max="1" min="1" style="37" width="3.14"/>
    <col collapsed="false" customWidth="true" hidden="false" outlineLevel="0" max="2" min="2" style="37" width="51.85"/>
    <col collapsed="false" customWidth="true" hidden="false" outlineLevel="0" max="3" min="3" style="37" width="27.28"/>
    <col collapsed="false" customWidth="true" hidden="false" outlineLevel="0" max="4" min="4" style="37" width="13.28"/>
    <col collapsed="false" customWidth="true" hidden="false" outlineLevel="0" max="5" min="5" style="37" width="12.99"/>
    <col collapsed="false" customWidth="true" hidden="false" outlineLevel="0" max="6" min="6" style="37" width="14.14"/>
    <col collapsed="false" customWidth="true" hidden="false" outlineLevel="0" max="7" min="7" style="37" width="30.7"/>
    <col collapsed="false" customWidth="true" hidden="false" outlineLevel="0" max="8" min="8" style="37" width="2.42"/>
    <col collapsed="false" customWidth="false" hidden="false" outlineLevel="0" max="257" min="9" style="37" width="9.14"/>
  </cols>
  <sheetData>
    <row r="2" customFormat="false" ht="15" hidden="false" customHeight="false" outlineLevel="0" collapsed="false">
      <c r="C2" s="214"/>
      <c r="D2" s="163"/>
      <c r="F2" s="163"/>
      <c r="H2" s="215"/>
    </row>
    <row r="3" customFormat="false" ht="15.75" hidden="false" customHeight="false" outlineLevel="0" collapsed="false">
      <c r="B3" s="216" t="s">
        <v>359</v>
      </c>
      <c r="H3" s="215"/>
    </row>
    <row r="4" customFormat="false" ht="25.5" hidden="false" customHeight="false" outlineLevel="0" collapsed="false">
      <c r="A4" s="217"/>
      <c r="B4" s="333" t="s">
        <v>301</v>
      </c>
      <c r="C4" s="334" t="s">
        <v>302</v>
      </c>
      <c r="D4" s="334" t="s">
        <v>360</v>
      </c>
      <c r="E4" s="334" t="s">
        <v>361</v>
      </c>
      <c r="F4" s="334" t="s">
        <v>305</v>
      </c>
      <c r="G4" s="334" t="s">
        <v>306</v>
      </c>
      <c r="H4" s="221"/>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c r="HD4" s="217"/>
      <c r="HE4" s="217"/>
      <c r="HF4" s="217"/>
      <c r="HG4" s="217"/>
      <c r="HH4" s="217"/>
      <c r="HI4" s="217"/>
      <c r="HJ4" s="217"/>
      <c r="HK4" s="217"/>
      <c r="HL4" s="217"/>
      <c r="HM4" s="217"/>
      <c r="HN4" s="217"/>
      <c r="HO4" s="217"/>
      <c r="HP4" s="217"/>
      <c r="HQ4" s="217"/>
      <c r="HR4" s="217"/>
      <c r="HS4" s="217"/>
      <c r="HT4" s="217"/>
      <c r="HU4" s="217"/>
      <c r="HV4" s="217"/>
      <c r="HW4" s="217"/>
      <c r="HX4" s="217"/>
      <c r="HY4" s="217"/>
      <c r="HZ4" s="217"/>
      <c r="IA4" s="217"/>
      <c r="IB4" s="217"/>
      <c r="IC4" s="217"/>
      <c r="ID4" s="217"/>
      <c r="IE4" s="217"/>
      <c r="IF4" s="217"/>
      <c r="IG4" s="217"/>
      <c r="IH4" s="217"/>
      <c r="II4" s="217"/>
      <c r="IJ4" s="217"/>
      <c r="IK4" s="217"/>
      <c r="IL4" s="217"/>
      <c r="IM4" s="217"/>
      <c r="IN4" s="217"/>
      <c r="IO4" s="217"/>
      <c r="IP4" s="217"/>
      <c r="IQ4" s="217"/>
      <c r="IR4" s="217"/>
      <c r="IS4" s="217"/>
      <c r="IT4" s="217"/>
      <c r="IU4" s="217"/>
      <c r="IV4" s="217"/>
      <c r="IW4" s="217"/>
    </row>
    <row r="5" customFormat="false" ht="15" hidden="false" customHeight="true" outlineLevel="0" collapsed="false">
      <c r="B5" s="49" t="s">
        <v>121</v>
      </c>
      <c r="C5" s="222" t="str">
        <f aca="false">IF('Asset Productivity Survey'!C4=3,"Low",IF('Asset Productivity Survey'!C4=1,"High","Moderate"))</f>
        <v>Moderate</v>
      </c>
      <c r="D5" s="335" t="s">
        <v>337</v>
      </c>
      <c r="E5" s="224" t="n">
        <f aca="false">IF(C5="High",(D13)*'Asset Productivity Survey'!C23,IF(C5="Moderate",(E13)*'Asset Productivity Survey'!C23,(F13)*'Asset Productivity Survey'!C23))</f>
        <v>5779.4118</v>
      </c>
      <c r="F5" s="224" t="n">
        <f aca="false">E5</f>
        <v>5779.4118</v>
      </c>
      <c r="G5" s="336" t="s">
        <v>362</v>
      </c>
      <c r="H5" s="215"/>
    </row>
    <row r="6" customFormat="false" ht="24" hidden="false" customHeight="true" outlineLevel="0" collapsed="false">
      <c r="B6" s="57" t="s">
        <v>122</v>
      </c>
      <c r="C6" s="228" t="str">
        <f aca="false">IF('Asset Productivity Survey'!C4=3,"Low",IF('Asset Productivity Survey'!C4=1,"High","Moderate"))</f>
        <v>Moderate</v>
      </c>
      <c r="D6" s="337" t="s">
        <v>337</v>
      </c>
      <c r="E6" s="230" t="n">
        <f aca="false">IF(C6="High",(D14)*'Asset Productivity Survey'!C25,IF(C6="Moderate",(E14)*'Asset Productivity Survey'!C25,(F14)*'Asset Productivity Survey'!C25))</f>
        <v>48161.765</v>
      </c>
      <c r="F6" s="230" t="n">
        <f aca="false">E6</f>
        <v>48161.765</v>
      </c>
      <c r="G6" s="336"/>
      <c r="H6" s="215"/>
    </row>
    <row r="7" customFormat="false" ht="5.25" hidden="false" customHeight="true" outlineLevel="0" collapsed="false">
      <c r="H7" s="215"/>
    </row>
    <row r="8" customFormat="false" ht="15.75" hidden="false" customHeight="false" outlineLevel="0" collapsed="false">
      <c r="B8" s="231" t="s">
        <v>363</v>
      </c>
      <c r="E8" s="163"/>
      <c r="F8" s="232" t="n">
        <f aca="false">SUM(F5:F6)</f>
        <v>53941.1768</v>
      </c>
      <c r="H8" s="167"/>
      <c r="I8" s="77"/>
      <c r="J8" s="77"/>
      <c r="K8" s="77"/>
      <c r="L8" s="77"/>
      <c r="M8" s="77"/>
      <c r="N8" s="77"/>
      <c r="O8" s="77"/>
      <c r="P8" s="77"/>
      <c r="Q8" s="77"/>
      <c r="R8" s="77"/>
      <c r="S8" s="77"/>
      <c r="T8" s="77"/>
      <c r="U8" s="77"/>
      <c r="V8" s="77"/>
      <c r="W8" s="77"/>
      <c r="X8" s="77"/>
      <c r="Y8" s="77"/>
      <c r="Z8" s="77"/>
      <c r="AA8" s="77"/>
      <c r="AB8" s="77"/>
      <c r="AC8" s="77"/>
      <c r="AD8" s="77"/>
      <c r="AE8" s="77"/>
    </row>
    <row r="10" customFormat="false" ht="15.75" hidden="false" customHeight="false" outlineLevel="0" collapsed="false">
      <c r="A10" s="47"/>
      <c r="B10" s="240" t="s">
        <v>364</v>
      </c>
      <c r="F10" s="241"/>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7"/>
      <c r="BM10" s="47"/>
      <c r="BN10" s="47"/>
      <c r="BO10" s="47"/>
      <c r="BP10" s="47"/>
      <c r="BQ10" s="47"/>
      <c r="BR10" s="47"/>
      <c r="BS10" s="47"/>
      <c r="BT10" s="47"/>
      <c r="BU10" s="47"/>
      <c r="BV10" s="47"/>
      <c r="BW10" s="47"/>
      <c r="BX10" s="47"/>
      <c r="BY10" s="47"/>
      <c r="BZ10" s="47"/>
      <c r="CA10" s="47"/>
      <c r="CB10" s="47"/>
      <c r="CC10" s="47"/>
      <c r="CD10" s="47"/>
      <c r="CE10" s="47"/>
      <c r="CF10" s="47"/>
      <c r="CG10" s="47"/>
      <c r="CH10" s="47"/>
      <c r="CI10" s="47"/>
      <c r="CJ10" s="47"/>
      <c r="CK10" s="47"/>
      <c r="CL10" s="47"/>
      <c r="CM10" s="47"/>
      <c r="CN10" s="47"/>
      <c r="CO10" s="47"/>
      <c r="CP10" s="47"/>
      <c r="CQ10" s="47"/>
      <c r="CR10" s="47"/>
      <c r="CS10" s="47"/>
      <c r="CT10" s="47"/>
      <c r="CU10" s="47"/>
      <c r="CV10" s="47"/>
      <c r="CW10" s="47"/>
      <c r="CX10" s="47"/>
      <c r="CY10" s="47"/>
      <c r="CZ10" s="47"/>
      <c r="DA10" s="47"/>
      <c r="DB10" s="47"/>
      <c r="DC10" s="47"/>
      <c r="DD10" s="47"/>
      <c r="DE10" s="47"/>
      <c r="DF10" s="47"/>
      <c r="DG10" s="47"/>
      <c r="DH10" s="47"/>
      <c r="DI10" s="47"/>
      <c r="DJ10" s="47"/>
      <c r="DK10" s="47"/>
      <c r="DL10" s="47"/>
      <c r="DM10" s="47"/>
      <c r="DN10" s="47"/>
      <c r="DO10" s="47"/>
      <c r="DP10" s="47"/>
      <c r="DQ10" s="47"/>
      <c r="DR10" s="47"/>
      <c r="DS10" s="47"/>
      <c r="DT10" s="47"/>
      <c r="DU10" s="47"/>
      <c r="DV10" s="47"/>
      <c r="DW10" s="47"/>
      <c r="DX10" s="47"/>
      <c r="DY10" s="47"/>
      <c r="DZ10" s="47"/>
      <c r="EA10" s="47"/>
      <c r="EB10" s="47"/>
      <c r="EC10" s="47"/>
      <c r="ED10" s="47"/>
      <c r="EE10" s="47"/>
      <c r="EF10" s="47"/>
      <c r="EG10" s="47"/>
      <c r="EH10" s="47"/>
      <c r="EI10" s="47"/>
      <c r="EJ10" s="47"/>
      <c r="EK10" s="47"/>
      <c r="EL10" s="47"/>
      <c r="EM10" s="47"/>
      <c r="EN10" s="47"/>
      <c r="EO10" s="47"/>
      <c r="EP10" s="47"/>
      <c r="EQ10" s="47"/>
      <c r="ER10" s="47"/>
      <c r="ES10" s="47"/>
      <c r="ET10" s="47"/>
      <c r="EU10" s="47"/>
      <c r="EV10" s="47"/>
      <c r="EW10" s="47"/>
      <c r="EX10" s="47"/>
      <c r="EY10" s="47"/>
      <c r="EZ10" s="47"/>
      <c r="FA10" s="47"/>
      <c r="FB10" s="47"/>
      <c r="FC10" s="47"/>
      <c r="FD10" s="47"/>
      <c r="FE10" s="47"/>
      <c r="FF10" s="47"/>
      <c r="FG10" s="47"/>
      <c r="FH10" s="47"/>
      <c r="FI10" s="47"/>
      <c r="FJ10" s="47"/>
      <c r="FK10" s="47"/>
      <c r="FL10" s="47"/>
      <c r="FM10" s="47"/>
      <c r="FN10" s="47"/>
      <c r="FO10" s="47"/>
      <c r="FP10" s="47"/>
      <c r="FQ10" s="47"/>
      <c r="FR10" s="47"/>
      <c r="FS10" s="47"/>
      <c r="FT10" s="47"/>
      <c r="FU10" s="47"/>
      <c r="FV10" s="47"/>
      <c r="FW10" s="47"/>
      <c r="FX10" s="47"/>
      <c r="FY10" s="47"/>
      <c r="FZ10" s="47"/>
      <c r="GA10" s="47"/>
      <c r="GB10" s="47"/>
      <c r="GC10" s="47"/>
      <c r="GD10" s="47"/>
      <c r="GE10" s="47"/>
      <c r="GF10" s="47"/>
      <c r="GG10" s="47"/>
      <c r="GH10" s="47"/>
      <c r="GI10" s="47"/>
      <c r="GJ10" s="47"/>
      <c r="GK10" s="47"/>
      <c r="GL10" s="47"/>
      <c r="GM10" s="47"/>
      <c r="GN10" s="47"/>
      <c r="GO10" s="47"/>
      <c r="GP10" s="47"/>
      <c r="GQ10" s="47"/>
      <c r="GR10" s="47"/>
      <c r="GS10" s="47"/>
      <c r="GT10" s="47"/>
      <c r="GU10" s="47"/>
      <c r="GV10" s="47"/>
      <c r="GW10" s="47"/>
      <c r="GX10" s="47"/>
      <c r="GY10" s="47"/>
      <c r="GZ10" s="47"/>
      <c r="HA10" s="47"/>
      <c r="HB10" s="47"/>
      <c r="HC10" s="47"/>
      <c r="HD10" s="47"/>
      <c r="HE10" s="47"/>
      <c r="HF10" s="47"/>
      <c r="HG10" s="47"/>
      <c r="HH10" s="47"/>
      <c r="HI10" s="47"/>
      <c r="HJ10" s="47"/>
      <c r="HK10" s="47"/>
      <c r="HL10" s="47"/>
      <c r="HM10" s="47"/>
      <c r="HN10" s="47"/>
      <c r="HO10" s="47"/>
      <c r="HP10" s="47"/>
      <c r="HQ10" s="47"/>
      <c r="HR10" s="47"/>
      <c r="HS10" s="47"/>
      <c r="HT10" s="47"/>
      <c r="HU10" s="47"/>
      <c r="HV10" s="47"/>
      <c r="HW10" s="47"/>
      <c r="HX10" s="47"/>
      <c r="HY10" s="47"/>
      <c r="HZ10" s="47"/>
      <c r="IA10" s="47"/>
      <c r="IB10" s="47"/>
      <c r="IC10" s="47"/>
      <c r="ID10" s="47"/>
      <c r="IE10" s="47"/>
      <c r="IF10" s="47"/>
      <c r="IG10" s="47"/>
      <c r="IH10" s="47"/>
      <c r="II10" s="47"/>
      <c r="IJ10" s="47"/>
      <c r="IK10" s="47"/>
      <c r="IL10" s="47"/>
      <c r="IM10" s="47"/>
      <c r="IN10" s="47"/>
      <c r="IO10" s="47"/>
      <c r="IP10" s="47"/>
      <c r="IQ10" s="47"/>
      <c r="IR10" s="47"/>
      <c r="IS10" s="47"/>
      <c r="IT10" s="47"/>
      <c r="IU10" s="47"/>
      <c r="IV10" s="47"/>
      <c r="IW10" s="47"/>
    </row>
    <row r="11" customFormat="false" ht="12.75" hidden="false" customHeight="false" outlineLevel="0" collapsed="false">
      <c r="A11" s="47"/>
      <c r="B11" s="242"/>
      <c r="C11" s="243"/>
      <c r="D11" s="244" t="s">
        <v>315</v>
      </c>
      <c r="E11" s="244"/>
      <c r="F11" s="244"/>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c r="CH11" s="47"/>
      <c r="CI11" s="47"/>
      <c r="CJ11" s="47"/>
      <c r="CK11" s="47"/>
      <c r="CL11" s="47"/>
      <c r="CM11" s="47"/>
      <c r="CN11" s="47"/>
      <c r="CO11" s="47"/>
      <c r="CP11" s="47"/>
      <c r="CQ11" s="47"/>
      <c r="CR11" s="47"/>
      <c r="CS11" s="47"/>
      <c r="CT11" s="47"/>
      <c r="CU11" s="47"/>
      <c r="CV11" s="47"/>
      <c r="CW11" s="47"/>
      <c r="CX11" s="47"/>
      <c r="CY11" s="47"/>
      <c r="CZ11" s="47"/>
      <c r="DA11" s="47"/>
      <c r="DB11" s="47"/>
      <c r="DC11" s="47"/>
      <c r="DD11" s="47"/>
      <c r="DE11" s="47"/>
      <c r="DF11" s="47"/>
      <c r="DG11" s="47"/>
      <c r="DH11" s="47"/>
      <c r="DI11" s="47"/>
      <c r="DJ11" s="47"/>
      <c r="DK11" s="47"/>
      <c r="DL11" s="47"/>
      <c r="DM11" s="47"/>
      <c r="DN11" s="47"/>
      <c r="DO11" s="47"/>
      <c r="DP11" s="47"/>
      <c r="DQ11" s="47"/>
      <c r="DR11" s="47"/>
      <c r="DS11" s="47"/>
      <c r="DT11" s="47"/>
      <c r="DU11" s="47"/>
      <c r="DV11" s="47"/>
      <c r="DW11" s="47"/>
      <c r="DX11" s="47"/>
      <c r="DY11" s="47"/>
      <c r="DZ11" s="47"/>
      <c r="EA11" s="47"/>
      <c r="EB11" s="47"/>
      <c r="EC11" s="47"/>
      <c r="ED11" s="47"/>
      <c r="EE11" s="47"/>
      <c r="EF11" s="47"/>
      <c r="EG11" s="47"/>
      <c r="EH11" s="47"/>
      <c r="EI11" s="47"/>
      <c r="EJ11" s="47"/>
      <c r="EK11" s="47"/>
      <c r="EL11" s="47"/>
      <c r="EM11" s="47"/>
      <c r="EN11" s="47"/>
      <c r="EO11" s="47"/>
      <c r="EP11" s="47"/>
      <c r="EQ11" s="47"/>
      <c r="ER11" s="47"/>
      <c r="ES11" s="47"/>
      <c r="ET11" s="47"/>
      <c r="EU11" s="47"/>
      <c r="EV11" s="47"/>
      <c r="EW11" s="47"/>
      <c r="EX11" s="47"/>
      <c r="EY11" s="47"/>
      <c r="EZ11" s="47"/>
      <c r="FA11" s="47"/>
      <c r="FB11" s="47"/>
      <c r="FC11" s="47"/>
      <c r="FD11" s="47"/>
      <c r="FE11" s="47"/>
      <c r="FF11" s="47"/>
      <c r="FG11" s="47"/>
      <c r="FH11" s="47"/>
      <c r="FI11" s="47"/>
      <c r="FJ11" s="47"/>
      <c r="FK11" s="47"/>
      <c r="FL11" s="47"/>
      <c r="FM11" s="47"/>
      <c r="FN11" s="47"/>
      <c r="FO11" s="47"/>
      <c r="FP11" s="47"/>
      <c r="FQ11" s="47"/>
      <c r="FR11" s="47"/>
      <c r="FS11" s="47"/>
      <c r="FT11" s="47"/>
      <c r="FU11" s="47"/>
      <c r="FV11" s="47"/>
      <c r="FW11" s="47"/>
      <c r="FX11" s="47"/>
      <c r="FY11" s="47"/>
      <c r="FZ11" s="47"/>
      <c r="GA11" s="47"/>
      <c r="GB11" s="47"/>
      <c r="GC11" s="47"/>
      <c r="GD11" s="47"/>
      <c r="GE11" s="47"/>
      <c r="GF11" s="47"/>
      <c r="GG11" s="47"/>
      <c r="GH11" s="47"/>
      <c r="GI11" s="47"/>
      <c r="GJ11" s="47"/>
      <c r="GK11" s="47"/>
      <c r="GL11" s="47"/>
      <c r="GM11" s="47"/>
      <c r="GN11" s="47"/>
      <c r="GO11" s="47"/>
      <c r="GP11" s="47"/>
      <c r="GQ11" s="47"/>
      <c r="GR11" s="47"/>
      <c r="GS11" s="47"/>
      <c r="GT11" s="47"/>
      <c r="GU11" s="47"/>
      <c r="GV11" s="47"/>
      <c r="GW11" s="47"/>
      <c r="GX11" s="47"/>
      <c r="GY11" s="47"/>
      <c r="GZ11" s="47"/>
      <c r="HA11" s="47"/>
      <c r="HB11" s="47"/>
      <c r="HC11" s="47"/>
      <c r="HD11" s="47"/>
      <c r="HE11" s="47"/>
      <c r="HF11" s="47"/>
      <c r="HG11" s="47"/>
      <c r="HH11" s="47"/>
      <c r="HI11" s="47"/>
      <c r="HJ11" s="47"/>
      <c r="HK11" s="47"/>
      <c r="HL11" s="47"/>
      <c r="HM11" s="47"/>
      <c r="HN11" s="47"/>
      <c r="HO11" s="47"/>
      <c r="HP11" s="47"/>
      <c r="HQ11" s="47"/>
      <c r="HR11" s="47"/>
      <c r="HS11" s="47"/>
      <c r="HT11" s="47"/>
      <c r="HU11" s="47"/>
      <c r="HV11" s="47"/>
      <c r="HW11" s="47"/>
      <c r="HX11" s="47"/>
      <c r="HY11" s="47"/>
      <c r="HZ11" s="47"/>
      <c r="IA11" s="47"/>
      <c r="IB11" s="47"/>
      <c r="IC11" s="47"/>
      <c r="ID11" s="47"/>
      <c r="IE11" s="47"/>
      <c r="IF11" s="47"/>
      <c r="IG11" s="47"/>
      <c r="IH11" s="47"/>
      <c r="II11" s="47"/>
      <c r="IJ11" s="47"/>
      <c r="IK11" s="47"/>
      <c r="IL11" s="47"/>
      <c r="IM11" s="47"/>
      <c r="IN11" s="47"/>
      <c r="IO11" s="47"/>
      <c r="IP11" s="47"/>
      <c r="IQ11" s="47"/>
      <c r="IR11" s="47"/>
      <c r="IS11" s="47"/>
      <c r="IT11" s="47"/>
      <c r="IU11" s="47"/>
      <c r="IV11" s="47"/>
      <c r="IW11" s="47"/>
    </row>
    <row r="12" customFormat="false" ht="12.75" hidden="false" customHeight="false" outlineLevel="0" collapsed="false">
      <c r="A12" s="47"/>
      <c r="B12" s="258" t="s">
        <v>301</v>
      </c>
      <c r="C12" s="246" t="s">
        <v>316</v>
      </c>
      <c r="D12" s="247" t="s">
        <v>317</v>
      </c>
      <c r="E12" s="243" t="s">
        <v>318</v>
      </c>
      <c r="F12" s="243" t="s">
        <v>319</v>
      </c>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7"/>
      <c r="BP12" s="47"/>
      <c r="BQ12" s="47"/>
      <c r="BR12" s="47"/>
      <c r="BS12" s="47"/>
      <c r="BT12" s="47"/>
      <c r="BU12" s="47"/>
      <c r="BV12" s="47"/>
      <c r="BW12" s="47"/>
      <c r="BX12" s="47"/>
      <c r="BY12" s="47"/>
      <c r="BZ12" s="47"/>
      <c r="CA12" s="47"/>
      <c r="CB12" s="47"/>
      <c r="CC12" s="47"/>
      <c r="CD12" s="47"/>
      <c r="CE12" s="47"/>
      <c r="CF12" s="47"/>
      <c r="CG12" s="47"/>
      <c r="CH12" s="47"/>
      <c r="CI12" s="47"/>
      <c r="CJ12" s="47"/>
      <c r="CK12" s="47"/>
      <c r="CL12" s="47"/>
      <c r="CM12" s="47"/>
      <c r="CN12" s="47"/>
      <c r="CO12" s="47"/>
      <c r="CP12" s="47"/>
      <c r="CQ12" s="47"/>
      <c r="CR12" s="47"/>
      <c r="CS12" s="47"/>
      <c r="CT12" s="47"/>
      <c r="CU12" s="47"/>
      <c r="CV12" s="47"/>
      <c r="CW12" s="47"/>
      <c r="CX12" s="47"/>
      <c r="CY12" s="47"/>
      <c r="CZ12" s="47"/>
      <c r="DA12" s="47"/>
      <c r="DB12" s="47"/>
      <c r="DC12" s="47"/>
      <c r="DD12" s="47"/>
      <c r="DE12" s="47"/>
      <c r="DF12" s="47"/>
      <c r="DG12" s="47"/>
      <c r="DH12" s="47"/>
      <c r="DI12" s="47"/>
      <c r="DJ12" s="47"/>
      <c r="DK12" s="47"/>
      <c r="DL12" s="47"/>
      <c r="DM12" s="47"/>
      <c r="DN12" s="47"/>
      <c r="DO12" s="47"/>
      <c r="DP12" s="47"/>
      <c r="DQ12" s="47"/>
      <c r="DR12" s="47"/>
      <c r="DS12" s="47"/>
      <c r="DT12" s="47"/>
      <c r="DU12" s="47"/>
      <c r="DV12" s="47"/>
      <c r="DW12" s="47"/>
      <c r="DX12" s="47"/>
      <c r="DY12" s="47"/>
      <c r="DZ12" s="47"/>
      <c r="EA12" s="47"/>
      <c r="EB12" s="47"/>
      <c r="EC12" s="47"/>
      <c r="ED12" s="47"/>
      <c r="EE12" s="47"/>
      <c r="EF12" s="47"/>
      <c r="EG12" s="47"/>
      <c r="EH12" s="47"/>
      <c r="EI12" s="47"/>
      <c r="EJ12" s="47"/>
      <c r="EK12" s="47"/>
      <c r="EL12" s="47"/>
      <c r="EM12" s="47"/>
      <c r="EN12" s="47"/>
      <c r="EO12" s="47"/>
      <c r="EP12" s="47"/>
      <c r="EQ12" s="47"/>
      <c r="ER12" s="47"/>
      <c r="ES12" s="47"/>
      <c r="ET12" s="47"/>
      <c r="EU12" s="47"/>
      <c r="EV12" s="47"/>
      <c r="EW12" s="47"/>
      <c r="EX12" s="47"/>
      <c r="EY12" s="47"/>
      <c r="EZ12" s="47"/>
      <c r="FA12" s="47"/>
      <c r="FB12" s="47"/>
      <c r="FC12" s="47"/>
      <c r="FD12" s="47"/>
      <c r="FE12" s="47"/>
      <c r="FF12" s="47"/>
      <c r="FG12" s="47"/>
      <c r="FH12" s="47"/>
      <c r="FI12" s="47"/>
      <c r="FJ12" s="47"/>
      <c r="FK12" s="47"/>
      <c r="FL12" s="47"/>
      <c r="FM12" s="47"/>
      <c r="FN12" s="47"/>
      <c r="FO12" s="47"/>
      <c r="FP12" s="47"/>
      <c r="FQ12" s="47"/>
      <c r="FR12" s="47"/>
      <c r="FS12" s="47"/>
      <c r="FT12" s="47"/>
      <c r="FU12" s="47"/>
      <c r="FV12" s="47"/>
      <c r="FW12" s="47"/>
      <c r="FX12" s="47"/>
      <c r="FY12" s="47"/>
      <c r="FZ12" s="47"/>
      <c r="GA12" s="47"/>
      <c r="GB12" s="47"/>
      <c r="GC12" s="47"/>
      <c r="GD12" s="47"/>
      <c r="GE12" s="47"/>
      <c r="GF12" s="47"/>
      <c r="GG12" s="47"/>
      <c r="GH12" s="47"/>
      <c r="GI12" s="47"/>
      <c r="GJ12" s="47"/>
      <c r="GK12" s="47"/>
      <c r="GL12" s="47"/>
      <c r="GM12" s="47"/>
      <c r="GN12" s="47"/>
      <c r="GO12" s="47"/>
      <c r="GP12" s="47"/>
      <c r="GQ12" s="47"/>
      <c r="GR12" s="47"/>
      <c r="GS12" s="47"/>
      <c r="GT12" s="47"/>
      <c r="GU12" s="47"/>
      <c r="GV12" s="47"/>
      <c r="GW12" s="47"/>
      <c r="GX12" s="47"/>
      <c r="GY12" s="47"/>
      <c r="GZ12" s="47"/>
      <c r="HA12" s="47"/>
      <c r="HB12" s="47"/>
      <c r="HC12" s="47"/>
      <c r="HD12" s="47"/>
      <c r="HE12" s="47"/>
      <c r="HF12" s="47"/>
      <c r="HG12" s="47"/>
      <c r="HH12" s="47"/>
      <c r="HI12" s="47"/>
      <c r="HJ12" s="47"/>
      <c r="HK12" s="47"/>
      <c r="HL12" s="47"/>
      <c r="HM12" s="47"/>
      <c r="HN12" s="47"/>
      <c r="HO12" s="47"/>
      <c r="HP12" s="47"/>
      <c r="HQ12" s="47"/>
      <c r="HR12" s="47"/>
      <c r="HS12" s="47"/>
      <c r="HT12" s="47"/>
      <c r="HU12" s="47"/>
      <c r="HV12" s="47"/>
      <c r="HW12" s="47"/>
      <c r="HX12" s="47"/>
      <c r="HY12" s="47"/>
      <c r="HZ12" s="47"/>
      <c r="IA12" s="47"/>
      <c r="IB12" s="47"/>
      <c r="IC12" s="47"/>
      <c r="ID12" s="47"/>
      <c r="IE12" s="47"/>
      <c r="IF12" s="47"/>
      <c r="IG12" s="47"/>
      <c r="IH12" s="47"/>
      <c r="II12" s="47"/>
      <c r="IJ12" s="47"/>
      <c r="IK12" s="47"/>
      <c r="IL12" s="47"/>
      <c r="IM12" s="47"/>
      <c r="IN12" s="47"/>
      <c r="IO12" s="47"/>
      <c r="IP12" s="47"/>
      <c r="IQ12" s="47"/>
      <c r="IR12" s="47"/>
      <c r="IS12" s="47"/>
      <c r="IT12" s="47"/>
      <c r="IU12" s="47"/>
      <c r="IV12" s="47"/>
      <c r="IW12" s="47"/>
    </row>
    <row r="13" customFormat="false" ht="12.75" hidden="false" customHeight="false" outlineLevel="0" collapsed="false">
      <c r="A13" s="47"/>
      <c r="B13" s="248" t="s">
        <v>121</v>
      </c>
      <c r="C13" s="338" t="s">
        <v>365</v>
      </c>
      <c r="D13" s="339" t="n">
        <v>0.05</v>
      </c>
      <c r="E13" s="339" t="n">
        <v>0.03</v>
      </c>
      <c r="F13" s="250" t="n">
        <v>0</v>
      </c>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AY13" s="47"/>
      <c r="AZ13" s="47"/>
      <c r="BA13" s="47"/>
      <c r="BB13" s="47"/>
      <c r="BC13" s="47"/>
      <c r="BD13" s="47"/>
      <c r="BE13" s="47"/>
      <c r="BF13" s="47"/>
      <c r="BG13" s="47"/>
      <c r="BH13" s="47"/>
      <c r="BI13" s="47"/>
      <c r="BJ13" s="47"/>
      <c r="BK13" s="47"/>
      <c r="BL13" s="47"/>
      <c r="BM13" s="47"/>
      <c r="BN13" s="47"/>
      <c r="BO13" s="47"/>
      <c r="BP13" s="47"/>
      <c r="BQ13" s="47"/>
      <c r="BR13" s="47"/>
      <c r="BS13" s="47"/>
      <c r="BT13" s="47"/>
      <c r="BU13" s="47"/>
      <c r="BV13" s="47"/>
      <c r="BW13" s="47"/>
      <c r="BX13" s="47"/>
      <c r="BY13" s="47"/>
      <c r="BZ13" s="47"/>
      <c r="CA13" s="47"/>
      <c r="CB13" s="47"/>
      <c r="CC13" s="47"/>
      <c r="CD13" s="47"/>
      <c r="CE13" s="47"/>
      <c r="CF13" s="47"/>
      <c r="CG13" s="47"/>
      <c r="CH13" s="47"/>
      <c r="CI13" s="47"/>
      <c r="CJ13" s="47"/>
      <c r="CK13" s="47"/>
      <c r="CL13" s="47"/>
      <c r="CM13" s="47"/>
      <c r="CN13" s="47"/>
      <c r="CO13" s="47"/>
      <c r="CP13" s="47"/>
      <c r="CQ13" s="47"/>
      <c r="CR13" s="47"/>
      <c r="CS13" s="47"/>
      <c r="CT13" s="47"/>
      <c r="CU13" s="47"/>
      <c r="CV13" s="47"/>
      <c r="CW13" s="47"/>
      <c r="CX13" s="47"/>
      <c r="CY13" s="47"/>
      <c r="CZ13" s="47"/>
      <c r="DA13" s="47"/>
      <c r="DB13" s="47"/>
      <c r="DC13" s="47"/>
      <c r="DD13" s="47"/>
      <c r="DE13" s="47"/>
      <c r="DF13" s="47"/>
      <c r="DG13" s="47"/>
      <c r="DH13" s="47"/>
      <c r="DI13" s="47"/>
      <c r="DJ13" s="47"/>
      <c r="DK13" s="47"/>
      <c r="DL13" s="47"/>
      <c r="DM13" s="47"/>
      <c r="DN13" s="47"/>
      <c r="DO13" s="47"/>
      <c r="DP13" s="47"/>
      <c r="DQ13" s="47"/>
      <c r="DR13" s="47"/>
      <c r="DS13" s="47"/>
      <c r="DT13" s="47"/>
      <c r="DU13" s="47"/>
      <c r="DV13" s="47"/>
      <c r="DW13" s="47"/>
      <c r="DX13" s="47"/>
      <c r="DY13" s="47"/>
      <c r="DZ13" s="47"/>
      <c r="EA13" s="47"/>
      <c r="EB13" s="47"/>
      <c r="EC13" s="47"/>
      <c r="ED13" s="47"/>
      <c r="EE13" s="47"/>
      <c r="EF13" s="47"/>
      <c r="EG13" s="47"/>
      <c r="EH13" s="47"/>
      <c r="EI13" s="47"/>
      <c r="EJ13" s="47"/>
      <c r="EK13" s="47"/>
      <c r="EL13" s="47"/>
      <c r="EM13" s="47"/>
      <c r="EN13" s="47"/>
      <c r="EO13" s="47"/>
      <c r="EP13" s="47"/>
      <c r="EQ13" s="47"/>
      <c r="ER13" s="47"/>
      <c r="ES13" s="47"/>
      <c r="ET13" s="47"/>
      <c r="EU13" s="47"/>
      <c r="EV13" s="47"/>
      <c r="EW13" s="47"/>
      <c r="EX13" s="47"/>
      <c r="EY13" s="47"/>
      <c r="EZ13" s="47"/>
      <c r="FA13" s="47"/>
      <c r="FB13" s="47"/>
      <c r="FC13" s="47"/>
      <c r="FD13" s="47"/>
      <c r="FE13" s="47"/>
      <c r="FF13" s="47"/>
      <c r="FG13" s="47"/>
      <c r="FH13" s="47"/>
      <c r="FI13" s="47"/>
      <c r="FJ13" s="47"/>
      <c r="FK13" s="47"/>
      <c r="FL13" s="47"/>
      <c r="FM13" s="47"/>
      <c r="FN13" s="47"/>
      <c r="FO13" s="47"/>
      <c r="FP13" s="47"/>
      <c r="FQ13" s="47"/>
      <c r="FR13" s="47"/>
      <c r="FS13" s="47"/>
      <c r="FT13" s="47"/>
      <c r="FU13" s="47"/>
      <c r="FV13" s="47"/>
      <c r="FW13" s="47"/>
      <c r="FX13" s="47"/>
      <c r="FY13" s="47"/>
      <c r="FZ13" s="47"/>
      <c r="GA13" s="47"/>
      <c r="GB13" s="47"/>
      <c r="GC13" s="47"/>
      <c r="GD13" s="47"/>
      <c r="GE13" s="47"/>
      <c r="GF13" s="47"/>
      <c r="GG13" s="47"/>
      <c r="GH13" s="47"/>
      <c r="GI13" s="47"/>
      <c r="GJ13" s="47"/>
      <c r="GK13" s="47"/>
      <c r="GL13" s="47"/>
      <c r="GM13" s="47"/>
      <c r="GN13" s="47"/>
      <c r="GO13" s="47"/>
      <c r="GP13" s="47"/>
      <c r="GQ13" s="47"/>
      <c r="GR13" s="47"/>
      <c r="GS13" s="47"/>
      <c r="GT13" s="47"/>
      <c r="GU13" s="47"/>
      <c r="GV13" s="47"/>
      <c r="GW13" s="47"/>
      <c r="GX13" s="47"/>
      <c r="GY13" s="47"/>
      <c r="GZ13" s="47"/>
      <c r="HA13" s="47"/>
      <c r="HB13" s="47"/>
      <c r="HC13" s="47"/>
      <c r="HD13" s="47"/>
      <c r="HE13" s="47"/>
      <c r="HF13" s="47"/>
      <c r="HG13" s="47"/>
      <c r="HH13" s="47"/>
      <c r="HI13" s="47"/>
      <c r="HJ13" s="47"/>
      <c r="HK13" s="47"/>
      <c r="HL13" s="47"/>
      <c r="HM13" s="47"/>
      <c r="HN13" s="47"/>
      <c r="HO13" s="47"/>
      <c r="HP13" s="47"/>
      <c r="HQ13" s="47"/>
      <c r="HR13" s="47"/>
      <c r="HS13" s="47"/>
      <c r="HT13" s="47"/>
      <c r="HU13" s="47"/>
      <c r="HV13" s="47"/>
      <c r="HW13" s="47"/>
      <c r="HX13" s="47"/>
      <c r="HY13" s="47"/>
      <c r="HZ13" s="47"/>
      <c r="IA13" s="47"/>
      <c r="IB13" s="47"/>
      <c r="IC13" s="47"/>
      <c r="ID13" s="47"/>
      <c r="IE13" s="47"/>
      <c r="IF13" s="47"/>
      <c r="IG13" s="47"/>
      <c r="IH13" s="47"/>
      <c r="II13" s="47"/>
      <c r="IJ13" s="47"/>
      <c r="IK13" s="47"/>
      <c r="IL13" s="47"/>
      <c r="IM13" s="47"/>
      <c r="IN13" s="47"/>
      <c r="IO13" s="47"/>
      <c r="IP13" s="47"/>
      <c r="IQ13" s="47"/>
      <c r="IR13" s="47"/>
      <c r="IS13" s="47"/>
      <c r="IT13" s="47"/>
      <c r="IU13" s="47"/>
      <c r="IV13" s="47"/>
      <c r="IW13" s="47"/>
    </row>
    <row r="14" customFormat="false" ht="12.75" hidden="false" customHeight="false" outlineLevel="0" collapsed="false">
      <c r="B14" s="254" t="s">
        <v>366</v>
      </c>
      <c r="C14" s="340" t="s">
        <v>367</v>
      </c>
      <c r="D14" s="341" t="n">
        <v>0.1</v>
      </c>
      <c r="E14" s="341" t="n">
        <v>0.05</v>
      </c>
      <c r="F14" s="256" t="n">
        <v>0</v>
      </c>
    </row>
    <row r="15" customFormat="false" ht="12.75" hidden="false" customHeight="false" outlineLevel="0" collapsed="false">
      <c r="C15" s="342"/>
    </row>
    <row r="16" customFormat="false" ht="12.75" hidden="false" customHeight="false" outlineLevel="0" collapsed="false">
      <c r="C16" s="77"/>
      <c r="E16" s="266"/>
    </row>
    <row r="17" customFormat="false" ht="12.75" hidden="false" customHeight="false" outlineLevel="0" collapsed="false">
      <c r="C17" s="77"/>
    </row>
  </sheetData>
  <mergeCells count="2">
    <mergeCell ref="G5:G6"/>
    <mergeCell ref="D11:F11"/>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IW20"/>
  <sheetViews>
    <sheetView showFormulas="false" showGridLines="true" showRowColHeaders="true" showZeros="true" rightToLeft="false" tabSelected="false" showOutlineSymbols="true" defaultGridColor="true" view="normal" topLeftCell="B1" colorId="64" zoomScale="65" zoomScaleNormal="65" zoomScalePageLayoutView="100" workbookViewId="0">
      <selection pane="topLeft" activeCell="D4" activeCellId="0" sqref="D4"/>
    </sheetView>
  </sheetViews>
  <sheetFormatPr defaultColWidth="9.13671875" defaultRowHeight="12.75" customHeight="true" zeroHeight="false" outlineLevelRow="0" outlineLevelCol="0"/>
  <cols>
    <col collapsed="false" customWidth="true" hidden="false" outlineLevel="0" max="1" min="1" style="37" width="3.14"/>
    <col collapsed="false" customWidth="true" hidden="false" outlineLevel="0" max="2" min="2" style="7" width="59.99"/>
    <col collapsed="false" customWidth="true" hidden="false" outlineLevel="0" max="3" min="3" style="37" width="27.28"/>
    <col collapsed="false" customWidth="true" hidden="false" outlineLevel="0" max="4" min="4" style="37" width="13.28"/>
    <col collapsed="false" customWidth="true" hidden="false" outlineLevel="0" max="5" min="5" style="37" width="12.99"/>
    <col collapsed="false" customWidth="true" hidden="false" outlineLevel="0" max="6" min="6" style="37" width="16.28"/>
    <col collapsed="false" customWidth="true" hidden="false" outlineLevel="0" max="7" min="7" style="37" width="30.7"/>
    <col collapsed="false" customWidth="true" hidden="false" outlineLevel="0" max="8" min="8" style="37" width="2.42"/>
    <col collapsed="false" customWidth="false" hidden="false" outlineLevel="0" max="257" min="9" style="37" width="9.14"/>
  </cols>
  <sheetData>
    <row r="2" customFormat="false" ht="15" hidden="false" customHeight="false" outlineLevel="0" collapsed="false">
      <c r="C2" s="214"/>
      <c r="D2" s="163"/>
      <c r="F2" s="163"/>
      <c r="H2" s="215"/>
    </row>
    <row r="3" customFormat="false" ht="15.75" hidden="false" customHeight="false" outlineLevel="0" collapsed="false">
      <c r="B3" s="267" t="s">
        <v>368</v>
      </c>
      <c r="H3" s="215"/>
    </row>
    <row r="4" customFormat="false" ht="24" hidden="false" customHeight="true" outlineLevel="0" collapsed="false">
      <c r="A4" s="217"/>
      <c r="B4" s="268" t="s">
        <v>301</v>
      </c>
      <c r="C4" s="334" t="s">
        <v>302</v>
      </c>
      <c r="D4" s="334" t="s">
        <v>360</v>
      </c>
      <c r="E4" s="334" t="s">
        <v>361</v>
      </c>
      <c r="F4" s="334" t="s">
        <v>305</v>
      </c>
      <c r="G4" s="334" t="s">
        <v>306</v>
      </c>
      <c r="H4" s="221"/>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c r="HD4" s="217"/>
      <c r="HE4" s="217"/>
      <c r="HF4" s="217"/>
      <c r="HG4" s="217"/>
      <c r="HH4" s="217"/>
      <c r="HI4" s="217"/>
      <c r="HJ4" s="217"/>
      <c r="HK4" s="217"/>
      <c r="HL4" s="217"/>
      <c r="HM4" s="217"/>
      <c r="HN4" s="217"/>
      <c r="HO4" s="217"/>
      <c r="HP4" s="217"/>
      <c r="HQ4" s="217"/>
      <c r="HR4" s="217"/>
      <c r="HS4" s="217"/>
      <c r="HT4" s="217"/>
      <c r="HU4" s="217"/>
      <c r="HV4" s="217"/>
      <c r="HW4" s="217"/>
      <c r="HX4" s="217"/>
      <c r="HY4" s="217"/>
      <c r="HZ4" s="217"/>
      <c r="IA4" s="217"/>
      <c r="IB4" s="217"/>
      <c r="IC4" s="217"/>
      <c r="ID4" s="217"/>
      <c r="IE4" s="217"/>
      <c r="IF4" s="217"/>
      <c r="IG4" s="217"/>
      <c r="IH4" s="217"/>
      <c r="II4" s="217"/>
      <c r="IJ4" s="217"/>
      <c r="IK4" s="217"/>
      <c r="IL4" s="217"/>
      <c r="IM4" s="217"/>
      <c r="IN4" s="217"/>
      <c r="IO4" s="217"/>
      <c r="IP4" s="217"/>
      <c r="IQ4" s="217"/>
      <c r="IR4" s="217"/>
      <c r="IS4" s="217"/>
      <c r="IT4" s="217"/>
      <c r="IU4" s="217"/>
      <c r="IV4" s="217"/>
      <c r="IW4" s="217"/>
    </row>
    <row r="5" customFormat="false" ht="15" hidden="false" customHeight="true" outlineLevel="0" collapsed="false">
      <c r="B5" s="271" t="s">
        <v>109</v>
      </c>
      <c r="C5" s="222" t="str">
        <f aca="false">IF('Operating Risk Survey'!C4=3,"Low",IF('Operating Risk Survey'!C4=1,"High","Moderate"))</f>
        <v>High</v>
      </c>
      <c r="D5" s="224" t="n">
        <f aca="false">'Operating Risk Survey'!C16/5</f>
        <v>390194.4</v>
      </c>
      <c r="E5" s="224" t="n">
        <f aca="false">IF(C5="High",(1-D15)*D5,IF(C5="Moderate",(1-E15)*D5,(1-F15)*D5))</f>
        <v>195097.2</v>
      </c>
      <c r="F5" s="224" t="n">
        <f aca="false">D5-E5</f>
        <v>195097.2</v>
      </c>
      <c r="G5" s="225" t="s">
        <v>369</v>
      </c>
      <c r="H5" s="215"/>
    </row>
    <row r="6" customFormat="false" ht="15" hidden="false" customHeight="false" outlineLevel="0" collapsed="false">
      <c r="B6" s="275" t="s">
        <v>110</v>
      </c>
      <c r="C6" s="226" t="str">
        <f aca="false">IF('Operating Risk Survey'!C10=3,"Low",IF('Operating Risk Survey'!C10=1,"High","Moderate"))</f>
        <v>Moderate</v>
      </c>
      <c r="D6" s="227" t="n">
        <f aca="false">'Operating Risk Survey'!C18/5</f>
        <v>850</v>
      </c>
      <c r="E6" s="227" t="n">
        <f aca="false">IF(C6="High",(1-D16)*D6,IF(C6="Moderate",(1-E16)*D6,(1-F16)*D6))</f>
        <v>765</v>
      </c>
      <c r="F6" s="227" t="n">
        <f aca="false">(D6-E6)</f>
        <v>85</v>
      </c>
      <c r="G6" s="225"/>
      <c r="H6" s="215"/>
    </row>
    <row r="7" customFormat="false" ht="28.5" hidden="false" customHeight="true" outlineLevel="0" collapsed="false">
      <c r="B7" s="281" t="s">
        <v>111</v>
      </c>
      <c r="C7" s="228" t="str">
        <f aca="false">IF('Operating Risk Survey'!C10=3,"Low",IF('Operating Risk Survey'!C10=1,"High","Moderate"))</f>
        <v>Moderate</v>
      </c>
      <c r="D7" s="230" t="n">
        <v>0</v>
      </c>
      <c r="E7" s="230" t="n">
        <f aca="false">IF(C7="High",(1-D17)*'Operating Risk Survey'!C20,IF(C7="Moderate",(1-E17)*'Operating Risk Survey'!C20,(1-F17)*'Operating Risk Survey'!C20))</f>
        <v>0.009</v>
      </c>
      <c r="F7" s="230" t="n">
        <f aca="false">-(D7-E7)</f>
        <v>0.009</v>
      </c>
      <c r="G7" s="225"/>
      <c r="H7" s="215"/>
    </row>
    <row r="8" customFormat="false" ht="5.25" hidden="false" customHeight="true" outlineLevel="0" collapsed="false">
      <c r="H8" s="215"/>
    </row>
    <row r="9" customFormat="false" ht="15.75" hidden="false" customHeight="false" outlineLevel="0" collapsed="false">
      <c r="B9" s="285" t="s">
        <v>370</v>
      </c>
      <c r="E9" s="163"/>
      <c r="F9" s="232" t="n">
        <f aca="false">SUM(F5:F7)</f>
        <v>195182.209</v>
      </c>
      <c r="H9" s="167"/>
      <c r="I9" s="77"/>
      <c r="J9" s="77"/>
      <c r="K9" s="77"/>
      <c r="L9" s="77"/>
      <c r="M9" s="77"/>
      <c r="N9" s="77"/>
      <c r="O9" s="77"/>
      <c r="P9" s="77"/>
      <c r="Q9" s="77"/>
      <c r="R9" s="77"/>
      <c r="S9" s="77"/>
      <c r="T9" s="77"/>
      <c r="U9" s="77"/>
      <c r="V9" s="77"/>
      <c r="W9" s="77"/>
      <c r="X9" s="77"/>
      <c r="Y9" s="77"/>
      <c r="Z9" s="77"/>
      <c r="AA9" s="77"/>
      <c r="AB9" s="77"/>
      <c r="AC9" s="77"/>
      <c r="AD9" s="77"/>
      <c r="AE9" s="77"/>
    </row>
    <row r="10" customFormat="false" ht="15.75" hidden="false" customHeight="false" outlineLevel="0" collapsed="false">
      <c r="B10" s="285"/>
      <c r="E10" s="163"/>
      <c r="F10" s="232"/>
      <c r="H10" s="167"/>
      <c r="I10" s="77"/>
      <c r="J10" s="77"/>
      <c r="K10" s="77"/>
      <c r="L10" s="77"/>
      <c r="M10" s="77"/>
      <c r="N10" s="77"/>
      <c r="O10" s="77"/>
      <c r="P10" s="77"/>
      <c r="Q10" s="77"/>
      <c r="R10" s="77"/>
      <c r="S10" s="77"/>
      <c r="T10" s="77"/>
      <c r="U10" s="77"/>
      <c r="V10" s="77"/>
      <c r="W10" s="77"/>
      <c r="X10" s="77"/>
      <c r="Y10" s="77"/>
      <c r="Z10" s="77"/>
      <c r="AA10" s="77"/>
      <c r="AB10" s="77"/>
      <c r="AC10" s="77"/>
      <c r="AD10" s="77"/>
      <c r="AE10" s="77"/>
    </row>
    <row r="12" customFormat="false" ht="15.75" hidden="false" customHeight="false" outlineLevel="0" collapsed="false">
      <c r="A12" s="47"/>
      <c r="B12" s="288" t="s">
        <v>371</v>
      </c>
      <c r="F12" s="241"/>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7"/>
      <c r="BP12" s="47"/>
      <c r="BQ12" s="47"/>
      <c r="BR12" s="47"/>
      <c r="BS12" s="47"/>
      <c r="BT12" s="47"/>
      <c r="BU12" s="47"/>
      <c r="BV12" s="47"/>
      <c r="BW12" s="47"/>
      <c r="BX12" s="47"/>
      <c r="BY12" s="47"/>
      <c r="BZ12" s="47"/>
      <c r="CA12" s="47"/>
      <c r="CB12" s="47"/>
      <c r="CC12" s="47"/>
      <c r="CD12" s="47"/>
      <c r="CE12" s="47"/>
      <c r="CF12" s="47"/>
      <c r="CG12" s="47"/>
      <c r="CH12" s="47"/>
      <c r="CI12" s="47"/>
      <c r="CJ12" s="47"/>
      <c r="CK12" s="47"/>
      <c r="CL12" s="47"/>
      <c r="CM12" s="47"/>
      <c r="CN12" s="47"/>
      <c r="CO12" s="47"/>
      <c r="CP12" s="47"/>
      <c r="CQ12" s="47"/>
      <c r="CR12" s="47"/>
      <c r="CS12" s="47"/>
      <c r="CT12" s="47"/>
      <c r="CU12" s="47"/>
      <c r="CV12" s="47"/>
      <c r="CW12" s="47"/>
      <c r="CX12" s="47"/>
      <c r="CY12" s="47"/>
      <c r="CZ12" s="47"/>
      <c r="DA12" s="47"/>
      <c r="DB12" s="47"/>
      <c r="DC12" s="47"/>
      <c r="DD12" s="47"/>
      <c r="DE12" s="47"/>
      <c r="DF12" s="47"/>
      <c r="DG12" s="47"/>
      <c r="DH12" s="47"/>
      <c r="DI12" s="47"/>
      <c r="DJ12" s="47"/>
      <c r="DK12" s="47"/>
      <c r="DL12" s="47"/>
      <c r="DM12" s="47"/>
      <c r="DN12" s="47"/>
      <c r="DO12" s="47"/>
      <c r="DP12" s="47"/>
      <c r="DQ12" s="47"/>
      <c r="DR12" s="47"/>
      <c r="DS12" s="47"/>
      <c r="DT12" s="47"/>
      <c r="DU12" s="47"/>
      <c r="DV12" s="47"/>
      <c r="DW12" s="47"/>
      <c r="DX12" s="47"/>
      <c r="DY12" s="47"/>
      <c r="DZ12" s="47"/>
      <c r="EA12" s="47"/>
      <c r="EB12" s="47"/>
      <c r="EC12" s="47"/>
      <c r="ED12" s="47"/>
      <c r="EE12" s="47"/>
      <c r="EF12" s="47"/>
      <c r="EG12" s="47"/>
      <c r="EH12" s="47"/>
      <c r="EI12" s="47"/>
      <c r="EJ12" s="47"/>
      <c r="EK12" s="47"/>
      <c r="EL12" s="47"/>
      <c r="EM12" s="47"/>
      <c r="EN12" s="47"/>
      <c r="EO12" s="47"/>
      <c r="EP12" s="47"/>
      <c r="EQ12" s="47"/>
      <c r="ER12" s="47"/>
      <c r="ES12" s="47"/>
      <c r="ET12" s="47"/>
      <c r="EU12" s="47"/>
      <c r="EV12" s="47"/>
      <c r="EW12" s="47"/>
      <c r="EX12" s="47"/>
      <c r="EY12" s="47"/>
      <c r="EZ12" s="47"/>
      <c r="FA12" s="47"/>
      <c r="FB12" s="47"/>
      <c r="FC12" s="47"/>
      <c r="FD12" s="47"/>
      <c r="FE12" s="47"/>
      <c r="FF12" s="47"/>
      <c r="FG12" s="47"/>
      <c r="FH12" s="47"/>
      <c r="FI12" s="47"/>
      <c r="FJ12" s="47"/>
      <c r="FK12" s="47"/>
      <c r="FL12" s="47"/>
      <c r="FM12" s="47"/>
      <c r="FN12" s="47"/>
      <c r="FO12" s="47"/>
      <c r="FP12" s="47"/>
      <c r="FQ12" s="47"/>
      <c r="FR12" s="47"/>
      <c r="FS12" s="47"/>
      <c r="FT12" s="47"/>
      <c r="FU12" s="47"/>
      <c r="FV12" s="47"/>
      <c r="FW12" s="47"/>
      <c r="FX12" s="47"/>
      <c r="FY12" s="47"/>
      <c r="FZ12" s="47"/>
      <c r="GA12" s="47"/>
      <c r="GB12" s="47"/>
      <c r="GC12" s="47"/>
      <c r="GD12" s="47"/>
      <c r="GE12" s="47"/>
      <c r="GF12" s="47"/>
      <c r="GG12" s="47"/>
      <c r="GH12" s="47"/>
      <c r="GI12" s="47"/>
      <c r="GJ12" s="47"/>
      <c r="GK12" s="47"/>
      <c r="GL12" s="47"/>
      <c r="GM12" s="47"/>
      <c r="GN12" s="47"/>
      <c r="GO12" s="47"/>
      <c r="GP12" s="47"/>
      <c r="GQ12" s="47"/>
      <c r="GR12" s="47"/>
      <c r="GS12" s="47"/>
      <c r="GT12" s="47"/>
      <c r="GU12" s="47"/>
      <c r="GV12" s="47"/>
      <c r="GW12" s="47"/>
      <c r="GX12" s="47"/>
      <c r="GY12" s="47"/>
      <c r="GZ12" s="47"/>
      <c r="HA12" s="47"/>
      <c r="HB12" s="47"/>
      <c r="HC12" s="47"/>
      <c r="HD12" s="47"/>
      <c r="HE12" s="47"/>
      <c r="HF12" s="47"/>
      <c r="HG12" s="47"/>
      <c r="HH12" s="47"/>
      <c r="HI12" s="47"/>
      <c r="HJ12" s="47"/>
      <c r="HK12" s="47"/>
      <c r="HL12" s="47"/>
      <c r="HM12" s="47"/>
      <c r="HN12" s="47"/>
      <c r="HO12" s="47"/>
      <c r="HP12" s="47"/>
      <c r="HQ12" s="47"/>
      <c r="HR12" s="47"/>
      <c r="HS12" s="47"/>
      <c r="HT12" s="47"/>
      <c r="HU12" s="47"/>
      <c r="HV12" s="47"/>
      <c r="HW12" s="47"/>
      <c r="HX12" s="47"/>
      <c r="HY12" s="47"/>
      <c r="HZ12" s="47"/>
      <c r="IA12" s="47"/>
      <c r="IB12" s="47"/>
      <c r="IC12" s="47"/>
      <c r="ID12" s="47"/>
      <c r="IE12" s="47"/>
      <c r="IF12" s="47"/>
      <c r="IG12" s="47"/>
      <c r="IH12" s="47"/>
      <c r="II12" s="47"/>
      <c r="IJ12" s="47"/>
      <c r="IK12" s="47"/>
      <c r="IL12" s="47"/>
      <c r="IM12" s="47"/>
      <c r="IN12" s="47"/>
      <c r="IO12" s="47"/>
      <c r="IP12" s="47"/>
      <c r="IQ12" s="47"/>
      <c r="IR12" s="47"/>
      <c r="IS12" s="47"/>
      <c r="IT12" s="47"/>
      <c r="IU12" s="47"/>
      <c r="IV12" s="47"/>
      <c r="IW12" s="47"/>
    </row>
    <row r="13" customFormat="false" ht="12.75" hidden="false" customHeight="false" outlineLevel="0" collapsed="false">
      <c r="A13" s="47"/>
      <c r="B13" s="290"/>
      <c r="C13" s="243"/>
      <c r="D13" s="244" t="s">
        <v>315</v>
      </c>
      <c r="E13" s="244"/>
      <c r="F13" s="244"/>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AY13" s="47"/>
      <c r="AZ13" s="47"/>
      <c r="BA13" s="47"/>
      <c r="BB13" s="47"/>
      <c r="BC13" s="47"/>
      <c r="BD13" s="47"/>
      <c r="BE13" s="47"/>
      <c r="BF13" s="47"/>
      <c r="BG13" s="47"/>
      <c r="BH13" s="47"/>
      <c r="BI13" s="47"/>
      <c r="BJ13" s="47"/>
      <c r="BK13" s="47"/>
      <c r="BL13" s="47"/>
      <c r="BM13" s="47"/>
      <c r="BN13" s="47"/>
      <c r="BO13" s="47"/>
      <c r="BP13" s="47"/>
      <c r="BQ13" s="47"/>
      <c r="BR13" s="47"/>
      <c r="BS13" s="47"/>
      <c r="BT13" s="47"/>
      <c r="BU13" s="47"/>
      <c r="BV13" s="47"/>
      <c r="BW13" s="47"/>
      <c r="BX13" s="47"/>
      <c r="BY13" s="47"/>
      <c r="BZ13" s="47"/>
      <c r="CA13" s="47"/>
      <c r="CB13" s="47"/>
      <c r="CC13" s="47"/>
      <c r="CD13" s="47"/>
      <c r="CE13" s="47"/>
      <c r="CF13" s="47"/>
      <c r="CG13" s="47"/>
      <c r="CH13" s="47"/>
      <c r="CI13" s="47"/>
      <c r="CJ13" s="47"/>
      <c r="CK13" s="47"/>
      <c r="CL13" s="47"/>
      <c r="CM13" s="47"/>
      <c r="CN13" s="47"/>
      <c r="CO13" s="47"/>
      <c r="CP13" s="47"/>
      <c r="CQ13" s="47"/>
      <c r="CR13" s="47"/>
      <c r="CS13" s="47"/>
      <c r="CT13" s="47"/>
      <c r="CU13" s="47"/>
      <c r="CV13" s="47"/>
      <c r="CW13" s="47"/>
      <c r="CX13" s="47"/>
      <c r="CY13" s="47"/>
      <c r="CZ13" s="47"/>
      <c r="DA13" s="47"/>
      <c r="DB13" s="47"/>
      <c r="DC13" s="47"/>
      <c r="DD13" s="47"/>
      <c r="DE13" s="47"/>
      <c r="DF13" s="47"/>
      <c r="DG13" s="47"/>
      <c r="DH13" s="47"/>
      <c r="DI13" s="47"/>
      <c r="DJ13" s="47"/>
      <c r="DK13" s="47"/>
      <c r="DL13" s="47"/>
      <c r="DM13" s="47"/>
      <c r="DN13" s="47"/>
      <c r="DO13" s="47"/>
      <c r="DP13" s="47"/>
      <c r="DQ13" s="47"/>
      <c r="DR13" s="47"/>
      <c r="DS13" s="47"/>
      <c r="DT13" s="47"/>
      <c r="DU13" s="47"/>
      <c r="DV13" s="47"/>
      <c r="DW13" s="47"/>
      <c r="DX13" s="47"/>
      <c r="DY13" s="47"/>
      <c r="DZ13" s="47"/>
      <c r="EA13" s="47"/>
      <c r="EB13" s="47"/>
      <c r="EC13" s="47"/>
      <c r="ED13" s="47"/>
      <c r="EE13" s="47"/>
      <c r="EF13" s="47"/>
      <c r="EG13" s="47"/>
      <c r="EH13" s="47"/>
      <c r="EI13" s="47"/>
      <c r="EJ13" s="47"/>
      <c r="EK13" s="47"/>
      <c r="EL13" s="47"/>
      <c r="EM13" s="47"/>
      <c r="EN13" s="47"/>
      <c r="EO13" s="47"/>
      <c r="EP13" s="47"/>
      <c r="EQ13" s="47"/>
      <c r="ER13" s="47"/>
      <c r="ES13" s="47"/>
      <c r="ET13" s="47"/>
      <c r="EU13" s="47"/>
      <c r="EV13" s="47"/>
      <c r="EW13" s="47"/>
      <c r="EX13" s="47"/>
      <c r="EY13" s="47"/>
      <c r="EZ13" s="47"/>
      <c r="FA13" s="47"/>
      <c r="FB13" s="47"/>
      <c r="FC13" s="47"/>
      <c r="FD13" s="47"/>
      <c r="FE13" s="47"/>
      <c r="FF13" s="47"/>
      <c r="FG13" s="47"/>
      <c r="FH13" s="47"/>
      <c r="FI13" s="47"/>
      <c r="FJ13" s="47"/>
      <c r="FK13" s="47"/>
      <c r="FL13" s="47"/>
      <c r="FM13" s="47"/>
      <c r="FN13" s="47"/>
      <c r="FO13" s="47"/>
      <c r="FP13" s="47"/>
      <c r="FQ13" s="47"/>
      <c r="FR13" s="47"/>
      <c r="FS13" s="47"/>
      <c r="FT13" s="47"/>
      <c r="FU13" s="47"/>
      <c r="FV13" s="47"/>
      <c r="FW13" s="47"/>
      <c r="FX13" s="47"/>
      <c r="FY13" s="47"/>
      <c r="FZ13" s="47"/>
      <c r="GA13" s="47"/>
      <c r="GB13" s="47"/>
      <c r="GC13" s="47"/>
      <c r="GD13" s="47"/>
      <c r="GE13" s="47"/>
      <c r="GF13" s="47"/>
      <c r="GG13" s="47"/>
      <c r="GH13" s="47"/>
      <c r="GI13" s="47"/>
      <c r="GJ13" s="47"/>
      <c r="GK13" s="47"/>
      <c r="GL13" s="47"/>
      <c r="GM13" s="47"/>
      <c r="GN13" s="47"/>
      <c r="GO13" s="47"/>
      <c r="GP13" s="47"/>
      <c r="GQ13" s="47"/>
      <c r="GR13" s="47"/>
      <c r="GS13" s="47"/>
      <c r="GT13" s="47"/>
      <c r="GU13" s="47"/>
      <c r="GV13" s="47"/>
      <c r="GW13" s="47"/>
      <c r="GX13" s="47"/>
      <c r="GY13" s="47"/>
      <c r="GZ13" s="47"/>
      <c r="HA13" s="47"/>
      <c r="HB13" s="47"/>
      <c r="HC13" s="47"/>
      <c r="HD13" s="47"/>
      <c r="HE13" s="47"/>
      <c r="HF13" s="47"/>
      <c r="HG13" s="47"/>
      <c r="HH13" s="47"/>
      <c r="HI13" s="47"/>
      <c r="HJ13" s="47"/>
      <c r="HK13" s="47"/>
      <c r="HL13" s="47"/>
      <c r="HM13" s="47"/>
      <c r="HN13" s="47"/>
      <c r="HO13" s="47"/>
      <c r="HP13" s="47"/>
      <c r="HQ13" s="47"/>
      <c r="HR13" s="47"/>
      <c r="HS13" s="47"/>
      <c r="HT13" s="47"/>
      <c r="HU13" s="47"/>
      <c r="HV13" s="47"/>
      <c r="HW13" s="47"/>
      <c r="HX13" s="47"/>
      <c r="HY13" s="47"/>
      <c r="HZ13" s="47"/>
      <c r="IA13" s="47"/>
      <c r="IB13" s="47"/>
      <c r="IC13" s="47"/>
      <c r="ID13" s="47"/>
      <c r="IE13" s="47"/>
      <c r="IF13" s="47"/>
      <c r="IG13" s="47"/>
      <c r="IH13" s="47"/>
      <c r="II13" s="47"/>
      <c r="IJ13" s="47"/>
      <c r="IK13" s="47"/>
      <c r="IL13" s="47"/>
      <c r="IM13" s="47"/>
      <c r="IN13" s="47"/>
      <c r="IO13" s="47"/>
      <c r="IP13" s="47"/>
      <c r="IQ13" s="47"/>
      <c r="IR13" s="47"/>
      <c r="IS13" s="47"/>
      <c r="IT13" s="47"/>
      <c r="IU13" s="47"/>
      <c r="IV13" s="47"/>
      <c r="IW13" s="47"/>
    </row>
    <row r="14" customFormat="false" ht="12.75" hidden="false" customHeight="false" outlineLevel="0" collapsed="false">
      <c r="A14" s="47"/>
      <c r="B14" s="293" t="s">
        <v>301</v>
      </c>
      <c r="C14" s="246" t="s">
        <v>316</v>
      </c>
      <c r="D14" s="260" t="s">
        <v>317</v>
      </c>
      <c r="E14" s="244" t="s">
        <v>318</v>
      </c>
      <c r="F14" s="244" t="s">
        <v>319</v>
      </c>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47"/>
      <c r="BP14" s="47"/>
      <c r="BQ14" s="47"/>
      <c r="BR14" s="47"/>
      <c r="BS14" s="47"/>
      <c r="BT14" s="47"/>
      <c r="BU14" s="47"/>
      <c r="BV14" s="47"/>
      <c r="BW14" s="47"/>
      <c r="BX14" s="47"/>
      <c r="BY14" s="47"/>
      <c r="BZ14" s="47"/>
      <c r="CA14" s="47"/>
      <c r="CB14" s="47"/>
      <c r="CC14" s="47"/>
      <c r="CD14" s="47"/>
      <c r="CE14" s="47"/>
      <c r="CF14" s="47"/>
      <c r="CG14" s="47"/>
      <c r="CH14" s="47"/>
      <c r="CI14" s="47"/>
      <c r="CJ14" s="47"/>
      <c r="CK14" s="47"/>
      <c r="CL14" s="47"/>
      <c r="CM14" s="47"/>
      <c r="CN14" s="47"/>
      <c r="CO14" s="47"/>
      <c r="CP14" s="47"/>
      <c r="CQ14" s="47"/>
      <c r="CR14" s="47"/>
      <c r="CS14" s="47"/>
      <c r="CT14" s="47"/>
      <c r="CU14" s="47"/>
      <c r="CV14" s="47"/>
      <c r="CW14" s="47"/>
      <c r="CX14" s="47"/>
      <c r="CY14" s="47"/>
      <c r="CZ14" s="47"/>
      <c r="DA14" s="47"/>
      <c r="DB14" s="47"/>
      <c r="DC14" s="47"/>
      <c r="DD14" s="47"/>
      <c r="DE14" s="47"/>
      <c r="DF14" s="47"/>
      <c r="DG14" s="47"/>
      <c r="DH14" s="47"/>
      <c r="DI14" s="47"/>
      <c r="DJ14" s="47"/>
      <c r="DK14" s="47"/>
      <c r="DL14" s="47"/>
      <c r="DM14" s="47"/>
      <c r="DN14" s="47"/>
      <c r="DO14" s="47"/>
      <c r="DP14" s="47"/>
      <c r="DQ14" s="47"/>
      <c r="DR14" s="47"/>
      <c r="DS14" s="47"/>
      <c r="DT14" s="47"/>
      <c r="DU14" s="47"/>
      <c r="DV14" s="47"/>
      <c r="DW14" s="47"/>
      <c r="DX14" s="47"/>
      <c r="DY14" s="47"/>
      <c r="DZ14" s="47"/>
      <c r="EA14" s="47"/>
      <c r="EB14" s="47"/>
      <c r="EC14" s="47"/>
      <c r="ED14" s="47"/>
      <c r="EE14" s="47"/>
      <c r="EF14" s="47"/>
      <c r="EG14" s="47"/>
      <c r="EH14" s="47"/>
      <c r="EI14" s="47"/>
      <c r="EJ14" s="47"/>
      <c r="EK14" s="47"/>
      <c r="EL14" s="47"/>
      <c r="EM14" s="47"/>
      <c r="EN14" s="47"/>
      <c r="EO14" s="47"/>
      <c r="EP14" s="47"/>
      <c r="EQ14" s="47"/>
      <c r="ER14" s="47"/>
      <c r="ES14" s="47"/>
      <c r="ET14" s="47"/>
      <c r="EU14" s="47"/>
      <c r="EV14" s="47"/>
      <c r="EW14" s="47"/>
      <c r="EX14" s="47"/>
      <c r="EY14" s="47"/>
      <c r="EZ14" s="47"/>
      <c r="FA14" s="47"/>
      <c r="FB14" s="47"/>
      <c r="FC14" s="47"/>
      <c r="FD14" s="47"/>
      <c r="FE14" s="47"/>
      <c r="FF14" s="47"/>
      <c r="FG14" s="47"/>
      <c r="FH14" s="47"/>
      <c r="FI14" s="47"/>
      <c r="FJ14" s="47"/>
      <c r="FK14" s="47"/>
      <c r="FL14" s="47"/>
      <c r="FM14" s="47"/>
      <c r="FN14" s="47"/>
      <c r="FO14" s="47"/>
      <c r="FP14" s="47"/>
      <c r="FQ14" s="47"/>
      <c r="FR14" s="47"/>
      <c r="FS14" s="47"/>
      <c r="FT14" s="47"/>
      <c r="FU14" s="47"/>
      <c r="FV14" s="47"/>
      <c r="FW14" s="47"/>
      <c r="FX14" s="47"/>
      <c r="FY14" s="47"/>
      <c r="FZ14" s="47"/>
      <c r="GA14" s="47"/>
      <c r="GB14" s="47"/>
      <c r="GC14" s="47"/>
      <c r="GD14" s="47"/>
      <c r="GE14" s="47"/>
      <c r="GF14" s="47"/>
      <c r="GG14" s="47"/>
      <c r="GH14" s="47"/>
      <c r="GI14" s="47"/>
      <c r="GJ14" s="47"/>
      <c r="GK14" s="47"/>
      <c r="GL14" s="47"/>
      <c r="GM14" s="47"/>
      <c r="GN14" s="47"/>
      <c r="GO14" s="47"/>
      <c r="GP14" s="47"/>
      <c r="GQ14" s="47"/>
      <c r="GR14" s="47"/>
      <c r="GS14" s="47"/>
      <c r="GT14" s="47"/>
      <c r="GU14" s="47"/>
      <c r="GV14" s="47"/>
      <c r="GW14" s="47"/>
      <c r="GX14" s="47"/>
      <c r="GY14" s="47"/>
      <c r="GZ14" s="47"/>
      <c r="HA14" s="47"/>
      <c r="HB14" s="47"/>
      <c r="HC14" s="47"/>
      <c r="HD14" s="47"/>
      <c r="HE14" s="47"/>
      <c r="HF14" s="47"/>
      <c r="HG14" s="47"/>
      <c r="HH14" s="47"/>
      <c r="HI14" s="47"/>
      <c r="HJ14" s="47"/>
      <c r="HK14" s="47"/>
      <c r="HL14" s="47"/>
      <c r="HM14" s="47"/>
      <c r="HN14" s="47"/>
      <c r="HO14" s="47"/>
      <c r="HP14" s="47"/>
      <c r="HQ14" s="47"/>
      <c r="HR14" s="47"/>
      <c r="HS14" s="47"/>
      <c r="HT14" s="47"/>
      <c r="HU14" s="47"/>
      <c r="HV14" s="47"/>
      <c r="HW14" s="47"/>
      <c r="HX14" s="47"/>
      <c r="HY14" s="47"/>
      <c r="HZ14" s="47"/>
      <c r="IA14" s="47"/>
      <c r="IB14" s="47"/>
      <c r="IC14" s="47"/>
      <c r="ID14" s="47"/>
      <c r="IE14" s="47"/>
      <c r="IF14" s="47"/>
      <c r="IG14" s="47"/>
      <c r="IH14" s="47"/>
      <c r="II14" s="47"/>
      <c r="IJ14" s="47"/>
      <c r="IK14" s="47"/>
      <c r="IL14" s="47"/>
      <c r="IM14" s="47"/>
      <c r="IN14" s="47"/>
      <c r="IO14" s="47"/>
      <c r="IP14" s="47"/>
      <c r="IQ14" s="47"/>
      <c r="IR14" s="47"/>
      <c r="IS14" s="47"/>
      <c r="IT14" s="47"/>
      <c r="IU14" s="47"/>
      <c r="IV14" s="47"/>
      <c r="IW14" s="47"/>
    </row>
    <row r="15" customFormat="false" ht="25.5" hidden="false" customHeight="false" outlineLevel="0" collapsed="false">
      <c r="A15" s="47"/>
      <c r="B15" s="343" t="s">
        <v>372</v>
      </c>
      <c r="C15" s="262" t="s">
        <v>373</v>
      </c>
      <c r="D15" s="263" t="n">
        <v>0.5</v>
      </c>
      <c r="E15" s="264" t="n">
        <v>0.1</v>
      </c>
      <c r="F15" s="264" t="n">
        <v>0</v>
      </c>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c r="CM15" s="47"/>
      <c r="CN15" s="47"/>
      <c r="CO15" s="47"/>
      <c r="CP15" s="47"/>
      <c r="CQ15" s="47"/>
      <c r="CR15" s="47"/>
      <c r="CS15" s="47"/>
      <c r="CT15" s="47"/>
      <c r="CU15" s="47"/>
      <c r="CV15" s="47"/>
      <c r="CW15" s="47"/>
      <c r="CX15" s="47"/>
      <c r="CY15" s="47"/>
      <c r="CZ15" s="47"/>
      <c r="DA15" s="47"/>
      <c r="DB15" s="47"/>
      <c r="DC15" s="47"/>
      <c r="DD15" s="47"/>
      <c r="DE15" s="47"/>
      <c r="DF15" s="47"/>
      <c r="DG15" s="47"/>
      <c r="DH15" s="47"/>
      <c r="DI15" s="47"/>
      <c r="DJ15" s="47"/>
      <c r="DK15" s="47"/>
      <c r="DL15" s="47"/>
      <c r="DM15" s="47"/>
      <c r="DN15" s="47"/>
      <c r="DO15" s="47"/>
      <c r="DP15" s="47"/>
      <c r="DQ15" s="47"/>
      <c r="DR15" s="47"/>
      <c r="DS15" s="47"/>
      <c r="DT15" s="47"/>
      <c r="DU15" s="47"/>
      <c r="DV15" s="47"/>
      <c r="DW15" s="47"/>
      <c r="DX15" s="47"/>
      <c r="DY15" s="47"/>
      <c r="DZ15" s="47"/>
      <c r="EA15" s="47"/>
      <c r="EB15" s="47"/>
      <c r="EC15" s="47"/>
      <c r="ED15" s="47"/>
      <c r="EE15" s="47"/>
      <c r="EF15" s="47"/>
      <c r="EG15" s="47"/>
      <c r="EH15" s="47"/>
      <c r="EI15" s="47"/>
      <c r="EJ15" s="47"/>
      <c r="EK15" s="47"/>
      <c r="EL15" s="47"/>
      <c r="EM15" s="47"/>
      <c r="EN15" s="47"/>
      <c r="EO15" s="47"/>
      <c r="EP15" s="47"/>
      <c r="EQ15" s="47"/>
      <c r="ER15" s="47"/>
      <c r="ES15" s="47"/>
      <c r="ET15" s="47"/>
      <c r="EU15" s="47"/>
      <c r="EV15" s="47"/>
      <c r="EW15" s="47"/>
      <c r="EX15" s="47"/>
      <c r="EY15" s="47"/>
      <c r="EZ15" s="47"/>
      <c r="FA15" s="47"/>
      <c r="FB15" s="47"/>
      <c r="FC15" s="47"/>
      <c r="FD15" s="47"/>
      <c r="FE15" s="47"/>
      <c r="FF15" s="47"/>
      <c r="FG15" s="47"/>
      <c r="FH15" s="47"/>
      <c r="FI15" s="47"/>
      <c r="FJ15" s="47"/>
      <c r="FK15" s="47"/>
      <c r="FL15" s="47"/>
      <c r="FM15" s="47"/>
      <c r="FN15" s="47"/>
      <c r="FO15" s="47"/>
      <c r="FP15" s="47"/>
      <c r="FQ15" s="47"/>
      <c r="FR15" s="47"/>
      <c r="FS15" s="47"/>
      <c r="FT15" s="47"/>
      <c r="FU15" s="47"/>
      <c r="FV15" s="47"/>
      <c r="FW15" s="47"/>
      <c r="FX15" s="47"/>
      <c r="FY15" s="47"/>
      <c r="FZ15" s="47"/>
      <c r="GA15" s="47"/>
      <c r="GB15" s="47"/>
      <c r="GC15" s="47"/>
      <c r="GD15" s="47"/>
      <c r="GE15" s="47"/>
      <c r="GF15" s="47"/>
      <c r="GG15" s="47"/>
      <c r="GH15" s="47"/>
      <c r="GI15" s="47"/>
      <c r="GJ15" s="47"/>
      <c r="GK15" s="47"/>
      <c r="GL15" s="47"/>
      <c r="GM15" s="47"/>
      <c r="GN15" s="47"/>
      <c r="GO15" s="47"/>
      <c r="GP15" s="47"/>
      <c r="GQ15" s="47"/>
      <c r="GR15" s="47"/>
      <c r="GS15" s="47"/>
      <c r="GT15" s="47"/>
      <c r="GU15" s="47"/>
      <c r="GV15" s="47"/>
      <c r="GW15" s="47"/>
      <c r="GX15" s="47"/>
      <c r="GY15" s="47"/>
      <c r="GZ15" s="47"/>
      <c r="HA15" s="47"/>
      <c r="HB15" s="47"/>
      <c r="HC15" s="47"/>
      <c r="HD15" s="47"/>
      <c r="HE15" s="47"/>
      <c r="HF15" s="47"/>
      <c r="HG15" s="47"/>
      <c r="HH15" s="47"/>
      <c r="HI15" s="47"/>
      <c r="HJ15" s="47"/>
      <c r="HK15" s="47"/>
      <c r="HL15" s="47"/>
      <c r="HM15" s="47"/>
      <c r="HN15" s="47"/>
      <c r="HO15" s="47"/>
      <c r="HP15" s="47"/>
      <c r="HQ15" s="47"/>
      <c r="HR15" s="47"/>
      <c r="HS15" s="47"/>
      <c r="HT15" s="47"/>
      <c r="HU15" s="47"/>
      <c r="HV15" s="47"/>
      <c r="HW15" s="47"/>
      <c r="HX15" s="47"/>
      <c r="HY15" s="47"/>
      <c r="HZ15" s="47"/>
      <c r="IA15" s="47"/>
      <c r="IB15" s="47"/>
      <c r="IC15" s="47"/>
      <c r="ID15" s="47"/>
      <c r="IE15" s="47"/>
      <c r="IF15" s="47"/>
      <c r="IG15" s="47"/>
      <c r="IH15" s="47"/>
      <c r="II15" s="47"/>
      <c r="IJ15" s="47"/>
      <c r="IK15" s="47"/>
      <c r="IL15" s="47"/>
      <c r="IM15" s="47"/>
      <c r="IN15" s="47"/>
      <c r="IO15" s="47"/>
      <c r="IP15" s="47"/>
      <c r="IQ15" s="47"/>
      <c r="IR15" s="47"/>
      <c r="IS15" s="47"/>
      <c r="IT15" s="47"/>
      <c r="IU15" s="47"/>
      <c r="IV15" s="47"/>
      <c r="IW15" s="47"/>
    </row>
    <row r="16" customFormat="false" ht="25.5" hidden="false" customHeight="false" outlineLevel="0" collapsed="false">
      <c r="B16" s="343" t="s">
        <v>374</v>
      </c>
      <c r="C16" s="262" t="s">
        <v>375</v>
      </c>
      <c r="D16" s="263" t="n">
        <v>0.5</v>
      </c>
      <c r="E16" s="264" t="n">
        <v>0.1</v>
      </c>
      <c r="F16" s="264" t="n">
        <v>0</v>
      </c>
    </row>
    <row r="17" customFormat="false" ht="25.5" hidden="false" customHeight="false" outlineLevel="0" collapsed="false">
      <c r="B17" s="344" t="s">
        <v>376</v>
      </c>
      <c r="C17" s="262" t="s">
        <v>377</v>
      </c>
      <c r="D17" s="263" t="n">
        <v>0.5</v>
      </c>
      <c r="E17" s="264" t="n">
        <v>0.1</v>
      </c>
      <c r="F17" s="264" t="n">
        <v>0</v>
      </c>
    </row>
    <row r="18" customFormat="false" ht="12.75" hidden="false" customHeight="false" outlineLevel="0" collapsed="false">
      <c r="C18" s="342"/>
    </row>
    <row r="19" customFormat="false" ht="12.75" hidden="false" customHeight="false" outlineLevel="0" collapsed="false">
      <c r="C19" s="77"/>
      <c r="E19" s="266"/>
    </row>
    <row r="20" customFormat="false" ht="12.75" hidden="false" customHeight="false" outlineLevel="0" collapsed="false">
      <c r="C20" s="77"/>
    </row>
  </sheetData>
  <mergeCells count="2">
    <mergeCell ref="G5:G7"/>
    <mergeCell ref="D13:F13"/>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9"/>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F2" activeCellId="0" sqref="F2:F5"/>
    </sheetView>
  </sheetViews>
  <sheetFormatPr defaultColWidth="9.13671875" defaultRowHeight="12.75" customHeight="true" zeroHeight="false" outlineLevelRow="0" outlineLevelCol="0"/>
  <cols>
    <col collapsed="false" customWidth="true" hidden="false" outlineLevel="0" max="1" min="1" style="7" width="15.56"/>
    <col collapsed="false" customWidth="true" hidden="false" outlineLevel="0" max="2" min="2" style="8" width="18.7"/>
    <col collapsed="false" customWidth="true" hidden="false" outlineLevel="0" max="3" min="3" style="7" width="15.99"/>
    <col collapsed="false" customWidth="true" hidden="false" outlineLevel="0" max="4" min="4" style="9" width="32.41"/>
    <col collapsed="false" customWidth="true" hidden="false" outlineLevel="0" max="5" min="5" style="9" width="25.28"/>
    <col collapsed="false" customWidth="true" hidden="false" outlineLevel="0" max="6" min="6" style="7" width="21.56"/>
    <col collapsed="false" customWidth="false" hidden="false" outlineLevel="0" max="257" min="7" style="8" width="9.14"/>
  </cols>
  <sheetData>
    <row r="1" customFormat="false" ht="15.75" hidden="false" customHeight="false" outlineLevel="0" collapsed="false">
      <c r="A1" s="10" t="s">
        <v>17</v>
      </c>
      <c r="B1" s="11" t="s">
        <v>18</v>
      </c>
      <c r="C1" s="10" t="s">
        <v>19</v>
      </c>
      <c r="D1" s="12" t="s">
        <v>20</v>
      </c>
      <c r="E1" s="13" t="s">
        <v>21</v>
      </c>
      <c r="F1" s="14" t="s">
        <v>22</v>
      </c>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6"/>
      <c r="CN1" s="16"/>
      <c r="CO1" s="16"/>
      <c r="CP1" s="16"/>
      <c r="CQ1" s="16"/>
      <c r="CR1" s="16"/>
      <c r="CS1" s="16"/>
      <c r="CT1" s="16"/>
      <c r="CU1" s="16"/>
      <c r="CV1" s="16"/>
      <c r="CW1" s="16"/>
      <c r="CX1" s="16"/>
      <c r="CY1" s="16"/>
      <c r="CZ1" s="16"/>
      <c r="DA1" s="16"/>
      <c r="DB1" s="16"/>
      <c r="DC1" s="16"/>
      <c r="DD1" s="16"/>
      <c r="DE1" s="16"/>
      <c r="DF1" s="16"/>
      <c r="DG1" s="16"/>
      <c r="DH1" s="16"/>
      <c r="DI1" s="16"/>
      <c r="DJ1" s="16"/>
      <c r="DK1" s="16"/>
      <c r="DL1" s="16"/>
      <c r="DM1" s="16"/>
      <c r="DN1" s="16"/>
      <c r="DO1" s="16"/>
      <c r="DP1" s="16"/>
      <c r="DQ1" s="16"/>
      <c r="DR1" s="16"/>
      <c r="DS1" s="16"/>
      <c r="DT1" s="16"/>
      <c r="DU1" s="16"/>
      <c r="DV1" s="16"/>
      <c r="DW1" s="16"/>
      <c r="DX1" s="16"/>
      <c r="DY1" s="16"/>
      <c r="DZ1" s="16"/>
      <c r="EA1" s="16"/>
      <c r="EB1" s="16"/>
      <c r="EC1" s="16"/>
      <c r="ED1" s="16"/>
      <c r="EE1" s="16"/>
      <c r="EF1" s="16"/>
      <c r="EG1" s="16"/>
      <c r="EH1" s="16"/>
      <c r="EI1" s="16"/>
      <c r="EJ1" s="16"/>
      <c r="EK1" s="16"/>
      <c r="EL1" s="16"/>
      <c r="EM1" s="16"/>
      <c r="EN1" s="16"/>
      <c r="EO1" s="16"/>
      <c r="EP1" s="16"/>
      <c r="EQ1" s="16"/>
      <c r="ER1" s="16"/>
      <c r="ES1" s="16"/>
      <c r="ET1" s="16"/>
      <c r="EU1" s="16"/>
      <c r="EV1" s="16"/>
      <c r="EW1" s="16"/>
      <c r="EX1" s="16"/>
      <c r="EY1" s="16"/>
      <c r="EZ1" s="16"/>
      <c r="FA1" s="16"/>
      <c r="FB1" s="16"/>
      <c r="FC1" s="16"/>
      <c r="FD1" s="16"/>
      <c r="FE1" s="16"/>
      <c r="FF1" s="16"/>
      <c r="FG1" s="16"/>
      <c r="FH1" s="16"/>
      <c r="FI1" s="16"/>
      <c r="FJ1" s="16"/>
      <c r="FK1" s="16"/>
      <c r="FL1" s="16"/>
      <c r="FM1" s="16"/>
      <c r="FN1" s="16"/>
      <c r="FO1" s="16"/>
      <c r="FP1" s="16"/>
      <c r="FQ1" s="16"/>
      <c r="FR1" s="16"/>
      <c r="FS1" s="16"/>
      <c r="FT1" s="16"/>
      <c r="FU1" s="16"/>
      <c r="FV1" s="16"/>
      <c r="FW1" s="16"/>
      <c r="FX1" s="16"/>
      <c r="FY1" s="16"/>
      <c r="FZ1" s="16"/>
      <c r="GA1" s="16"/>
      <c r="GB1" s="16"/>
      <c r="GC1" s="16"/>
      <c r="GD1" s="16"/>
      <c r="GE1" s="16"/>
      <c r="GF1" s="16"/>
      <c r="GG1" s="16"/>
      <c r="GH1" s="16"/>
      <c r="GI1" s="16"/>
      <c r="GJ1" s="16"/>
      <c r="GK1" s="16"/>
      <c r="GL1" s="16"/>
      <c r="GM1" s="16"/>
      <c r="GN1" s="16"/>
      <c r="GO1" s="16"/>
      <c r="GP1" s="16"/>
      <c r="GQ1" s="16"/>
      <c r="GR1" s="16"/>
      <c r="GS1" s="16"/>
      <c r="GT1" s="16"/>
      <c r="GU1" s="16"/>
      <c r="GV1" s="16"/>
      <c r="GW1" s="16"/>
      <c r="GX1" s="16"/>
      <c r="GY1" s="16"/>
      <c r="GZ1" s="16"/>
      <c r="HA1" s="16"/>
      <c r="HB1" s="16"/>
      <c r="HC1" s="16"/>
      <c r="HD1" s="16"/>
      <c r="HE1" s="16"/>
      <c r="HF1" s="16"/>
      <c r="HG1" s="16"/>
      <c r="HH1" s="16"/>
      <c r="HI1" s="16"/>
      <c r="HJ1" s="16"/>
      <c r="HK1" s="16"/>
      <c r="HL1" s="16"/>
      <c r="HM1" s="16"/>
      <c r="HN1" s="16"/>
      <c r="HO1" s="16"/>
      <c r="HP1" s="16"/>
      <c r="HQ1" s="16"/>
      <c r="HR1" s="16"/>
      <c r="HS1" s="16"/>
      <c r="HT1" s="16"/>
      <c r="HU1" s="16"/>
      <c r="HV1" s="16"/>
      <c r="HW1" s="16"/>
      <c r="HX1" s="16"/>
      <c r="HY1" s="16"/>
      <c r="HZ1" s="16"/>
      <c r="IA1" s="16"/>
      <c r="IB1" s="16"/>
      <c r="IC1" s="16"/>
      <c r="ID1" s="16"/>
      <c r="IE1" s="16"/>
      <c r="IF1" s="16"/>
      <c r="IG1" s="16"/>
      <c r="IH1" s="16"/>
      <c r="II1" s="16"/>
      <c r="IJ1" s="16"/>
      <c r="IK1" s="16"/>
      <c r="IL1" s="16"/>
      <c r="IM1" s="16"/>
      <c r="IN1" s="16"/>
      <c r="IO1" s="16"/>
      <c r="IP1" s="16"/>
      <c r="IQ1" s="16"/>
      <c r="IR1" s="16"/>
      <c r="IS1" s="16"/>
      <c r="IT1" s="16"/>
      <c r="IU1" s="16"/>
      <c r="IV1" s="16"/>
      <c r="IW1" s="16"/>
    </row>
    <row r="2" customFormat="false" ht="66" hidden="false" customHeight="true" outlineLevel="0" collapsed="false">
      <c r="A2" s="17" t="s">
        <v>23</v>
      </c>
      <c r="B2" s="8" t="s">
        <v>24</v>
      </c>
      <c r="C2" s="18" t="s">
        <v>25</v>
      </c>
      <c r="D2" s="19" t="s">
        <v>26</v>
      </c>
      <c r="E2" s="20" t="s">
        <v>27</v>
      </c>
      <c r="F2" s="21" t="s">
        <v>28</v>
      </c>
    </row>
    <row r="3" customFormat="false" ht="25.5" hidden="false" customHeight="true" outlineLevel="0" collapsed="false">
      <c r="A3" s="22"/>
      <c r="C3" s="23"/>
      <c r="D3" s="19" t="s">
        <v>29</v>
      </c>
      <c r="E3" s="20" t="s">
        <v>30</v>
      </c>
      <c r="F3" s="21"/>
    </row>
    <row r="4" customFormat="false" ht="25.5" hidden="false" customHeight="true" outlineLevel="0" collapsed="false">
      <c r="A4" s="22"/>
      <c r="C4" s="18" t="s">
        <v>31</v>
      </c>
      <c r="D4" s="19" t="s">
        <v>32</v>
      </c>
      <c r="E4" s="20" t="s">
        <v>33</v>
      </c>
      <c r="F4" s="21"/>
    </row>
    <row r="5" customFormat="false" ht="25.5" hidden="false" customHeight="false" outlineLevel="0" collapsed="false">
      <c r="A5" s="22"/>
      <c r="C5" s="24" t="s">
        <v>34</v>
      </c>
      <c r="D5" s="25" t="s">
        <v>35</v>
      </c>
      <c r="E5" s="20" t="s">
        <v>33</v>
      </c>
      <c r="F5" s="21"/>
    </row>
    <row r="6" customFormat="false" ht="51" hidden="false" customHeight="true" outlineLevel="0" collapsed="false">
      <c r="A6" s="22"/>
      <c r="B6" s="26" t="s">
        <v>11</v>
      </c>
      <c r="C6" s="7" t="s">
        <v>36</v>
      </c>
      <c r="D6" s="25" t="s">
        <v>37</v>
      </c>
      <c r="E6" s="20" t="s">
        <v>38</v>
      </c>
      <c r="F6" s="21" t="s">
        <v>39</v>
      </c>
    </row>
    <row r="7" customFormat="false" ht="25.5" hidden="false" customHeight="false" outlineLevel="0" collapsed="false">
      <c r="A7" s="22"/>
      <c r="C7" s="22"/>
      <c r="D7" s="25" t="s">
        <v>40</v>
      </c>
      <c r="E7" s="20" t="s">
        <v>41</v>
      </c>
      <c r="F7" s="21"/>
    </row>
    <row r="8" customFormat="false" ht="38.25" hidden="false" customHeight="false" outlineLevel="0" collapsed="false">
      <c r="A8" s="22"/>
      <c r="C8" s="24" t="s">
        <v>42</v>
      </c>
      <c r="D8" s="25" t="s">
        <v>43</v>
      </c>
      <c r="E8" s="20" t="s">
        <v>44</v>
      </c>
      <c r="F8" s="21"/>
    </row>
    <row r="9" customFormat="false" ht="51" hidden="false" customHeight="true" outlineLevel="0" collapsed="false">
      <c r="A9" s="27"/>
      <c r="B9" s="28" t="s">
        <v>12</v>
      </c>
      <c r="C9" s="24" t="s">
        <v>45</v>
      </c>
      <c r="D9" s="19" t="s">
        <v>46</v>
      </c>
      <c r="E9" s="20" t="s">
        <v>47</v>
      </c>
      <c r="F9" s="21" t="s">
        <v>48</v>
      </c>
    </row>
    <row r="10" customFormat="false" ht="25.5" hidden="false" customHeight="false" outlineLevel="0" collapsed="false">
      <c r="A10" s="27"/>
      <c r="B10" s="29"/>
      <c r="C10" s="30" t="s">
        <v>49</v>
      </c>
      <c r="D10" s="19" t="s">
        <v>50</v>
      </c>
      <c r="E10" s="20" t="s">
        <v>51</v>
      </c>
      <c r="F10" s="21"/>
    </row>
    <row r="11" customFormat="false" ht="25.5" hidden="false" customHeight="false" outlineLevel="0" collapsed="false">
      <c r="A11" s="31"/>
      <c r="B11" s="32"/>
      <c r="C11" s="33" t="s">
        <v>52</v>
      </c>
      <c r="D11" s="19" t="s">
        <v>53</v>
      </c>
      <c r="E11" s="20" t="s">
        <v>54</v>
      </c>
      <c r="F11" s="21"/>
    </row>
    <row r="12" customFormat="false" ht="38.25" hidden="false" customHeight="true" outlineLevel="0" collapsed="false">
      <c r="A12" s="22" t="s">
        <v>13</v>
      </c>
      <c r="B12" s="22" t="s">
        <v>55</v>
      </c>
      <c r="C12" s="24" t="s">
        <v>56</v>
      </c>
      <c r="D12" s="25" t="s">
        <v>57</v>
      </c>
      <c r="E12" s="20" t="s">
        <v>58</v>
      </c>
      <c r="F12" s="21" t="s">
        <v>59</v>
      </c>
    </row>
    <row r="13" customFormat="false" ht="38.25" hidden="false" customHeight="false" outlineLevel="0" collapsed="false">
      <c r="A13" s="22"/>
      <c r="B13" s="29"/>
      <c r="C13" s="24" t="s">
        <v>60</v>
      </c>
      <c r="D13" s="25" t="s">
        <v>61</v>
      </c>
      <c r="E13" s="20" t="s">
        <v>62</v>
      </c>
      <c r="F13" s="21"/>
    </row>
    <row r="14" customFormat="false" ht="51" hidden="false" customHeight="false" outlineLevel="0" collapsed="false">
      <c r="A14" s="22"/>
      <c r="B14" s="29"/>
      <c r="C14" s="22" t="s">
        <v>63</v>
      </c>
      <c r="D14" s="25" t="s">
        <v>64</v>
      </c>
      <c r="E14" s="20" t="s">
        <v>62</v>
      </c>
      <c r="F14" s="21"/>
    </row>
    <row r="15" customFormat="false" ht="67.5" hidden="false" customHeight="true" outlineLevel="0" collapsed="false">
      <c r="A15" s="27"/>
      <c r="B15" s="24" t="s">
        <v>65</v>
      </c>
      <c r="C15" s="33" t="s">
        <v>66</v>
      </c>
      <c r="D15" s="25" t="s">
        <v>67</v>
      </c>
      <c r="E15" s="20" t="s">
        <v>68</v>
      </c>
      <c r="F15" s="21"/>
    </row>
    <row r="16" customFormat="false" ht="54.75" hidden="false" customHeight="true" outlineLevel="0" collapsed="false">
      <c r="A16" s="17" t="s">
        <v>14</v>
      </c>
      <c r="B16" s="34" t="s">
        <v>69</v>
      </c>
      <c r="C16" s="17" t="s">
        <v>70</v>
      </c>
      <c r="D16" s="19" t="s">
        <v>71</v>
      </c>
      <c r="E16" s="20" t="s">
        <v>72</v>
      </c>
      <c r="F16" s="21" t="s">
        <v>73</v>
      </c>
    </row>
    <row r="17" customFormat="false" ht="51" hidden="false" customHeight="false" outlineLevel="0" collapsed="false">
      <c r="A17" s="22"/>
      <c r="B17" s="35"/>
      <c r="C17" s="17" t="s">
        <v>74</v>
      </c>
      <c r="D17" s="19" t="s">
        <v>75</v>
      </c>
      <c r="E17" s="20" t="s">
        <v>72</v>
      </c>
      <c r="F17" s="21"/>
    </row>
    <row r="18" customFormat="false" ht="38.25" hidden="false" customHeight="true" outlineLevel="0" collapsed="false">
      <c r="A18" s="17" t="s">
        <v>15</v>
      </c>
      <c r="B18" s="28"/>
      <c r="C18" s="24" t="s">
        <v>76</v>
      </c>
      <c r="D18" s="25" t="s">
        <v>77</v>
      </c>
      <c r="E18" s="20" t="s">
        <v>78</v>
      </c>
      <c r="F18" s="21" t="s">
        <v>79</v>
      </c>
    </row>
    <row r="19" customFormat="false" ht="38.25" hidden="false" customHeight="false" outlineLevel="0" collapsed="false">
      <c r="A19" s="36"/>
      <c r="B19" s="32"/>
      <c r="C19" s="24" t="s">
        <v>80</v>
      </c>
      <c r="D19" s="25" t="s">
        <v>81</v>
      </c>
      <c r="E19" s="20" t="s">
        <v>78</v>
      </c>
      <c r="F19" s="21"/>
    </row>
  </sheetData>
  <mergeCells count="6">
    <mergeCell ref="F2:F5"/>
    <mergeCell ref="F6:F8"/>
    <mergeCell ref="F9:F11"/>
    <mergeCell ref="F12:F15"/>
    <mergeCell ref="F16:F17"/>
    <mergeCell ref="F18:F19"/>
  </mergeCells>
  <hyperlinks>
    <hyperlink ref="F2" location="'MRO Supply Chain Survey'!B1" display="MRO Supply Chain Survey"/>
    <hyperlink ref="F6" location="'Workforce Mgmt Survey'!B2" display="Workforce Management Survey"/>
    <hyperlink ref="F9" location="'IT Survey'!B2" display="I/T Survey"/>
    <hyperlink ref="F12" location="'Capital Investment Survey'!B2" display="Capital Asset Survey"/>
    <hyperlink ref="F16" location="'Asset Productivity Survey'!B2" display="Asset Productivity Survey"/>
    <hyperlink ref="F18" location="'Operating Risk Survey'!B2" display="Operating Risk Survey"/>
  </hyperlink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3:IW31"/>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C35" activeCellId="0" sqref="C35"/>
    </sheetView>
  </sheetViews>
  <sheetFormatPr defaultColWidth="9.13671875" defaultRowHeight="12.75" customHeight="true" zeroHeight="false" outlineLevelRow="0" outlineLevelCol="0"/>
  <cols>
    <col collapsed="false" customWidth="true" hidden="false" outlineLevel="0" max="1" min="1" style="37" width="2.42"/>
    <col collapsed="false" customWidth="true" hidden="false" outlineLevel="0" max="2" min="2" style="37" width="14.99"/>
    <col collapsed="false" customWidth="true" hidden="false" outlineLevel="0" max="3" min="3" style="37" width="66.56"/>
    <col collapsed="false" customWidth="true" hidden="false" outlineLevel="0" max="4" min="4" style="37" width="12.7"/>
    <col collapsed="false" customWidth="false" hidden="false" outlineLevel="0" max="7" min="5" style="37" width="9.14"/>
    <col collapsed="false" customWidth="true" hidden="false" outlineLevel="0" max="8" min="8" style="37" width="18.14"/>
    <col collapsed="false" customWidth="true" hidden="false" outlineLevel="0" max="10" min="9" style="37" width="15.99"/>
    <col collapsed="false" customWidth="false" hidden="false" outlineLevel="0" max="257" min="11" style="37" width="9.14"/>
  </cols>
  <sheetData>
    <row r="3" customFormat="false" ht="15.75" hidden="false" customHeight="false" outlineLevel="0" collapsed="false">
      <c r="B3" s="38" t="s">
        <v>82</v>
      </c>
      <c r="C3" s="38"/>
      <c r="D3" s="39" t="s">
        <v>83</v>
      </c>
      <c r="E3" s="40" t="s">
        <v>84</v>
      </c>
      <c r="F3" s="40"/>
      <c r="G3" s="40"/>
      <c r="H3" s="41" t="s">
        <v>85</v>
      </c>
      <c r="I3" s="41"/>
      <c r="J3" s="41"/>
    </row>
    <row r="4" customFormat="false" ht="12.75" hidden="false" customHeight="false" outlineLevel="0" collapsed="false">
      <c r="B4" s="42" t="s">
        <v>86</v>
      </c>
      <c r="C4" s="43" t="s">
        <v>87</v>
      </c>
      <c r="D4" s="44" t="s">
        <v>88</v>
      </c>
      <c r="E4" s="40" t="s">
        <v>89</v>
      </c>
      <c r="F4" s="40" t="s">
        <v>90</v>
      </c>
      <c r="G4" s="41" t="s">
        <v>91</v>
      </c>
      <c r="H4" s="41" t="s">
        <v>89</v>
      </c>
      <c r="I4" s="45" t="s">
        <v>90</v>
      </c>
      <c r="J4" s="46" t="s">
        <v>91</v>
      </c>
    </row>
    <row r="5" customFormat="false" ht="12.75" hidden="false" customHeight="true" outlineLevel="0" collapsed="false">
      <c r="A5" s="47"/>
      <c r="B5" s="48" t="s">
        <v>24</v>
      </c>
      <c r="C5" s="49" t="s">
        <v>92</v>
      </c>
      <c r="D5" s="50" t="n">
        <f aca="false">'MRO Supply Chain Value'!F5</f>
        <v>0</v>
      </c>
      <c r="E5" s="51" t="n">
        <v>0.7</v>
      </c>
      <c r="F5" s="51" t="n">
        <v>0.9</v>
      </c>
      <c r="G5" s="51" t="n">
        <v>1</v>
      </c>
      <c r="H5" s="50" t="n">
        <f aca="false">D5*E5</f>
        <v>0</v>
      </c>
      <c r="I5" s="50" t="n">
        <f aca="false">F5*D5</f>
        <v>0</v>
      </c>
      <c r="J5" s="52" t="n">
        <f aca="false">G5*D5</f>
        <v>0</v>
      </c>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c r="CO5" s="47"/>
      <c r="CP5" s="47"/>
      <c r="CQ5" s="47"/>
      <c r="CR5" s="47"/>
      <c r="CS5" s="47"/>
      <c r="CT5" s="47"/>
      <c r="CU5" s="47"/>
      <c r="CV5" s="47"/>
      <c r="CW5" s="47"/>
      <c r="CX5" s="47"/>
      <c r="CY5" s="47"/>
      <c r="CZ5" s="47"/>
      <c r="DA5" s="47"/>
      <c r="DB5" s="47"/>
      <c r="DC5" s="47"/>
      <c r="DD5" s="47"/>
      <c r="DE5" s="47"/>
      <c r="DF5" s="47"/>
      <c r="DG5" s="47"/>
      <c r="DH5" s="47"/>
      <c r="DI5" s="47"/>
      <c r="DJ5" s="47"/>
      <c r="DK5" s="47"/>
      <c r="DL5" s="47"/>
      <c r="DM5" s="47"/>
      <c r="DN5" s="47"/>
      <c r="DO5" s="47"/>
      <c r="DP5" s="47"/>
      <c r="DQ5" s="47"/>
      <c r="DR5" s="47"/>
      <c r="DS5" s="47"/>
      <c r="DT5" s="47"/>
      <c r="DU5" s="47"/>
      <c r="DV5" s="47"/>
      <c r="DW5" s="47"/>
      <c r="DX5" s="47"/>
      <c r="DY5" s="47"/>
      <c r="DZ5" s="47"/>
      <c r="EA5" s="47"/>
      <c r="EB5" s="47"/>
      <c r="EC5" s="47"/>
      <c r="ED5" s="47"/>
      <c r="EE5" s="47"/>
      <c r="EF5" s="47"/>
      <c r="EG5" s="47"/>
      <c r="EH5" s="47"/>
      <c r="EI5" s="47"/>
      <c r="EJ5" s="47"/>
      <c r="EK5" s="47"/>
      <c r="EL5" s="47"/>
      <c r="EM5" s="47"/>
      <c r="EN5" s="47"/>
      <c r="EO5" s="47"/>
      <c r="EP5" s="47"/>
      <c r="EQ5" s="47"/>
      <c r="ER5" s="47"/>
      <c r="ES5" s="47"/>
      <c r="ET5" s="47"/>
      <c r="EU5" s="47"/>
      <c r="EV5" s="47"/>
      <c r="EW5" s="47"/>
      <c r="EX5" s="47"/>
      <c r="EY5" s="47"/>
      <c r="EZ5" s="47"/>
      <c r="FA5" s="47"/>
      <c r="FB5" s="47"/>
      <c r="FC5" s="47"/>
      <c r="FD5" s="47"/>
      <c r="FE5" s="47"/>
      <c r="FF5" s="47"/>
      <c r="FG5" s="47"/>
      <c r="FH5" s="47"/>
      <c r="FI5" s="47"/>
      <c r="FJ5" s="47"/>
      <c r="FK5" s="47"/>
      <c r="FL5" s="47"/>
      <c r="FM5" s="47"/>
      <c r="FN5" s="47"/>
      <c r="FO5" s="47"/>
      <c r="FP5" s="47"/>
      <c r="FQ5" s="47"/>
      <c r="FR5" s="47"/>
      <c r="FS5" s="47"/>
      <c r="FT5" s="47"/>
      <c r="FU5" s="47"/>
      <c r="FV5" s="47"/>
      <c r="FW5" s="47"/>
      <c r="FX5" s="47"/>
      <c r="FY5" s="47"/>
      <c r="FZ5" s="47"/>
      <c r="GA5" s="47"/>
      <c r="GB5" s="47"/>
      <c r="GC5" s="47"/>
      <c r="GD5" s="47"/>
      <c r="GE5" s="47"/>
      <c r="GF5" s="47"/>
      <c r="GG5" s="47"/>
      <c r="GH5" s="47"/>
      <c r="GI5" s="47"/>
      <c r="GJ5" s="47"/>
      <c r="GK5" s="47"/>
      <c r="GL5" s="47"/>
      <c r="GM5" s="47"/>
      <c r="GN5" s="47"/>
      <c r="GO5" s="47"/>
      <c r="GP5" s="47"/>
      <c r="GQ5" s="47"/>
      <c r="GR5" s="47"/>
      <c r="GS5" s="47"/>
      <c r="GT5" s="47"/>
      <c r="GU5" s="47"/>
      <c r="GV5" s="47"/>
      <c r="GW5" s="47"/>
      <c r="GX5" s="47"/>
      <c r="GY5" s="47"/>
      <c r="GZ5" s="47"/>
      <c r="HA5" s="47"/>
      <c r="HB5" s="47"/>
      <c r="HC5" s="47"/>
      <c r="HD5" s="47"/>
      <c r="HE5" s="47"/>
      <c r="HF5" s="47"/>
      <c r="HG5" s="47"/>
      <c r="HH5" s="47"/>
      <c r="HI5" s="47"/>
      <c r="HJ5" s="47"/>
      <c r="HK5" s="47"/>
      <c r="HL5" s="47"/>
      <c r="HM5" s="47"/>
      <c r="HN5" s="47"/>
      <c r="HO5" s="47"/>
      <c r="HP5" s="47"/>
      <c r="HQ5" s="47"/>
      <c r="HR5" s="47"/>
      <c r="HS5" s="47"/>
      <c r="HT5" s="47"/>
      <c r="HU5" s="47"/>
      <c r="HV5" s="47"/>
      <c r="HW5" s="47"/>
      <c r="HX5" s="47"/>
      <c r="HY5" s="47"/>
      <c r="HZ5" s="47"/>
      <c r="IA5" s="47"/>
      <c r="IB5" s="47"/>
      <c r="IC5" s="47"/>
      <c r="ID5" s="47"/>
      <c r="IE5" s="47"/>
      <c r="IF5" s="47"/>
      <c r="IG5" s="47"/>
      <c r="IH5" s="47"/>
      <c r="II5" s="47"/>
      <c r="IJ5" s="47"/>
      <c r="IK5" s="47"/>
      <c r="IL5" s="47"/>
      <c r="IM5" s="47"/>
      <c r="IN5" s="47"/>
      <c r="IO5" s="47"/>
      <c r="IP5" s="47"/>
      <c r="IQ5" s="47"/>
      <c r="IR5" s="47"/>
      <c r="IS5" s="47"/>
      <c r="IT5" s="47"/>
      <c r="IU5" s="47"/>
      <c r="IV5" s="47"/>
      <c r="IW5" s="47"/>
    </row>
    <row r="6" customFormat="false" ht="12.75" hidden="false" customHeight="false" outlineLevel="0" collapsed="false">
      <c r="A6" s="47"/>
      <c r="B6" s="48"/>
      <c r="C6" s="53" t="s">
        <v>93</v>
      </c>
      <c r="D6" s="54" t="n">
        <f aca="false">'MRO Supply Chain Value'!F6</f>
        <v>2295000</v>
      </c>
      <c r="E6" s="55" t="n">
        <v>0.9</v>
      </c>
      <c r="F6" s="55" t="n">
        <v>0.1</v>
      </c>
      <c r="G6" s="55" t="n">
        <v>0</v>
      </c>
      <c r="H6" s="54" t="n">
        <f aca="false">D6*E6</f>
        <v>2065500</v>
      </c>
      <c r="I6" s="54" t="n">
        <f aca="false">F6*D6</f>
        <v>229500</v>
      </c>
      <c r="J6" s="56" t="n">
        <f aca="false">G6*D6</f>
        <v>0</v>
      </c>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c r="CO6" s="47"/>
      <c r="CP6" s="47"/>
      <c r="CQ6" s="47"/>
      <c r="CR6" s="47"/>
      <c r="CS6" s="47"/>
      <c r="CT6" s="47"/>
      <c r="CU6" s="47"/>
      <c r="CV6" s="47"/>
      <c r="CW6" s="47"/>
      <c r="CX6" s="47"/>
      <c r="CY6" s="47"/>
      <c r="CZ6" s="47"/>
      <c r="DA6" s="47"/>
      <c r="DB6" s="47"/>
      <c r="DC6" s="47"/>
      <c r="DD6" s="47"/>
      <c r="DE6" s="47"/>
      <c r="DF6" s="47"/>
      <c r="DG6" s="47"/>
      <c r="DH6" s="47"/>
      <c r="DI6" s="47"/>
      <c r="DJ6" s="47"/>
      <c r="DK6" s="47"/>
      <c r="DL6" s="47"/>
      <c r="DM6" s="47"/>
      <c r="DN6" s="47"/>
      <c r="DO6" s="47"/>
      <c r="DP6" s="47"/>
      <c r="DQ6" s="47"/>
      <c r="DR6" s="47"/>
      <c r="DS6" s="47"/>
      <c r="DT6" s="47"/>
      <c r="DU6" s="47"/>
      <c r="DV6" s="47"/>
      <c r="DW6" s="47"/>
      <c r="DX6" s="47"/>
      <c r="DY6" s="47"/>
      <c r="DZ6" s="47"/>
      <c r="EA6" s="47"/>
      <c r="EB6" s="47"/>
      <c r="EC6" s="47"/>
      <c r="ED6" s="47"/>
      <c r="EE6" s="47"/>
      <c r="EF6" s="47"/>
      <c r="EG6" s="47"/>
      <c r="EH6" s="47"/>
      <c r="EI6" s="47"/>
      <c r="EJ6" s="47"/>
      <c r="EK6" s="47"/>
      <c r="EL6" s="47"/>
      <c r="EM6" s="47"/>
      <c r="EN6" s="47"/>
      <c r="EO6" s="47"/>
      <c r="EP6" s="47"/>
      <c r="EQ6" s="47"/>
      <c r="ER6" s="47"/>
      <c r="ES6" s="47"/>
      <c r="ET6" s="47"/>
      <c r="EU6" s="47"/>
      <c r="EV6" s="47"/>
      <c r="EW6" s="47"/>
      <c r="EX6" s="47"/>
      <c r="EY6" s="47"/>
      <c r="EZ6" s="47"/>
      <c r="FA6" s="47"/>
      <c r="FB6" s="47"/>
      <c r="FC6" s="47"/>
      <c r="FD6" s="47"/>
      <c r="FE6" s="47"/>
      <c r="FF6" s="47"/>
      <c r="FG6" s="47"/>
      <c r="FH6" s="47"/>
      <c r="FI6" s="47"/>
      <c r="FJ6" s="47"/>
      <c r="FK6" s="47"/>
      <c r="FL6" s="47"/>
      <c r="FM6" s="47"/>
      <c r="FN6" s="47"/>
      <c r="FO6" s="47"/>
      <c r="FP6" s="47"/>
      <c r="FQ6" s="47"/>
      <c r="FR6" s="47"/>
      <c r="FS6" s="47"/>
      <c r="FT6" s="47"/>
      <c r="FU6" s="47"/>
      <c r="FV6" s="47"/>
      <c r="FW6" s="47"/>
      <c r="FX6" s="47"/>
      <c r="FY6" s="47"/>
      <c r="FZ6" s="47"/>
      <c r="GA6" s="47"/>
      <c r="GB6" s="47"/>
      <c r="GC6" s="47"/>
      <c r="GD6" s="47"/>
      <c r="GE6" s="47"/>
      <c r="GF6" s="47"/>
      <c r="GG6" s="47"/>
      <c r="GH6" s="47"/>
      <c r="GI6" s="47"/>
      <c r="GJ6" s="47"/>
      <c r="GK6" s="47"/>
      <c r="GL6" s="47"/>
      <c r="GM6" s="47"/>
      <c r="GN6" s="47"/>
      <c r="GO6" s="47"/>
      <c r="GP6" s="47"/>
      <c r="GQ6" s="47"/>
      <c r="GR6" s="47"/>
      <c r="GS6" s="47"/>
      <c r="GT6" s="47"/>
      <c r="GU6" s="47"/>
      <c r="GV6" s="47"/>
      <c r="GW6" s="47"/>
      <c r="GX6" s="47"/>
      <c r="GY6" s="47"/>
      <c r="GZ6" s="47"/>
      <c r="HA6" s="47"/>
      <c r="HB6" s="47"/>
      <c r="HC6" s="47"/>
      <c r="HD6" s="47"/>
      <c r="HE6" s="47"/>
      <c r="HF6" s="47"/>
      <c r="HG6" s="47"/>
      <c r="HH6" s="47"/>
      <c r="HI6" s="47"/>
      <c r="HJ6" s="47"/>
      <c r="HK6" s="47"/>
      <c r="HL6" s="47"/>
      <c r="HM6" s="47"/>
      <c r="HN6" s="47"/>
      <c r="HO6" s="47"/>
      <c r="HP6" s="47"/>
      <c r="HQ6" s="47"/>
      <c r="HR6" s="47"/>
      <c r="HS6" s="47"/>
      <c r="HT6" s="47"/>
      <c r="HU6" s="47"/>
      <c r="HV6" s="47"/>
      <c r="HW6" s="47"/>
      <c r="HX6" s="47"/>
      <c r="HY6" s="47"/>
      <c r="HZ6" s="47"/>
      <c r="IA6" s="47"/>
      <c r="IB6" s="47"/>
      <c r="IC6" s="47"/>
      <c r="ID6" s="47"/>
      <c r="IE6" s="47"/>
      <c r="IF6" s="47"/>
      <c r="IG6" s="47"/>
      <c r="IH6" s="47"/>
      <c r="II6" s="47"/>
      <c r="IJ6" s="47"/>
      <c r="IK6" s="47"/>
      <c r="IL6" s="47"/>
      <c r="IM6" s="47"/>
      <c r="IN6" s="47"/>
      <c r="IO6" s="47"/>
      <c r="IP6" s="47"/>
      <c r="IQ6" s="47"/>
      <c r="IR6" s="47"/>
      <c r="IS6" s="47"/>
      <c r="IT6" s="47"/>
      <c r="IU6" s="47"/>
      <c r="IV6" s="47"/>
      <c r="IW6" s="47"/>
    </row>
    <row r="7" customFormat="false" ht="12.75" hidden="false" customHeight="false" outlineLevel="0" collapsed="false">
      <c r="A7" s="47"/>
      <c r="B7" s="48"/>
      <c r="C7" s="53" t="s">
        <v>94</v>
      </c>
      <c r="D7" s="54" t="n">
        <f aca="false">'MRO Supply Chain Value'!F8</f>
        <v>765000</v>
      </c>
      <c r="E7" s="55" t="n">
        <f aca="false">E6</f>
        <v>0.9</v>
      </c>
      <c r="F7" s="55" t="n">
        <v>1</v>
      </c>
      <c r="G7" s="55" t="n">
        <v>1</v>
      </c>
      <c r="H7" s="54" t="n">
        <f aca="false">D7*E7</f>
        <v>688500</v>
      </c>
      <c r="I7" s="54" t="n">
        <f aca="false">F7*D7</f>
        <v>765000</v>
      </c>
      <c r="J7" s="56" t="n">
        <f aca="false">G7*D7</f>
        <v>765000</v>
      </c>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c r="CH7" s="47"/>
      <c r="CI7" s="47"/>
      <c r="CJ7" s="47"/>
      <c r="CK7" s="47"/>
      <c r="CL7" s="47"/>
      <c r="CM7" s="47"/>
      <c r="CN7" s="47"/>
      <c r="CO7" s="47"/>
      <c r="CP7" s="47"/>
      <c r="CQ7" s="47"/>
      <c r="CR7" s="47"/>
      <c r="CS7" s="47"/>
      <c r="CT7" s="47"/>
      <c r="CU7" s="47"/>
      <c r="CV7" s="47"/>
      <c r="CW7" s="47"/>
      <c r="CX7" s="47"/>
      <c r="CY7" s="47"/>
      <c r="CZ7" s="47"/>
      <c r="DA7" s="47"/>
      <c r="DB7" s="47"/>
      <c r="DC7" s="47"/>
      <c r="DD7" s="47"/>
      <c r="DE7" s="47"/>
      <c r="DF7" s="47"/>
      <c r="DG7" s="47"/>
      <c r="DH7" s="47"/>
      <c r="DI7" s="47"/>
      <c r="DJ7" s="47"/>
      <c r="DK7" s="47"/>
      <c r="DL7" s="47"/>
      <c r="DM7" s="47"/>
      <c r="DN7" s="47"/>
      <c r="DO7" s="47"/>
      <c r="DP7" s="47"/>
      <c r="DQ7" s="47"/>
      <c r="DR7" s="47"/>
      <c r="DS7" s="47"/>
      <c r="DT7" s="47"/>
      <c r="DU7" s="47"/>
      <c r="DV7" s="47"/>
      <c r="DW7" s="47"/>
      <c r="DX7" s="47"/>
      <c r="DY7" s="47"/>
      <c r="DZ7" s="47"/>
      <c r="EA7" s="47"/>
      <c r="EB7" s="47"/>
      <c r="EC7" s="47"/>
      <c r="ED7" s="47"/>
      <c r="EE7" s="47"/>
      <c r="EF7" s="47"/>
      <c r="EG7" s="47"/>
      <c r="EH7" s="47"/>
      <c r="EI7" s="47"/>
      <c r="EJ7" s="47"/>
      <c r="EK7" s="47"/>
      <c r="EL7" s="47"/>
      <c r="EM7" s="47"/>
      <c r="EN7" s="47"/>
      <c r="EO7" s="47"/>
      <c r="EP7" s="47"/>
      <c r="EQ7" s="47"/>
      <c r="ER7" s="47"/>
      <c r="ES7" s="47"/>
      <c r="ET7" s="47"/>
      <c r="EU7" s="47"/>
      <c r="EV7" s="47"/>
      <c r="EW7" s="47"/>
      <c r="EX7" s="47"/>
      <c r="EY7" s="47"/>
      <c r="EZ7" s="47"/>
      <c r="FA7" s="47"/>
      <c r="FB7" s="47"/>
      <c r="FC7" s="47"/>
      <c r="FD7" s="47"/>
      <c r="FE7" s="47"/>
      <c r="FF7" s="47"/>
      <c r="FG7" s="47"/>
      <c r="FH7" s="47"/>
      <c r="FI7" s="47"/>
      <c r="FJ7" s="47"/>
      <c r="FK7" s="47"/>
      <c r="FL7" s="47"/>
      <c r="FM7" s="47"/>
      <c r="FN7" s="47"/>
      <c r="FO7" s="47"/>
      <c r="FP7" s="47"/>
      <c r="FQ7" s="47"/>
      <c r="FR7" s="47"/>
      <c r="FS7" s="47"/>
      <c r="FT7" s="47"/>
      <c r="FU7" s="47"/>
      <c r="FV7" s="47"/>
      <c r="FW7" s="47"/>
      <c r="FX7" s="47"/>
      <c r="FY7" s="47"/>
      <c r="FZ7" s="47"/>
      <c r="GA7" s="47"/>
      <c r="GB7" s="47"/>
      <c r="GC7" s="47"/>
      <c r="GD7" s="47"/>
      <c r="GE7" s="47"/>
      <c r="GF7" s="47"/>
      <c r="GG7" s="47"/>
      <c r="GH7" s="47"/>
      <c r="GI7" s="47"/>
      <c r="GJ7" s="47"/>
      <c r="GK7" s="47"/>
      <c r="GL7" s="47"/>
      <c r="GM7" s="47"/>
      <c r="GN7" s="47"/>
      <c r="GO7" s="47"/>
      <c r="GP7" s="47"/>
      <c r="GQ7" s="47"/>
      <c r="GR7" s="47"/>
      <c r="GS7" s="47"/>
      <c r="GT7" s="47"/>
      <c r="GU7" s="47"/>
      <c r="GV7" s="47"/>
      <c r="GW7" s="47"/>
      <c r="GX7" s="47"/>
      <c r="GY7" s="47"/>
      <c r="GZ7" s="47"/>
      <c r="HA7" s="47"/>
      <c r="HB7" s="47"/>
      <c r="HC7" s="47"/>
      <c r="HD7" s="47"/>
      <c r="HE7" s="47"/>
      <c r="HF7" s="47"/>
      <c r="HG7" s="47"/>
      <c r="HH7" s="47"/>
      <c r="HI7" s="47"/>
      <c r="HJ7" s="47"/>
      <c r="HK7" s="47"/>
      <c r="HL7" s="47"/>
      <c r="HM7" s="47"/>
      <c r="HN7" s="47"/>
      <c r="HO7" s="47"/>
      <c r="HP7" s="47"/>
      <c r="HQ7" s="47"/>
      <c r="HR7" s="47"/>
      <c r="HS7" s="47"/>
      <c r="HT7" s="47"/>
      <c r="HU7" s="47"/>
      <c r="HV7" s="47"/>
      <c r="HW7" s="47"/>
      <c r="HX7" s="47"/>
      <c r="HY7" s="47"/>
      <c r="HZ7" s="47"/>
      <c r="IA7" s="47"/>
      <c r="IB7" s="47"/>
      <c r="IC7" s="47"/>
      <c r="ID7" s="47"/>
      <c r="IE7" s="47"/>
      <c r="IF7" s="47"/>
      <c r="IG7" s="47"/>
      <c r="IH7" s="47"/>
      <c r="II7" s="47"/>
      <c r="IJ7" s="47"/>
      <c r="IK7" s="47"/>
      <c r="IL7" s="47"/>
      <c r="IM7" s="47"/>
      <c r="IN7" s="47"/>
      <c r="IO7" s="47"/>
      <c r="IP7" s="47"/>
      <c r="IQ7" s="47"/>
      <c r="IR7" s="47"/>
      <c r="IS7" s="47"/>
      <c r="IT7" s="47"/>
      <c r="IU7" s="47"/>
      <c r="IV7" s="47"/>
      <c r="IW7" s="47"/>
    </row>
    <row r="8" customFormat="false" ht="12.75" hidden="false" customHeight="false" outlineLevel="0" collapsed="false">
      <c r="B8" s="48"/>
      <c r="C8" s="57" t="s">
        <v>95</v>
      </c>
      <c r="D8" s="54" t="n">
        <f aca="false">'MRO Supply Chain Value'!F7</f>
        <v>425568</v>
      </c>
      <c r="E8" s="58" t="n">
        <v>1</v>
      </c>
      <c r="F8" s="58" t="n">
        <v>1</v>
      </c>
      <c r="G8" s="58" t="n">
        <v>1</v>
      </c>
      <c r="H8" s="54" t="n">
        <f aca="false">D8*E8</f>
        <v>425568</v>
      </c>
      <c r="I8" s="54" t="n">
        <f aca="false">F8*D8</f>
        <v>425568</v>
      </c>
      <c r="J8" s="56" t="n">
        <f aca="false">G8*D8</f>
        <v>425568</v>
      </c>
    </row>
    <row r="9" customFormat="false" ht="12.75" hidden="false" customHeight="true" outlineLevel="0" collapsed="false">
      <c r="A9" s="47"/>
      <c r="B9" s="48" t="s">
        <v>11</v>
      </c>
      <c r="C9" s="59" t="s">
        <v>96</v>
      </c>
      <c r="D9" s="50" t="n">
        <f aca="false">'Workforce Mgmt Value'!F6</f>
        <v>295680</v>
      </c>
      <c r="E9" s="60" t="n">
        <v>1</v>
      </c>
      <c r="F9" s="60" t="n">
        <v>1</v>
      </c>
      <c r="G9" s="60" t="n">
        <v>1</v>
      </c>
      <c r="H9" s="50" t="n">
        <f aca="false">D9*E9</f>
        <v>295680</v>
      </c>
      <c r="I9" s="50" t="n">
        <f aca="false">F9*D9</f>
        <v>295680</v>
      </c>
      <c r="J9" s="52" t="n">
        <f aca="false">G9*D9</f>
        <v>295680</v>
      </c>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7"/>
      <c r="CQ9" s="47"/>
      <c r="CR9" s="47"/>
      <c r="CS9" s="47"/>
      <c r="CT9" s="47"/>
      <c r="CU9" s="47"/>
      <c r="CV9" s="47"/>
      <c r="CW9" s="47"/>
      <c r="CX9" s="47"/>
      <c r="CY9" s="47"/>
      <c r="CZ9" s="47"/>
      <c r="DA9" s="47"/>
      <c r="DB9" s="47"/>
      <c r="DC9" s="47"/>
      <c r="DD9" s="47"/>
      <c r="DE9" s="47"/>
      <c r="DF9" s="47"/>
      <c r="DG9" s="47"/>
      <c r="DH9" s="47"/>
      <c r="DI9" s="47"/>
      <c r="DJ9" s="47"/>
      <c r="DK9" s="47"/>
      <c r="DL9" s="47"/>
      <c r="DM9" s="47"/>
      <c r="DN9" s="47"/>
      <c r="DO9" s="47"/>
      <c r="DP9" s="47"/>
      <c r="DQ9" s="47"/>
      <c r="DR9" s="47"/>
      <c r="DS9" s="47"/>
      <c r="DT9" s="47"/>
      <c r="DU9" s="47"/>
      <c r="DV9" s="47"/>
      <c r="DW9" s="47"/>
      <c r="DX9" s="47"/>
      <c r="DY9" s="47"/>
      <c r="DZ9" s="47"/>
      <c r="EA9" s="47"/>
      <c r="EB9" s="47"/>
      <c r="EC9" s="47"/>
      <c r="ED9" s="47"/>
      <c r="EE9" s="47"/>
      <c r="EF9" s="47"/>
      <c r="EG9" s="47"/>
      <c r="EH9" s="47"/>
      <c r="EI9" s="47"/>
      <c r="EJ9" s="47"/>
      <c r="EK9" s="47"/>
      <c r="EL9" s="47"/>
      <c r="EM9" s="47"/>
      <c r="EN9" s="47"/>
      <c r="EO9" s="47"/>
      <c r="EP9" s="47"/>
      <c r="EQ9" s="47"/>
      <c r="ER9" s="47"/>
      <c r="ES9" s="47"/>
      <c r="ET9" s="47"/>
      <c r="EU9" s="47"/>
      <c r="EV9" s="47"/>
      <c r="EW9" s="47"/>
      <c r="EX9" s="47"/>
      <c r="EY9" s="47"/>
      <c r="EZ9" s="47"/>
      <c r="FA9" s="47"/>
      <c r="FB9" s="47"/>
      <c r="FC9" s="47"/>
      <c r="FD9" s="47"/>
      <c r="FE9" s="47"/>
      <c r="FF9" s="47"/>
      <c r="FG9" s="47"/>
      <c r="FH9" s="47"/>
      <c r="FI9" s="47"/>
      <c r="FJ9" s="47"/>
      <c r="FK9" s="47"/>
      <c r="FL9" s="47"/>
      <c r="FM9" s="47"/>
      <c r="FN9" s="47"/>
      <c r="FO9" s="47"/>
      <c r="FP9" s="47"/>
      <c r="FQ9" s="47"/>
      <c r="FR9" s="47"/>
      <c r="FS9" s="47"/>
      <c r="FT9" s="47"/>
      <c r="FU9" s="47"/>
      <c r="FV9" s="47"/>
      <c r="FW9" s="47"/>
      <c r="FX9" s="47"/>
      <c r="FY9" s="47"/>
      <c r="FZ9" s="47"/>
      <c r="GA9" s="47"/>
      <c r="GB9" s="47"/>
      <c r="GC9" s="47"/>
      <c r="GD9" s="47"/>
      <c r="GE9" s="47"/>
      <c r="GF9" s="47"/>
      <c r="GG9" s="47"/>
      <c r="GH9" s="47"/>
      <c r="GI9" s="47"/>
      <c r="GJ9" s="47"/>
      <c r="GK9" s="47"/>
      <c r="GL9" s="47"/>
      <c r="GM9" s="47"/>
      <c r="GN9" s="47"/>
      <c r="GO9" s="47"/>
      <c r="GP9" s="47"/>
      <c r="GQ9" s="47"/>
      <c r="GR9" s="47"/>
      <c r="GS9" s="47"/>
      <c r="GT9" s="47"/>
      <c r="GU9" s="47"/>
      <c r="GV9" s="47"/>
      <c r="GW9" s="47"/>
      <c r="GX9" s="47"/>
      <c r="GY9" s="47"/>
      <c r="GZ9" s="47"/>
      <c r="HA9" s="47"/>
      <c r="HB9" s="47"/>
      <c r="HC9" s="47"/>
      <c r="HD9" s="47"/>
      <c r="HE9" s="47"/>
      <c r="HF9" s="47"/>
      <c r="HG9" s="47"/>
      <c r="HH9" s="47"/>
      <c r="HI9" s="47"/>
      <c r="HJ9" s="47"/>
      <c r="HK9" s="47"/>
      <c r="HL9" s="47"/>
      <c r="HM9" s="47"/>
      <c r="HN9" s="47"/>
      <c r="HO9" s="47"/>
      <c r="HP9" s="47"/>
      <c r="HQ9" s="47"/>
      <c r="HR9" s="47"/>
      <c r="HS9" s="47"/>
      <c r="HT9" s="47"/>
      <c r="HU9" s="47"/>
      <c r="HV9" s="47"/>
      <c r="HW9" s="47"/>
      <c r="HX9" s="47"/>
      <c r="HY9" s="47"/>
      <c r="HZ9" s="47"/>
      <c r="IA9" s="47"/>
      <c r="IB9" s="47"/>
      <c r="IC9" s="47"/>
      <c r="ID9" s="47"/>
      <c r="IE9" s="47"/>
      <c r="IF9" s="47"/>
      <c r="IG9" s="47"/>
      <c r="IH9" s="47"/>
      <c r="II9" s="47"/>
      <c r="IJ9" s="47"/>
      <c r="IK9" s="47"/>
      <c r="IL9" s="47"/>
      <c r="IM9" s="47"/>
      <c r="IN9" s="47"/>
      <c r="IO9" s="47"/>
      <c r="IP9" s="47"/>
      <c r="IQ9" s="47"/>
      <c r="IR9" s="47"/>
      <c r="IS9" s="47"/>
      <c r="IT9" s="47"/>
      <c r="IU9" s="47"/>
      <c r="IV9" s="47"/>
      <c r="IW9" s="47"/>
    </row>
    <row r="10" customFormat="false" ht="12.75" hidden="false" customHeight="false" outlineLevel="0" collapsed="false">
      <c r="B10" s="48"/>
      <c r="C10" s="61" t="s">
        <v>97</v>
      </c>
      <c r="D10" s="62" t="n">
        <f aca="false">'Workforce Mgmt Value'!F5</f>
        <v>2912000</v>
      </c>
      <c r="E10" s="63" t="n">
        <v>1</v>
      </c>
      <c r="F10" s="63" t="n">
        <v>1</v>
      </c>
      <c r="G10" s="63" t="n">
        <v>1</v>
      </c>
      <c r="H10" s="62" t="n">
        <f aca="false">D10*E10</f>
        <v>2912000</v>
      </c>
      <c r="I10" s="62" t="n">
        <f aca="false">F10*D10</f>
        <v>2912000</v>
      </c>
      <c r="J10" s="64" t="n">
        <f aca="false">G10*D10</f>
        <v>2912000</v>
      </c>
    </row>
    <row r="11" customFormat="false" ht="12.75" hidden="false" customHeight="true" outlineLevel="0" collapsed="false">
      <c r="A11" s="47"/>
      <c r="B11" s="18" t="s">
        <v>13</v>
      </c>
      <c r="C11" s="65" t="s">
        <v>98</v>
      </c>
      <c r="D11" s="50" t="n">
        <f aca="false">'Capital Investment Value'!F5</f>
        <v>28569</v>
      </c>
      <c r="E11" s="60" t="n">
        <v>1</v>
      </c>
      <c r="F11" s="60" t="n">
        <v>1</v>
      </c>
      <c r="G11" s="60" t="n">
        <v>1</v>
      </c>
      <c r="H11" s="50" t="n">
        <f aca="false">D11*E11</f>
        <v>28569</v>
      </c>
      <c r="I11" s="50" t="n">
        <f aca="false">F11*D11</f>
        <v>28569</v>
      </c>
      <c r="J11" s="52" t="n">
        <f aca="false">G11*D11</f>
        <v>28569</v>
      </c>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c r="CH11" s="47"/>
      <c r="CI11" s="47"/>
      <c r="CJ11" s="47"/>
      <c r="CK11" s="47"/>
      <c r="CL11" s="47"/>
      <c r="CM11" s="47"/>
      <c r="CN11" s="47"/>
      <c r="CO11" s="47"/>
      <c r="CP11" s="47"/>
      <c r="CQ11" s="47"/>
      <c r="CR11" s="47"/>
      <c r="CS11" s="47"/>
      <c r="CT11" s="47"/>
      <c r="CU11" s="47"/>
      <c r="CV11" s="47"/>
      <c r="CW11" s="47"/>
      <c r="CX11" s="47"/>
      <c r="CY11" s="47"/>
      <c r="CZ11" s="47"/>
      <c r="DA11" s="47"/>
      <c r="DB11" s="47"/>
      <c r="DC11" s="47"/>
      <c r="DD11" s="47"/>
      <c r="DE11" s="47"/>
      <c r="DF11" s="47"/>
      <c r="DG11" s="47"/>
      <c r="DH11" s="47"/>
      <c r="DI11" s="47"/>
      <c r="DJ11" s="47"/>
      <c r="DK11" s="47"/>
      <c r="DL11" s="47"/>
      <c r="DM11" s="47"/>
      <c r="DN11" s="47"/>
      <c r="DO11" s="47"/>
      <c r="DP11" s="47"/>
      <c r="DQ11" s="47"/>
      <c r="DR11" s="47"/>
      <c r="DS11" s="47"/>
      <c r="DT11" s="47"/>
      <c r="DU11" s="47"/>
      <c r="DV11" s="47"/>
      <c r="DW11" s="47"/>
      <c r="DX11" s="47"/>
      <c r="DY11" s="47"/>
      <c r="DZ11" s="47"/>
      <c r="EA11" s="47"/>
      <c r="EB11" s="47"/>
      <c r="EC11" s="47"/>
      <c r="ED11" s="47"/>
      <c r="EE11" s="47"/>
      <c r="EF11" s="47"/>
      <c r="EG11" s="47"/>
      <c r="EH11" s="47"/>
      <c r="EI11" s="47"/>
      <c r="EJ11" s="47"/>
      <c r="EK11" s="47"/>
      <c r="EL11" s="47"/>
      <c r="EM11" s="47"/>
      <c r="EN11" s="47"/>
      <c r="EO11" s="47"/>
      <c r="EP11" s="47"/>
      <c r="EQ11" s="47"/>
      <c r="ER11" s="47"/>
      <c r="ES11" s="47"/>
      <c r="ET11" s="47"/>
      <c r="EU11" s="47"/>
      <c r="EV11" s="47"/>
      <c r="EW11" s="47"/>
      <c r="EX11" s="47"/>
      <c r="EY11" s="47"/>
      <c r="EZ11" s="47"/>
      <c r="FA11" s="47"/>
      <c r="FB11" s="47"/>
      <c r="FC11" s="47"/>
      <c r="FD11" s="47"/>
      <c r="FE11" s="47"/>
      <c r="FF11" s="47"/>
      <c r="FG11" s="47"/>
      <c r="FH11" s="47"/>
      <c r="FI11" s="47"/>
      <c r="FJ11" s="47"/>
      <c r="FK11" s="47"/>
      <c r="FL11" s="47"/>
      <c r="FM11" s="47"/>
      <c r="FN11" s="47"/>
      <c r="FO11" s="47"/>
      <c r="FP11" s="47"/>
      <c r="FQ11" s="47"/>
      <c r="FR11" s="47"/>
      <c r="FS11" s="47"/>
      <c r="FT11" s="47"/>
      <c r="FU11" s="47"/>
      <c r="FV11" s="47"/>
      <c r="FW11" s="47"/>
      <c r="FX11" s="47"/>
      <c r="FY11" s="47"/>
      <c r="FZ11" s="47"/>
      <c r="GA11" s="47"/>
      <c r="GB11" s="47"/>
      <c r="GC11" s="47"/>
      <c r="GD11" s="47"/>
      <c r="GE11" s="47"/>
      <c r="GF11" s="47"/>
      <c r="GG11" s="47"/>
      <c r="GH11" s="47"/>
      <c r="GI11" s="47"/>
      <c r="GJ11" s="47"/>
      <c r="GK11" s="47"/>
      <c r="GL11" s="47"/>
      <c r="GM11" s="47"/>
      <c r="GN11" s="47"/>
      <c r="GO11" s="47"/>
      <c r="GP11" s="47"/>
      <c r="GQ11" s="47"/>
      <c r="GR11" s="47"/>
      <c r="GS11" s="47"/>
      <c r="GT11" s="47"/>
      <c r="GU11" s="47"/>
      <c r="GV11" s="47"/>
      <c r="GW11" s="47"/>
      <c r="GX11" s="47"/>
      <c r="GY11" s="47"/>
      <c r="GZ11" s="47"/>
      <c r="HA11" s="47"/>
      <c r="HB11" s="47"/>
      <c r="HC11" s="47"/>
      <c r="HD11" s="47"/>
      <c r="HE11" s="47"/>
      <c r="HF11" s="47"/>
      <c r="HG11" s="47"/>
      <c r="HH11" s="47"/>
      <c r="HI11" s="47"/>
      <c r="HJ11" s="47"/>
      <c r="HK11" s="47"/>
      <c r="HL11" s="47"/>
      <c r="HM11" s="47"/>
      <c r="HN11" s="47"/>
      <c r="HO11" s="47"/>
      <c r="HP11" s="47"/>
      <c r="HQ11" s="47"/>
      <c r="HR11" s="47"/>
      <c r="HS11" s="47"/>
      <c r="HT11" s="47"/>
      <c r="HU11" s="47"/>
      <c r="HV11" s="47"/>
      <c r="HW11" s="47"/>
      <c r="HX11" s="47"/>
      <c r="HY11" s="47"/>
      <c r="HZ11" s="47"/>
      <c r="IA11" s="47"/>
      <c r="IB11" s="47"/>
      <c r="IC11" s="47"/>
      <c r="ID11" s="47"/>
      <c r="IE11" s="47"/>
      <c r="IF11" s="47"/>
      <c r="IG11" s="47"/>
      <c r="IH11" s="47"/>
      <c r="II11" s="47"/>
      <c r="IJ11" s="47"/>
      <c r="IK11" s="47"/>
      <c r="IL11" s="47"/>
      <c r="IM11" s="47"/>
      <c r="IN11" s="47"/>
      <c r="IO11" s="47"/>
      <c r="IP11" s="47"/>
      <c r="IQ11" s="47"/>
      <c r="IR11" s="47"/>
      <c r="IS11" s="47"/>
      <c r="IT11" s="47"/>
      <c r="IU11" s="47"/>
      <c r="IV11" s="47"/>
      <c r="IW11" s="47"/>
    </row>
    <row r="12" customFormat="false" ht="12.75" hidden="false" customHeight="false" outlineLevel="0" collapsed="false">
      <c r="B12" s="18"/>
      <c r="C12" s="66" t="s">
        <v>99</v>
      </c>
      <c r="D12" s="54" t="n">
        <f aca="false">'Capital Investment Value'!F6</f>
        <v>5406.25</v>
      </c>
      <c r="E12" s="58" t="n">
        <v>1</v>
      </c>
      <c r="F12" s="58" t="n">
        <v>1</v>
      </c>
      <c r="G12" s="58" t="n">
        <v>1</v>
      </c>
      <c r="H12" s="54" t="n">
        <f aca="false">D12*E12</f>
        <v>5406.25</v>
      </c>
      <c r="I12" s="54" t="n">
        <f aca="false">F12*D12</f>
        <v>5406.25</v>
      </c>
      <c r="J12" s="56" t="n">
        <f aca="false">G12*D12</f>
        <v>5406.25</v>
      </c>
    </row>
    <row r="13" customFormat="false" ht="12.75" hidden="false" customHeight="false" outlineLevel="0" collapsed="false">
      <c r="B13" s="18"/>
      <c r="C13" s="66" t="s">
        <v>100</v>
      </c>
      <c r="D13" s="54" t="n">
        <f aca="false">'Capital Investment Value'!F7</f>
        <v>54062.5</v>
      </c>
      <c r="E13" s="58" t="n">
        <v>1</v>
      </c>
      <c r="F13" s="58" t="n">
        <v>0</v>
      </c>
      <c r="G13" s="58" t="n">
        <v>0</v>
      </c>
      <c r="H13" s="54" t="n">
        <f aca="false">D13*E13</f>
        <v>54062.5</v>
      </c>
      <c r="I13" s="54" t="n">
        <f aca="false">F13*D13</f>
        <v>0</v>
      </c>
      <c r="J13" s="56" t="n">
        <f aca="false">G13*D13</f>
        <v>0</v>
      </c>
    </row>
    <row r="14" customFormat="false" ht="12.75" hidden="false" customHeight="false" outlineLevel="0" collapsed="false">
      <c r="B14" s="18"/>
      <c r="C14" s="66" t="s">
        <v>101</v>
      </c>
      <c r="D14" s="54" t="n">
        <f aca="false">'Capital Investment Value'!F8</f>
        <v>21120</v>
      </c>
      <c r="E14" s="58" t="n">
        <v>1</v>
      </c>
      <c r="F14" s="58" t="n">
        <v>1</v>
      </c>
      <c r="G14" s="58" t="n">
        <v>1</v>
      </c>
      <c r="H14" s="54" t="n">
        <f aca="false">D14*E14</f>
        <v>21120</v>
      </c>
      <c r="I14" s="54" t="n">
        <f aca="false">F14*D14</f>
        <v>21120</v>
      </c>
      <c r="J14" s="56" t="n">
        <f aca="false">G14*D14</f>
        <v>21120</v>
      </c>
    </row>
    <row r="15" customFormat="false" ht="12.75" hidden="false" customHeight="false" outlineLevel="0" collapsed="false">
      <c r="B15" s="18"/>
      <c r="C15" s="66" t="s">
        <v>102</v>
      </c>
      <c r="D15" s="54" t="n">
        <f aca="false">'Capital Investment Value'!F9</f>
        <v>18592</v>
      </c>
      <c r="E15" s="58" t="n">
        <v>1</v>
      </c>
      <c r="F15" s="58" t="n">
        <v>1</v>
      </c>
      <c r="G15" s="58" t="n">
        <v>1</v>
      </c>
      <c r="H15" s="54" t="n">
        <f aca="false">D15*E15</f>
        <v>18592</v>
      </c>
      <c r="I15" s="54" t="n">
        <f aca="false">F15*D15</f>
        <v>18592</v>
      </c>
      <c r="J15" s="56" t="n">
        <f aca="false">G15*D15</f>
        <v>18592</v>
      </c>
    </row>
    <row r="16" customFormat="false" ht="12.75" hidden="false" customHeight="true" outlineLevel="0" collapsed="false">
      <c r="B16" s="48" t="s">
        <v>103</v>
      </c>
      <c r="C16" s="49" t="s">
        <v>104</v>
      </c>
      <c r="D16" s="50" t="n">
        <f aca="false">'IT Value'!F5</f>
        <v>0</v>
      </c>
      <c r="E16" s="60" t="n">
        <v>1</v>
      </c>
      <c r="F16" s="60" t="n">
        <v>1</v>
      </c>
      <c r="G16" s="60" t="n">
        <v>1</v>
      </c>
      <c r="H16" s="50" t="n">
        <f aca="false">D16*E16</f>
        <v>0</v>
      </c>
      <c r="I16" s="50" t="n">
        <f aca="false">F16*D16</f>
        <v>0</v>
      </c>
      <c r="J16" s="52" t="n">
        <f aca="false">G16*D16</f>
        <v>0</v>
      </c>
    </row>
    <row r="17" customFormat="false" ht="12.75" hidden="false" customHeight="false" outlineLevel="0" collapsed="false">
      <c r="B17" s="48"/>
      <c r="C17" s="53" t="s">
        <v>105</v>
      </c>
      <c r="D17" s="54" t="n">
        <f aca="false">'IT Value'!F6</f>
        <v>0</v>
      </c>
      <c r="E17" s="58" t="n">
        <v>1</v>
      </c>
      <c r="F17" s="58" t="n">
        <v>1</v>
      </c>
      <c r="G17" s="58" t="n">
        <v>1</v>
      </c>
      <c r="H17" s="54" t="n">
        <f aca="false">D17*E17</f>
        <v>0</v>
      </c>
      <c r="I17" s="54" t="n">
        <f aca="false">F17*D17</f>
        <v>0</v>
      </c>
      <c r="J17" s="56" t="n">
        <f aca="false">G17*D17</f>
        <v>0</v>
      </c>
    </row>
    <row r="18" customFormat="false" ht="12.75" hidden="false" customHeight="false" outlineLevel="0" collapsed="false">
      <c r="B18" s="48"/>
      <c r="C18" s="53" t="s">
        <v>106</v>
      </c>
      <c r="D18" s="54" t="n">
        <f aca="false">'IT Value'!F7</f>
        <v>327600</v>
      </c>
      <c r="E18" s="58" t="n">
        <v>1</v>
      </c>
      <c r="F18" s="58" t="n">
        <v>1</v>
      </c>
      <c r="G18" s="58" t="n">
        <v>1</v>
      </c>
      <c r="H18" s="54" t="n">
        <f aca="false">D18*E18</f>
        <v>327600</v>
      </c>
      <c r="I18" s="54" t="n">
        <f aca="false">F18*D18</f>
        <v>327600</v>
      </c>
      <c r="J18" s="56" t="n">
        <f aca="false">G18*D18</f>
        <v>327600</v>
      </c>
    </row>
    <row r="19" customFormat="false" ht="12.75" hidden="false" customHeight="false" outlineLevel="0" collapsed="false">
      <c r="B19" s="48"/>
      <c r="C19" s="53" t="s">
        <v>107</v>
      </c>
      <c r="D19" s="54" t="n">
        <f aca="false">'IT Value'!F8</f>
        <v>28569</v>
      </c>
      <c r="E19" s="58" t="n">
        <v>1</v>
      </c>
      <c r="F19" s="58" t="n">
        <v>1</v>
      </c>
      <c r="G19" s="58" t="n">
        <v>1</v>
      </c>
      <c r="H19" s="54" t="n">
        <f aca="false">D19*E19</f>
        <v>28569</v>
      </c>
      <c r="I19" s="54" t="n">
        <f aca="false">F19*D19</f>
        <v>28569</v>
      </c>
      <c r="J19" s="56" t="n">
        <f aca="false">G19*D19</f>
        <v>28569</v>
      </c>
    </row>
    <row r="20" customFormat="false" ht="12.75" hidden="false" customHeight="false" outlineLevel="0" collapsed="false">
      <c r="B20" s="48"/>
      <c r="C20" s="57" t="s">
        <v>108</v>
      </c>
      <c r="D20" s="62" t="n">
        <f aca="false">'IT Value'!F9</f>
        <v>0.01</v>
      </c>
      <c r="E20" s="63" t="n">
        <v>1</v>
      </c>
      <c r="F20" s="63" t="n">
        <v>1</v>
      </c>
      <c r="G20" s="63" t="n">
        <v>1</v>
      </c>
      <c r="H20" s="62" t="n">
        <f aca="false">D20*E20</f>
        <v>0.01</v>
      </c>
      <c r="I20" s="62" t="n">
        <f aca="false">F20*D20</f>
        <v>0.01</v>
      </c>
      <c r="J20" s="64" t="n">
        <f aca="false">G20*D20</f>
        <v>0.01</v>
      </c>
    </row>
    <row r="21" customFormat="false" ht="12.75" hidden="false" customHeight="true" outlineLevel="0" collapsed="false">
      <c r="A21" s="47"/>
      <c r="B21" s="67" t="s">
        <v>14</v>
      </c>
      <c r="C21" s="68" t="str">
        <f aca="false">'Asset Productivity Value'!B5</f>
        <v>Reduce Planned Downtime</v>
      </c>
      <c r="D21" s="54" t="n">
        <f aca="false">'Asset Productivity Value'!F5</f>
        <v>5779.4118</v>
      </c>
      <c r="E21" s="58" t="n">
        <v>1</v>
      </c>
      <c r="F21" s="58" t="n">
        <v>1</v>
      </c>
      <c r="G21" s="58" t="n">
        <v>1</v>
      </c>
      <c r="H21" s="54" t="n">
        <f aca="false">D21*E21</f>
        <v>5779.4118</v>
      </c>
      <c r="I21" s="54" t="n">
        <f aca="false">F21*D21</f>
        <v>5779.4118</v>
      </c>
      <c r="J21" s="56" t="n">
        <f aca="false">G21*D21</f>
        <v>5779.4118</v>
      </c>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47"/>
      <c r="AW21" s="47"/>
      <c r="AX21" s="47"/>
      <c r="AY21" s="47"/>
      <c r="AZ21" s="47"/>
      <c r="BA21" s="47"/>
      <c r="BB21" s="47"/>
      <c r="BC21" s="47"/>
      <c r="BD21" s="47"/>
      <c r="BE21" s="47"/>
      <c r="BF21" s="47"/>
      <c r="BG21" s="47"/>
      <c r="BH21" s="47"/>
      <c r="BI21" s="47"/>
      <c r="BJ21" s="47"/>
      <c r="BK21" s="47"/>
      <c r="BL21" s="47"/>
      <c r="BM21" s="47"/>
      <c r="BN21" s="47"/>
      <c r="BO21" s="47"/>
      <c r="BP21" s="47"/>
      <c r="BQ21" s="47"/>
      <c r="BR21" s="47"/>
      <c r="BS21" s="47"/>
      <c r="BT21" s="47"/>
      <c r="BU21" s="47"/>
      <c r="BV21" s="47"/>
      <c r="BW21" s="47"/>
      <c r="BX21" s="47"/>
      <c r="BY21" s="47"/>
      <c r="BZ21" s="47"/>
      <c r="CA21" s="47"/>
      <c r="CB21" s="47"/>
      <c r="CC21" s="47"/>
      <c r="CD21" s="47"/>
      <c r="CE21" s="47"/>
      <c r="CF21" s="47"/>
      <c r="CG21" s="47"/>
      <c r="CH21" s="47"/>
      <c r="CI21" s="47"/>
      <c r="CJ21" s="47"/>
      <c r="CK21" s="47"/>
      <c r="CL21" s="47"/>
      <c r="CM21" s="47"/>
      <c r="CN21" s="47"/>
      <c r="CO21" s="47"/>
      <c r="CP21" s="47"/>
      <c r="CQ21" s="47"/>
      <c r="CR21" s="47"/>
      <c r="CS21" s="47"/>
      <c r="CT21" s="47"/>
      <c r="CU21" s="47"/>
      <c r="CV21" s="47"/>
      <c r="CW21" s="47"/>
      <c r="CX21" s="47"/>
      <c r="CY21" s="47"/>
      <c r="CZ21" s="47"/>
      <c r="DA21" s="47"/>
      <c r="DB21" s="47"/>
      <c r="DC21" s="47"/>
      <c r="DD21" s="47"/>
      <c r="DE21" s="47"/>
      <c r="DF21" s="47"/>
      <c r="DG21" s="47"/>
      <c r="DH21" s="47"/>
      <c r="DI21" s="47"/>
      <c r="DJ21" s="47"/>
      <c r="DK21" s="47"/>
      <c r="DL21" s="47"/>
      <c r="DM21" s="47"/>
      <c r="DN21" s="47"/>
      <c r="DO21" s="47"/>
      <c r="DP21" s="47"/>
      <c r="DQ21" s="47"/>
      <c r="DR21" s="47"/>
      <c r="DS21" s="47"/>
      <c r="DT21" s="47"/>
      <c r="DU21" s="47"/>
      <c r="DV21" s="47"/>
      <c r="DW21" s="47"/>
      <c r="DX21" s="47"/>
      <c r="DY21" s="47"/>
      <c r="DZ21" s="47"/>
      <c r="EA21" s="47"/>
      <c r="EB21" s="47"/>
      <c r="EC21" s="47"/>
      <c r="ED21" s="47"/>
      <c r="EE21" s="47"/>
      <c r="EF21" s="47"/>
      <c r="EG21" s="47"/>
      <c r="EH21" s="47"/>
      <c r="EI21" s="47"/>
      <c r="EJ21" s="47"/>
      <c r="EK21" s="47"/>
      <c r="EL21" s="47"/>
      <c r="EM21" s="47"/>
      <c r="EN21" s="47"/>
      <c r="EO21" s="47"/>
      <c r="EP21" s="47"/>
      <c r="EQ21" s="47"/>
      <c r="ER21" s="47"/>
      <c r="ES21" s="47"/>
      <c r="ET21" s="47"/>
      <c r="EU21" s="47"/>
      <c r="EV21" s="47"/>
      <c r="EW21" s="47"/>
      <c r="EX21" s="47"/>
      <c r="EY21" s="47"/>
      <c r="EZ21" s="47"/>
      <c r="FA21" s="47"/>
      <c r="FB21" s="47"/>
      <c r="FC21" s="47"/>
      <c r="FD21" s="47"/>
      <c r="FE21" s="47"/>
      <c r="FF21" s="47"/>
      <c r="FG21" s="47"/>
      <c r="FH21" s="47"/>
      <c r="FI21" s="47"/>
      <c r="FJ21" s="47"/>
      <c r="FK21" s="47"/>
      <c r="FL21" s="47"/>
      <c r="FM21" s="47"/>
      <c r="FN21" s="47"/>
      <c r="FO21" s="47"/>
      <c r="FP21" s="47"/>
      <c r="FQ21" s="47"/>
      <c r="FR21" s="47"/>
      <c r="FS21" s="47"/>
      <c r="FT21" s="47"/>
      <c r="FU21" s="47"/>
      <c r="FV21" s="47"/>
      <c r="FW21" s="47"/>
      <c r="FX21" s="47"/>
      <c r="FY21" s="47"/>
      <c r="FZ21" s="47"/>
      <c r="GA21" s="47"/>
      <c r="GB21" s="47"/>
      <c r="GC21" s="47"/>
      <c r="GD21" s="47"/>
      <c r="GE21" s="47"/>
      <c r="GF21" s="47"/>
      <c r="GG21" s="47"/>
      <c r="GH21" s="47"/>
      <c r="GI21" s="47"/>
      <c r="GJ21" s="47"/>
      <c r="GK21" s="47"/>
      <c r="GL21" s="47"/>
      <c r="GM21" s="47"/>
      <c r="GN21" s="47"/>
      <c r="GO21" s="47"/>
      <c r="GP21" s="47"/>
      <c r="GQ21" s="47"/>
      <c r="GR21" s="47"/>
      <c r="GS21" s="47"/>
      <c r="GT21" s="47"/>
      <c r="GU21" s="47"/>
      <c r="GV21" s="47"/>
      <c r="GW21" s="47"/>
      <c r="GX21" s="47"/>
      <c r="GY21" s="47"/>
      <c r="GZ21" s="47"/>
      <c r="HA21" s="47"/>
      <c r="HB21" s="47"/>
      <c r="HC21" s="47"/>
      <c r="HD21" s="47"/>
      <c r="HE21" s="47"/>
      <c r="HF21" s="47"/>
      <c r="HG21" s="47"/>
      <c r="HH21" s="47"/>
      <c r="HI21" s="47"/>
      <c r="HJ21" s="47"/>
      <c r="HK21" s="47"/>
      <c r="HL21" s="47"/>
      <c r="HM21" s="47"/>
      <c r="HN21" s="47"/>
      <c r="HO21" s="47"/>
      <c r="HP21" s="47"/>
      <c r="HQ21" s="47"/>
      <c r="HR21" s="47"/>
      <c r="HS21" s="47"/>
      <c r="HT21" s="47"/>
      <c r="HU21" s="47"/>
      <c r="HV21" s="47"/>
      <c r="HW21" s="47"/>
      <c r="HX21" s="47"/>
      <c r="HY21" s="47"/>
      <c r="HZ21" s="47"/>
      <c r="IA21" s="47"/>
      <c r="IB21" s="47"/>
      <c r="IC21" s="47"/>
      <c r="ID21" s="47"/>
      <c r="IE21" s="47"/>
      <c r="IF21" s="47"/>
      <c r="IG21" s="47"/>
      <c r="IH21" s="47"/>
      <c r="II21" s="47"/>
      <c r="IJ21" s="47"/>
      <c r="IK21" s="47"/>
      <c r="IL21" s="47"/>
      <c r="IM21" s="47"/>
      <c r="IN21" s="47"/>
      <c r="IO21" s="47"/>
      <c r="IP21" s="47"/>
      <c r="IQ21" s="47"/>
      <c r="IR21" s="47"/>
      <c r="IS21" s="47"/>
      <c r="IT21" s="47"/>
      <c r="IU21" s="47"/>
      <c r="IV21" s="47"/>
      <c r="IW21" s="47"/>
    </row>
    <row r="22" customFormat="false" ht="12.75" hidden="false" customHeight="false" outlineLevel="0" collapsed="false">
      <c r="A22" s="47"/>
      <c r="B22" s="67"/>
      <c r="C22" s="69" t="str">
        <f aca="false">'Asset Productivity Value'!B6</f>
        <v>Reduce Unplanned Downtime</v>
      </c>
      <c r="D22" s="62" t="n">
        <f aca="false">'Asset Productivity Value'!F6</f>
        <v>48161.765</v>
      </c>
      <c r="E22" s="63" t="n">
        <v>1</v>
      </c>
      <c r="F22" s="63" t="n">
        <v>1</v>
      </c>
      <c r="G22" s="63" t="n">
        <v>1</v>
      </c>
      <c r="H22" s="62" t="n">
        <f aca="false">D22*E22</f>
        <v>48161.765</v>
      </c>
      <c r="I22" s="62" t="n">
        <f aca="false">F22*D22</f>
        <v>48161.765</v>
      </c>
      <c r="J22" s="64" t="n">
        <f aca="false">G22*D22</f>
        <v>48161.765</v>
      </c>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7"/>
      <c r="AZ22" s="47"/>
      <c r="BA22" s="47"/>
      <c r="BB22" s="47"/>
      <c r="BC22" s="47"/>
      <c r="BD22" s="47"/>
      <c r="BE22" s="47"/>
      <c r="BF22" s="47"/>
      <c r="BG22" s="47"/>
      <c r="BH22" s="47"/>
      <c r="BI22" s="47"/>
      <c r="BJ22" s="47"/>
      <c r="BK22" s="47"/>
      <c r="BL22" s="47"/>
      <c r="BM22" s="47"/>
      <c r="BN22" s="47"/>
      <c r="BO22" s="47"/>
      <c r="BP22" s="47"/>
      <c r="BQ22" s="47"/>
      <c r="BR22" s="47"/>
      <c r="BS22" s="47"/>
      <c r="BT22" s="47"/>
      <c r="BU22" s="47"/>
      <c r="BV22" s="47"/>
      <c r="BW22" s="47"/>
      <c r="BX22" s="47"/>
      <c r="BY22" s="47"/>
      <c r="BZ22" s="47"/>
      <c r="CA22" s="47"/>
      <c r="CB22" s="47"/>
      <c r="CC22" s="47"/>
      <c r="CD22" s="47"/>
      <c r="CE22" s="47"/>
      <c r="CF22" s="47"/>
      <c r="CG22" s="47"/>
      <c r="CH22" s="47"/>
      <c r="CI22" s="47"/>
      <c r="CJ22" s="47"/>
      <c r="CK22" s="47"/>
      <c r="CL22" s="47"/>
      <c r="CM22" s="47"/>
      <c r="CN22" s="47"/>
      <c r="CO22" s="47"/>
      <c r="CP22" s="47"/>
      <c r="CQ22" s="47"/>
      <c r="CR22" s="47"/>
      <c r="CS22" s="47"/>
      <c r="CT22" s="47"/>
      <c r="CU22" s="47"/>
      <c r="CV22" s="47"/>
      <c r="CW22" s="47"/>
      <c r="CX22" s="47"/>
      <c r="CY22" s="47"/>
      <c r="CZ22" s="47"/>
      <c r="DA22" s="47"/>
      <c r="DB22" s="47"/>
      <c r="DC22" s="47"/>
      <c r="DD22" s="47"/>
      <c r="DE22" s="47"/>
      <c r="DF22" s="47"/>
      <c r="DG22" s="47"/>
      <c r="DH22" s="47"/>
      <c r="DI22" s="47"/>
      <c r="DJ22" s="47"/>
      <c r="DK22" s="47"/>
      <c r="DL22" s="47"/>
      <c r="DM22" s="47"/>
      <c r="DN22" s="47"/>
      <c r="DO22" s="47"/>
      <c r="DP22" s="47"/>
      <c r="DQ22" s="47"/>
      <c r="DR22" s="47"/>
      <c r="DS22" s="47"/>
      <c r="DT22" s="47"/>
      <c r="DU22" s="47"/>
      <c r="DV22" s="47"/>
      <c r="DW22" s="47"/>
      <c r="DX22" s="47"/>
      <c r="DY22" s="47"/>
      <c r="DZ22" s="47"/>
      <c r="EA22" s="47"/>
      <c r="EB22" s="47"/>
      <c r="EC22" s="47"/>
      <c r="ED22" s="47"/>
      <c r="EE22" s="47"/>
      <c r="EF22" s="47"/>
      <c r="EG22" s="47"/>
      <c r="EH22" s="47"/>
      <c r="EI22" s="47"/>
      <c r="EJ22" s="47"/>
      <c r="EK22" s="47"/>
      <c r="EL22" s="47"/>
      <c r="EM22" s="47"/>
      <c r="EN22" s="47"/>
      <c r="EO22" s="47"/>
      <c r="EP22" s="47"/>
      <c r="EQ22" s="47"/>
      <c r="ER22" s="47"/>
      <c r="ES22" s="47"/>
      <c r="ET22" s="47"/>
      <c r="EU22" s="47"/>
      <c r="EV22" s="47"/>
      <c r="EW22" s="47"/>
      <c r="EX22" s="47"/>
      <c r="EY22" s="47"/>
      <c r="EZ22" s="47"/>
      <c r="FA22" s="47"/>
      <c r="FB22" s="47"/>
      <c r="FC22" s="47"/>
      <c r="FD22" s="47"/>
      <c r="FE22" s="47"/>
      <c r="FF22" s="47"/>
      <c r="FG22" s="47"/>
      <c r="FH22" s="47"/>
      <c r="FI22" s="47"/>
      <c r="FJ22" s="47"/>
      <c r="FK22" s="47"/>
      <c r="FL22" s="47"/>
      <c r="FM22" s="47"/>
      <c r="FN22" s="47"/>
      <c r="FO22" s="47"/>
      <c r="FP22" s="47"/>
      <c r="FQ22" s="47"/>
      <c r="FR22" s="47"/>
      <c r="FS22" s="47"/>
      <c r="FT22" s="47"/>
      <c r="FU22" s="47"/>
      <c r="FV22" s="47"/>
      <c r="FW22" s="47"/>
      <c r="FX22" s="47"/>
      <c r="FY22" s="47"/>
      <c r="FZ22" s="47"/>
      <c r="GA22" s="47"/>
      <c r="GB22" s="47"/>
      <c r="GC22" s="47"/>
      <c r="GD22" s="47"/>
      <c r="GE22" s="47"/>
      <c r="GF22" s="47"/>
      <c r="GG22" s="47"/>
      <c r="GH22" s="47"/>
      <c r="GI22" s="47"/>
      <c r="GJ22" s="47"/>
      <c r="GK22" s="47"/>
      <c r="GL22" s="47"/>
      <c r="GM22" s="47"/>
      <c r="GN22" s="47"/>
      <c r="GO22" s="47"/>
      <c r="GP22" s="47"/>
      <c r="GQ22" s="47"/>
      <c r="GR22" s="47"/>
      <c r="GS22" s="47"/>
      <c r="GT22" s="47"/>
      <c r="GU22" s="47"/>
      <c r="GV22" s="47"/>
      <c r="GW22" s="47"/>
      <c r="GX22" s="47"/>
      <c r="GY22" s="47"/>
      <c r="GZ22" s="47"/>
      <c r="HA22" s="47"/>
      <c r="HB22" s="47"/>
      <c r="HC22" s="47"/>
      <c r="HD22" s="47"/>
      <c r="HE22" s="47"/>
      <c r="HF22" s="47"/>
      <c r="HG22" s="47"/>
      <c r="HH22" s="47"/>
      <c r="HI22" s="47"/>
      <c r="HJ22" s="47"/>
      <c r="HK22" s="47"/>
      <c r="HL22" s="47"/>
      <c r="HM22" s="47"/>
      <c r="HN22" s="47"/>
      <c r="HO22" s="47"/>
      <c r="HP22" s="47"/>
      <c r="HQ22" s="47"/>
      <c r="HR22" s="47"/>
      <c r="HS22" s="47"/>
      <c r="HT22" s="47"/>
      <c r="HU22" s="47"/>
      <c r="HV22" s="47"/>
      <c r="HW22" s="47"/>
      <c r="HX22" s="47"/>
      <c r="HY22" s="47"/>
      <c r="HZ22" s="47"/>
      <c r="IA22" s="47"/>
      <c r="IB22" s="47"/>
      <c r="IC22" s="47"/>
      <c r="ID22" s="47"/>
      <c r="IE22" s="47"/>
      <c r="IF22" s="47"/>
      <c r="IG22" s="47"/>
      <c r="IH22" s="47"/>
      <c r="II22" s="47"/>
      <c r="IJ22" s="47"/>
      <c r="IK22" s="47"/>
      <c r="IL22" s="47"/>
      <c r="IM22" s="47"/>
      <c r="IN22" s="47"/>
      <c r="IO22" s="47"/>
      <c r="IP22" s="47"/>
      <c r="IQ22" s="47"/>
      <c r="IR22" s="47"/>
      <c r="IS22" s="47"/>
      <c r="IT22" s="47"/>
      <c r="IU22" s="47"/>
      <c r="IV22" s="47"/>
      <c r="IW22" s="47"/>
    </row>
    <row r="23" customFormat="false" ht="12.75" hidden="false" customHeight="false" outlineLevel="0" collapsed="false">
      <c r="B23" s="70" t="s">
        <v>15</v>
      </c>
      <c r="C23" s="18" t="s">
        <v>109</v>
      </c>
      <c r="D23" s="50" t="n">
        <f aca="false">'Operating Risk Value'!F5</f>
        <v>195097.2</v>
      </c>
      <c r="E23" s="60" t="n">
        <v>1</v>
      </c>
      <c r="F23" s="60" t="n">
        <v>1</v>
      </c>
      <c r="G23" s="60" t="n">
        <v>1</v>
      </c>
      <c r="H23" s="50" t="n">
        <f aca="false">D23*E23</f>
        <v>195097.2</v>
      </c>
      <c r="I23" s="50" t="n">
        <f aca="false">F23*D23</f>
        <v>195097.2</v>
      </c>
      <c r="J23" s="52" t="n">
        <f aca="false">G23*D23</f>
        <v>195097.2</v>
      </c>
    </row>
    <row r="24" customFormat="false" ht="12.75" hidden="false" customHeight="false" outlineLevel="0" collapsed="false">
      <c r="B24" s="71"/>
      <c r="C24" s="23" t="s">
        <v>110</v>
      </c>
      <c r="D24" s="54" t="n">
        <f aca="false">'Operating Risk Value'!F6</f>
        <v>85</v>
      </c>
      <c r="E24" s="58" t="n">
        <v>1</v>
      </c>
      <c r="F24" s="58" t="n">
        <v>1</v>
      </c>
      <c r="G24" s="58" t="n">
        <v>1</v>
      </c>
      <c r="H24" s="54" t="n">
        <f aca="false">D24*E24</f>
        <v>85</v>
      </c>
      <c r="I24" s="54" t="n">
        <f aca="false">F24*D24</f>
        <v>85</v>
      </c>
      <c r="J24" s="56" t="n">
        <f aca="false">G24*D24</f>
        <v>85</v>
      </c>
    </row>
    <row r="25" customFormat="false" ht="12.75" hidden="false" customHeight="false" outlineLevel="0" collapsed="false">
      <c r="B25" s="72"/>
      <c r="C25" s="67" t="s">
        <v>111</v>
      </c>
      <c r="D25" s="62" t="n">
        <f aca="false">'Operating Risk Value'!F7</f>
        <v>0.009</v>
      </c>
      <c r="E25" s="63" t="n">
        <v>1</v>
      </c>
      <c r="F25" s="63" t="n">
        <v>1</v>
      </c>
      <c r="G25" s="63" t="n">
        <v>1</v>
      </c>
      <c r="H25" s="62" t="n">
        <f aca="false">D25*E25</f>
        <v>0.009</v>
      </c>
      <c r="I25" s="62" t="n">
        <f aca="false">F25*D25</f>
        <v>0.009</v>
      </c>
      <c r="J25" s="64" t="n">
        <f aca="false">G25*D25</f>
        <v>0.009</v>
      </c>
    </row>
    <row r="26" customFormat="false" ht="7.5" hidden="false" customHeight="true" outlineLevel="0" collapsed="false">
      <c r="A26" s="47"/>
      <c r="B26" s="73"/>
      <c r="C26" s="73"/>
      <c r="D26" s="73"/>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c r="DQ26" s="47"/>
      <c r="DR26" s="47"/>
      <c r="DS26" s="47"/>
      <c r="DT26" s="47"/>
      <c r="DU26" s="47"/>
      <c r="DV26" s="47"/>
      <c r="DW26" s="47"/>
      <c r="DX26" s="47"/>
      <c r="DY26" s="47"/>
      <c r="DZ26" s="47"/>
      <c r="EA26" s="47"/>
      <c r="EB26" s="47"/>
      <c r="EC26" s="47"/>
      <c r="ED26" s="47"/>
      <c r="EE26" s="47"/>
      <c r="EF26" s="47"/>
      <c r="EG26" s="47"/>
      <c r="EH26" s="47"/>
      <c r="EI26" s="47"/>
      <c r="EJ26" s="47"/>
      <c r="EK26" s="47"/>
      <c r="EL26" s="47"/>
      <c r="EM26" s="47"/>
      <c r="EN26" s="47"/>
      <c r="EO26" s="47"/>
      <c r="EP26" s="47"/>
      <c r="EQ26" s="47"/>
      <c r="ER26" s="47"/>
      <c r="ES26" s="47"/>
      <c r="ET26" s="47"/>
      <c r="EU26" s="47"/>
      <c r="EV26" s="47"/>
      <c r="EW26" s="47"/>
      <c r="EX26" s="47"/>
      <c r="EY26" s="47"/>
      <c r="EZ26" s="47"/>
      <c r="FA26" s="47"/>
      <c r="FB26" s="47"/>
      <c r="FC26" s="47"/>
      <c r="FD26" s="47"/>
      <c r="FE26" s="47"/>
      <c r="FF26" s="47"/>
      <c r="FG26" s="47"/>
      <c r="FH26" s="47"/>
      <c r="FI26" s="47"/>
      <c r="FJ26" s="47"/>
      <c r="FK26" s="47"/>
      <c r="FL26" s="47"/>
      <c r="FM26" s="47"/>
      <c r="FN26" s="47"/>
      <c r="FO26" s="47"/>
      <c r="FP26" s="47"/>
      <c r="FQ26" s="47"/>
      <c r="FR26" s="47"/>
      <c r="FS26" s="47"/>
      <c r="FT26" s="47"/>
      <c r="FU26" s="47"/>
      <c r="FV26" s="47"/>
      <c r="FW26" s="47"/>
      <c r="FX26" s="47"/>
      <c r="FY26" s="47"/>
      <c r="FZ26" s="47"/>
      <c r="GA26" s="47"/>
      <c r="GB26" s="47"/>
      <c r="GC26" s="47"/>
      <c r="GD26" s="47"/>
      <c r="GE26" s="47"/>
      <c r="GF26" s="47"/>
      <c r="GG26" s="47"/>
      <c r="GH26" s="47"/>
      <c r="GI26" s="47"/>
      <c r="GJ26" s="47"/>
      <c r="GK26" s="47"/>
      <c r="GL26" s="47"/>
      <c r="GM26" s="47"/>
      <c r="GN26" s="47"/>
      <c r="GO26" s="47"/>
      <c r="GP26" s="47"/>
      <c r="GQ26" s="47"/>
      <c r="GR26" s="47"/>
      <c r="GS26" s="47"/>
      <c r="GT26" s="47"/>
      <c r="GU26" s="47"/>
      <c r="GV26" s="47"/>
      <c r="GW26" s="47"/>
      <c r="GX26" s="47"/>
      <c r="GY26" s="47"/>
      <c r="GZ26" s="47"/>
      <c r="HA26" s="47"/>
      <c r="HB26" s="47"/>
      <c r="HC26" s="47"/>
      <c r="HD26" s="47"/>
      <c r="HE26" s="47"/>
      <c r="HF26" s="47"/>
      <c r="HG26" s="47"/>
      <c r="HH26" s="47"/>
      <c r="HI26" s="47"/>
      <c r="HJ26" s="47"/>
      <c r="HK26" s="47"/>
      <c r="HL26" s="47"/>
      <c r="HM26" s="47"/>
      <c r="HN26" s="47"/>
      <c r="HO26" s="47"/>
      <c r="HP26" s="47"/>
      <c r="HQ26" s="47"/>
      <c r="HR26" s="47"/>
      <c r="HS26" s="47"/>
      <c r="HT26" s="47"/>
      <c r="HU26" s="47"/>
      <c r="HV26" s="47"/>
      <c r="HW26" s="47"/>
      <c r="HX26" s="47"/>
      <c r="HY26" s="47"/>
      <c r="HZ26" s="47"/>
      <c r="IA26" s="47"/>
      <c r="IB26" s="47"/>
      <c r="IC26" s="47"/>
      <c r="ID26" s="47"/>
      <c r="IE26" s="47"/>
      <c r="IF26" s="47"/>
      <c r="IG26" s="47"/>
      <c r="IH26" s="47"/>
      <c r="II26" s="47"/>
      <c r="IJ26" s="47"/>
      <c r="IK26" s="47"/>
      <c r="IL26" s="47"/>
      <c r="IM26" s="47"/>
      <c r="IN26" s="47"/>
      <c r="IO26" s="47"/>
      <c r="IP26" s="47"/>
      <c r="IQ26" s="47"/>
      <c r="IR26" s="47"/>
      <c r="IS26" s="47"/>
      <c r="IT26" s="47"/>
      <c r="IU26" s="47"/>
      <c r="IV26" s="47"/>
      <c r="IW26" s="47"/>
    </row>
    <row r="27" customFormat="false" ht="15.75" hidden="false" customHeight="false" outlineLevel="0" collapsed="false">
      <c r="A27" s="47"/>
      <c r="B27" s="74" t="s">
        <v>112</v>
      </c>
      <c r="C27" s="73"/>
      <c r="D27" s="75"/>
      <c r="E27" s="47"/>
      <c r="F27" s="47"/>
      <c r="G27" s="47"/>
      <c r="H27" s="76" t="n">
        <f aca="false">SUM(H5:H25)</f>
        <v>7120290.1458</v>
      </c>
      <c r="I27" s="76" t="n">
        <f aca="false">SUM(I5:I25)</f>
        <v>5306727.6458</v>
      </c>
      <c r="J27" s="76" t="n">
        <f aca="false">SUM(J5:J25)</f>
        <v>5077227.6458</v>
      </c>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c r="DQ27" s="47"/>
      <c r="DR27" s="47"/>
      <c r="DS27" s="47"/>
      <c r="DT27" s="47"/>
      <c r="DU27" s="47"/>
      <c r="DV27" s="47"/>
      <c r="DW27" s="47"/>
      <c r="DX27" s="47"/>
      <c r="DY27" s="47"/>
      <c r="DZ27" s="47"/>
      <c r="EA27" s="47"/>
      <c r="EB27" s="47"/>
      <c r="EC27" s="47"/>
      <c r="ED27" s="47"/>
      <c r="EE27" s="47"/>
      <c r="EF27" s="47"/>
      <c r="EG27" s="47"/>
      <c r="EH27" s="47"/>
      <c r="EI27" s="47"/>
      <c r="EJ27" s="47"/>
      <c r="EK27" s="47"/>
      <c r="EL27" s="47"/>
      <c r="EM27" s="47"/>
      <c r="EN27" s="47"/>
      <c r="EO27" s="47"/>
      <c r="EP27" s="47"/>
      <c r="EQ27" s="47"/>
      <c r="ER27" s="47"/>
      <c r="ES27" s="47"/>
      <c r="ET27" s="47"/>
      <c r="EU27" s="47"/>
      <c r="EV27" s="47"/>
      <c r="EW27" s="47"/>
      <c r="EX27" s="47"/>
      <c r="EY27" s="47"/>
      <c r="EZ27" s="47"/>
      <c r="FA27" s="47"/>
      <c r="FB27" s="47"/>
      <c r="FC27" s="47"/>
      <c r="FD27" s="47"/>
      <c r="FE27" s="47"/>
      <c r="FF27" s="47"/>
      <c r="FG27" s="47"/>
      <c r="FH27" s="47"/>
      <c r="FI27" s="47"/>
      <c r="FJ27" s="47"/>
      <c r="FK27" s="47"/>
      <c r="FL27" s="47"/>
      <c r="FM27" s="47"/>
      <c r="FN27" s="47"/>
      <c r="FO27" s="47"/>
      <c r="FP27" s="47"/>
      <c r="FQ27" s="47"/>
      <c r="FR27" s="47"/>
      <c r="FS27" s="47"/>
      <c r="FT27" s="47"/>
      <c r="FU27" s="47"/>
      <c r="FV27" s="47"/>
      <c r="FW27" s="47"/>
      <c r="FX27" s="47"/>
      <c r="FY27" s="47"/>
      <c r="FZ27" s="47"/>
      <c r="GA27" s="47"/>
      <c r="GB27" s="47"/>
      <c r="GC27" s="47"/>
      <c r="GD27" s="47"/>
      <c r="GE27" s="47"/>
      <c r="GF27" s="47"/>
      <c r="GG27" s="47"/>
      <c r="GH27" s="47"/>
      <c r="GI27" s="47"/>
      <c r="GJ27" s="47"/>
      <c r="GK27" s="47"/>
      <c r="GL27" s="47"/>
      <c r="GM27" s="47"/>
      <c r="GN27" s="47"/>
      <c r="GO27" s="47"/>
      <c r="GP27" s="47"/>
      <c r="GQ27" s="47"/>
      <c r="GR27" s="47"/>
      <c r="GS27" s="47"/>
      <c r="GT27" s="47"/>
      <c r="GU27" s="47"/>
      <c r="GV27" s="47"/>
      <c r="GW27" s="47"/>
      <c r="GX27" s="47"/>
      <c r="GY27" s="47"/>
      <c r="GZ27" s="47"/>
      <c r="HA27" s="47"/>
      <c r="HB27" s="47"/>
      <c r="HC27" s="47"/>
      <c r="HD27" s="47"/>
      <c r="HE27" s="47"/>
      <c r="HF27" s="47"/>
      <c r="HG27" s="47"/>
      <c r="HH27" s="47"/>
      <c r="HI27" s="47"/>
      <c r="HJ27" s="47"/>
      <c r="HK27" s="47"/>
      <c r="HL27" s="47"/>
      <c r="HM27" s="47"/>
      <c r="HN27" s="47"/>
      <c r="HO27" s="47"/>
      <c r="HP27" s="47"/>
      <c r="HQ27" s="47"/>
      <c r="HR27" s="47"/>
      <c r="HS27" s="47"/>
      <c r="HT27" s="47"/>
      <c r="HU27" s="47"/>
      <c r="HV27" s="47"/>
      <c r="HW27" s="47"/>
      <c r="HX27" s="47"/>
      <c r="HY27" s="47"/>
      <c r="HZ27" s="47"/>
      <c r="IA27" s="47"/>
      <c r="IB27" s="47"/>
      <c r="IC27" s="47"/>
      <c r="ID27" s="47"/>
      <c r="IE27" s="47"/>
      <c r="IF27" s="47"/>
      <c r="IG27" s="47"/>
      <c r="IH27" s="47"/>
      <c r="II27" s="47"/>
      <c r="IJ27" s="47"/>
      <c r="IK27" s="47"/>
      <c r="IL27" s="47"/>
      <c r="IM27" s="47"/>
      <c r="IN27" s="47"/>
      <c r="IO27" s="47"/>
      <c r="IP27" s="47"/>
      <c r="IQ27" s="47"/>
      <c r="IR27" s="47"/>
      <c r="IS27" s="47"/>
      <c r="IT27" s="47"/>
      <c r="IU27" s="47"/>
      <c r="IV27" s="47"/>
      <c r="IW27" s="47"/>
    </row>
    <row r="28" customFormat="false" ht="15.75" hidden="false" customHeight="false" outlineLevel="0" collapsed="false">
      <c r="B28" s="77" t="s">
        <v>113</v>
      </c>
      <c r="C28" s="77"/>
      <c r="D28" s="76"/>
      <c r="H28" s="78" t="n">
        <f aca="false">H27/1.1</f>
        <v>6472991.04163636</v>
      </c>
      <c r="I28" s="78" t="n">
        <f aca="false">I27/(1.1)^(2)</f>
        <v>4385725.32710744</v>
      </c>
      <c r="J28" s="78" t="n">
        <f aca="false">J27/(1.1)^(3)</f>
        <v>3814596.27783621</v>
      </c>
    </row>
    <row r="29" customFormat="false" ht="18" hidden="false" customHeight="false" outlineLevel="0" collapsed="false">
      <c r="B29" s="79" t="s">
        <v>114</v>
      </c>
      <c r="D29" s="77"/>
      <c r="H29" s="80" t="n">
        <f aca="false">SUM(H28:J28)</f>
        <v>14673312.64658</v>
      </c>
    </row>
    <row r="31" customFormat="false" ht="12.75" hidden="false" customHeight="false" outlineLevel="0" collapsed="false">
      <c r="B31" s="77" t="s">
        <v>115</v>
      </c>
    </row>
  </sheetData>
  <mergeCells count="8">
    <mergeCell ref="B3:C3"/>
    <mergeCell ref="E3:G3"/>
    <mergeCell ref="H3:J3"/>
    <mergeCell ref="B5:B8"/>
    <mergeCell ref="B9:B10"/>
    <mergeCell ref="B11:B15"/>
    <mergeCell ref="B16:B20"/>
    <mergeCell ref="B21:B22"/>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E48"/>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B22" activeCellId="0" sqref="B22"/>
    </sheetView>
  </sheetViews>
  <sheetFormatPr defaultColWidth="9.13671875" defaultRowHeight="12.75" customHeight="true" zeroHeight="false" outlineLevelRow="0" outlineLevelCol="0"/>
  <cols>
    <col collapsed="false" customWidth="true" hidden="false" outlineLevel="0" max="1" min="1" style="8" width="2.84"/>
    <col collapsed="false" customWidth="true" hidden="false" outlineLevel="0" max="2" min="2" style="8" width="74.56"/>
    <col collapsed="false" customWidth="true" hidden="false" outlineLevel="0" max="3" min="3" style="81" width="16.42"/>
    <col collapsed="false" customWidth="true" hidden="false" outlineLevel="0" max="4" min="4" style="82" width="17.7"/>
    <col collapsed="false" customWidth="true" hidden="false" outlineLevel="0" max="5" min="5" style="8" width="16.42"/>
    <col collapsed="false" customWidth="true" hidden="false" outlineLevel="0" max="6" min="6" style="8" width="3.99"/>
    <col collapsed="false" customWidth="true" hidden="false" outlineLevel="0" max="7" min="7" style="37" width="15.85"/>
    <col collapsed="false" customWidth="true" hidden="false" outlineLevel="0" max="8" min="8" style="37" width="15.28"/>
    <col collapsed="false" customWidth="true" hidden="false" outlineLevel="0" max="9" min="9" style="37" width="3.28"/>
    <col collapsed="false" customWidth="true" hidden="false" outlineLevel="0" max="10" min="10" style="37" width="16.7"/>
    <col collapsed="false" customWidth="true" hidden="false" outlineLevel="0" max="12" min="11" style="37" width="1.85"/>
    <col collapsed="false" customWidth="true" hidden="false" outlineLevel="0" max="13" min="13" style="37" width="3.14"/>
    <col collapsed="false" customWidth="true" hidden="false" outlineLevel="0" max="14" min="14" style="37" width="33.85"/>
    <col collapsed="false" customWidth="true" hidden="false" outlineLevel="0" max="15" min="15" style="37" width="11.28"/>
    <col collapsed="false" customWidth="true" hidden="false" outlineLevel="0" max="16" min="16" style="37" width="1.85"/>
    <col collapsed="false" customWidth="false" hidden="false" outlineLevel="0" max="19" min="17" style="37" width="9.14"/>
    <col collapsed="false" customWidth="false" hidden="false" outlineLevel="0" max="257" min="20" style="8" width="9.14"/>
  </cols>
  <sheetData>
    <row r="1" customFormat="false" ht="12.75" hidden="false" customHeight="false" outlineLevel="0" collapsed="false">
      <c r="C1" s="83"/>
      <c r="D1" s="84"/>
    </row>
    <row r="2" customFormat="false" ht="18" hidden="false" customHeight="false" outlineLevel="0" collapsed="false">
      <c r="B2" s="85" t="s">
        <v>116</v>
      </c>
      <c r="C2" s="85"/>
      <c r="D2" s="85"/>
      <c r="E2" s="85"/>
    </row>
    <row r="3" customFormat="false" ht="12.75" hidden="false" customHeight="false" outlineLevel="0" collapsed="false">
      <c r="B3" s="86"/>
      <c r="C3" s="87" t="s">
        <v>117</v>
      </c>
      <c r="D3" s="88" t="s">
        <v>118</v>
      </c>
      <c r="E3" s="89" t="s">
        <v>119</v>
      </c>
    </row>
    <row r="4" customFormat="false" ht="12.75" hidden="false" customHeight="false" outlineLevel="0" collapsed="false">
      <c r="B4" s="90" t="s">
        <v>120</v>
      </c>
      <c r="C4" s="91" t="n">
        <f aca="false">'General Financial Info Survey'!C4</f>
        <v>16375000</v>
      </c>
      <c r="D4" s="92"/>
      <c r="E4" s="93" t="e">
        <f aca="false">C4+SUM(D5:D7)</f>
        <v>#REF!</v>
      </c>
    </row>
    <row r="5" customFormat="false" ht="12.75" hidden="false" customHeight="false" outlineLevel="0" collapsed="false">
      <c r="B5" s="94" t="s">
        <v>121</v>
      </c>
      <c r="C5" s="92"/>
      <c r="D5" s="95" t="n">
        <f aca="false">'Value Summary'!H21</f>
        <v>5779.4118</v>
      </c>
      <c r="E5" s="96"/>
    </row>
    <row r="6" customFormat="false" ht="12.75" hidden="false" customHeight="false" outlineLevel="0" collapsed="false">
      <c r="B6" s="94" t="s">
        <v>122</v>
      </c>
      <c r="C6" s="92"/>
      <c r="D6" s="95" t="n">
        <f aca="false">'Value Summary'!H22</f>
        <v>48161.765</v>
      </c>
      <c r="E6" s="96"/>
    </row>
    <row r="7" customFormat="false" ht="12.75" hidden="false" customHeight="false" outlineLevel="0" collapsed="false">
      <c r="B7" s="97" t="s">
        <v>123</v>
      </c>
      <c r="C7" s="92"/>
      <c r="D7" s="95" t="e">
        <f aca="false">#REF!</f>
        <v>#REF!</v>
      </c>
      <c r="E7" s="96"/>
    </row>
    <row r="8" customFormat="false" ht="12.75" hidden="false" customHeight="false" outlineLevel="0" collapsed="false">
      <c r="B8" s="90" t="s">
        <v>124</v>
      </c>
      <c r="C8" s="83" t="n">
        <f aca="false">C4-C9</f>
        <v>-2889706</v>
      </c>
      <c r="D8" s="92"/>
      <c r="E8" s="98" t="e">
        <f aca="false">(C8/C4)*E4</f>
        <v>#REF!</v>
      </c>
    </row>
    <row r="9" customFormat="false" ht="12.75" hidden="false" customHeight="false" outlineLevel="0" collapsed="false">
      <c r="B9" s="90" t="s">
        <v>125</v>
      </c>
      <c r="C9" s="83" t="n">
        <f aca="false">'General Financial Info Survey'!C6</f>
        <v>19264706</v>
      </c>
      <c r="D9" s="92"/>
      <c r="E9" s="98" t="e">
        <f aca="false">E4-E8</f>
        <v>#REF!</v>
      </c>
    </row>
    <row r="10" customFormat="false" ht="12.75" hidden="false" customHeight="false" outlineLevel="0" collapsed="false">
      <c r="B10" s="90" t="s">
        <v>126</v>
      </c>
      <c r="C10" s="83" t="n">
        <f aca="false">C9-C28</f>
        <v>2889706</v>
      </c>
      <c r="D10" s="92"/>
      <c r="E10" s="98" t="e">
        <f aca="false">C10+SUM(D11:D27)</f>
        <v>#REF!</v>
      </c>
    </row>
    <row r="11" customFormat="false" ht="12.75" hidden="false" customHeight="false" outlineLevel="0" collapsed="false">
      <c r="B11" s="99" t="s">
        <v>92</v>
      </c>
      <c r="C11" s="92"/>
      <c r="D11" s="95" t="n">
        <f aca="false">-'Value Summary'!H5</f>
        <v>-0</v>
      </c>
      <c r="E11" s="96"/>
    </row>
    <row r="12" customFormat="false" ht="12.75" hidden="false" customHeight="false" outlineLevel="0" collapsed="false">
      <c r="B12" s="100" t="s">
        <v>93</v>
      </c>
      <c r="C12" s="92"/>
      <c r="D12" s="95" t="n">
        <f aca="false">-'Value Summary'!H6</f>
        <v>-2065500</v>
      </c>
      <c r="E12" s="96"/>
    </row>
    <row r="13" customFormat="false" ht="12.75" hidden="false" customHeight="false" outlineLevel="0" collapsed="false">
      <c r="B13" s="99" t="s">
        <v>95</v>
      </c>
      <c r="C13" s="92"/>
      <c r="D13" s="95" t="n">
        <f aca="false">-'Value Summary'!H8</f>
        <v>-425568</v>
      </c>
      <c r="E13" s="96"/>
    </row>
    <row r="14" customFormat="false" ht="12.75" hidden="false" customHeight="false" outlineLevel="0" collapsed="false">
      <c r="B14" s="99" t="s">
        <v>127</v>
      </c>
      <c r="C14" s="92"/>
      <c r="D14" s="95" t="n">
        <f aca="false">-'Value Summary'!H9</f>
        <v>-295680</v>
      </c>
      <c r="E14" s="96"/>
    </row>
    <row r="15" customFormat="false" ht="12.75" hidden="false" customHeight="false" outlineLevel="0" collapsed="false">
      <c r="B15" s="99" t="s">
        <v>97</v>
      </c>
      <c r="C15" s="92"/>
      <c r="D15" s="95" t="n">
        <f aca="false">-'Value Summary'!H10</f>
        <v>-2912000</v>
      </c>
      <c r="E15" s="96"/>
    </row>
    <row r="16" customFormat="false" ht="12.75" hidden="false" customHeight="false" outlineLevel="0" collapsed="false">
      <c r="B16" s="99" t="s">
        <v>98</v>
      </c>
      <c r="C16" s="92"/>
      <c r="D16" s="95" t="n">
        <f aca="false">-'Value Summary'!H11</f>
        <v>-28569</v>
      </c>
      <c r="E16" s="96"/>
    </row>
    <row r="17" customFormat="false" ht="12.75" hidden="false" customHeight="false" outlineLevel="0" collapsed="false">
      <c r="B17" s="99" t="s">
        <v>99</v>
      </c>
      <c r="C17" s="92"/>
      <c r="D17" s="95" t="n">
        <f aca="false">-'Value Summary'!H12</f>
        <v>-5406.25</v>
      </c>
      <c r="E17" s="96"/>
    </row>
    <row r="18" customFormat="false" ht="12.75" hidden="false" customHeight="false" outlineLevel="0" collapsed="false">
      <c r="B18" s="99" t="s">
        <v>100</v>
      </c>
      <c r="C18" s="92"/>
      <c r="D18" s="95" t="n">
        <f aca="false">-'Value Summary'!H13</f>
        <v>-54062.5</v>
      </c>
      <c r="E18" s="96"/>
    </row>
    <row r="19" customFormat="false" ht="12.75" hidden="false" customHeight="false" outlineLevel="0" collapsed="false">
      <c r="B19" s="99" t="s">
        <v>101</v>
      </c>
      <c r="C19" s="92"/>
      <c r="D19" s="95" t="n">
        <f aca="false">-'Value Summary'!H14</f>
        <v>-21120</v>
      </c>
      <c r="E19" s="96"/>
    </row>
    <row r="20" customFormat="false" ht="12.75" hidden="false" customHeight="false" outlineLevel="0" collapsed="false">
      <c r="B20" s="99" t="s">
        <v>102</v>
      </c>
      <c r="C20" s="92"/>
      <c r="D20" s="95" t="n">
        <f aca="false">-'Value Summary'!H15</f>
        <v>-18592</v>
      </c>
      <c r="E20" s="96"/>
    </row>
    <row r="21" customFormat="false" ht="12.75" hidden="false" customHeight="false" outlineLevel="0" collapsed="false">
      <c r="B21" s="99" t="s">
        <v>109</v>
      </c>
      <c r="C21" s="92"/>
      <c r="D21" s="95" t="e">
        <f aca="false">-#REF!</f>
        <v>#REF!</v>
      </c>
      <c r="E21" s="96"/>
    </row>
    <row r="22" customFormat="false" ht="12.75" hidden="false" customHeight="false" outlineLevel="0" collapsed="false">
      <c r="B22" s="99" t="s">
        <v>110</v>
      </c>
      <c r="C22" s="92"/>
      <c r="D22" s="95" t="e">
        <f aca="false">-#REF!</f>
        <v>#REF!</v>
      </c>
      <c r="E22" s="96"/>
    </row>
    <row r="23" customFormat="false" ht="12.75" hidden="false" customHeight="false" outlineLevel="0" collapsed="false">
      <c r="B23" s="99" t="s">
        <v>104</v>
      </c>
      <c r="C23" s="92"/>
      <c r="D23" s="95" t="n">
        <f aca="false">-'Value Summary'!H16</f>
        <v>-0</v>
      </c>
      <c r="E23" s="96"/>
    </row>
    <row r="24" customFormat="false" ht="12.75" hidden="false" customHeight="false" outlineLevel="0" collapsed="false">
      <c r="B24" s="99" t="s">
        <v>105</v>
      </c>
      <c r="C24" s="92"/>
      <c r="D24" s="95" t="n">
        <f aca="false">-'Value Summary'!H17</f>
        <v>-0</v>
      </c>
      <c r="E24" s="96"/>
    </row>
    <row r="25" customFormat="false" ht="12.75" hidden="false" customHeight="false" outlineLevel="0" collapsed="false">
      <c r="B25" s="99" t="s">
        <v>106</v>
      </c>
      <c r="C25" s="92"/>
      <c r="D25" s="95" t="n">
        <f aca="false">-'Value Summary'!H18</f>
        <v>-327600</v>
      </c>
      <c r="E25" s="96"/>
    </row>
    <row r="26" customFormat="false" ht="12.75" hidden="false" customHeight="false" outlineLevel="0" collapsed="false">
      <c r="B26" s="99" t="s">
        <v>107</v>
      </c>
      <c r="C26" s="92"/>
      <c r="D26" s="95" t="n">
        <f aca="false">-'Value Summary'!H19</f>
        <v>-28569</v>
      </c>
      <c r="E26" s="96"/>
    </row>
    <row r="27" customFormat="false" ht="12.75" hidden="false" customHeight="false" outlineLevel="0" collapsed="false">
      <c r="B27" s="99" t="s">
        <v>108</v>
      </c>
      <c r="C27" s="92"/>
      <c r="D27" s="95" t="n">
        <f aca="false">-'Value Summary'!H20</f>
        <v>-0.01</v>
      </c>
      <c r="E27" s="96"/>
    </row>
    <row r="28" customFormat="false" ht="12.75" hidden="false" customHeight="false" outlineLevel="0" collapsed="false">
      <c r="B28" s="90" t="s">
        <v>128</v>
      </c>
      <c r="C28" s="83" t="n">
        <f aca="false">'General Financial Info Survey'!C8</f>
        <v>16375000</v>
      </c>
      <c r="D28" s="101" t="e">
        <f aca="false">E28-C28</f>
        <v>#REF!</v>
      </c>
      <c r="E28" s="98" t="e">
        <f aca="false">E9-E10</f>
        <v>#REF!</v>
      </c>
    </row>
    <row r="29" customFormat="false" ht="12.75" hidden="false" customHeight="false" outlineLevel="0" collapsed="false">
      <c r="B29" s="90" t="s">
        <v>129</v>
      </c>
      <c r="C29" s="83" t="n">
        <f aca="false">C28-C31</f>
        <v>0</v>
      </c>
      <c r="D29" s="92"/>
      <c r="E29" s="98" t="n">
        <f aca="false">C29+D30</f>
        <v>-688500</v>
      </c>
    </row>
    <row r="30" customFormat="false" ht="12.75" hidden="false" customHeight="false" outlineLevel="0" collapsed="false">
      <c r="B30" s="99" t="s">
        <v>130</v>
      </c>
      <c r="C30" s="92"/>
      <c r="D30" s="95" t="n">
        <f aca="false">-'Value Summary'!H7</f>
        <v>-688500</v>
      </c>
      <c r="E30" s="96"/>
    </row>
    <row r="31" customFormat="false" ht="12.75" hidden="false" customHeight="false" outlineLevel="0" collapsed="false">
      <c r="B31" s="90" t="s">
        <v>131</v>
      </c>
      <c r="C31" s="83" t="n">
        <f aca="false">'General Financial Info Survey'!C10</f>
        <v>16375000</v>
      </c>
      <c r="D31" s="101" t="e">
        <f aca="false">E31-C31</f>
        <v>#REF!</v>
      </c>
      <c r="E31" s="102" t="e">
        <f aca="false">E28-E29</f>
        <v>#REF!</v>
      </c>
    </row>
    <row r="32" customFormat="false" ht="12.75" hidden="false" customHeight="false" outlineLevel="0" collapsed="false">
      <c r="B32" s="90" t="s">
        <v>132</v>
      </c>
      <c r="C32" s="83" t="n">
        <f aca="false">-(C31-C33)</f>
        <v>-0</v>
      </c>
      <c r="D32" s="101" t="e">
        <f aca="false">E32-C32</f>
        <v>#REF!</v>
      </c>
      <c r="E32" s="98" t="e">
        <f aca="false">(C32/C31)*E31</f>
        <v>#REF!</v>
      </c>
    </row>
    <row r="33" customFormat="false" ht="15.75" hidden="false" customHeight="false" outlineLevel="0" collapsed="false">
      <c r="B33" s="103" t="s">
        <v>133</v>
      </c>
      <c r="C33" s="91" t="n">
        <f aca="false">'General Financial Info Survey'!C12</f>
        <v>16375000</v>
      </c>
      <c r="D33" s="104" t="e">
        <f aca="false">E33-C33</f>
        <v>#REF!</v>
      </c>
      <c r="E33" s="105" t="e">
        <f aca="false">E31+E32</f>
        <v>#REF!</v>
      </c>
    </row>
    <row r="34" customFormat="false" ht="12.75" hidden="false" customHeight="false" outlineLevel="0" collapsed="false">
      <c r="B34" s="106"/>
      <c r="C34" s="35"/>
      <c r="D34" s="35"/>
      <c r="E34" s="107"/>
    </row>
    <row r="35" customFormat="false" ht="12.75" hidden="false" customHeight="false" outlineLevel="0" collapsed="false">
      <c r="B35" s="108" t="s">
        <v>115</v>
      </c>
      <c r="C35" s="35"/>
      <c r="D35" s="35"/>
      <c r="E35" s="107"/>
    </row>
    <row r="36" customFormat="false" ht="12.75" hidden="false" customHeight="false" outlineLevel="0" collapsed="false">
      <c r="B36" s="109"/>
      <c r="C36" s="110"/>
      <c r="D36" s="111"/>
      <c r="E36" s="112"/>
    </row>
    <row r="39" customFormat="false" ht="12.75" hidden="false" customHeight="false" outlineLevel="0" collapsed="false">
      <c r="C39" s="8"/>
      <c r="D39" s="113"/>
    </row>
    <row r="40" customFormat="false" ht="12.75" hidden="false" customHeight="false" outlineLevel="0" collapsed="false">
      <c r="C40" s="8"/>
      <c r="D40" s="113"/>
    </row>
    <row r="41" customFormat="false" ht="12.75" hidden="false" customHeight="false" outlineLevel="0" collapsed="false">
      <c r="C41" s="8"/>
      <c r="D41" s="113"/>
    </row>
    <row r="42" customFormat="false" ht="15" hidden="false" customHeight="false" outlineLevel="0" collapsed="false">
      <c r="C42" s="8"/>
      <c r="D42" s="114"/>
    </row>
    <row r="43" customFormat="false" ht="15" hidden="false" customHeight="false" outlineLevel="0" collapsed="false">
      <c r="C43" s="8"/>
      <c r="D43" s="114"/>
    </row>
    <row r="44" customFormat="false" ht="12.75" hidden="false" customHeight="false" outlineLevel="0" collapsed="false">
      <c r="C44" s="8"/>
      <c r="D44" s="113"/>
    </row>
    <row r="45" customFormat="false" ht="12.75" hidden="false" customHeight="false" outlineLevel="0" collapsed="false">
      <c r="C45" s="8"/>
      <c r="D45" s="113"/>
    </row>
    <row r="46" customFormat="false" ht="12.75" hidden="false" customHeight="false" outlineLevel="0" collapsed="false">
      <c r="C46" s="8"/>
      <c r="D46" s="113"/>
    </row>
    <row r="47" customFormat="false" ht="15" hidden="false" customHeight="false" outlineLevel="0" collapsed="false">
      <c r="C47" s="8"/>
      <c r="D47" s="114"/>
    </row>
    <row r="48" customFormat="false" ht="15" hidden="false" customHeight="false" outlineLevel="0" collapsed="false">
      <c r="C48" s="8"/>
      <c r="D48" s="114"/>
    </row>
  </sheetData>
  <mergeCells count="1">
    <mergeCell ref="B2:E2"/>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2:E46"/>
  <sheetViews>
    <sheetView showFormulas="false" showGridLines="true" showRowColHeaders="true" showZeros="true" rightToLeft="false" tabSelected="false" showOutlineSymbols="true" defaultGridColor="true" view="normal" topLeftCell="A16" colorId="64" zoomScale="75" zoomScaleNormal="75" zoomScalePageLayoutView="100" workbookViewId="0">
      <selection pane="topLeft" activeCell="B18" activeCellId="0" sqref="B18"/>
    </sheetView>
  </sheetViews>
  <sheetFormatPr defaultColWidth="9.13671875" defaultRowHeight="12.75" customHeight="true" zeroHeight="false" outlineLevelRow="0" outlineLevelCol="0"/>
  <cols>
    <col collapsed="false" customWidth="true" hidden="false" outlineLevel="0" max="1" min="1" style="37" width="3.7"/>
    <col collapsed="false" customWidth="true" hidden="false" outlineLevel="0" max="2" min="2" style="37" width="67.85"/>
    <col collapsed="false" customWidth="true" hidden="false" outlineLevel="0" max="3" min="3" style="37" width="19.85"/>
    <col collapsed="false" customWidth="true" hidden="false" outlineLevel="0" max="4" min="4" style="37" width="17.99"/>
    <col collapsed="false" customWidth="true" hidden="false" outlineLevel="0" max="5" min="5" style="37" width="16.13"/>
    <col collapsed="false" customWidth="false" hidden="false" outlineLevel="0" max="257" min="6" style="37" width="9.14"/>
  </cols>
  <sheetData>
    <row r="2" customFormat="false" ht="15.75" hidden="false" customHeight="false" outlineLevel="0" collapsed="false">
      <c r="B2" s="115" t="s">
        <v>134</v>
      </c>
      <c r="C2" s="115"/>
      <c r="D2" s="115"/>
      <c r="E2" s="115"/>
    </row>
    <row r="3" customFormat="false" ht="12.75" hidden="false" customHeight="false" outlineLevel="0" collapsed="false">
      <c r="B3" s="116" t="s">
        <v>135</v>
      </c>
      <c r="C3" s="87" t="s">
        <v>117</v>
      </c>
      <c r="D3" s="88" t="s">
        <v>118</v>
      </c>
      <c r="E3" s="89" t="s">
        <v>119</v>
      </c>
    </row>
    <row r="4" customFormat="false" ht="12.75" hidden="false" customHeight="false" outlineLevel="0" collapsed="false">
      <c r="B4" s="117" t="s">
        <v>136</v>
      </c>
      <c r="C4" s="91" t="n">
        <f aca="false">'General Financial Info Survey'!C16</f>
        <v>0</v>
      </c>
      <c r="D4" s="104" t="e">
        <f aca="false">D44</f>
        <v>#REF!</v>
      </c>
      <c r="E4" s="118" t="e">
        <f aca="false">C4+D4</f>
        <v>#REF!</v>
      </c>
    </row>
    <row r="5" customFormat="false" ht="12.75" hidden="false" customHeight="false" outlineLevel="0" collapsed="false">
      <c r="B5" s="117" t="s">
        <v>137</v>
      </c>
      <c r="C5" s="119" t="n">
        <f aca="false">'General Financial Info Survey'!C14</f>
        <v>28569000</v>
      </c>
      <c r="D5" s="120" t="n">
        <f aca="false">E5-C5-'Income Statement Impact'!D19</f>
        <v>-38348.75</v>
      </c>
      <c r="E5" s="121" t="n">
        <f aca="false">C5-D40-D41</f>
        <v>28509531.25</v>
      </c>
    </row>
    <row r="6" customFormat="false" ht="13.5" hidden="false" customHeight="false" outlineLevel="0" collapsed="false">
      <c r="B6" s="117" t="s">
        <v>138</v>
      </c>
      <c r="C6" s="122" t="n">
        <f aca="false">C7-SUM(C4:C5)</f>
        <v>-28569000</v>
      </c>
      <c r="D6" s="123"/>
      <c r="E6" s="124" t="n">
        <f aca="false">C6</f>
        <v>-28569000</v>
      </c>
    </row>
    <row r="7" customFormat="false" ht="13.5" hidden="false" customHeight="false" outlineLevel="0" collapsed="false">
      <c r="B7" s="125" t="s">
        <v>139</v>
      </c>
      <c r="C7" s="119" t="n">
        <f aca="false">'General Financial Info Survey'!C20</f>
        <v>0</v>
      </c>
      <c r="D7" s="123" t="e">
        <f aca="false">E7-C7</f>
        <v>#REF!</v>
      </c>
      <c r="E7" s="126" t="e">
        <f aca="false">SUM(E4:E6)</f>
        <v>#REF!</v>
      </c>
    </row>
    <row r="8" customFormat="false" ht="12.75" hidden="false" customHeight="false" outlineLevel="0" collapsed="false">
      <c r="B8" s="108"/>
      <c r="C8" s="77"/>
      <c r="D8" s="123"/>
      <c r="E8" s="127"/>
    </row>
    <row r="9" customFormat="false" ht="12.75" hidden="false" customHeight="false" outlineLevel="0" collapsed="false">
      <c r="B9" s="125" t="s">
        <v>140</v>
      </c>
      <c r="C9" s="91" t="n">
        <f aca="false">'General Financial Info Survey'!C18</f>
        <v>29812000</v>
      </c>
      <c r="D9" s="123"/>
      <c r="E9" s="118" t="n">
        <f aca="false">C9</f>
        <v>29812000</v>
      </c>
    </row>
    <row r="10" customFormat="false" ht="13.5" hidden="false" customHeight="false" outlineLevel="0" collapsed="false">
      <c r="B10" s="128" t="s">
        <v>141</v>
      </c>
      <c r="C10" s="129" t="n">
        <f aca="false">C7-C9</f>
        <v>-29812000</v>
      </c>
      <c r="D10" s="104" t="e">
        <f aca="false">E10-C10</f>
        <v>#REF!</v>
      </c>
      <c r="E10" s="124" t="e">
        <f aca="false">E7-E9</f>
        <v>#REF!</v>
      </c>
    </row>
    <row r="11" customFormat="false" ht="13.5" hidden="false" customHeight="false" outlineLevel="0" collapsed="false">
      <c r="B11" s="128" t="s">
        <v>142</v>
      </c>
      <c r="C11" s="130" t="n">
        <f aca="false">SUM(C9:C10)</f>
        <v>0</v>
      </c>
      <c r="D11" s="123" t="e">
        <f aca="false">E11-C11</f>
        <v>#REF!</v>
      </c>
      <c r="E11" s="118" t="e">
        <f aca="false">SUM(E9:E10)</f>
        <v>#REF!</v>
      </c>
    </row>
    <row r="12" customFormat="false" ht="12.75" hidden="false" customHeight="false" outlineLevel="0" collapsed="false">
      <c r="B12" s="131"/>
      <c r="C12" s="132"/>
      <c r="D12" s="132"/>
      <c r="E12" s="133"/>
    </row>
    <row r="15" customFormat="false" ht="15.75" hidden="false" customHeight="false" outlineLevel="0" collapsed="false">
      <c r="B15" s="115" t="s">
        <v>143</v>
      </c>
      <c r="C15" s="115"/>
      <c r="D15" s="115"/>
    </row>
    <row r="16" customFormat="false" ht="12.75" hidden="false" customHeight="false" outlineLevel="0" collapsed="false">
      <c r="B16" s="134" t="s">
        <v>144</v>
      </c>
      <c r="C16" s="135"/>
      <c r="D16" s="136" t="s">
        <v>118</v>
      </c>
    </row>
    <row r="17" customFormat="false" ht="12.75" hidden="false" customHeight="false" outlineLevel="0" collapsed="false">
      <c r="B17" s="117" t="s">
        <v>121</v>
      </c>
      <c r="C17" s="77"/>
      <c r="D17" s="137" t="n">
        <f aca="false">'Value Summary'!H21</f>
        <v>5779.4118</v>
      </c>
    </row>
    <row r="18" customFormat="false" ht="12.75" hidden="false" customHeight="false" outlineLevel="0" collapsed="false">
      <c r="B18" s="117" t="s">
        <v>122</v>
      </c>
      <c r="C18" s="77"/>
      <c r="D18" s="137" t="n">
        <f aca="false">'Value Summary'!H22</f>
        <v>48161.765</v>
      </c>
    </row>
    <row r="19" customFormat="false" ht="12.75" hidden="false" customHeight="false" outlineLevel="0" collapsed="false">
      <c r="B19" s="117" t="s">
        <v>123</v>
      </c>
      <c r="C19" s="77"/>
      <c r="D19" s="137" t="e">
        <f aca="false">#REF!</f>
        <v>#REF!</v>
      </c>
    </row>
    <row r="20" customFormat="false" ht="12.75" hidden="false" customHeight="false" outlineLevel="0" collapsed="false">
      <c r="B20" s="117" t="s">
        <v>92</v>
      </c>
      <c r="C20" s="77"/>
      <c r="D20" s="137" t="n">
        <f aca="false">'Value Summary'!H5</f>
        <v>0</v>
      </c>
    </row>
    <row r="21" customFormat="false" ht="12.75" hidden="false" customHeight="false" outlineLevel="0" collapsed="false">
      <c r="B21" s="117" t="s">
        <v>130</v>
      </c>
      <c r="C21" s="77"/>
      <c r="D21" s="137" t="n">
        <f aca="false">'Value Summary'!H7</f>
        <v>688500</v>
      </c>
    </row>
    <row r="22" customFormat="false" ht="12.75" hidden="false" customHeight="false" outlineLevel="0" collapsed="false">
      <c r="B22" s="117" t="s">
        <v>95</v>
      </c>
      <c r="C22" s="77"/>
      <c r="D22" s="137" t="n">
        <f aca="false">'Value Summary'!H8</f>
        <v>425568</v>
      </c>
    </row>
    <row r="23" customFormat="false" ht="12.75" hidden="false" customHeight="false" outlineLevel="0" collapsed="false">
      <c r="B23" s="117" t="s">
        <v>127</v>
      </c>
      <c r="C23" s="77"/>
      <c r="D23" s="137" t="n">
        <f aca="false">'Value Summary'!H9</f>
        <v>295680</v>
      </c>
    </row>
    <row r="24" customFormat="false" ht="12.75" hidden="false" customHeight="false" outlineLevel="0" collapsed="false">
      <c r="B24" s="117" t="s">
        <v>97</v>
      </c>
      <c r="C24" s="77"/>
      <c r="D24" s="137" t="n">
        <f aca="false">'Value Summary'!H10</f>
        <v>2912000</v>
      </c>
    </row>
    <row r="25" customFormat="false" ht="12.75" hidden="false" customHeight="false" outlineLevel="0" collapsed="false">
      <c r="B25" s="117" t="s">
        <v>98</v>
      </c>
      <c r="C25" s="77"/>
      <c r="D25" s="137" t="n">
        <f aca="false">'Value Summary'!H11</f>
        <v>28569</v>
      </c>
    </row>
    <row r="26" customFormat="false" ht="12.75" hidden="false" customHeight="false" outlineLevel="0" collapsed="false">
      <c r="B26" s="117" t="s">
        <v>102</v>
      </c>
      <c r="C26" s="77"/>
      <c r="D26" s="137" t="n">
        <f aca="false">'Value Summary'!H15</f>
        <v>18592</v>
      </c>
    </row>
    <row r="27" customFormat="false" ht="12.75" hidden="false" customHeight="false" outlineLevel="0" collapsed="false">
      <c r="B27" s="117" t="s">
        <v>109</v>
      </c>
      <c r="C27" s="77"/>
      <c r="D27" s="137" t="e">
        <f aca="false">#REF!</f>
        <v>#REF!</v>
      </c>
    </row>
    <row r="28" customFormat="false" ht="12.75" hidden="false" customHeight="false" outlineLevel="0" collapsed="false">
      <c r="B28" s="117" t="s">
        <v>110</v>
      </c>
      <c r="C28" s="77"/>
      <c r="D28" s="137" t="e">
        <f aca="false">#REF!</f>
        <v>#REF!</v>
      </c>
    </row>
    <row r="29" customFormat="false" ht="12.75" hidden="false" customHeight="false" outlineLevel="0" collapsed="false">
      <c r="B29" s="117" t="s">
        <v>104</v>
      </c>
      <c r="C29" s="77"/>
      <c r="D29" s="137" t="n">
        <f aca="false">'Value Summary'!H16</f>
        <v>0</v>
      </c>
    </row>
    <row r="30" customFormat="false" ht="12.75" hidden="false" customHeight="false" outlineLevel="0" collapsed="false">
      <c r="B30" s="117" t="s">
        <v>105</v>
      </c>
      <c r="C30" s="77"/>
      <c r="D30" s="137" t="n">
        <f aca="false">'Value Summary'!H17</f>
        <v>0</v>
      </c>
    </row>
    <row r="31" customFormat="false" ht="12.75" hidden="false" customHeight="false" outlineLevel="0" collapsed="false">
      <c r="B31" s="117" t="s">
        <v>106</v>
      </c>
      <c r="C31" s="77"/>
      <c r="D31" s="137" t="n">
        <f aca="false">'Value Summary'!H18</f>
        <v>327600</v>
      </c>
    </row>
    <row r="32" customFormat="false" ht="12.75" hidden="false" customHeight="false" outlineLevel="0" collapsed="false">
      <c r="B32" s="100" t="s">
        <v>107</v>
      </c>
      <c r="C32" s="77"/>
      <c r="D32" s="137" t="n">
        <f aca="false">'Value Summary'!H19</f>
        <v>28569</v>
      </c>
    </row>
    <row r="33" customFormat="false" ht="12.75" hidden="false" customHeight="false" outlineLevel="0" collapsed="false">
      <c r="B33" s="117" t="s">
        <v>108</v>
      </c>
      <c r="C33" s="77"/>
      <c r="D33" s="137" t="n">
        <f aca="false">'Value Summary'!H20</f>
        <v>0.01</v>
      </c>
    </row>
    <row r="34" customFormat="false" ht="12.75" hidden="false" customHeight="false" outlineLevel="0" collapsed="false">
      <c r="B34" s="117" t="s">
        <v>145</v>
      </c>
      <c r="C34" s="77"/>
      <c r="D34" s="138" t="e">
        <f aca="false">'Income Statement Impact'!C8-'Income Statement Impact'!E8</f>
        <v>#REF!</v>
      </c>
    </row>
    <row r="35" customFormat="false" ht="12.75" hidden="false" customHeight="false" outlineLevel="0" collapsed="false">
      <c r="B35" s="117" t="s">
        <v>146</v>
      </c>
      <c r="C35" s="77"/>
      <c r="D35" s="139" t="e">
        <f aca="false">-('Income Statement Impact'!C32-'Income Statement Impact'!E32)</f>
        <v>#REF!</v>
      </c>
    </row>
    <row r="36" customFormat="false" ht="12.75" hidden="false" customHeight="false" outlineLevel="0" collapsed="false">
      <c r="B36" s="140" t="s">
        <v>147</v>
      </c>
      <c r="C36" s="77"/>
      <c r="D36" s="141" t="e">
        <f aca="false">SUM(D17:D35)</f>
        <v>#REF!</v>
      </c>
    </row>
    <row r="37" customFormat="false" ht="12.75" hidden="false" customHeight="false" outlineLevel="0" collapsed="false">
      <c r="B37" s="108"/>
      <c r="C37" s="77"/>
      <c r="D37" s="127"/>
    </row>
    <row r="38" customFormat="false" ht="12.75" hidden="false" customHeight="false" outlineLevel="0" collapsed="false">
      <c r="B38" s="128" t="s">
        <v>148</v>
      </c>
      <c r="C38" s="77"/>
      <c r="D38" s="127"/>
    </row>
    <row r="39" customFormat="false" ht="12.75" hidden="false" customHeight="false" outlineLevel="0" collapsed="false">
      <c r="B39" s="100" t="s">
        <v>93</v>
      </c>
      <c r="C39" s="77"/>
      <c r="D39" s="137" t="n">
        <f aca="false">'Value Summary'!H6</f>
        <v>2065500</v>
      </c>
    </row>
    <row r="40" customFormat="false" ht="12.75" hidden="false" customHeight="false" outlineLevel="0" collapsed="false">
      <c r="B40" s="117" t="s">
        <v>99</v>
      </c>
      <c r="C40" s="77"/>
      <c r="D40" s="137" t="n">
        <f aca="false">'Value Summary'!H12</f>
        <v>5406.25</v>
      </c>
    </row>
    <row r="41" customFormat="false" ht="12.75" hidden="false" customHeight="false" outlineLevel="0" collapsed="false">
      <c r="B41" s="117" t="s">
        <v>100</v>
      </c>
      <c r="C41" s="77"/>
      <c r="D41" s="142" t="n">
        <f aca="false">'Value Summary'!H13</f>
        <v>54062.5</v>
      </c>
    </row>
    <row r="42" customFormat="false" ht="12.75" hidden="false" customHeight="false" outlineLevel="0" collapsed="false">
      <c r="B42" s="140" t="s">
        <v>149</v>
      </c>
      <c r="C42" s="77"/>
      <c r="D42" s="141" t="n">
        <f aca="false">SUM(D39:D41)</f>
        <v>2124968.75</v>
      </c>
    </row>
    <row r="43" customFormat="false" ht="12.75" hidden="false" customHeight="false" outlineLevel="0" collapsed="false">
      <c r="B43" s="108"/>
      <c r="C43" s="77"/>
      <c r="D43" s="127"/>
    </row>
    <row r="44" customFormat="false" ht="12.75" hidden="false" customHeight="false" outlineLevel="0" collapsed="false">
      <c r="B44" s="125" t="s">
        <v>150</v>
      </c>
      <c r="C44" s="77"/>
      <c r="D44" s="143" t="e">
        <f aca="false">D36+D42</f>
        <v>#REF!</v>
      </c>
    </row>
    <row r="45" customFormat="false" ht="12.75" hidden="false" customHeight="false" outlineLevel="0" collapsed="false">
      <c r="B45" s="108"/>
      <c r="C45" s="77"/>
      <c r="D45" s="127"/>
    </row>
    <row r="46" customFormat="false" ht="12.75" hidden="false" customHeight="false" outlineLevel="0" collapsed="false">
      <c r="B46" s="131" t="s">
        <v>115</v>
      </c>
      <c r="C46" s="132"/>
      <c r="D46" s="133"/>
    </row>
  </sheetData>
  <mergeCells count="2">
    <mergeCell ref="B2:E2"/>
    <mergeCell ref="B15:D15"/>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D7"/>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B18" activeCellId="0" sqref="B18"/>
    </sheetView>
  </sheetViews>
  <sheetFormatPr defaultColWidth="9.13671875" defaultRowHeight="12.75" customHeight="true" zeroHeight="false" outlineLevelRow="0" outlineLevelCol="0"/>
  <cols>
    <col collapsed="false" customWidth="true" hidden="false" outlineLevel="0" max="1" min="1" style="37" width="2.28"/>
    <col collapsed="false" customWidth="true" hidden="false" outlineLevel="0" max="2" min="2" style="37" width="40.56"/>
    <col collapsed="false" customWidth="true" hidden="false" outlineLevel="0" max="3" min="3" style="37" width="13.14"/>
    <col collapsed="false" customWidth="true" hidden="false" outlineLevel="0" max="4" min="4" style="37" width="16.28"/>
    <col collapsed="false" customWidth="false" hidden="false" outlineLevel="0" max="257" min="5" style="37" width="9.14"/>
  </cols>
  <sheetData>
    <row r="2" customFormat="false" ht="12.75" hidden="false" customHeight="false" outlineLevel="0" collapsed="false">
      <c r="B2" s="41" t="s">
        <v>151</v>
      </c>
      <c r="C2" s="41"/>
      <c r="D2" s="41"/>
    </row>
    <row r="3" customFormat="false" ht="12.75" hidden="false" customHeight="false" outlineLevel="0" collapsed="false">
      <c r="B3" s="144"/>
      <c r="C3" s="145" t="s">
        <v>117</v>
      </c>
      <c r="D3" s="146" t="s">
        <v>89</v>
      </c>
    </row>
    <row r="4" customFormat="false" ht="12.75" hidden="false" customHeight="false" outlineLevel="0" collapsed="false">
      <c r="B4" s="125" t="s">
        <v>152</v>
      </c>
      <c r="C4" s="147" t="n">
        <f aca="false">'Income Statement Impact'!C33/'Income Statement Impact'!C4</f>
        <v>1</v>
      </c>
      <c r="D4" s="148" t="e">
        <f aca="false">'Income Statement Impact'!E33/'Income Statement Impact'!E4</f>
        <v>#REF!</v>
      </c>
    </row>
    <row r="5" customFormat="false" ht="12.75" hidden="false" customHeight="false" outlineLevel="0" collapsed="false">
      <c r="B5" s="125" t="s">
        <v>153</v>
      </c>
      <c r="C5" s="147" t="e">
        <f aca="false">'Income Statement Impact'!C33/'Bal. Sheet and Cash Flow Impact'!C7</f>
        <v>#DIV/0!</v>
      </c>
      <c r="D5" s="148" t="e">
        <f aca="false">'Income Statement Impact'!E33/'Bal. Sheet and Cash Flow Impact'!E7</f>
        <v>#REF!</v>
      </c>
    </row>
    <row r="6" customFormat="false" ht="12.75" hidden="false" customHeight="false" outlineLevel="0" collapsed="false">
      <c r="B6" s="125" t="s">
        <v>154</v>
      </c>
      <c r="C6" s="147" t="n">
        <f aca="false">'Income Statement Impact'!C33/'Bal. Sheet and Cash Flow Impact'!C10</f>
        <v>-0.549275459546491</v>
      </c>
      <c r="D6" s="148" t="e">
        <f aca="false">'Income Statement Impact'!E33/'Bal. Sheet and Cash Flow Impact'!E10</f>
        <v>#REF!</v>
      </c>
    </row>
    <row r="7" customFormat="false" ht="12.75" hidden="false" customHeight="false" outlineLevel="0" collapsed="false">
      <c r="B7" s="149" t="s">
        <v>155</v>
      </c>
      <c r="C7" s="150" t="e">
        <f aca="false">'Income Statement Impact'!C33/'General Financial Info Survey'!C22</f>
        <v>#DIV/0!</v>
      </c>
      <c r="D7" s="151" t="e">
        <f aca="false">'Income Statement Impact'!E33/'General Financial Info Survey'!C22</f>
        <v>#REF!</v>
      </c>
    </row>
  </sheetData>
  <mergeCells count="1">
    <mergeCell ref="B2:D2"/>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2:D33"/>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C20" activeCellId="0" sqref="C20"/>
    </sheetView>
  </sheetViews>
  <sheetFormatPr defaultColWidth="9.13671875" defaultRowHeight="12.75" customHeight="true" zeroHeight="false" outlineLevelRow="0" outlineLevelCol="0"/>
  <cols>
    <col collapsed="false" customWidth="true" hidden="false" outlineLevel="0" max="1" min="1" style="37" width="2.7"/>
    <col collapsed="false" customWidth="true" hidden="false" outlineLevel="0" max="2" min="2" style="152" width="45.99"/>
    <col collapsed="false" customWidth="true" hidden="false" outlineLevel="0" max="3" min="3" style="37" width="18.28"/>
    <col collapsed="false" customWidth="true" hidden="false" outlineLevel="0" max="4" min="4" style="37" width="13.41"/>
    <col collapsed="false" customWidth="true" hidden="false" outlineLevel="0" max="5" min="5" style="37" width="13.28"/>
    <col collapsed="false" customWidth="true" hidden="false" outlineLevel="0" max="6" min="6" style="37" width="13.7"/>
    <col collapsed="false" customWidth="false" hidden="false" outlineLevel="0" max="257" min="7" style="37" width="9.14"/>
  </cols>
  <sheetData>
    <row r="2" customFormat="false" ht="15.75" hidden="false" customHeight="false" outlineLevel="0" collapsed="false">
      <c r="B2" s="153" t="s">
        <v>156</v>
      </c>
      <c r="C2" s="154" t="s">
        <v>157</v>
      </c>
    </row>
    <row r="3" customFormat="false" ht="4.5" hidden="false" customHeight="true" outlineLevel="0" collapsed="false">
      <c r="C3" s="155"/>
    </row>
    <row r="4" customFormat="false" ht="15.75" hidden="false" customHeight="false" outlineLevel="0" collapsed="false">
      <c r="B4" s="156" t="s">
        <v>158</v>
      </c>
      <c r="C4" s="157" t="n">
        <v>16375000</v>
      </c>
      <c r="D4" s="158" t="s">
        <v>159</v>
      </c>
    </row>
    <row r="5" customFormat="false" ht="4.5" hidden="false" customHeight="true" outlineLevel="0" collapsed="false">
      <c r="C5" s="159"/>
      <c r="D5" s="158"/>
    </row>
    <row r="6" customFormat="false" ht="15.75" hidden="false" customHeight="false" outlineLevel="0" collapsed="false">
      <c r="B6" s="156" t="s">
        <v>160</v>
      </c>
      <c r="C6" s="157" t="n">
        <v>19264706</v>
      </c>
      <c r="D6" s="158" t="s">
        <v>159</v>
      </c>
    </row>
    <row r="7" customFormat="false" ht="4.5" hidden="false" customHeight="true" outlineLevel="0" collapsed="false">
      <c r="C7" s="159"/>
      <c r="D7" s="158"/>
    </row>
    <row r="8" customFormat="false" ht="15.75" hidden="false" customHeight="false" outlineLevel="0" collapsed="false">
      <c r="B8" s="156" t="s">
        <v>161</v>
      </c>
      <c r="C8" s="160" t="n">
        <v>16375000</v>
      </c>
      <c r="D8" s="158"/>
    </row>
    <row r="9" customFormat="false" ht="4.5" hidden="false" customHeight="true" outlineLevel="0" collapsed="false">
      <c r="C9" s="159"/>
      <c r="D9" s="158"/>
    </row>
    <row r="10" customFormat="false" ht="15.75" hidden="false" customHeight="false" outlineLevel="0" collapsed="false">
      <c r="B10" s="156" t="s">
        <v>162</v>
      </c>
      <c r="C10" s="160" t="n">
        <v>16375000</v>
      </c>
      <c r="D10" s="158"/>
    </row>
    <row r="11" customFormat="false" ht="4.5" hidden="false" customHeight="true" outlineLevel="0" collapsed="false">
      <c r="C11" s="159"/>
      <c r="D11" s="158"/>
    </row>
    <row r="12" customFormat="false" ht="15.75" hidden="false" customHeight="false" outlineLevel="0" collapsed="false">
      <c r="B12" s="156" t="s">
        <v>163</v>
      </c>
      <c r="C12" s="160" t="n">
        <v>16375000</v>
      </c>
      <c r="D12" s="158"/>
    </row>
    <row r="13" customFormat="false" ht="3.75" hidden="false" customHeight="true" outlineLevel="0" collapsed="false">
      <c r="C13" s="159"/>
      <c r="D13" s="158"/>
    </row>
    <row r="14" customFormat="false" ht="15.75" hidden="false" customHeight="false" outlineLevel="0" collapsed="false">
      <c r="B14" s="156" t="s">
        <v>164</v>
      </c>
      <c r="C14" s="157" t="n">
        <v>28569000</v>
      </c>
      <c r="D14" s="158" t="s">
        <v>159</v>
      </c>
    </row>
    <row r="15" customFormat="false" ht="4.5" hidden="false" customHeight="true" outlineLevel="0" collapsed="false">
      <c r="C15" s="159"/>
    </row>
    <row r="16" customFormat="false" ht="15.75" hidden="false" customHeight="false" outlineLevel="0" collapsed="false">
      <c r="B16" s="156" t="s">
        <v>165</v>
      </c>
      <c r="C16" s="160" t="n">
        <v>0</v>
      </c>
    </row>
    <row r="17" customFormat="false" ht="6" hidden="false" customHeight="true" outlineLevel="0" collapsed="false">
      <c r="B17" s="156"/>
      <c r="C17" s="161"/>
    </row>
    <row r="18" customFormat="false" ht="15.75" hidden="false" customHeight="false" outlineLevel="0" collapsed="false">
      <c r="B18" s="156" t="s">
        <v>166</v>
      </c>
      <c r="C18" s="160" t="n">
        <v>29812000</v>
      </c>
    </row>
    <row r="19" customFormat="false" ht="3.75" hidden="false" customHeight="true" outlineLevel="0" collapsed="false"/>
    <row r="20" customFormat="false" ht="15.75" hidden="false" customHeight="false" outlineLevel="0" collapsed="false">
      <c r="B20" s="156" t="s">
        <v>167</v>
      </c>
      <c r="C20" s="160" t="n">
        <v>0</v>
      </c>
    </row>
    <row r="21" customFormat="false" ht="3.75" hidden="false" customHeight="true" outlineLevel="0" collapsed="false"/>
    <row r="22" customFormat="false" ht="15.75" hidden="false" customHeight="false" outlineLevel="0" collapsed="false">
      <c r="B22" s="158" t="s">
        <v>168</v>
      </c>
      <c r="C22" s="162" t="n">
        <v>0</v>
      </c>
    </row>
    <row r="23" customFormat="false" ht="6" hidden="false" customHeight="true" outlineLevel="0" collapsed="false">
      <c r="B23" s="37"/>
    </row>
    <row r="24" customFormat="false" ht="12.75" hidden="false" customHeight="false" outlineLevel="0" collapsed="false">
      <c r="B24" s="37"/>
    </row>
    <row r="25" customFormat="false" ht="6.75" hidden="false" customHeight="true" outlineLevel="0" collapsed="false">
      <c r="B25" s="37"/>
    </row>
    <row r="26" customFormat="false" ht="12.75" hidden="false" customHeight="false" outlineLevel="0" collapsed="false">
      <c r="B26" s="37"/>
    </row>
    <row r="27" customFormat="false" ht="4.5" hidden="false" customHeight="true" outlineLevel="0" collapsed="false">
      <c r="B27" s="37"/>
    </row>
    <row r="28" customFormat="false" ht="12.75" hidden="false" customHeight="false" outlineLevel="0" collapsed="false">
      <c r="B28" s="37"/>
    </row>
    <row r="29" customFormat="false" ht="4.5" hidden="false" customHeight="true" outlineLevel="0" collapsed="false">
      <c r="B29" s="37"/>
    </row>
    <row r="30" customFormat="false" ht="12.75" hidden="false" customHeight="false" outlineLevel="0" collapsed="false">
      <c r="B30" s="37"/>
    </row>
    <row r="31" customFormat="false" ht="12.75" hidden="false" customHeight="false" outlineLevel="0" collapsed="false">
      <c r="B31" s="37"/>
    </row>
    <row r="32" customFormat="false" ht="12.75" hidden="false" customHeight="false" outlineLevel="0" collapsed="false">
      <c r="B32" s="37"/>
    </row>
    <row r="33" customFormat="false" ht="12.75" hidden="false" customHeight="false" outlineLevel="0" collapsed="false">
      <c r="B33" s="37"/>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IW48"/>
  <sheetViews>
    <sheetView showFormulas="false" showGridLines="true" showRowColHeaders="true" showZeros="true" rightToLeft="false" tabSelected="false" showOutlineSymbols="true" defaultGridColor="true" view="normal" topLeftCell="A17" colorId="64" zoomScale="75" zoomScaleNormal="75" zoomScalePageLayoutView="100" workbookViewId="0">
      <selection pane="topLeft" activeCell="C19" activeCellId="0" sqref="C19"/>
    </sheetView>
  </sheetViews>
  <sheetFormatPr defaultColWidth="9.13671875" defaultRowHeight="12.75" customHeight="true" zeroHeight="false" outlineLevelRow="0" outlineLevelCol="0"/>
  <cols>
    <col collapsed="false" customWidth="true" hidden="false" outlineLevel="0" max="1" min="1" style="37" width="3.42"/>
    <col collapsed="false" customWidth="true" hidden="false" outlineLevel="0" max="2" min="2" style="7" width="99.99"/>
    <col collapsed="false" customWidth="true" hidden="false" outlineLevel="0" max="3" min="3" style="37" width="15.56"/>
    <col collapsed="false" customWidth="true" hidden="false" outlineLevel="0" max="4" min="4" style="163" width="13.41"/>
    <col collapsed="false" customWidth="true" hidden="false" outlineLevel="0" max="5" min="5" style="37" width="13.28"/>
    <col collapsed="false" customWidth="true" hidden="false" outlineLevel="0" max="6" min="6" style="163" width="13.7"/>
    <col collapsed="false" customWidth="false" hidden="false" outlineLevel="0" max="257" min="7" style="37" width="9.14"/>
  </cols>
  <sheetData>
    <row r="2" customFormat="false" ht="15.75" hidden="false" customHeight="false" outlineLevel="0" collapsed="false">
      <c r="B2" s="164" t="s">
        <v>28</v>
      </c>
      <c r="C2" s="154" t="s">
        <v>157</v>
      </c>
      <c r="F2" s="165" t="s">
        <v>169</v>
      </c>
    </row>
    <row r="3" customFormat="false" ht="10.5" hidden="false" customHeight="true" outlineLevel="0" collapsed="false">
      <c r="B3" s="166"/>
      <c r="C3" s="167"/>
      <c r="F3" s="165" t="s">
        <v>170</v>
      </c>
    </row>
    <row r="4" customFormat="false" ht="16.5" hidden="false" customHeight="false" outlineLevel="0" collapsed="false">
      <c r="B4" s="168" t="s">
        <v>171</v>
      </c>
      <c r="C4" s="169" t="n">
        <v>2</v>
      </c>
      <c r="D4" s="163" t="n">
        <f aca="false">IF(C4="a",1,IF(C4="b",2,IF(C4="c",3,IF(C4="d",0))))</f>
        <v>0</v>
      </c>
      <c r="F4" s="170" t="n">
        <v>1</v>
      </c>
    </row>
    <row r="5" customFormat="false" ht="15.75" hidden="false" customHeight="false" outlineLevel="0" collapsed="false">
      <c r="B5" s="7" t="s">
        <v>172</v>
      </c>
      <c r="C5" s="171"/>
      <c r="F5" s="170" t="n">
        <v>2</v>
      </c>
    </row>
    <row r="6" customFormat="false" ht="15.75" hidden="false" customHeight="false" outlineLevel="0" collapsed="false">
      <c r="B6" s="7" t="s">
        <v>173</v>
      </c>
      <c r="C6" s="167"/>
      <c r="F6" s="170" t="n">
        <v>3</v>
      </c>
    </row>
    <row r="7" customFormat="false" ht="15.75" hidden="false" customHeight="false" outlineLevel="0" collapsed="false">
      <c r="B7" s="7" t="s">
        <v>174</v>
      </c>
      <c r="C7" s="171"/>
      <c r="F7" s="163" t="n">
        <v>4</v>
      </c>
    </row>
    <row r="8" customFormat="false" ht="7.5" hidden="false" customHeight="true" outlineLevel="0" collapsed="false">
      <c r="C8" s="171"/>
      <c r="H8" s="47"/>
    </row>
    <row r="9" customFormat="false" ht="15.75" hidden="false" customHeight="false" outlineLevel="0" collapsed="false">
      <c r="B9" s="168" t="s">
        <v>175</v>
      </c>
      <c r="C9" s="172" t="n">
        <v>2</v>
      </c>
      <c r="D9" s="163" t="n">
        <f aca="false">IF(C9="a",1,IF(C9="b",2,IF(C9="c",3,IF(C9="d",0))))</f>
        <v>0</v>
      </c>
      <c r="H9" s="47"/>
    </row>
    <row r="10" customFormat="false" ht="15.75" hidden="false" customHeight="false" outlineLevel="0" collapsed="false">
      <c r="B10" s="7" t="s">
        <v>176</v>
      </c>
      <c r="C10" s="173"/>
      <c r="H10" s="47"/>
    </row>
    <row r="11" customFormat="false" ht="15.75" hidden="false" customHeight="false" outlineLevel="0" collapsed="false">
      <c r="B11" s="7" t="s">
        <v>177</v>
      </c>
      <c r="C11" s="173"/>
      <c r="H11" s="47"/>
    </row>
    <row r="12" customFormat="false" ht="15.75" hidden="false" customHeight="false" outlineLevel="0" collapsed="false">
      <c r="B12" s="7" t="s">
        <v>178</v>
      </c>
      <c r="C12" s="173"/>
    </row>
    <row r="13" customFormat="false" ht="7.5" hidden="false" customHeight="true" outlineLevel="0" collapsed="false">
      <c r="C13" s="173"/>
    </row>
    <row r="14" customFormat="false" ht="15.75" hidden="false" customHeight="false" outlineLevel="0" collapsed="false">
      <c r="B14" s="168" t="s">
        <v>179</v>
      </c>
      <c r="C14" s="172" t="n">
        <v>1</v>
      </c>
      <c r="D14" s="163" t="n">
        <f aca="false">IF(C14="a",1,IF(C14="b",2,IF(C14="c",3,IF(C14="d",0))))</f>
        <v>0</v>
      </c>
    </row>
    <row r="15" customFormat="false" ht="15.75" hidden="false" customHeight="false" outlineLevel="0" collapsed="false">
      <c r="B15" s="7" t="s">
        <v>180</v>
      </c>
      <c r="C15" s="173"/>
    </row>
    <row r="16" customFormat="false" ht="15.75" hidden="false" customHeight="false" outlineLevel="0" collapsed="false">
      <c r="B16" s="7" t="s">
        <v>181</v>
      </c>
      <c r="C16" s="173"/>
    </row>
    <row r="17" customFormat="false" ht="15.75" hidden="false" customHeight="false" outlineLevel="0" collapsed="false">
      <c r="B17" s="7" t="s">
        <v>182</v>
      </c>
      <c r="C17" s="173"/>
    </row>
    <row r="18" customFormat="false" ht="7.5" hidden="false" customHeight="true" outlineLevel="0" collapsed="false">
      <c r="C18" s="173"/>
    </row>
    <row r="19" customFormat="false" ht="15.75" hidden="false" customHeight="false" outlineLevel="0" collapsed="false">
      <c r="B19" s="168" t="s">
        <v>183</v>
      </c>
      <c r="C19" s="172" t="n">
        <v>1</v>
      </c>
      <c r="D19" s="163" t="n">
        <f aca="false">IF(C19="a",1,IF(C19="b",2,IF(C19="c",3,IF(C19="d",0))))</f>
        <v>0</v>
      </c>
    </row>
    <row r="20" customFormat="false" ht="25.5" hidden="false" customHeight="false" outlineLevel="0" collapsed="false">
      <c r="A20" s="152"/>
      <c r="B20" s="7" t="s">
        <v>184</v>
      </c>
      <c r="C20" s="174"/>
      <c r="D20" s="175"/>
      <c r="E20" s="152"/>
      <c r="F20" s="175"/>
      <c r="G20" s="152"/>
      <c r="H20" s="152"/>
      <c r="I20" s="152"/>
      <c r="J20" s="152"/>
      <c r="K20" s="152"/>
      <c r="L20" s="152"/>
      <c r="M20" s="152"/>
      <c r="N20" s="152"/>
      <c r="O20" s="152"/>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2"/>
      <c r="AO20" s="152"/>
      <c r="AP20" s="152"/>
      <c r="AQ20" s="152"/>
      <c r="AR20" s="152"/>
      <c r="AS20" s="152"/>
      <c r="AT20" s="152"/>
      <c r="AU20" s="152"/>
      <c r="AV20" s="152"/>
      <c r="AW20" s="152"/>
      <c r="AX20" s="152"/>
      <c r="AY20" s="152"/>
      <c r="AZ20" s="152"/>
      <c r="BA20" s="152"/>
      <c r="BB20" s="152"/>
      <c r="BC20" s="152"/>
      <c r="BD20" s="152"/>
      <c r="BE20" s="152"/>
      <c r="BF20" s="152"/>
      <c r="BG20" s="152"/>
      <c r="BH20" s="152"/>
      <c r="BI20" s="152"/>
      <c r="BJ20" s="152"/>
      <c r="BK20" s="152"/>
      <c r="BL20" s="152"/>
      <c r="BM20" s="152"/>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152"/>
      <c r="DC20" s="152"/>
      <c r="DD20" s="152"/>
      <c r="DE20" s="152"/>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152"/>
      <c r="EP20" s="152"/>
      <c r="EQ20" s="152"/>
      <c r="ER20" s="152"/>
      <c r="ES20" s="152"/>
      <c r="ET20" s="152"/>
      <c r="EU20" s="152"/>
      <c r="EV20" s="152"/>
      <c r="EW20" s="152"/>
      <c r="EX20" s="152"/>
      <c r="EY20" s="152"/>
      <c r="EZ20" s="152"/>
      <c r="FA20" s="152"/>
      <c r="FB20" s="152"/>
      <c r="FC20" s="152"/>
      <c r="FD20" s="152"/>
      <c r="FE20" s="152"/>
      <c r="FF20" s="152"/>
      <c r="FG20" s="152"/>
      <c r="FH20" s="152"/>
      <c r="FI20" s="152"/>
      <c r="FJ20" s="152"/>
      <c r="FK20" s="152"/>
      <c r="FL20" s="152"/>
      <c r="FM20" s="152"/>
      <c r="FN20" s="152"/>
      <c r="FO20" s="152"/>
      <c r="FP20" s="152"/>
      <c r="FQ20" s="152"/>
      <c r="FR20" s="152"/>
      <c r="FS20" s="152"/>
      <c r="FT20" s="152"/>
      <c r="FU20" s="152"/>
      <c r="FV20" s="152"/>
      <c r="FW20" s="152"/>
      <c r="FX20" s="152"/>
      <c r="FY20" s="152"/>
      <c r="FZ20" s="152"/>
      <c r="GA20" s="152"/>
      <c r="GB20" s="152"/>
      <c r="GC20" s="152"/>
      <c r="GD20" s="152"/>
      <c r="GE20" s="152"/>
      <c r="GF20" s="152"/>
      <c r="GG20" s="152"/>
      <c r="GH20" s="152"/>
      <c r="GI20" s="152"/>
      <c r="GJ20" s="152"/>
      <c r="GK20" s="152"/>
      <c r="GL20" s="152"/>
      <c r="GM20" s="152"/>
      <c r="GN20" s="152"/>
      <c r="GO20" s="152"/>
      <c r="GP20" s="152"/>
      <c r="GQ20" s="152"/>
      <c r="GR20" s="152"/>
      <c r="GS20" s="152"/>
      <c r="GT20" s="152"/>
      <c r="GU20" s="152"/>
      <c r="GV20" s="152"/>
      <c r="GW20" s="152"/>
      <c r="GX20" s="152"/>
      <c r="GY20" s="152"/>
      <c r="GZ20" s="152"/>
      <c r="HA20" s="152"/>
      <c r="HB20" s="152"/>
      <c r="HC20" s="152"/>
      <c r="HD20" s="152"/>
      <c r="HE20" s="152"/>
      <c r="HF20" s="152"/>
      <c r="HG20" s="152"/>
      <c r="HH20" s="152"/>
      <c r="HI20" s="152"/>
      <c r="HJ20" s="152"/>
      <c r="HK20" s="152"/>
      <c r="HL20" s="152"/>
      <c r="HM20" s="152"/>
      <c r="HN20" s="152"/>
      <c r="HO20" s="152"/>
      <c r="HP20" s="152"/>
      <c r="HQ20" s="152"/>
      <c r="HR20" s="152"/>
      <c r="HS20" s="152"/>
      <c r="HT20" s="152"/>
      <c r="HU20" s="152"/>
      <c r="HV20" s="152"/>
      <c r="HW20" s="152"/>
      <c r="HX20" s="152"/>
      <c r="HY20" s="152"/>
      <c r="HZ20" s="152"/>
      <c r="IA20" s="152"/>
      <c r="IB20" s="152"/>
      <c r="IC20" s="152"/>
      <c r="ID20" s="152"/>
      <c r="IE20" s="152"/>
      <c r="IF20" s="152"/>
      <c r="IG20" s="152"/>
      <c r="IH20" s="152"/>
      <c r="II20" s="152"/>
      <c r="IJ20" s="152"/>
      <c r="IK20" s="152"/>
      <c r="IL20" s="152"/>
      <c r="IM20" s="152"/>
      <c r="IN20" s="152"/>
      <c r="IO20" s="152"/>
      <c r="IP20" s="152"/>
      <c r="IQ20" s="152"/>
      <c r="IR20" s="152"/>
      <c r="IS20" s="152"/>
      <c r="IT20" s="152"/>
      <c r="IU20" s="152"/>
      <c r="IV20" s="152"/>
      <c r="IW20" s="152"/>
    </row>
    <row r="21" customFormat="false" ht="25.5" hidden="false" customHeight="false" outlineLevel="0" collapsed="false">
      <c r="A21" s="152"/>
      <c r="B21" s="7" t="s">
        <v>185</v>
      </c>
      <c r="C21" s="174"/>
      <c r="D21" s="175"/>
      <c r="E21" s="152"/>
      <c r="F21" s="175"/>
      <c r="G21" s="152"/>
      <c r="H21" s="152"/>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2"/>
      <c r="AL21" s="152"/>
      <c r="AM21" s="152"/>
      <c r="AN21" s="152"/>
      <c r="AO21" s="152"/>
      <c r="AP21" s="152"/>
      <c r="AQ21" s="152"/>
      <c r="AR21" s="152"/>
      <c r="AS21" s="152"/>
      <c r="AT21" s="152"/>
      <c r="AU21" s="152"/>
      <c r="AV21" s="152"/>
      <c r="AW21" s="152"/>
      <c r="AX21" s="152"/>
      <c r="AY21" s="152"/>
      <c r="AZ21" s="152"/>
      <c r="BA21" s="152"/>
      <c r="BB21" s="152"/>
      <c r="BC21" s="152"/>
      <c r="BD21" s="152"/>
      <c r="BE21" s="152"/>
      <c r="BF21" s="152"/>
      <c r="BG21" s="152"/>
      <c r="BH21" s="152"/>
      <c r="BI21" s="152"/>
      <c r="BJ21" s="152"/>
      <c r="BK21" s="152"/>
      <c r="BL21" s="152"/>
      <c r="BM21" s="152"/>
      <c r="BN21" s="152"/>
      <c r="BO21" s="152"/>
      <c r="BP21" s="152"/>
      <c r="BQ21" s="152"/>
      <c r="BR21" s="152"/>
      <c r="BS21" s="152"/>
      <c r="BT21" s="152"/>
      <c r="BU21" s="152"/>
      <c r="BV21" s="152"/>
      <c r="BW21" s="152"/>
      <c r="BX21" s="152"/>
      <c r="BY21" s="152"/>
      <c r="BZ21" s="152"/>
      <c r="CA21" s="152"/>
      <c r="CB21" s="152"/>
      <c r="CC21" s="152"/>
      <c r="CD21" s="152"/>
      <c r="CE21" s="152"/>
      <c r="CF21" s="152"/>
      <c r="CG21" s="152"/>
      <c r="CH21" s="152"/>
      <c r="CI21" s="152"/>
      <c r="CJ21" s="152"/>
      <c r="CK21" s="152"/>
      <c r="CL21" s="152"/>
      <c r="CM21" s="152"/>
      <c r="CN21" s="152"/>
      <c r="CO21" s="152"/>
      <c r="CP21" s="152"/>
      <c r="CQ21" s="152"/>
      <c r="CR21" s="152"/>
      <c r="CS21" s="152"/>
      <c r="CT21" s="152"/>
      <c r="CU21" s="152"/>
      <c r="CV21" s="152"/>
      <c r="CW21" s="152"/>
      <c r="CX21" s="152"/>
      <c r="CY21" s="152"/>
      <c r="CZ21" s="152"/>
      <c r="DA21" s="152"/>
      <c r="DB21" s="152"/>
      <c r="DC21" s="152"/>
      <c r="DD21" s="152"/>
      <c r="DE21" s="152"/>
      <c r="DF21" s="152"/>
      <c r="DG21" s="152"/>
      <c r="DH21" s="152"/>
      <c r="DI21" s="152"/>
      <c r="DJ21" s="152"/>
      <c r="DK21" s="152"/>
      <c r="DL21" s="152"/>
      <c r="DM21" s="152"/>
      <c r="DN21" s="152"/>
      <c r="DO21" s="152"/>
      <c r="DP21" s="152"/>
      <c r="DQ21" s="152"/>
      <c r="DR21" s="152"/>
      <c r="DS21" s="152"/>
      <c r="DT21" s="152"/>
      <c r="DU21" s="152"/>
      <c r="DV21" s="152"/>
      <c r="DW21" s="152"/>
      <c r="DX21" s="152"/>
      <c r="DY21" s="152"/>
      <c r="DZ21" s="152"/>
      <c r="EA21" s="152"/>
      <c r="EB21" s="152"/>
      <c r="EC21" s="152"/>
      <c r="ED21" s="152"/>
      <c r="EE21" s="152"/>
      <c r="EF21" s="152"/>
      <c r="EG21" s="152"/>
      <c r="EH21" s="152"/>
      <c r="EI21" s="152"/>
      <c r="EJ21" s="152"/>
      <c r="EK21" s="152"/>
      <c r="EL21" s="152"/>
      <c r="EM21" s="152"/>
      <c r="EN21" s="152"/>
      <c r="EO21" s="152"/>
      <c r="EP21" s="152"/>
      <c r="EQ21" s="152"/>
      <c r="ER21" s="152"/>
      <c r="ES21" s="152"/>
      <c r="ET21" s="152"/>
      <c r="EU21" s="152"/>
      <c r="EV21" s="152"/>
      <c r="EW21" s="152"/>
      <c r="EX21" s="152"/>
      <c r="EY21" s="152"/>
      <c r="EZ21" s="152"/>
      <c r="FA21" s="152"/>
      <c r="FB21" s="152"/>
      <c r="FC21" s="152"/>
      <c r="FD21" s="152"/>
      <c r="FE21" s="152"/>
      <c r="FF21" s="152"/>
      <c r="FG21" s="152"/>
      <c r="FH21" s="152"/>
      <c r="FI21" s="152"/>
      <c r="FJ21" s="152"/>
      <c r="FK21" s="152"/>
      <c r="FL21" s="152"/>
      <c r="FM21" s="152"/>
      <c r="FN21" s="152"/>
      <c r="FO21" s="152"/>
      <c r="FP21" s="152"/>
      <c r="FQ21" s="152"/>
      <c r="FR21" s="152"/>
      <c r="FS21" s="152"/>
      <c r="FT21" s="152"/>
      <c r="FU21" s="152"/>
      <c r="FV21" s="152"/>
      <c r="FW21" s="152"/>
      <c r="FX21" s="152"/>
      <c r="FY21" s="152"/>
      <c r="FZ21" s="152"/>
      <c r="GA21" s="152"/>
      <c r="GB21" s="152"/>
      <c r="GC21" s="152"/>
      <c r="GD21" s="152"/>
      <c r="GE21" s="152"/>
      <c r="GF21" s="152"/>
      <c r="GG21" s="152"/>
      <c r="GH21" s="152"/>
      <c r="GI21" s="152"/>
      <c r="GJ21" s="152"/>
      <c r="GK21" s="152"/>
      <c r="GL21" s="152"/>
      <c r="GM21" s="152"/>
      <c r="GN21" s="152"/>
      <c r="GO21" s="152"/>
      <c r="GP21" s="152"/>
      <c r="GQ21" s="152"/>
      <c r="GR21" s="152"/>
      <c r="GS21" s="152"/>
      <c r="GT21" s="152"/>
      <c r="GU21" s="152"/>
      <c r="GV21" s="152"/>
      <c r="GW21" s="152"/>
      <c r="GX21" s="152"/>
      <c r="GY21" s="152"/>
      <c r="GZ21" s="152"/>
      <c r="HA21" s="152"/>
      <c r="HB21" s="152"/>
      <c r="HC21" s="152"/>
      <c r="HD21" s="152"/>
      <c r="HE21" s="152"/>
      <c r="HF21" s="152"/>
      <c r="HG21" s="152"/>
      <c r="HH21" s="152"/>
      <c r="HI21" s="152"/>
      <c r="HJ21" s="152"/>
      <c r="HK21" s="152"/>
      <c r="HL21" s="152"/>
      <c r="HM21" s="152"/>
      <c r="HN21" s="152"/>
      <c r="HO21" s="152"/>
      <c r="HP21" s="152"/>
      <c r="HQ21" s="152"/>
      <c r="HR21" s="152"/>
      <c r="HS21" s="152"/>
      <c r="HT21" s="152"/>
      <c r="HU21" s="152"/>
      <c r="HV21" s="152"/>
      <c r="HW21" s="152"/>
      <c r="HX21" s="152"/>
      <c r="HY21" s="152"/>
      <c r="HZ21" s="152"/>
      <c r="IA21" s="152"/>
      <c r="IB21" s="152"/>
      <c r="IC21" s="152"/>
      <c r="ID21" s="152"/>
      <c r="IE21" s="152"/>
      <c r="IF21" s="152"/>
      <c r="IG21" s="152"/>
      <c r="IH21" s="152"/>
      <c r="II21" s="152"/>
      <c r="IJ21" s="152"/>
      <c r="IK21" s="152"/>
      <c r="IL21" s="152"/>
      <c r="IM21" s="152"/>
      <c r="IN21" s="152"/>
      <c r="IO21" s="152"/>
      <c r="IP21" s="152"/>
      <c r="IQ21" s="152"/>
      <c r="IR21" s="152"/>
      <c r="IS21" s="152"/>
      <c r="IT21" s="152"/>
      <c r="IU21" s="152"/>
      <c r="IV21" s="152"/>
      <c r="IW21" s="152"/>
    </row>
    <row r="22" customFormat="false" ht="25.5" hidden="false" customHeight="false" outlineLevel="0" collapsed="false">
      <c r="A22" s="152"/>
      <c r="B22" s="7" t="s">
        <v>186</v>
      </c>
      <c r="C22" s="174"/>
      <c r="D22" s="175"/>
      <c r="E22" s="152"/>
      <c r="F22" s="175"/>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2"/>
      <c r="BA22" s="152"/>
      <c r="BB22" s="152"/>
      <c r="BC22" s="152"/>
      <c r="BD22" s="152"/>
      <c r="BE22" s="152"/>
      <c r="BF22" s="152"/>
      <c r="BG22" s="152"/>
      <c r="BH22" s="152"/>
      <c r="BI22" s="152"/>
      <c r="BJ22" s="152"/>
      <c r="BK22" s="152"/>
      <c r="BL22" s="152"/>
      <c r="BM22" s="152"/>
      <c r="BN22" s="152"/>
      <c r="BO22" s="152"/>
      <c r="BP22" s="152"/>
      <c r="BQ22" s="152"/>
      <c r="BR22" s="152"/>
      <c r="BS22" s="152"/>
      <c r="BT22" s="152"/>
      <c r="BU22" s="152"/>
      <c r="BV22" s="152"/>
      <c r="BW22" s="152"/>
      <c r="BX22" s="152"/>
      <c r="BY22" s="152"/>
      <c r="BZ22" s="152"/>
      <c r="CA22" s="152"/>
      <c r="CB22" s="152"/>
      <c r="CC22" s="152"/>
      <c r="CD22" s="152"/>
      <c r="CE22" s="152"/>
      <c r="CF22" s="152"/>
      <c r="CG22" s="152"/>
      <c r="CH22" s="152"/>
      <c r="CI22" s="152"/>
      <c r="CJ22" s="152"/>
      <c r="CK22" s="152"/>
      <c r="CL22" s="152"/>
      <c r="CM22" s="152"/>
      <c r="CN22" s="152"/>
      <c r="CO22" s="152"/>
      <c r="CP22" s="152"/>
      <c r="CQ22" s="152"/>
      <c r="CR22" s="152"/>
      <c r="CS22" s="152"/>
      <c r="CT22" s="152"/>
      <c r="CU22" s="152"/>
      <c r="CV22" s="152"/>
      <c r="CW22" s="152"/>
      <c r="CX22" s="152"/>
      <c r="CY22" s="152"/>
      <c r="CZ22" s="152"/>
      <c r="DA22" s="152"/>
      <c r="DB22" s="152"/>
      <c r="DC22" s="152"/>
      <c r="DD22" s="152"/>
      <c r="DE22" s="152"/>
      <c r="DF22" s="152"/>
      <c r="DG22" s="152"/>
      <c r="DH22" s="152"/>
      <c r="DI22" s="152"/>
      <c r="DJ22" s="152"/>
      <c r="DK22" s="152"/>
      <c r="DL22" s="152"/>
      <c r="DM22" s="152"/>
      <c r="DN22" s="152"/>
      <c r="DO22" s="152"/>
      <c r="DP22" s="152"/>
      <c r="DQ22" s="152"/>
      <c r="DR22" s="152"/>
      <c r="DS22" s="152"/>
      <c r="DT22" s="152"/>
      <c r="DU22" s="152"/>
      <c r="DV22" s="152"/>
      <c r="DW22" s="152"/>
      <c r="DX22" s="152"/>
      <c r="DY22" s="152"/>
      <c r="DZ22" s="152"/>
      <c r="EA22" s="152"/>
      <c r="EB22" s="152"/>
      <c r="EC22" s="152"/>
      <c r="ED22" s="152"/>
      <c r="EE22" s="152"/>
      <c r="EF22" s="152"/>
      <c r="EG22" s="152"/>
      <c r="EH22" s="152"/>
      <c r="EI22" s="152"/>
      <c r="EJ22" s="152"/>
      <c r="EK22" s="152"/>
      <c r="EL22" s="152"/>
      <c r="EM22" s="152"/>
      <c r="EN22" s="152"/>
      <c r="EO22" s="152"/>
      <c r="EP22" s="152"/>
      <c r="EQ22" s="152"/>
      <c r="ER22" s="152"/>
      <c r="ES22" s="152"/>
      <c r="ET22" s="152"/>
      <c r="EU22" s="152"/>
      <c r="EV22" s="152"/>
      <c r="EW22" s="152"/>
      <c r="EX22" s="152"/>
      <c r="EY22" s="152"/>
      <c r="EZ22" s="152"/>
      <c r="FA22" s="152"/>
      <c r="FB22" s="152"/>
      <c r="FC22" s="152"/>
      <c r="FD22" s="152"/>
      <c r="FE22" s="152"/>
      <c r="FF22" s="152"/>
      <c r="FG22" s="152"/>
      <c r="FH22" s="152"/>
      <c r="FI22" s="152"/>
      <c r="FJ22" s="152"/>
      <c r="FK22" s="152"/>
      <c r="FL22" s="152"/>
      <c r="FM22" s="152"/>
      <c r="FN22" s="152"/>
      <c r="FO22" s="152"/>
      <c r="FP22" s="152"/>
      <c r="FQ22" s="152"/>
      <c r="FR22" s="152"/>
      <c r="FS22" s="152"/>
      <c r="FT22" s="152"/>
      <c r="FU22" s="152"/>
      <c r="FV22" s="152"/>
      <c r="FW22" s="152"/>
      <c r="FX22" s="152"/>
      <c r="FY22" s="152"/>
      <c r="FZ22" s="152"/>
      <c r="GA22" s="152"/>
      <c r="GB22" s="152"/>
      <c r="GC22" s="152"/>
      <c r="GD22" s="152"/>
      <c r="GE22" s="152"/>
      <c r="GF22" s="152"/>
      <c r="GG22" s="152"/>
      <c r="GH22" s="152"/>
      <c r="GI22" s="152"/>
      <c r="GJ22" s="152"/>
      <c r="GK22" s="152"/>
      <c r="GL22" s="152"/>
      <c r="GM22" s="152"/>
      <c r="GN22" s="152"/>
      <c r="GO22" s="152"/>
      <c r="GP22" s="152"/>
      <c r="GQ22" s="152"/>
      <c r="GR22" s="152"/>
      <c r="GS22" s="152"/>
      <c r="GT22" s="152"/>
      <c r="GU22" s="152"/>
      <c r="GV22" s="152"/>
      <c r="GW22" s="152"/>
      <c r="GX22" s="152"/>
      <c r="GY22" s="152"/>
      <c r="GZ22" s="152"/>
      <c r="HA22" s="152"/>
      <c r="HB22" s="152"/>
      <c r="HC22" s="152"/>
      <c r="HD22" s="152"/>
      <c r="HE22" s="152"/>
      <c r="HF22" s="152"/>
      <c r="HG22" s="152"/>
      <c r="HH22" s="152"/>
      <c r="HI22" s="152"/>
      <c r="HJ22" s="152"/>
      <c r="HK22" s="152"/>
      <c r="HL22" s="152"/>
      <c r="HM22" s="152"/>
      <c r="HN22" s="152"/>
      <c r="HO22" s="152"/>
      <c r="HP22" s="152"/>
      <c r="HQ22" s="152"/>
      <c r="HR22" s="152"/>
      <c r="HS22" s="152"/>
      <c r="HT22" s="152"/>
      <c r="HU22" s="152"/>
      <c r="HV22" s="152"/>
      <c r="HW22" s="152"/>
      <c r="HX22" s="152"/>
      <c r="HY22" s="152"/>
      <c r="HZ22" s="152"/>
      <c r="IA22" s="152"/>
      <c r="IB22" s="152"/>
      <c r="IC22" s="152"/>
      <c r="ID22" s="152"/>
      <c r="IE22" s="152"/>
      <c r="IF22" s="152"/>
      <c r="IG22" s="152"/>
      <c r="IH22" s="152"/>
      <c r="II22" s="152"/>
      <c r="IJ22" s="152"/>
      <c r="IK22" s="152"/>
      <c r="IL22" s="152"/>
      <c r="IM22" s="152"/>
      <c r="IN22" s="152"/>
      <c r="IO22" s="152"/>
      <c r="IP22" s="152"/>
      <c r="IQ22" s="152"/>
      <c r="IR22" s="152"/>
      <c r="IS22" s="152"/>
      <c r="IT22" s="152"/>
      <c r="IU22" s="152"/>
      <c r="IV22" s="152"/>
      <c r="IW22" s="152"/>
    </row>
    <row r="23" customFormat="false" ht="4.5" hidden="false" customHeight="true" outlineLevel="0" collapsed="false">
      <c r="C23" s="155"/>
    </row>
    <row r="24" customFormat="false" ht="15.75" hidden="false" customHeight="false" outlineLevel="0" collapsed="false">
      <c r="B24" s="176" t="s">
        <v>187</v>
      </c>
      <c r="C24" s="160" t="n">
        <v>17000000</v>
      </c>
      <c r="E24" s="37" t="s">
        <v>188</v>
      </c>
    </row>
    <row r="25" customFormat="false" ht="4.5" hidden="false" customHeight="true" outlineLevel="0" collapsed="false">
      <c r="C25" s="159"/>
    </row>
    <row r="26" customFormat="false" ht="15.75" hidden="false" customHeight="false" outlineLevel="0" collapsed="false">
      <c r="B26" s="176" t="s">
        <v>189</v>
      </c>
      <c r="C26" s="177" t="n">
        <v>0.9</v>
      </c>
    </row>
    <row r="27" customFormat="false" ht="4.5" hidden="false" customHeight="true" outlineLevel="0" collapsed="false">
      <c r="C27" s="159"/>
    </row>
    <row r="28" customFormat="false" ht="15.75" hidden="false" customHeight="false" outlineLevel="0" collapsed="false">
      <c r="B28" s="176" t="s">
        <v>190</v>
      </c>
      <c r="C28" s="178" t="n">
        <v>0.5</v>
      </c>
    </row>
    <row r="29" customFormat="false" ht="4.5" hidden="false" customHeight="true" outlineLevel="0" collapsed="false">
      <c r="C29" s="159"/>
    </row>
    <row r="30" customFormat="false" ht="15.75" hidden="false" customHeight="false" outlineLevel="0" collapsed="false">
      <c r="B30" s="176" t="s">
        <v>191</v>
      </c>
      <c r="C30" s="179" t="n">
        <v>55</v>
      </c>
      <c r="D30" s="180" t="s">
        <v>192</v>
      </c>
      <c r="E30" s="37" t="s">
        <v>193</v>
      </c>
    </row>
    <row r="31" customFormat="false" ht="3.75" hidden="false" customHeight="true" outlineLevel="0" collapsed="false">
      <c r="C31" s="159"/>
    </row>
    <row r="32" customFormat="false" ht="15.75" hidden="false" customHeight="false" outlineLevel="0" collapsed="false">
      <c r="B32" s="176" t="s">
        <v>194</v>
      </c>
      <c r="C32" s="160" t="n">
        <v>8000000</v>
      </c>
      <c r="D32" s="163" t="s">
        <v>195</v>
      </c>
    </row>
    <row r="33" customFormat="false" ht="4.5" hidden="false" customHeight="true" outlineLevel="0" collapsed="false">
      <c r="C33" s="159"/>
    </row>
    <row r="34" customFormat="false" ht="15.75" hidden="false" customHeight="false" outlineLevel="0" collapsed="false">
      <c r="B34" s="176" t="s">
        <v>196</v>
      </c>
      <c r="C34" s="177" t="n">
        <v>1</v>
      </c>
    </row>
    <row r="35" customFormat="false" ht="6" hidden="false" customHeight="true" outlineLevel="0" collapsed="false">
      <c r="B35" s="176"/>
      <c r="C35" s="161"/>
    </row>
    <row r="36" customFormat="false" ht="15.75" hidden="false" customHeight="false" outlineLevel="0" collapsed="false">
      <c r="B36" s="176" t="s">
        <v>197</v>
      </c>
      <c r="C36" s="177" t="n">
        <v>0</v>
      </c>
    </row>
    <row r="37" customFormat="false" ht="3.75" hidden="false" customHeight="true" outlineLevel="0" collapsed="false"/>
    <row r="38" customFormat="false" ht="15.75" hidden="false" customHeight="false" outlineLevel="0" collapsed="false">
      <c r="B38" s="176" t="s">
        <v>198</v>
      </c>
      <c r="C38" s="181" t="s">
        <v>170</v>
      </c>
    </row>
    <row r="39" customFormat="false" ht="3.75" hidden="false" customHeight="true" outlineLevel="0" collapsed="false"/>
    <row r="40" customFormat="false" ht="15.75" hidden="false" customHeight="false" outlineLevel="0" collapsed="false">
      <c r="B40" s="176" t="s">
        <v>199</v>
      </c>
      <c r="C40" s="162" t="n">
        <v>2000</v>
      </c>
    </row>
    <row r="41" customFormat="false" ht="6" hidden="false" customHeight="true" outlineLevel="0" collapsed="false"/>
    <row r="42" customFormat="false" ht="15.75" hidden="false" customHeight="false" outlineLevel="0" collapsed="false">
      <c r="B42" s="176" t="s">
        <v>200</v>
      </c>
      <c r="C42" s="162" t="n">
        <v>31</v>
      </c>
    </row>
    <row r="43" customFormat="false" ht="6.75" hidden="false" customHeight="true" outlineLevel="0" collapsed="false"/>
    <row r="44" customFormat="false" ht="15.75" hidden="false" customHeight="false" outlineLevel="0" collapsed="false">
      <c r="B44" s="168" t="s">
        <v>201</v>
      </c>
      <c r="C44" s="177" t="n">
        <v>0.16</v>
      </c>
    </row>
    <row r="45" customFormat="false" ht="4.5" hidden="false" customHeight="true" outlineLevel="0" collapsed="false"/>
    <row r="46" customFormat="false" ht="15.75" hidden="false" customHeight="false" outlineLevel="0" collapsed="false">
      <c r="B46" s="176" t="s">
        <v>202</v>
      </c>
      <c r="C46" s="160" t="n">
        <v>114400</v>
      </c>
      <c r="D46" s="163" t="s">
        <v>195</v>
      </c>
      <c r="E46" s="37" t="s">
        <v>203</v>
      </c>
    </row>
    <row r="47" customFormat="false" ht="4.5" hidden="false" customHeight="true" outlineLevel="0" collapsed="false"/>
    <row r="48" customFormat="false" ht="33" hidden="false" customHeight="true" outlineLevel="0" collapsed="false">
      <c r="B48" s="176" t="s">
        <v>204</v>
      </c>
      <c r="C48" s="182" t="n">
        <f aca="false">C46*C42*C44/C40</f>
        <v>283.712</v>
      </c>
    </row>
  </sheetData>
  <dataValidations count="2">
    <dataValidation allowBlank="true" errorStyle="stop" operator="between" showDropDown="false" showErrorMessage="true" showInputMessage="false" sqref="C4 C9 C14 C19" type="list">
      <formula1>$F$4:$F$6</formula1>
      <formula2>0</formula2>
    </dataValidation>
    <dataValidation allowBlank="true" errorStyle="stop" operator="between" showDropDown="false" showErrorMessage="true" showInputMessage="false" sqref="C38" type="list">
      <formula1>$F$2:$F$3</formula1>
      <formula2>0</formula2>
    </dataValidation>
  </dataValidation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IW87"/>
  <sheetViews>
    <sheetView showFormulas="false" showGridLines="true" showRowColHeaders="true" showZeros="true" rightToLeft="false" tabSelected="false" showOutlineSymbols="true" defaultGridColor="true" view="normal" topLeftCell="B15" colorId="64" zoomScale="75" zoomScaleNormal="75" zoomScalePageLayoutView="100" workbookViewId="0">
      <selection pane="topLeft" activeCell="C14" activeCellId="0" sqref="C14"/>
    </sheetView>
  </sheetViews>
  <sheetFormatPr defaultColWidth="9.13671875" defaultRowHeight="12.75" customHeight="true" zeroHeight="false" outlineLevelRow="0" outlineLevelCol="0"/>
  <cols>
    <col collapsed="false" customWidth="true" hidden="false" outlineLevel="0" max="1" min="1" style="37" width="3.42"/>
    <col collapsed="false" customWidth="true" hidden="false" outlineLevel="0" max="2" min="2" style="7" width="121.41"/>
    <col collapsed="false" customWidth="true" hidden="false" outlineLevel="0" max="3" min="3" style="37" width="15.56"/>
    <col collapsed="false" customWidth="true" hidden="false" outlineLevel="0" max="4" min="4" style="163" width="13.41"/>
    <col collapsed="false" customWidth="true" hidden="false" outlineLevel="0" max="5" min="5" style="37" width="13.28"/>
    <col collapsed="false" customWidth="true" hidden="false" outlineLevel="0" max="6" min="6" style="163" width="13.7"/>
    <col collapsed="false" customWidth="false" hidden="false" outlineLevel="0" max="257" min="7" style="37" width="9.14"/>
  </cols>
  <sheetData>
    <row r="2" customFormat="false" ht="15.75" hidden="false" customHeight="false" outlineLevel="0" collapsed="false">
      <c r="B2" s="183" t="s">
        <v>11</v>
      </c>
      <c r="C2" s="184" t="s">
        <v>157</v>
      </c>
      <c r="F2" s="165" t="s">
        <v>169</v>
      </c>
    </row>
    <row r="3" customFormat="false" ht="10.5" hidden="false" customHeight="true" outlineLevel="0" collapsed="false">
      <c r="B3" s="185"/>
      <c r="C3" s="186"/>
      <c r="F3" s="165" t="s">
        <v>170</v>
      </c>
    </row>
    <row r="4" customFormat="false" ht="16.5" hidden="false" customHeight="false" outlineLevel="0" collapsed="false">
      <c r="B4" s="168" t="s">
        <v>205</v>
      </c>
      <c r="C4" s="187" t="n">
        <v>2</v>
      </c>
      <c r="D4" s="163" t="n">
        <f aca="false">IF(C4="a",1,IF(C4="b",2,IF(C4="c",3,IF(C4="d",0))))</f>
        <v>0</v>
      </c>
      <c r="F4" s="170" t="n">
        <v>1</v>
      </c>
    </row>
    <row r="5" customFormat="false" ht="25.5" hidden="false" customHeight="false" outlineLevel="0" collapsed="false">
      <c r="B5" s="15" t="s">
        <v>206</v>
      </c>
      <c r="C5" s="188"/>
      <c r="F5" s="170" t="n">
        <v>2</v>
      </c>
    </row>
    <row r="6" customFormat="false" ht="25.5" hidden="false" customHeight="false" outlineLevel="0" collapsed="false">
      <c r="B6" s="15" t="s">
        <v>207</v>
      </c>
      <c r="C6" s="186"/>
      <c r="F6" s="170" t="n">
        <v>3</v>
      </c>
    </row>
    <row r="7" customFormat="false" ht="38.25" hidden="false" customHeight="false" outlineLevel="0" collapsed="false">
      <c r="B7" s="15" t="s">
        <v>208</v>
      </c>
      <c r="C7" s="188"/>
      <c r="F7" s="163" t="n">
        <v>4</v>
      </c>
    </row>
    <row r="8" customFormat="false" ht="6.75" hidden="false" customHeight="true" outlineLevel="0" collapsed="false">
      <c r="B8" s="185"/>
      <c r="C8" s="186"/>
      <c r="F8" s="165"/>
    </row>
    <row r="9" customFormat="false" ht="15.75" hidden="false" customHeight="false" outlineLevel="0" collapsed="false">
      <c r="B9" s="168" t="s">
        <v>209</v>
      </c>
      <c r="C9" s="189" t="n">
        <v>1</v>
      </c>
      <c r="D9" s="163" t="n">
        <f aca="false">IF(C9="a",1,IF(C9="b",2,IF(C9="c",3,IF(C9="d",0))))</f>
        <v>0</v>
      </c>
      <c r="H9" s="47"/>
    </row>
    <row r="10" customFormat="false" ht="15.75" hidden="false" customHeight="false" outlineLevel="0" collapsed="false">
      <c r="B10" s="15" t="s">
        <v>210</v>
      </c>
      <c r="C10" s="190"/>
      <c r="H10" s="47"/>
    </row>
    <row r="11" customFormat="false" ht="15.75" hidden="false" customHeight="true" outlineLevel="0" collapsed="false">
      <c r="B11" s="15" t="s">
        <v>211</v>
      </c>
      <c r="C11" s="190"/>
      <c r="H11" s="47"/>
    </row>
    <row r="12" customFormat="false" ht="15.75" hidden="false" customHeight="false" outlineLevel="0" collapsed="false">
      <c r="B12" s="15" t="s">
        <v>212</v>
      </c>
      <c r="C12" s="190"/>
    </row>
    <row r="13" customFormat="false" ht="4.5" hidden="false" customHeight="true" outlineLevel="0" collapsed="false">
      <c r="B13" s="15"/>
      <c r="C13" s="190"/>
    </row>
    <row r="14" customFormat="false" ht="15.75" hidden="false" customHeight="false" outlineLevel="0" collapsed="false">
      <c r="B14" s="168" t="s">
        <v>213</v>
      </c>
      <c r="C14" s="189" t="n">
        <v>1</v>
      </c>
      <c r="D14" s="163" t="n">
        <f aca="false">IF(C14="a",1,IF(C14="b",2,IF(C14="c",3,IF(C14="d",0))))</f>
        <v>0</v>
      </c>
      <c r="H14" s="47"/>
    </row>
    <row r="15" customFormat="false" ht="15.75" hidden="false" customHeight="false" outlineLevel="0" collapsed="false">
      <c r="B15" s="15" t="s">
        <v>214</v>
      </c>
      <c r="C15" s="190"/>
      <c r="H15" s="47"/>
    </row>
    <row r="16" customFormat="false" ht="15.75" hidden="false" customHeight="false" outlineLevel="0" collapsed="false">
      <c r="B16" s="15" t="s">
        <v>215</v>
      </c>
      <c r="C16" s="190"/>
      <c r="H16" s="47"/>
    </row>
    <row r="17" customFormat="false" ht="25.5" hidden="false" customHeight="false" outlineLevel="0" collapsed="false">
      <c r="B17" s="15" t="s">
        <v>216</v>
      </c>
      <c r="C17" s="190"/>
    </row>
    <row r="18" customFormat="false" ht="4.5" hidden="false" customHeight="true" outlineLevel="0" collapsed="false">
      <c r="B18" s="15"/>
      <c r="C18" s="190"/>
    </row>
    <row r="19" customFormat="false" ht="16.5" hidden="false" customHeight="false" outlineLevel="0" collapsed="false">
      <c r="B19" s="168" t="s">
        <v>217</v>
      </c>
      <c r="C19" s="187" t="n">
        <v>1</v>
      </c>
      <c r="D19" s="163" t="n">
        <f aca="false">IF(C19="a",1,IF(C19="b",2,IF(C19="c",3,IF(C19="d",0))))</f>
        <v>0</v>
      </c>
      <c r="F19" s="170" t="n">
        <v>1</v>
      </c>
    </row>
    <row r="20" customFormat="false" ht="15.75" hidden="false" customHeight="false" outlineLevel="0" collapsed="false">
      <c r="B20" s="15" t="s">
        <v>218</v>
      </c>
      <c r="C20" s="188"/>
      <c r="F20" s="170" t="n">
        <v>2</v>
      </c>
    </row>
    <row r="21" customFormat="false" ht="15.75" hidden="false" customHeight="false" outlineLevel="0" collapsed="false">
      <c r="B21" s="15" t="s">
        <v>219</v>
      </c>
      <c r="C21" s="186"/>
      <c r="F21" s="170" t="n">
        <v>3</v>
      </c>
    </row>
    <row r="22" customFormat="false" ht="25.5" hidden="false" customHeight="false" outlineLevel="0" collapsed="false">
      <c r="B22" s="15" t="s">
        <v>220</v>
      </c>
      <c r="C22" s="188"/>
      <c r="F22" s="163" t="n">
        <v>4</v>
      </c>
    </row>
    <row r="23" customFormat="false" ht="5.25" hidden="false" customHeight="true" outlineLevel="0" collapsed="false">
      <c r="B23" s="15"/>
      <c r="C23" s="188"/>
    </row>
    <row r="24" customFormat="false" ht="18" hidden="false" customHeight="true" outlineLevel="0" collapsed="false">
      <c r="B24" s="168" t="s">
        <v>221</v>
      </c>
      <c r="C24" s="189" t="n">
        <v>2</v>
      </c>
      <c r="D24" s="163" t="n">
        <f aca="false">IF(C24="a",1,IF(C24="b",2,IF(C24="c",3,IF(C24="d",0))))</f>
        <v>0</v>
      </c>
    </row>
    <row r="25" customFormat="false" ht="12.75" hidden="false" customHeight="false" outlineLevel="0" collapsed="false">
      <c r="A25" s="152"/>
      <c r="B25" s="15" t="s">
        <v>222</v>
      </c>
      <c r="C25" s="174"/>
      <c r="D25" s="175"/>
      <c r="E25" s="152"/>
      <c r="F25" s="175"/>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c r="AM25" s="152"/>
      <c r="AN25" s="152"/>
      <c r="AO25" s="152"/>
      <c r="AP25" s="152"/>
      <c r="AQ25" s="152"/>
      <c r="AR25" s="152"/>
      <c r="AS25" s="152"/>
      <c r="AT25" s="152"/>
      <c r="AU25" s="152"/>
      <c r="AV25" s="152"/>
      <c r="AW25" s="152"/>
      <c r="AX25" s="152"/>
      <c r="AY25" s="152"/>
      <c r="AZ25" s="152"/>
      <c r="BA25" s="152"/>
      <c r="BB25" s="152"/>
      <c r="BC25" s="152"/>
      <c r="BD25" s="152"/>
      <c r="BE25" s="152"/>
      <c r="BF25" s="152"/>
      <c r="BG25" s="152"/>
      <c r="BH25" s="152"/>
      <c r="BI25" s="152"/>
      <c r="BJ25" s="152"/>
      <c r="BK25" s="152"/>
      <c r="BL25" s="152"/>
      <c r="BM25" s="152"/>
      <c r="BN25" s="152"/>
      <c r="BO25" s="152"/>
      <c r="BP25" s="152"/>
      <c r="BQ25" s="152"/>
      <c r="BR25" s="152"/>
      <c r="BS25" s="152"/>
      <c r="BT25" s="152"/>
      <c r="BU25" s="152"/>
      <c r="BV25" s="152"/>
      <c r="BW25" s="152"/>
      <c r="BX25" s="152"/>
      <c r="BY25" s="152"/>
      <c r="BZ25" s="152"/>
      <c r="CA25" s="152"/>
      <c r="CB25" s="152"/>
      <c r="CC25" s="152"/>
      <c r="CD25" s="152"/>
      <c r="CE25" s="152"/>
      <c r="CF25" s="152"/>
      <c r="CG25" s="152"/>
      <c r="CH25" s="152"/>
      <c r="CI25" s="152"/>
      <c r="CJ25" s="152"/>
      <c r="CK25" s="152"/>
      <c r="CL25" s="152"/>
      <c r="CM25" s="152"/>
      <c r="CN25" s="152"/>
      <c r="CO25" s="152"/>
      <c r="CP25" s="152"/>
      <c r="CQ25" s="152"/>
      <c r="CR25" s="152"/>
      <c r="CS25" s="152"/>
      <c r="CT25" s="152"/>
      <c r="CU25" s="152"/>
      <c r="CV25" s="152"/>
      <c r="CW25" s="152"/>
      <c r="CX25" s="152"/>
      <c r="CY25" s="152"/>
      <c r="CZ25" s="152"/>
      <c r="DA25" s="152"/>
      <c r="DB25" s="152"/>
      <c r="DC25" s="152"/>
      <c r="DD25" s="152"/>
      <c r="DE25" s="152"/>
      <c r="DF25" s="152"/>
      <c r="DG25" s="152"/>
      <c r="DH25" s="152"/>
      <c r="DI25" s="152"/>
      <c r="DJ25" s="152"/>
      <c r="DK25" s="152"/>
      <c r="DL25" s="152"/>
      <c r="DM25" s="152"/>
      <c r="DN25" s="152"/>
      <c r="DO25" s="152"/>
      <c r="DP25" s="152"/>
      <c r="DQ25" s="152"/>
      <c r="DR25" s="152"/>
      <c r="DS25" s="152"/>
      <c r="DT25" s="152"/>
      <c r="DU25" s="152"/>
      <c r="DV25" s="152"/>
      <c r="DW25" s="152"/>
      <c r="DX25" s="152"/>
      <c r="DY25" s="152"/>
      <c r="DZ25" s="152"/>
      <c r="EA25" s="152"/>
      <c r="EB25" s="152"/>
      <c r="EC25" s="152"/>
      <c r="ED25" s="152"/>
      <c r="EE25" s="152"/>
      <c r="EF25" s="152"/>
      <c r="EG25" s="152"/>
      <c r="EH25" s="152"/>
      <c r="EI25" s="152"/>
      <c r="EJ25" s="152"/>
      <c r="EK25" s="152"/>
      <c r="EL25" s="152"/>
      <c r="EM25" s="152"/>
      <c r="EN25" s="152"/>
      <c r="EO25" s="152"/>
      <c r="EP25" s="152"/>
      <c r="EQ25" s="152"/>
      <c r="ER25" s="152"/>
      <c r="ES25" s="152"/>
      <c r="ET25" s="152"/>
      <c r="EU25" s="152"/>
      <c r="EV25" s="152"/>
      <c r="EW25" s="152"/>
      <c r="EX25" s="152"/>
      <c r="EY25" s="152"/>
      <c r="EZ25" s="152"/>
      <c r="FA25" s="152"/>
      <c r="FB25" s="152"/>
      <c r="FC25" s="152"/>
      <c r="FD25" s="152"/>
      <c r="FE25" s="152"/>
      <c r="FF25" s="152"/>
      <c r="FG25" s="152"/>
      <c r="FH25" s="152"/>
      <c r="FI25" s="152"/>
      <c r="FJ25" s="152"/>
      <c r="FK25" s="152"/>
      <c r="FL25" s="152"/>
      <c r="FM25" s="152"/>
      <c r="FN25" s="152"/>
      <c r="FO25" s="152"/>
      <c r="FP25" s="152"/>
      <c r="FQ25" s="152"/>
      <c r="FR25" s="152"/>
      <c r="FS25" s="152"/>
      <c r="FT25" s="152"/>
      <c r="FU25" s="152"/>
      <c r="FV25" s="152"/>
      <c r="FW25" s="152"/>
      <c r="FX25" s="152"/>
      <c r="FY25" s="152"/>
      <c r="FZ25" s="152"/>
      <c r="GA25" s="152"/>
      <c r="GB25" s="152"/>
      <c r="GC25" s="152"/>
      <c r="GD25" s="152"/>
      <c r="GE25" s="152"/>
      <c r="GF25" s="152"/>
      <c r="GG25" s="152"/>
      <c r="GH25" s="152"/>
      <c r="GI25" s="152"/>
      <c r="GJ25" s="152"/>
      <c r="GK25" s="152"/>
      <c r="GL25" s="152"/>
      <c r="GM25" s="152"/>
      <c r="GN25" s="152"/>
      <c r="GO25" s="152"/>
      <c r="GP25" s="152"/>
      <c r="GQ25" s="152"/>
      <c r="GR25" s="152"/>
      <c r="GS25" s="152"/>
      <c r="GT25" s="152"/>
      <c r="GU25" s="152"/>
      <c r="GV25" s="152"/>
      <c r="GW25" s="152"/>
      <c r="GX25" s="152"/>
      <c r="GY25" s="152"/>
      <c r="GZ25" s="152"/>
      <c r="HA25" s="152"/>
      <c r="HB25" s="152"/>
      <c r="HC25" s="152"/>
      <c r="HD25" s="152"/>
      <c r="HE25" s="152"/>
      <c r="HF25" s="152"/>
      <c r="HG25" s="152"/>
      <c r="HH25" s="152"/>
      <c r="HI25" s="152"/>
      <c r="HJ25" s="152"/>
      <c r="HK25" s="152"/>
      <c r="HL25" s="152"/>
      <c r="HM25" s="152"/>
      <c r="HN25" s="152"/>
      <c r="HO25" s="152"/>
      <c r="HP25" s="152"/>
      <c r="HQ25" s="152"/>
      <c r="HR25" s="152"/>
      <c r="HS25" s="152"/>
      <c r="HT25" s="152"/>
      <c r="HU25" s="152"/>
      <c r="HV25" s="152"/>
      <c r="HW25" s="152"/>
      <c r="HX25" s="152"/>
      <c r="HY25" s="152"/>
      <c r="HZ25" s="152"/>
      <c r="IA25" s="152"/>
      <c r="IB25" s="152"/>
      <c r="IC25" s="152"/>
      <c r="ID25" s="152"/>
      <c r="IE25" s="152"/>
      <c r="IF25" s="152"/>
      <c r="IG25" s="152"/>
      <c r="IH25" s="152"/>
      <c r="II25" s="152"/>
      <c r="IJ25" s="152"/>
      <c r="IK25" s="152"/>
      <c r="IL25" s="152"/>
      <c r="IM25" s="152"/>
      <c r="IN25" s="152"/>
      <c r="IO25" s="152"/>
      <c r="IP25" s="152"/>
      <c r="IQ25" s="152"/>
      <c r="IR25" s="152"/>
      <c r="IS25" s="152"/>
      <c r="IT25" s="152"/>
      <c r="IU25" s="152"/>
      <c r="IV25" s="152"/>
      <c r="IW25" s="152"/>
    </row>
    <row r="26" customFormat="false" ht="12.75" hidden="false" customHeight="false" outlineLevel="0" collapsed="false">
      <c r="A26" s="152"/>
      <c r="B26" s="15" t="s">
        <v>223</v>
      </c>
      <c r="C26" s="174"/>
      <c r="D26" s="175"/>
      <c r="E26" s="152"/>
      <c r="F26" s="175"/>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c r="AD26" s="152"/>
      <c r="AE26" s="152"/>
      <c r="AF26" s="152"/>
      <c r="AG26" s="152"/>
      <c r="AH26" s="152"/>
      <c r="AI26" s="152"/>
      <c r="AJ26" s="152"/>
      <c r="AK26" s="152"/>
      <c r="AL26" s="152"/>
      <c r="AM26" s="152"/>
      <c r="AN26" s="152"/>
      <c r="AO26" s="152"/>
      <c r="AP26" s="152"/>
      <c r="AQ26" s="152"/>
      <c r="AR26" s="152"/>
      <c r="AS26" s="152"/>
      <c r="AT26" s="152"/>
      <c r="AU26" s="152"/>
      <c r="AV26" s="152"/>
      <c r="AW26" s="152"/>
      <c r="AX26" s="152"/>
      <c r="AY26" s="152"/>
      <c r="AZ26" s="152"/>
      <c r="BA26" s="152"/>
      <c r="BB26" s="152"/>
      <c r="BC26" s="152"/>
      <c r="BD26" s="152"/>
      <c r="BE26" s="152"/>
      <c r="BF26" s="152"/>
      <c r="BG26" s="152"/>
      <c r="BH26" s="152"/>
      <c r="BI26" s="152"/>
      <c r="BJ26" s="152"/>
      <c r="BK26" s="152"/>
      <c r="BL26" s="152"/>
      <c r="BM26" s="152"/>
      <c r="BN26" s="152"/>
      <c r="BO26" s="152"/>
      <c r="BP26" s="152"/>
      <c r="BQ26" s="152"/>
      <c r="BR26" s="152"/>
      <c r="BS26" s="152"/>
      <c r="BT26" s="152"/>
      <c r="BU26" s="152"/>
      <c r="BV26" s="152"/>
      <c r="BW26" s="152"/>
      <c r="BX26" s="152"/>
      <c r="BY26" s="152"/>
      <c r="BZ26" s="152"/>
      <c r="CA26" s="152"/>
      <c r="CB26" s="152"/>
      <c r="CC26" s="152"/>
      <c r="CD26" s="152"/>
      <c r="CE26" s="152"/>
      <c r="CF26" s="152"/>
      <c r="CG26" s="152"/>
      <c r="CH26" s="152"/>
      <c r="CI26" s="152"/>
      <c r="CJ26" s="152"/>
      <c r="CK26" s="152"/>
      <c r="CL26" s="152"/>
      <c r="CM26" s="152"/>
      <c r="CN26" s="152"/>
      <c r="CO26" s="152"/>
      <c r="CP26" s="152"/>
      <c r="CQ26" s="152"/>
      <c r="CR26" s="152"/>
      <c r="CS26" s="152"/>
      <c r="CT26" s="152"/>
      <c r="CU26" s="152"/>
      <c r="CV26" s="152"/>
      <c r="CW26" s="152"/>
      <c r="CX26" s="152"/>
      <c r="CY26" s="152"/>
      <c r="CZ26" s="152"/>
      <c r="DA26" s="152"/>
      <c r="DB26" s="152"/>
      <c r="DC26" s="152"/>
      <c r="DD26" s="152"/>
      <c r="DE26" s="152"/>
      <c r="DF26" s="152"/>
      <c r="DG26" s="152"/>
      <c r="DH26" s="152"/>
      <c r="DI26" s="152"/>
      <c r="DJ26" s="152"/>
      <c r="DK26" s="152"/>
      <c r="DL26" s="152"/>
      <c r="DM26" s="152"/>
      <c r="DN26" s="152"/>
      <c r="DO26" s="152"/>
      <c r="DP26" s="152"/>
      <c r="DQ26" s="152"/>
      <c r="DR26" s="152"/>
      <c r="DS26" s="152"/>
      <c r="DT26" s="152"/>
      <c r="DU26" s="152"/>
      <c r="DV26" s="152"/>
      <c r="DW26" s="152"/>
      <c r="DX26" s="152"/>
      <c r="DY26" s="152"/>
      <c r="DZ26" s="152"/>
      <c r="EA26" s="152"/>
      <c r="EB26" s="152"/>
      <c r="EC26" s="152"/>
      <c r="ED26" s="152"/>
      <c r="EE26" s="152"/>
      <c r="EF26" s="152"/>
      <c r="EG26" s="152"/>
      <c r="EH26" s="152"/>
      <c r="EI26" s="152"/>
      <c r="EJ26" s="152"/>
      <c r="EK26" s="152"/>
      <c r="EL26" s="152"/>
      <c r="EM26" s="152"/>
      <c r="EN26" s="152"/>
      <c r="EO26" s="152"/>
      <c r="EP26" s="152"/>
      <c r="EQ26" s="152"/>
      <c r="ER26" s="152"/>
      <c r="ES26" s="152"/>
      <c r="ET26" s="152"/>
      <c r="EU26" s="152"/>
      <c r="EV26" s="152"/>
      <c r="EW26" s="152"/>
      <c r="EX26" s="152"/>
      <c r="EY26" s="152"/>
      <c r="EZ26" s="152"/>
      <c r="FA26" s="152"/>
      <c r="FB26" s="152"/>
      <c r="FC26" s="152"/>
      <c r="FD26" s="152"/>
      <c r="FE26" s="152"/>
      <c r="FF26" s="152"/>
      <c r="FG26" s="152"/>
      <c r="FH26" s="152"/>
      <c r="FI26" s="152"/>
      <c r="FJ26" s="152"/>
      <c r="FK26" s="152"/>
      <c r="FL26" s="152"/>
      <c r="FM26" s="152"/>
      <c r="FN26" s="152"/>
      <c r="FO26" s="152"/>
      <c r="FP26" s="152"/>
      <c r="FQ26" s="152"/>
      <c r="FR26" s="152"/>
      <c r="FS26" s="152"/>
      <c r="FT26" s="152"/>
      <c r="FU26" s="152"/>
      <c r="FV26" s="152"/>
      <c r="FW26" s="152"/>
      <c r="FX26" s="152"/>
      <c r="FY26" s="152"/>
      <c r="FZ26" s="152"/>
      <c r="GA26" s="152"/>
      <c r="GB26" s="152"/>
      <c r="GC26" s="152"/>
      <c r="GD26" s="152"/>
      <c r="GE26" s="152"/>
      <c r="GF26" s="152"/>
      <c r="GG26" s="152"/>
      <c r="GH26" s="152"/>
      <c r="GI26" s="152"/>
      <c r="GJ26" s="152"/>
      <c r="GK26" s="152"/>
      <c r="GL26" s="152"/>
      <c r="GM26" s="152"/>
      <c r="GN26" s="152"/>
      <c r="GO26" s="152"/>
      <c r="GP26" s="152"/>
      <c r="GQ26" s="152"/>
      <c r="GR26" s="152"/>
      <c r="GS26" s="152"/>
      <c r="GT26" s="152"/>
      <c r="GU26" s="152"/>
      <c r="GV26" s="152"/>
      <c r="GW26" s="152"/>
      <c r="GX26" s="152"/>
      <c r="GY26" s="152"/>
      <c r="GZ26" s="152"/>
      <c r="HA26" s="152"/>
      <c r="HB26" s="152"/>
      <c r="HC26" s="152"/>
      <c r="HD26" s="152"/>
      <c r="HE26" s="152"/>
      <c r="HF26" s="152"/>
      <c r="HG26" s="152"/>
      <c r="HH26" s="152"/>
      <c r="HI26" s="152"/>
      <c r="HJ26" s="152"/>
      <c r="HK26" s="152"/>
      <c r="HL26" s="152"/>
      <c r="HM26" s="152"/>
      <c r="HN26" s="152"/>
      <c r="HO26" s="152"/>
      <c r="HP26" s="152"/>
      <c r="HQ26" s="152"/>
      <c r="HR26" s="152"/>
      <c r="HS26" s="152"/>
      <c r="HT26" s="152"/>
      <c r="HU26" s="152"/>
      <c r="HV26" s="152"/>
      <c r="HW26" s="152"/>
      <c r="HX26" s="152"/>
      <c r="HY26" s="152"/>
      <c r="HZ26" s="152"/>
      <c r="IA26" s="152"/>
      <c r="IB26" s="152"/>
      <c r="IC26" s="152"/>
      <c r="ID26" s="152"/>
      <c r="IE26" s="152"/>
      <c r="IF26" s="152"/>
      <c r="IG26" s="152"/>
      <c r="IH26" s="152"/>
      <c r="II26" s="152"/>
      <c r="IJ26" s="152"/>
      <c r="IK26" s="152"/>
      <c r="IL26" s="152"/>
      <c r="IM26" s="152"/>
      <c r="IN26" s="152"/>
      <c r="IO26" s="152"/>
      <c r="IP26" s="152"/>
      <c r="IQ26" s="152"/>
      <c r="IR26" s="152"/>
      <c r="IS26" s="152"/>
      <c r="IT26" s="152"/>
      <c r="IU26" s="152"/>
      <c r="IV26" s="152"/>
      <c r="IW26" s="152"/>
    </row>
    <row r="27" customFormat="false" ht="25.5" hidden="false" customHeight="false" outlineLevel="0" collapsed="false">
      <c r="A27" s="152"/>
      <c r="B27" s="15" t="s">
        <v>224</v>
      </c>
      <c r="C27" s="174"/>
      <c r="D27" s="175"/>
      <c r="E27" s="152"/>
      <c r="F27" s="175"/>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c r="AG27" s="152"/>
      <c r="AH27" s="152"/>
      <c r="AI27" s="152"/>
      <c r="AJ27" s="152"/>
      <c r="AK27" s="152"/>
      <c r="AL27" s="152"/>
      <c r="AM27" s="152"/>
      <c r="AN27" s="152"/>
      <c r="AO27" s="152"/>
      <c r="AP27" s="152"/>
      <c r="AQ27" s="152"/>
      <c r="AR27" s="152"/>
      <c r="AS27" s="152"/>
      <c r="AT27" s="152"/>
      <c r="AU27" s="152"/>
      <c r="AV27" s="152"/>
      <c r="AW27" s="152"/>
      <c r="AX27" s="152"/>
      <c r="AY27" s="152"/>
      <c r="AZ27" s="152"/>
      <c r="BA27" s="152"/>
      <c r="BB27" s="152"/>
      <c r="BC27" s="152"/>
      <c r="BD27" s="152"/>
      <c r="BE27" s="152"/>
      <c r="BF27" s="152"/>
      <c r="BG27" s="152"/>
      <c r="BH27" s="152"/>
      <c r="BI27" s="152"/>
      <c r="BJ27" s="152"/>
      <c r="BK27" s="152"/>
      <c r="BL27" s="152"/>
      <c r="BM27" s="152"/>
      <c r="BN27" s="152"/>
      <c r="BO27" s="152"/>
      <c r="BP27" s="152"/>
      <c r="BQ27" s="152"/>
      <c r="BR27" s="152"/>
      <c r="BS27" s="152"/>
      <c r="BT27" s="152"/>
      <c r="BU27" s="152"/>
      <c r="BV27" s="152"/>
      <c r="BW27" s="152"/>
      <c r="BX27" s="152"/>
      <c r="BY27" s="152"/>
      <c r="BZ27" s="152"/>
      <c r="CA27" s="152"/>
      <c r="CB27" s="152"/>
      <c r="CC27" s="152"/>
      <c r="CD27" s="152"/>
      <c r="CE27" s="152"/>
      <c r="CF27" s="152"/>
      <c r="CG27" s="152"/>
      <c r="CH27" s="152"/>
      <c r="CI27" s="152"/>
      <c r="CJ27" s="152"/>
      <c r="CK27" s="152"/>
      <c r="CL27" s="152"/>
      <c r="CM27" s="152"/>
      <c r="CN27" s="152"/>
      <c r="CO27" s="152"/>
      <c r="CP27" s="152"/>
      <c r="CQ27" s="152"/>
      <c r="CR27" s="152"/>
      <c r="CS27" s="152"/>
      <c r="CT27" s="152"/>
      <c r="CU27" s="152"/>
      <c r="CV27" s="152"/>
      <c r="CW27" s="152"/>
      <c r="CX27" s="152"/>
      <c r="CY27" s="152"/>
      <c r="CZ27" s="152"/>
      <c r="DA27" s="152"/>
      <c r="DB27" s="152"/>
      <c r="DC27" s="152"/>
      <c r="DD27" s="152"/>
      <c r="DE27" s="152"/>
      <c r="DF27" s="152"/>
      <c r="DG27" s="152"/>
      <c r="DH27" s="152"/>
      <c r="DI27" s="152"/>
      <c r="DJ27" s="152"/>
      <c r="DK27" s="152"/>
      <c r="DL27" s="152"/>
      <c r="DM27" s="152"/>
      <c r="DN27" s="152"/>
      <c r="DO27" s="152"/>
      <c r="DP27" s="152"/>
      <c r="DQ27" s="152"/>
      <c r="DR27" s="152"/>
      <c r="DS27" s="152"/>
      <c r="DT27" s="152"/>
      <c r="DU27" s="152"/>
      <c r="DV27" s="152"/>
      <c r="DW27" s="152"/>
      <c r="DX27" s="152"/>
      <c r="DY27" s="152"/>
      <c r="DZ27" s="152"/>
      <c r="EA27" s="152"/>
      <c r="EB27" s="152"/>
      <c r="EC27" s="152"/>
      <c r="ED27" s="152"/>
      <c r="EE27" s="152"/>
      <c r="EF27" s="152"/>
      <c r="EG27" s="152"/>
      <c r="EH27" s="152"/>
      <c r="EI27" s="152"/>
      <c r="EJ27" s="152"/>
      <c r="EK27" s="152"/>
      <c r="EL27" s="152"/>
      <c r="EM27" s="152"/>
      <c r="EN27" s="152"/>
      <c r="EO27" s="152"/>
      <c r="EP27" s="152"/>
      <c r="EQ27" s="152"/>
      <c r="ER27" s="152"/>
      <c r="ES27" s="152"/>
      <c r="ET27" s="152"/>
      <c r="EU27" s="152"/>
      <c r="EV27" s="152"/>
      <c r="EW27" s="152"/>
      <c r="EX27" s="152"/>
      <c r="EY27" s="152"/>
      <c r="EZ27" s="152"/>
      <c r="FA27" s="152"/>
      <c r="FB27" s="152"/>
      <c r="FC27" s="152"/>
      <c r="FD27" s="152"/>
      <c r="FE27" s="152"/>
      <c r="FF27" s="152"/>
      <c r="FG27" s="152"/>
      <c r="FH27" s="152"/>
      <c r="FI27" s="152"/>
      <c r="FJ27" s="152"/>
      <c r="FK27" s="152"/>
      <c r="FL27" s="152"/>
      <c r="FM27" s="152"/>
      <c r="FN27" s="152"/>
      <c r="FO27" s="152"/>
      <c r="FP27" s="152"/>
      <c r="FQ27" s="152"/>
      <c r="FR27" s="152"/>
      <c r="FS27" s="152"/>
      <c r="FT27" s="152"/>
      <c r="FU27" s="152"/>
      <c r="FV27" s="152"/>
      <c r="FW27" s="152"/>
      <c r="FX27" s="152"/>
      <c r="FY27" s="152"/>
      <c r="FZ27" s="152"/>
      <c r="GA27" s="152"/>
      <c r="GB27" s="152"/>
      <c r="GC27" s="152"/>
      <c r="GD27" s="152"/>
      <c r="GE27" s="152"/>
      <c r="GF27" s="152"/>
      <c r="GG27" s="152"/>
      <c r="GH27" s="152"/>
      <c r="GI27" s="152"/>
      <c r="GJ27" s="152"/>
      <c r="GK27" s="152"/>
      <c r="GL27" s="152"/>
      <c r="GM27" s="152"/>
      <c r="GN27" s="152"/>
      <c r="GO27" s="152"/>
      <c r="GP27" s="152"/>
      <c r="GQ27" s="152"/>
      <c r="GR27" s="152"/>
      <c r="GS27" s="152"/>
      <c r="GT27" s="152"/>
      <c r="GU27" s="152"/>
      <c r="GV27" s="152"/>
      <c r="GW27" s="152"/>
      <c r="GX27" s="152"/>
      <c r="GY27" s="152"/>
      <c r="GZ27" s="152"/>
      <c r="HA27" s="152"/>
      <c r="HB27" s="152"/>
      <c r="HC27" s="152"/>
      <c r="HD27" s="152"/>
      <c r="HE27" s="152"/>
      <c r="HF27" s="152"/>
      <c r="HG27" s="152"/>
      <c r="HH27" s="152"/>
      <c r="HI27" s="152"/>
      <c r="HJ27" s="152"/>
      <c r="HK27" s="152"/>
      <c r="HL27" s="152"/>
      <c r="HM27" s="152"/>
      <c r="HN27" s="152"/>
      <c r="HO27" s="152"/>
      <c r="HP27" s="152"/>
      <c r="HQ27" s="152"/>
      <c r="HR27" s="152"/>
      <c r="HS27" s="152"/>
      <c r="HT27" s="152"/>
      <c r="HU27" s="152"/>
      <c r="HV27" s="152"/>
      <c r="HW27" s="152"/>
      <c r="HX27" s="152"/>
      <c r="HY27" s="152"/>
      <c r="HZ27" s="152"/>
      <c r="IA27" s="152"/>
      <c r="IB27" s="152"/>
      <c r="IC27" s="152"/>
      <c r="ID27" s="152"/>
      <c r="IE27" s="152"/>
      <c r="IF27" s="152"/>
      <c r="IG27" s="152"/>
      <c r="IH27" s="152"/>
      <c r="II27" s="152"/>
      <c r="IJ27" s="152"/>
      <c r="IK27" s="152"/>
      <c r="IL27" s="152"/>
      <c r="IM27" s="152"/>
      <c r="IN27" s="152"/>
      <c r="IO27" s="152"/>
      <c r="IP27" s="152"/>
      <c r="IQ27" s="152"/>
      <c r="IR27" s="152"/>
      <c r="IS27" s="152"/>
      <c r="IT27" s="152"/>
      <c r="IU27" s="152"/>
      <c r="IV27" s="152"/>
      <c r="IW27" s="152"/>
    </row>
    <row r="28" customFormat="false" ht="5.25" hidden="false" customHeight="true" outlineLevel="0" collapsed="false">
      <c r="A28" s="152"/>
      <c r="B28" s="15"/>
      <c r="C28" s="174"/>
      <c r="D28" s="175"/>
      <c r="E28" s="152"/>
      <c r="F28" s="175"/>
      <c r="G28" s="152"/>
      <c r="H28" s="152"/>
      <c r="I28" s="152"/>
      <c r="J28" s="152"/>
      <c r="K28" s="152"/>
      <c r="L28" s="152"/>
      <c r="M28" s="152"/>
      <c r="N28" s="152"/>
      <c r="O28" s="152"/>
      <c r="P28" s="152"/>
      <c r="Q28" s="152"/>
      <c r="R28" s="152"/>
      <c r="S28" s="152"/>
      <c r="T28" s="152"/>
      <c r="U28" s="152"/>
      <c r="V28" s="152"/>
      <c r="W28" s="152"/>
      <c r="X28" s="152"/>
      <c r="Y28" s="152"/>
      <c r="Z28" s="152"/>
      <c r="AA28" s="152"/>
      <c r="AB28" s="152"/>
      <c r="AC28" s="152"/>
      <c r="AD28" s="152"/>
      <c r="AE28" s="152"/>
      <c r="AF28" s="152"/>
      <c r="AG28" s="152"/>
      <c r="AH28" s="152"/>
      <c r="AI28" s="152"/>
      <c r="AJ28" s="152"/>
      <c r="AK28" s="152"/>
      <c r="AL28" s="152"/>
      <c r="AM28" s="152"/>
      <c r="AN28" s="152"/>
      <c r="AO28" s="152"/>
      <c r="AP28" s="152"/>
      <c r="AQ28" s="152"/>
      <c r="AR28" s="152"/>
      <c r="AS28" s="152"/>
      <c r="AT28" s="152"/>
      <c r="AU28" s="152"/>
      <c r="AV28" s="152"/>
      <c r="AW28" s="152"/>
      <c r="AX28" s="152"/>
      <c r="AY28" s="152"/>
      <c r="AZ28" s="152"/>
      <c r="BA28" s="152"/>
      <c r="BB28" s="152"/>
      <c r="BC28" s="152"/>
      <c r="BD28" s="152"/>
      <c r="BE28" s="152"/>
      <c r="BF28" s="152"/>
      <c r="BG28" s="152"/>
      <c r="BH28" s="152"/>
      <c r="BI28" s="152"/>
      <c r="BJ28" s="152"/>
      <c r="BK28" s="152"/>
      <c r="BL28" s="152"/>
      <c r="BM28" s="152"/>
      <c r="BN28" s="152"/>
      <c r="BO28" s="152"/>
      <c r="BP28" s="152"/>
      <c r="BQ28" s="152"/>
      <c r="BR28" s="152"/>
      <c r="BS28" s="152"/>
      <c r="BT28" s="152"/>
      <c r="BU28" s="152"/>
      <c r="BV28" s="152"/>
      <c r="BW28" s="152"/>
      <c r="BX28" s="152"/>
      <c r="BY28" s="152"/>
      <c r="BZ28" s="152"/>
      <c r="CA28" s="152"/>
      <c r="CB28" s="152"/>
      <c r="CC28" s="152"/>
      <c r="CD28" s="152"/>
      <c r="CE28" s="152"/>
      <c r="CF28" s="152"/>
      <c r="CG28" s="152"/>
      <c r="CH28" s="152"/>
      <c r="CI28" s="152"/>
      <c r="CJ28" s="152"/>
      <c r="CK28" s="152"/>
      <c r="CL28" s="152"/>
      <c r="CM28" s="152"/>
      <c r="CN28" s="152"/>
      <c r="CO28" s="152"/>
      <c r="CP28" s="152"/>
      <c r="CQ28" s="152"/>
      <c r="CR28" s="152"/>
      <c r="CS28" s="152"/>
      <c r="CT28" s="152"/>
      <c r="CU28" s="152"/>
      <c r="CV28" s="152"/>
      <c r="CW28" s="152"/>
      <c r="CX28" s="152"/>
      <c r="CY28" s="152"/>
      <c r="CZ28" s="152"/>
      <c r="DA28" s="152"/>
      <c r="DB28" s="152"/>
      <c r="DC28" s="152"/>
      <c r="DD28" s="152"/>
      <c r="DE28" s="152"/>
      <c r="DF28" s="152"/>
      <c r="DG28" s="152"/>
      <c r="DH28" s="152"/>
      <c r="DI28" s="152"/>
      <c r="DJ28" s="152"/>
      <c r="DK28" s="152"/>
      <c r="DL28" s="152"/>
      <c r="DM28" s="152"/>
      <c r="DN28" s="152"/>
      <c r="DO28" s="152"/>
      <c r="DP28" s="152"/>
      <c r="DQ28" s="152"/>
      <c r="DR28" s="152"/>
      <c r="DS28" s="152"/>
      <c r="DT28" s="152"/>
      <c r="DU28" s="152"/>
      <c r="DV28" s="152"/>
      <c r="DW28" s="152"/>
      <c r="DX28" s="152"/>
      <c r="DY28" s="152"/>
      <c r="DZ28" s="152"/>
      <c r="EA28" s="152"/>
      <c r="EB28" s="152"/>
      <c r="EC28" s="152"/>
      <c r="ED28" s="152"/>
      <c r="EE28" s="152"/>
      <c r="EF28" s="152"/>
      <c r="EG28" s="152"/>
      <c r="EH28" s="152"/>
      <c r="EI28" s="152"/>
      <c r="EJ28" s="152"/>
      <c r="EK28" s="152"/>
      <c r="EL28" s="152"/>
      <c r="EM28" s="152"/>
      <c r="EN28" s="152"/>
      <c r="EO28" s="152"/>
      <c r="EP28" s="152"/>
      <c r="EQ28" s="152"/>
      <c r="ER28" s="152"/>
      <c r="ES28" s="152"/>
      <c r="ET28" s="152"/>
      <c r="EU28" s="152"/>
      <c r="EV28" s="152"/>
      <c r="EW28" s="152"/>
      <c r="EX28" s="152"/>
      <c r="EY28" s="152"/>
      <c r="EZ28" s="152"/>
      <c r="FA28" s="152"/>
      <c r="FB28" s="152"/>
      <c r="FC28" s="152"/>
      <c r="FD28" s="152"/>
      <c r="FE28" s="152"/>
      <c r="FF28" s="152"/>
      <c r="FG28" s="152"/>
      <c r="FH28" s="152"/>
      <c r="FI28" s="152"/>
      <c r="FJ28" s="152"/>
      <c r="FK28" s="152"/>
      <c r="FL28" s="152"/>
      <c r="FM28" s="152"/>
      <c r="FN28" s="152"/>
      <c r="FO28" s="152"/>
      <c r="FP28" s="152"/>
      <c r="FQ28" s="152"/>
      <c r="FR28" s="152"/>
      <c r="FS28" s="152"/>
      <c r="FT28" s="152"/>
      <c r="FU28" s="152"/>
      <c r="FV28" s="152"/>
      <c r="FW28" s="152"/>
      <c r="FX28" s="152"/>
      <c r="FY28" s="152"/>
      <c r="FZ28" s="152"/>
      <c r="GA28" s="152"/>
      <c r="GB28" s="152"/>
      <c r="GC28" s="152"/>
      <c r="GD28" s="152"/>
      <c r="GE28" s="152"/>
      <c r="GF28" s="152"/>
      <c r="GG28" s="152"/>
      <c r="GH28" s="152"/>
      <c r="GI28" s="152"/>
      <c r="GJ28" s="152"/>
      <c r="GK28" s="152"/>
      <c r="GL28" s="152"/>
      <c r="GM28" s="152"/>
      <c r="GN28" s="152"/>
      <c r="GO28" s="152"/>
      <c r="GP28" s="152"/>
      <c r="GQ28" s="152"/>
      <c r="GR28" s="152"/>
      <c r="GS28" s="152"/>
      <c r="GT28" s="152"/>
      <c r="GU28" s="152"/>
      <c r="GV28" s="152"/>
      <c r="GW28" s="152"/>
      <c r="GX28" s="152"/>
      <c r="GY28" s="152"/>
      <c r="GZ28" s="152"/>
      <c r="HA28" s="152"/>
      <c r="HB28" s="152"/>
      <c r="HC28" s="152"/>
      <c r="HD28" s="152"/>
      <c r="HE28" s="152"/>
      <c r="HF28" s="152"/>
      <c r="HG28" s="152"/>
      <c r="HH28" s="152"/>
      <c r="HI28" s="152"/>
      <c r="HJ28" s="152"/>
      <c r="HK28" s="152"/>
      <c r="HL28" s="152"/>
      <c r="HM28" s="152"/>
      <c r="HN28" s="152"/>
      <c r="HO28" s="152"/>
      <c r="HP28" s="152"/>
      <c r="HQ28" s="152"/>
      <c r="HR28" s="152"/>
      <c r="HS28" s="152"/>
      <c r="HT28" s="152"/>
      <c r="HU28" s="152"/>
      <c r="HV28" s="152"/>
      <c r="HW28" s="152"/>
      <c r="HX28" s="152"/>
      <c r="HY28" s="152"/>
      <c r="HZ28" s="152"/>
      <c r="IA28" s="152"/>
      <c r="IB28" s="152"/>
      <c r="IC28" s="152"/>
      <c r="ID28" s="152"/>
      <c r="IE28" s="152"/>
      <c r="IF28" s="152"/>
      <c r="IG28" s="152"/>
      <c r="IH28" s="152"/>
      <c r="II28" s="152"/>
      <c r="IJ28" s="152"/>
      <c r="IK28" s="152"/>
      <c r="IL28" s="152"/>
      <c r="IM28" s="152"/>
      <c r="IN28" s="152"/>
      <c r="IO28" s="152"/>
      <c r="IP28" s="152"/>
      <c r="IQ28" s="152"/>
      <c r="IR28" s="152"/>
      <c r="IS28" s="152"/>
      <c r="IT28" s="152"/>
      <c r="IU28" s="152"/>
      <c r="IV28" s="152"/>
      <c r="IW28" s="152"/>
    </row>
    <row r="29" customFormat="false" ht="15.75" hidden="false" customHeight="false" outlineLevel="0" collapsed="false">
      <c r="B29" s="168" t="s">
        <v>225</v>
      </c>
      <c r="C29" s="189" t="n">
        <v>1</v>
      </c>
      <c r="D29" s="163" t="n">
        <f aca="false">IF(C29="a",1,IF(C29="b",2,IF(C29="c",3,IF(C29="d",0))))</f>
        <v>0</v>
      </c>
    </row>
    <row r="30" customFormat="false" ht="12.75" hidden="false" customHeight="false" outlineLevel="0" collapsed="false">
      <c r="A30" s="152"/>
      <c r="B30" s="15" t="s">
        <v>226</v>
      </c>
      <c r="C30" s="174"/>
      <c r="D30" s="175"/>
      <c r="E30" s="152"/>
      <c r="F30" s="175"/>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M30" s="152"/>
      <c r="AN30" s="152"/>
      <c r="AO30" s="152"/>
      <c r="AP30" s="152"/>
      <c r="AQ30" s="152"/>
      <c r="AR30" s="152"/>
      <c r="AS30" s="152"/>
      <c r="AT30" s="152"/>
      <c r="AU30" s="152"/>
      <c r="AV30" s="152"/>
      <c r="AW30" s="152"/>
      <c r="AX30" s="152"/>
      <c r="AY30" s="152"/>
      <c r="AZ30" s="152"/>
      <c r="BA30" s="152"/>
      <c r="BB30" s="152"/>
      <c r="BC30" s="152"/>
      <c r="BD30" s="152"/>
      <c r="BE30" s="152"/>
      <c r="BF30" s="152"/>
      <c r="BG30" s="152"/>
      <c r="BH30" s="152"/>
      <c r="BI30" s="152"/>
      <c r="BJ30" s="152"/>
      <c r="BK30" s="152"/>
      <c r="BL30" s="152"/>
      <c r="BM30" s="152"/>
      <c r="BN30" s="152"/>
      <c r="BO30" s="152"/>
      <c r="BP30" s="152"/>
      <c r="BQ30" s="152"/>
      <c r="BR30" s="152"/>
      <c r="BS30" s="152"/>
      <c r="BT30" s="152"/>
      <c r="BU30" s="152"/>
      <c r="BV30" s="152"/>
      <c r="BW30" s="152"/>
      <c r="BX30" s="152"/>
      <c r="BY30" s="152"/>
      <c r="BZ30" s="152"/>
      <c r="CA30" s="152"/>
      <c r="CB30" s="152"/>
      <c r="CC30" s="152"/>
      <c r="CD30" s="152"/>
      <c r="CE30" s="152"/>
      <c r="CF30" s="152"/>
      <c r="CG30" s="152"/>
      <c r="CH30" s="152"/>
      <c r="CI30" s="152"/>
      <c r="CJ30" s="152"/>
      <c r="CK30" s="152"/>
      <c r="CL30" s="152"/>
      <c r="CM30" s="152"/>
      <c r="CN30" s="152"/>
      <c r="CO30" s="152"/>
      <c r="CP30" s="152"/>
      <c r="CQ30" s="152"/>
      <c r="CR30" s="152"/>
      <c r="CS30" s="152"/>
      <c r="CT30" s="152"/>
      <c r="CU30" s="152"/>
      <c r="CV30" s="152"/>
      <c r="CW30" s="152"/>
      <c r="CX30" s="152"/>
      <c r="CY30" s="152"/>
      <c r="CZ30" s="152"/>
      <c r="DA30" s="152"/>
      <c r="DB30" s="152"/>
      <c r="DC30" s="152"/>
      <c r="DD30" s="152"/>
      <c r="DE30" s="152"/>
      <c r="DF30" s="152"/>
      <c r="DG30" s="152"/>
      <c r="DH30" s="152"/>
      <c r="DI30" s="152"/>
      <c r="DJ30" s="152"/>
      <c r="DK30" s="152"/>
      <c r="DL30" s="152"/>
      <c r="DM30" s="152"/>
      <c r="DN30" s="152"/>
      <c r="DO30" s="152"/>
      <c r="DP30" s="152"/>
      <c r="DQ30" s="152"/>
      <c r="DR30" s="152"/>
      <c r="DS30" s="152"/>
      <c r="DT30" s="152"/>
      <c r="DU30" s="152"/>
      <c r="DV30" s="152"/>
      <c r="DW30" s="152"/>
      <c r="DX30" s="152"/>
      <c r="DY30" s="152"/>
      <c r="DZ30" s="152"/>
      <c r="EA30" s="152"/>
      <c r="EB30" s="152"/>
      <c r="EC30" s="152"/>
      <c r="ED30" s="152"/>
      <c r="EE30" s="152"/>
      <c r="EF30" s="152"/>
      <c r="EG30" s="152"/>
      <c r="EH30" s="152"/>
      <c r="EI30" s="152"/>
      <c r="EJ30" s="152"/>
      <c r="EK30" s="152"/>
      <c r="EL30" s="152"/>
      <c r="EM30" s="152"/>
      <c r="EN30" s="152"/>
      <c r="EO30" s="152"/>
      <c r="EP30" s="152"/>
      <c r="EQ30" s="152"/>
      <c r="ER30" s="152"/>
      <c r="ES30" s="152"/>
      <c r="ET30" s="152"/>
      <c r="EU30" s="152"/>
      <c r="EV30" s="152"/>
      <c r="EW30" s="152"/>
      <c r="EX30" s="152"/>
      <c r="EY30" s="152"/>
      <c r="EZ30" s="152"/>
      <c r="FA30" s="152"/>
      <c r="FB30" s="152"/>
      <c r="FC30" s="152"/>
      <c r="FD30" s="152"/>
      <c r="FE30" s="152"/>
      <c r="FF30" s="152"/>
      <c r="FG30" s="152"/>
      <c r="FH30" s="152"/>
      <c r="FI30" s="152"/>
      <c r="FJ30" s="152"/>
      <c r="FK30" s="152"/>
      <c r="FL30" s="152"/>
      <c r="FM30" s="152"/>
      <c r="FN30" s="152"/>
      <c r="FO30" s="152"/>
      <c r="FP30" s="152"/>
      <c r="FQ30" s="152"/>
      <c r="FR30" s="152"/>
      <c r="FS30" s="152"/>
      <c r="FT30" s="152"/>
      <c r="FU30" s="152"/>
      <c r="FV30" s="152"/>
      <c r="FW30" s="152"/>
      <c r="FX30" s="152"/>
      <c r="FY30" s="152"/>
      <c r="FZ30" s="152"/>
      <c r="GA30" s="152"/>
      <c r="GB30" s="152"/>
      <c r="GC30" s="152"/>
      <c r="GD30" s="152"/>
      <c r="GE30" s="152"/>
      <c r="GF30" s="152"/>
      <c r="GG30" s="152"/>
      <c r="GH30" s="152"/>
      <c r="GI30" s="152"/>
      <c r="GJ30" s="152"/>
      <c r="GK30" s="152"/>
      <c r="GL30" s="152"/>
      <c r="GM30" s="152"/>
      <c r="GN30" s="152"/>
      <c r="GO30" s="152"/>
      <c r="GP30" s="152"/>
      <c r="GQ30" s="152"/>
      <c r="GR30" s="152"/>
      <c r="GS30" s="152"/>
      <c r="GT30" s="152"/>
      <c r="GU30" s="152"/>
      <c r="GV30" s="152"/>
      <c r="GW30" s="152"/>
      <c r="GX30" s="152"/>
      <c r="GY30" s="152"/>
      <c r="GZ30" s="152"/>
      <c r="HA30" s="152"/>
      <c r="HB30" s="152"/>
      <c r="HC30" s="152"/>
      <c r="HD30" s="152"/>
      <c r="HE30" s="152"/>
      <c r="HF30" s="152"/>
      <c r="HG30" s="152"/>
      <c r="HH30" s="152"/>
      <c r="HI30" s="152"/>
      <c r="HJ30" s="152"/>
      <c r="HK30" s="152"/>
      <c r="HL30" s="152"/>
      <c r="HM30" s="152"/>
      <c r="HN30" s="152"/>
      <c r="HO30" s="152"/>
      <c r="HP30" s="152"/>
      <c r="HQ30" s="152"/>
      <c r="HR30" s="152"/>
      <c r="HS30" s="152"/>
      <c r="HT30" s="152"/>
      <c r="HU30" s="152"/>
      <c r="HV30" s="152"/>
      <c r="HW30" s="152"/>
      <c r="HX30" s="152"/>
      <c r="HY30" s="152"/>
      <c r="HZ30" s="152"/>
      <c r="IA30" s="152"/>
      <c r="IB30" s="152"/>
      <c r="IC30" s="152"/>
      <c r="ID30" s="152"/>
      <c r="IE30" s="152"/>
      <c r="IF30" s="152"/>
      <c r="IG30" s="152"/>
      <c r="IH30" s="152"/>
      <c r="II30" s="152"/>
      <c r="IJ30" s="152"/>
      <c r="IK30" s="152"/>
      <c r="IL30" s="152"/>
      <c r="IM30" s="152"/>
      <c r="IN30" s="152"/>
      <c r="IO30" s="152"/>
      <c r="IP30" s="152"/>
      <c r="IQ30" s="152"/>
      <c r="IR30" s="152"/>
      <c r="IS30" s="152"/>
      <c r="IT30" s="152"/>
      <c r="IU30" s="152"/>
      <c r="IV30" s="152"/>
      <c r="IW30" s="152"/>
    </row>
    <row r="31" customFormat="false" ht="12.75" hidden="false" customHeight="false" outlineLevel="0" collapsed="false">
      <c r="A31" s="152"/>
      <c r="B31" s="15" t="s">
        <v>227</v>
      </c>
      <c r="C31" s="174"/>
      <c r="D31" s="175"/>
      <c r="E31" s="152"/>
      <c r="F31" s="175"/>
      <c r="G31" s="152"/>
      <c r="H31" s="152"/>
      <c r="I31" s="152"/>
      <c r="J31" s="152"/>
      <c r="K31" s="152"/>
      <c r="L31" s="152"/>
      <c r="M31" s="152"/>
      <c r="N31" s="152"/>
      <c r="O31" s="152"/>
      <c r="P31" s="152"/>
      <c r="Q31" s="152"/>
      <c r="R31" s="152"/>
      <c r="S31" s="152"/>
      <c r="T31" s="152"/>
      <c r="U31" s="152"/>
      <c r="V31" s="152"/>
      <c r="W31" s="152"/>
      <c r="X31" s="152"/>
      <c r="Y31" s="152"/>
      <c r="Z31" s="152"/>
      <c r="AA31" s="152"/>
      <c r="AB31" s="152"/>
      <c r="AC31" s="152"/>
      <c r="AD31" s="152"/>
      <c r="AE31" s="152"/>
      <c r="AF31" s="152"/>
      <c r="AG31" s="152"/>
      <c r="AH31" s="152"/>
      <c r="AI31" s="152"/>
      <c r="AJ31" s="152"/>
      <c r="AK31" s="152"/>
      <c r="AL31" s="152"/>
      <c r="AM31" s="152"/>
      <c r="AN31" s="152"/>
      <c r="AO31" s="152"/>
      <c r="AP31" s="152"/>
      <c r="AQ31" s="152"/>
      <c r="AR31" s="152"/>
      <c r="AS31" s="152"/>
      <c r="AT31" s="152"/>
      <c r="AU31" s="152"/>
      <c r="AV31" s="152"/>
      <c r="AW31" s="152"/>
      <c r="AX31" s="152"/>
      <c r="AY31" s="152"/>
      <c r="AZ31" s="152"/>
      <c r="BA31" s="152"/>
      <c r="BB31" s="152"/>
      <c r="BC31" s="152"/>
      <c r="BD31" s="152"/>
      <c r="BE31" s="152"/>
      <c r="BF31" s="152"/>
      <c r="BG31" s="152"/>
      <c r="BH31" s="152"/>
      <c r="BI31" s="152"/>
      <c r="BJ31" s="152"/>
      <c r="BK31" s="152"/>
      <c r="BL31" s="152"/>
      <c r="BM31" s="152"/>
      <c r="BN31" s="152"/>
      <c r="BO31" s="152"/>
      <c r="BP31" s="152"/>
      <c r="BQ31" s="152"/>
      <c r="BR31" s="152"/>
      <c r="BS31" s="152"/>
      <c r="BT31" s="152"/>
      <c r="BU31" s="152"/>
      <c r="BV31" s="152"/>
      <c r="BW31" s="152"/>
      <c r="BX31" s="152"/>
      <c r="BY31" s="152"/>
      <c r="BZ31" s="152"/>
      <c r="CA31" s="152"/>
      <c r="CB31" s="152"/>
      <c r="CC31" s="152"/>
      <c r="CD31" s="152"/>
      <c r="CE31" s="152"/>
      <c r="CF31" s="152"/>
      <c r="CG31" s="152"/>
      <c r="CH31" s="152"/>
      <c r="CI31" s="152"/>
      <c r="CJ31" s="152"/>
      <c r="CK31" s="152"/>
      <c r="CL31" s="152"/>
      <c r="CM31" s="152"/>
      <c r="CN31" s="152"/>
      <c r="CO31" s="152"/>
      <c r="CP31" s="152"/>
      <c r="CQ31" s="152"/>
      <c r="CR31" s="152"/>
      <c r="CS31" s="152"/>
      <c r="CT31" s="152"/>
      <c r="CU31" s="152"/>
      <c r="CV31" s="152"/>
      <c r="CW31" s="152"/>
      <c r="CX31" s="152"/>
      <c r="CY31" s="152"/>
      <c r="CZ31" s="152"/>
      <c r="DA31" s="152"/>
      <c r="DB31" s="152"/>
      <c r="DC31" s="152"/>
      <c r="DD31" s="152"/>
      <c r="DE31" s="152"/>
      <c r="DF31" s="152"/>
      <c r="DG31" s="152"/>
      <c r="DH31" s="152"/>
      <c r="DI31" s="152"/>
      <c r="DJ31" s="152"/>
      <c r="DK31" s="152"/>
      <c r="DL31" s="152"/>
      <c r="DM31" s="152"/>
      <c r="DN31" s="152"/>
      <c r="DO31" s="152"/>
      <c r="DP31" s="152"/>
      <c r="DQ31" s="152"/>
      <c r="DR31" s="152"/>
      <c r="DS31" s="152"/>
      <c r="DT31" s="152"/>
      <c r="DU31" s="152"/>
      <c r="DV31" s="152"/>
      <c r="DW31" s="152"/>
      <c r="DX31" s="152"/>
      <c r="DY31" s="152"/>
      <c r="DZ31" s="152"/>
      <c r="EA31" s="152"/>
      <c r="EB31" s="152"/>
      <c r="EC31" s="152"/>
      <c r="ED31" s="152"/>
      <c r="EE31" s="152"/>
      <c r="EF31" s="152"/>
      <c r="EG31" s="152"/>
      <c r="EH31" s="152"/>
      <c r="EI31" s="152"/>
      <c r="EJ31" s="152"/>
      <c r="EK31" s="152"/>
      <c r="EL31" s="152"/>
      <c r="EM31" s="152"/>
      <c r="EN31" s="152"/>
      <c r="EO31" s="152"/>
      <c r="EP31" s="152"/>
      <c r="EQ31" s="152"/>
      <c r="ER31" s="152"/>
      <c r="ES31" s="152"/>
      <c r="ET31" s="152"/>
      <c r="EU31" s="152"/>
      <c r="EV31" s="152"/>
      <c r="EW31" s="152"/>
      <c r="EX31" s="152"/>
      <c r="EY31" s="152"/>
      <c r="EZ31" s="152"/>
      <c r="FA31" s="152"/>
      <c r="FB31" s="152"/>
      <c r="FC31" s="152"/>
      <c r="FD31" s="152"/>
      <c r="FE31" s="152"/>
      <c r="FF31" s="152"/>
      <c r="FG31" s="152"/>
      <c r="FH31" s="152"/>
      <c r="FI31" s="152"/>
      <c r="FJ31" s="152"/>
      <c r="FK31" s="152"/>
      <c r="FL31" s="152"/>
      <c r="FM31" s="152"/>
      <c r="FN31" s="152"/>
      <c r="FO31" s="152"/>
      <c r="FP31" s="152"/>
      <c r="FQ31" s="152"/>
      <c r="FR31" s="152"/>
      <c r="FS31" s="152"/>
      <c r="FT31" s="152"/>
      <c r="FU31" s="152"/>
      <c r="FV31" s="152"/>
      <c r="FW31" s="152"/>
      <c r="FX31" s="152"/>
      <c r="FY31" s="152"/>
      <c r="FZ31" s="152"/>
      <c r="GA31" s="152"/>
      <c r="GB31" s="152"/>
      <c r="GC31" s="152"/>
      <c r="GD31" s="152"/>
      <c r="GE31" s="152"/>
      <c r="GF31" s="152"/>
      <c r="GG31" s="152"/>
      <c r="GH31" s="152"/>
      <c r="GI31" s="152"/>
      <c r="GJ31" s="152"/>
      <c r="GK31" s="152"/>
      <c r="GL31" s="152"/>
      <c r="GM31" s="152"/>
      <c r="GN31" s="152"/>
      <c r="GO31" s="152"/>
      <c r="GP31" s="152"/>
      <c r="GQ31" s="152"/>
      <c r="GR31" s="152"/>
      <c r="GS31" s="152"/>
      <c r="GT31" s="152"/>
      <c r="GU31" s="152"/>
      <c r="GV31" s="152"/>
      <c r="GW31" s="152"/>
      <c r="GX31" s="152"/>
      <c r="GY31" s="152"/>
      <c r="GZ31" s="152"/>
      <c r="HA31" s="152"/>
      <c r="HB31" s="152"/>
      <c r="HC31" s="152"/>
      <c r="HD31" s="152"/>
      <c r="HE31" s="152"/>
      <c r="HF31" s="152"/>
      <c r="HG31" s="152"/>
      <c r="HH31" s="152"/>
      <c r="HI31" s="152"/>
      <c r="HJ31" s="152"/>
      <c r="HK31" s="152"/>
      <c r="HL31" s="152"/>
      <c r="HM31" s="152"/>
      <c r="HN31" s="152"/>
      <c r="HO31" s="152"/>
      <c r="HP31" s="152"/>
      <c r="HQ31" s="152"/>
      <c r="HR31" s="152"/>
      <c r="HS31" s="152"/>
      <c r="HT31" s="152"/>
      <c r="HU31" s="152"/>
      <c r="HV31" s="152"/>
      <c r="HW31" s="152"/>
      <c r="HX31" s="152"/>
      <c r="HY31" s="152"/>
      <c r="HZ31" s="152"/>
      <c r="IA31" s="152"/>
      <c r="IB31" s="152"/>
      <c r="IC31" s="152"/>
      <c r="ID31" s="152"/>
      <c r="IE31" s="152"/>
      <c r="IF31" s="152"/>
      <c r="IG31" s="152"/>
      <c r="IH31" s="152"/>
      <c r="II31" s="152"/>
      <c r="IJ31" s="152"/>
      <c r="IK31" s="152"/>
      <c r="IL31" s="152"/>
      <c r="IM31" s="152"/>
      <c r="IN31" s="152"/>
      <c r="IO31" s="152"/>
      <c r="IP31" s="152"/>
      <c r="IQ31" s="152"/>
      <c r="IR31" s="152"/>
      <c r="IS31" s="152"/>
      <c r="IT31" s="152"/>
      <c r="IU31" s="152"/>
      <c r="IV31" s="152"/>
      <c r="IW31" s="152"/>
    </row>
    <row r="32" customFormat="false" ht="12.75" hidden="false" customHeight="false" outlineLevel="0" collapsed="false">
      <c r="A32" s="152"/>
      <c r="B32" s="15" t="s">
        <v>228</v>
      </c>
      <c r="C32" s="174"/>
      <c r="D32" s="175"/>
      <c r="E32" s="152"/>
      <c r="F32" s="175"/>
      <c r="G32" s="152"/>
      <c r="H32" s="152"/>
      <c r="I32" s="152"/>
      <c r="J32" s="152"/>
      <c r="K32" s="152"/>
      <c r="L32" s="152"/>
      <c r="M32" s="152"/>
      <c r="N32" s="152"/>
      <c r="O32" s="152"/>
      <c r="P32" s="152"/>
      <c r="Q32" s="152"/>
      <c r="R32" s="152"/>
      <c r="S32" s="152"/>
      <c r="T32" s="152"/>
      <c r="U32" s="152"/>
      <c r="V32" s="152"/>
      <c r="W32" s="152"/>
      <c r="X32" s="152"/>
      <c r="Y32" s="152"/>
      <c r="Z32" s="152"/>
      <c r="AA32" s="152"/>
      <c r="AB32" s="152"/>
      <c r="AC32" s="152"/>
      <c r="AD32" s="152"/>
      <c r="AE32" s="152"/>
      <c r="AF32" s="152"/>
      <c r="AG32" s="152"/>
      <c r="AH32" s="152"/>
      <c r="AI32" s="152"/>
      <c r="AJ32" s="152"/>
      <c r="AK32" s="152"/>
      <c r="AL32" s="152"/>
      <c r="AM32" s="152"/>
      <c r="AN32" s="152"/>
      <c r="AO32" s="152"/>
      <c r="AP32" s="152"/>
      <c r="AQ32" s="152"/>
      <c r="AR32" s="152"/>
      <c r="AS32" s="152"/>
      <c r="AT32" s="152"/>
      <c r="AU32" s="152"/>
      <c r="AV32" s="152"/>
      <c r="AW32" s="152"/>
      <c r="AX32" s="152"/>
      <c r="AY32" s="152"/>
      <c r="AZ32" s="152"/>
      <c r="BA32" s="152"/>
      <c r="BB32" s="152"/>
      <c r="BC32" s="152"/>
      <c r="BD32" s="152"/>
      <c r="BE32" s="152"/>
      <c r="BF32" s="152"/>
      <c r="BG32" s="152"/>
      <c r="BH32" s="152"/>
      <c r="BI32" s="152"/>
      <c r="BJ32" s="152"/>
      <c r="BK32" s="152"/>
      <c r="BL32" s="152"/>
      <c r="BM32" s="152"/>
      <c r="BN32" s="152"/>
      <c r="BO32" s="152"/>
      <c r="BP32" s="152"/>
      <c r="BQ32" s="152"/>
      <c r="BR32" s="152"/>
      <c r="BS32" s="152"/>
      <c r="BT32" s="152"/>
      <c r="BU32" s="152"/>
      <c r="BV32" s="152"/>
      <c r="BW32" s="152"/>
      <c r="BX32" s="152"/>
      <c r="BY32" s="152"/>
      <c r="BZ32" s="152"/>
      <c r="CA32" s="152"/>
      <c r="CB32" s="152"/>
      <c r="CC32" s="152"/>
      <c r="CD32" s="152"/>
      <c r="CE32" s="152"/>
      <c r="CF32" s="152"/>
      <c r="CG32" s="152"/>
      <c r="CH32" s="152"/>
      <c r="CI32" s="152"/>
      <c r="CJ32" s="152"/>
      <c r="CK32" s="152"/>
      <c r="CL32" s="152"/>
      <c r="CM32" s="152"/>
      <c r="CN32" s="152"/>
      <c r="CO32" s="152"/>
      <c r="CP32" s="152"/>
      <c r="CQ32" s="152"/>
      <c r="CR32" s="152"/>
      <c r="CS32" s="152"/>
      <c r="CT32" s="152"/>
      <c r="CU32" s="152"/>
      <c r="CV32" s="152"/>
      <c r="CW32" s="152"/>
      <c r="CX32" s="152"/>
      <c r="CY32" s="152"/>
      <c r="CZ32" s="152"/>
      <c r="DA32" s="152"/>
      <c r="DB32" s="152"/>
      <c r="DC32" s="152"/>
      <c r="DD32" s="152"/>
      <c r="DE32" s="152"/>
      <c r="DF32" s="152"/>
      <c r="DG32" s="152"/>
      <c r="DH32" s="152"/>
      <c r="DI32" s="152"/>
      <c r="DJ32" s="152"/>
      <c r="DK32" s="152"/>
      <c r="DL32" s="152"/>
      <c r="DM32" s="152"/>
      <c r="DN32" s="152"/>
      <c r="DO32" s="152"/>
      <c r="DP32" s="152"/>
      <c r="DQ32" s="152"/>
      <c r="DR32" s="152"/>
      <c r="DS32" s="152"/>
      <c r="DT32" s="152"/>
      <c r="DU32" s="152"/>
      <c r="DV32" s="152"/>
      <c r="DW32" s="152"/>
      <c r="DX32" s="152"/>
      <c r="DY32" s="152"/>
      <c r="DZ32" s="152"/>
      <c r="EA32" s="152"/>
      <c r="EB32" s="152"/>
      <c r="EC32" s="152"/>
      <c r="ED32" s="152"/>
      <c r="EE32" s="152"/>
      <c r="EF32" s="152"/>
      <c r="EG32" s="152"/>
      <c r="EH32" s="152"/>
      <c r="EI32" s="152"/>
      <c r="EJ32" s="152"/>
      <c r="EK32" s="152"/>
      <c r="EL32" s="152"/>
      <c r="EM32" s="152"/>
      <c r="EN32" s="152"/>
      <c r="EO32" s="152"/>
      <c r="EP32" s="152"/>
      <c r="EQ32" s="152"/>
      <c r="ER32" s="152"/>
      <c r="ES32" s="152"/>
      <c r="ET32" s="152"/>
      <c r="EU32" s="152"/>
      <c r="EV32" s="152"/>
      <c r="EW32" s="152"/>
      <c r="EX32" s="152"/>
      <c r="EY32" s="152"/>
      <c r="EZ32" s="152"/>
      <c r="FA32" s="152"/>
      <c r="FB32" s="152"/>
      <c r="FC32" s="152"/>
      <c r="FD32" s="152"/>
      <c r="FE32" s="152"/>
      <c r="FF32" s="152"/>
      <c r="FG32" s="152"/>
      <c r="FH32" s="152"/>
      <c r="FI32" s="152"/>
      <c r="FJ32" s="152"/>
      <c r="FK32" s="152"/>
      <c r="FL32" s="152"/>
      <c r="FM32" s="152"/>
      <c r="FN32" s="152"/>
      <c r="FO32" s="152"/>
      <c r="FP32" s="152"/>
      <c r="FQ32" s="152"/>
      <c r="FR32" s="152"/>
      <c r="FS32" s="152"/>
      <c r="FT32" s="152"/>
      <c r="FU32" s="152"/>
      <c r="FV32" s="152"/>
      <c r="FW32" s="152"/>
      <c r="FX32" s="152"/>
      <c r="FY32" s="152"/>
      <c r="FZ32" s="152"/>
      <c r="GA32" s="152"/>
      <c r="GB32" s="152"/>
      <c r="GC32" s="152"/>
      <c r="GD32" s="152"/>
      <c r="GE32" s="152"/>
      <c r="GF32" s="152"/>
      <c r="GG32" s="152"/>
      <c r="GH32" s="152"/>
      <c r="GI32" s="152"/>
      <c r="GJ32" s="152"/>
      <c r="GK32" s="152"/>
      <c r="GL32" s="152"/>
      <c r="GM32" s="152"/>
      <c r="GN32" s="152"/>
      <c r="GO32" s="152"/>
      <c r="GP32" s="152"/>
      <c r="GQ32" s="152"/>
      <c r="GR32" s="152"/>
      <c r="GS32" s="152"/>
      <c r="GT32" s="152"/>
      <c r="GU32" s="152"/>
      <c r="GV32" s="152"/>
      <c r="GW32" s="152"/>
      <c r="GX32" s="152"/>
      <c r="GY32" s="152"/>
      <c r="GZ32" s="152"/>
      <c r="HA32" s="152"/>
      <c r="HB32" s="152"/>
      <c r="HC32" s="152"/>
      <c r="HD32" s="152"/>
      <c r="HE32" s="152"/>
      <c r="HF32" s="152"/>
      <c r="HG32" s="152"/>
      <c r="HH32" s="152"/>
      <c r="HI32" s="152"/>
      <c r="HJ32" s="152"/>
      <c r="HK32" s="152"/>
      <c r="HL32" s="152"/>
      <c r="HM32" s="152"/>
      <c r="HN32" s="152"/>
      <c r="HO32" s="152"/>
      <c r="HP32" s="152"/>
      <c r="HQ32" s="152"/>
      <c r="HR32" s="152"/>
      <c r="HS32" s="152"/>
      <c r="HT32" s="152"/>
      <c r="HU32" s="152"/>
      <c r="HV32" s="152"/>
      <c r="HW32" s="152"/>
      <c r="HX32" s="152"/>
      <c r="HY32" s="152"/>
      <c r="HZ32" s="152"/>
      <c r="IA32" s="152"/>
      <c r="IB32" s="152"/>
      <c r="IC32" s="152"/>
      <c r="ID32" s="152"/>
      <c r="IE32" s="152"/>
      <c r="IF32" s="152"/>
      <c r="IG32" s="152"/>
      <c r="IH32" s="152"/>
      <c r="II32" s="152"/>
      <c r="IJ32" s="152"/>
      <c r="IK32" s="152"/>
      <c r="IL32" s="152"/>
      <c r="IM32" s="152"/>
      <c r="IN32" s="152"/>
      <c r="IO32" s="152"/>
      <c r="IP32" s="152"/>
      <c r="IQ32" s="152"/>
      <c r="IR32" s="152"/>
      <c r="IS32" s="152"/>
      <c r="IT32" s="152"/>
      <c r="IU32" s="152"/>
      <c r="IV32" s="152"/>
      <c r="IW32" s="152"/>
    </row>
    <row r="33" customFormat="false" ht="3.75" hidden="false" customHeight="true" outlineLevel="0" collapsed="false">
      <c r="A33" s="152"/>
      <c r="B33" s="15"/>
      <c r="C33" s="174"/>
      <c r="D33" s="175"/>
      <c r="E33" s="152"/>
      <c r="F33" s="175"/>
      <c r="G33" s="152"/>
      <c r="H33" s="152"/>
      <c r="I33" s="152"/>
      <c r="J33" s="152"/>
      <c r="K33" s="152"/>
      <c r="L33" s="152"/>
      <c r="M33" s="152"/>
      <c r="N33" s="152"/>
      <c r="O33" s="152"/>
      <c r="P33" s="152"/>
      <c r="Q33" s="152"/>
      <c r="R33" s="152"/>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2"/>
      <c r="AT33" s="152"/>
      <c r="AU33" s="152"/>
      <c r="AV33" s="152"/>
      <c r="AW33" s="152"/>
      <c r="AX33" s="152"/>
      <c r="AY33" s="152"/>
      <c r="AZ33" s="152"/>
      <c r="BA33" s="152"/>
      <c r="BB33" s="152"/>
      <c r="BC33" s="152"/>
      <c r="BD33" s="152"/>
      <c r="BE33" s="152"/>
      <c r="BF33" s="152"/>
      <c r="BG33" s="152"/>
      <c r="BH33" s="152"/>
      <c r="BI33" s="152"/>
      <c r="BJ33" s="152"/>
      <c r="BK33" s="152"/>
      <c r="BL33" s="152"/>
      <c r="BM33" s="152"/>
      <c r="BN33" s="152"/>
      <c r="BO33" s="152"/>
      <c r="BP33" s="152"/>
      <c r="BQ33" s="152"/>
      <c r="BR33" s="152"/>
      <c r="BS33" s="152"/>
      <c r="BT33" s="152"/>
      <c r="BU33" s="152"/>
      <c r="BV33" s="152"/>
      <c r="BW33" s="152"/>
      <c r="BX33" s="152"/>
      <c r="BY33" s="152"/>
      <c r="BZ33" s="152"/>
      <c r="CA33" s="152"/>
      <c r="CB33" s="152"/>
      <c r="CC33" s="152"/>
      <c r="CD33" s="152"/>
      <c r="CE33" s="152"/>
      <c r="CF33" s="152"/>
      <c r="CG33" s="152"/>
      <c r="CH33" s="152"/>
      <c r="CI33" s="152"/>
      <c r="CJ33" s="152"/>
      <c r="CK33" s="152"/>
      <c r="CL33" s="152"/>
      <c r="CM33" s="152"/>
      <c r="CN33" s="152"/>
      <c r="CO33" s="152"/>
      <c r="CP33" s="152"/>
      <c r="CQ33" s="152"/>
      <c r="CR33" s="152"/>
      <c r="CS33" s="152"/>
      <c r="CT33" s="152"/>
      <c r="CU33" s="152"/>
      <c r="CV33" s="152"/>
      <c r="CW33" s="152"/>
      <c r="CX33" s="152"/>
      <c r="CY33" s="152"/>
      <c r="CZ33" s="152"/>
      <c r="DA33" s="152"/>
      <c r="DB33" s="152"/>
      <c r="DC33" s="152"/>
      <c r="DD33" s="152"/>
      <c r="DE33" s="152"/>
      <c r="DF33" s="152"/>
      <c r="DG33" s="152"/>
      <c r="DH33" s="152"/>
      <c r="DI33" s="152"/>
      <c r="DJ33" s="152"/>
      <c r="DK33" s="152"/>
      <c r="DL33" s="152"/>
      <c r="DM33" s="152"/>
      <c r="DN33" s="152"/>
      <c r="DO33" s="152"/>
      <c r="DP33" s="152"/>
      <c r="DQ33" s="152"/>
      <c r="DR33" s="152"/>
      <c r="DS33" s="152"/>
      <c r="DT33" s="152"/>
      <c r="DU33" s="152"/>
      <c r="DV33" s="152"/>
      <c r="DW33" s="152"/>
      <c r="DX33" s="152"/>
      <c r="DY33" s="152"/>
      <c r="DZ33" s="152"/>
      <c r="EA33" s="152"/>
      <c r="EB33" s="152"/>
      <c r="EC33" s="152"/>
      <c r="ED33" s="152"/>
      <c r="EE33" s="152"/>
      <c r="EF33" s="152"/>
      <c r="EG33" s="152"/>
      <c r="EH33" s="152"/>
      <c r="EI33" s="152"/>
      <c r="EJ33" s="152"/>
      <c r="EK33" s="152"/>
      <c r="EL33" s="152"/>
      <c r="EM33" s="152"/>
      <c r="EN33" s="152"/>
      <c r="EO33" s="152"/>
      <c r="EP33" s="152"/>
      <c r="EQ33" s="152"/>
      <c r="ER33" s="152"/>
      <c r="ES33" s="152"/>
      <c r="ET33" s="152"/>
      <c r="EU33" s="152"/>
      <c r="EV33" s="152"/>
      <c r="EW33" s="152"/>
      <c r="EX33" s="152"/>
      <c r="EY33" s="152"/>
      <c r="EZ33" s="152"/>
      <c r="FA33" s="152"/>
      <c r="FB33" s="152"/>
      <c r="FC33" s="152"/>
      <c r="FD33" s="152"/>
      <c r="FE33" s="152"/>
      <c r="FF33" s="152"/>
      <c r="FG33" s="152"/>
      <c r="FH33" s="152"/>
      <c r="FI33" s="152"/>
      <c r="FJ33" s="152"/>
      <c r="FK33" s="152"/>
      <c r="FL33" s="152"/>
      <c r="FM33" s="152"/>
      <c r="FN33" s="152"/>
      <c r="FO33" s="152"/>
      <c r="FP33" s="152"/>
      <c r="FQ33" s="152"/>
      <c r="FR33" s="152"/>
      <c r="FS33" s="152"/>
      <c r="FT33" s="152"/>
      <c r="FU33" s="152"/>
      <c r="FV33" s="152"/>
      <c r="FW33" s="152"/>
      <c r="FX33" s="152"/>
      <c r="FY33" s="152"/>
      <c r="FZ33" s="152"/>
      <c r="GA33" s="152"/>
      <c r="GB33" s="152"/>
      <c r="GC33" s="152"/>
      <c r="GD33" s="152"/>
      <c r="GE33" s="152"/>
      <c r="GF33" s="152"/>
      <c r="GG33" s="152"/>
      <c r="GH33" s="152"/>
      <c r="GI33" s="152"/>
      <c r="GJ33" s="152"/>
      <c r="GK33" s="152"/>
      <c r="GL33" s="152"/>
      <c r="GM33" s="152"/>
      <c r="GN33" s="152"/>
      <c r="GO33" s="152"/>
      <c r="GP33" s="152"/>
      <c r="GQ33" s="152"/>
      <c r="GR33" s="152"/>
      <c r="GS33" s="152"/>
      <c r="GT33" s="152"/>
      <c r="GU33" s="152"/>
      <c r="GV33" s="152"/>
      <c r="GW33" s="152"/>
      <c r="GX33" s="152"/>
      <c r="GY33" s="152"/>
      <c r="GZ33" s="152"/>
      <c r="HA33" s="152"/>
      <c r="HB33" s="152"/>
      <c r="HC33" s="152"/>
      <c r="HD33" s="152"/>
      <c r="HE33" s="152"/>
      <c r="HF33" s="152"/>
      <c r="HG33" s="152"/>
      <c r="HH33" s="152"/>
      <c r="HI33" s="152"/>
      <c r="HJ33" s="152"/>
      <c r="HK33" s="152"/>
      <c r="HL33" s="152"/>
      <c r="HM33" s="152"/>
      <c r="HN33" s="152"/>
      <c r="HO33" s="152"/>
      <c r="HP33" s="152"/>
      <c r="HQ33" s="152"/>
      <c r="HR33" s="152"/>
      <c r="HS33" s="152"/>
      <c r="HT33" s="152"/>
      <c r="HU33" s="152"/>
      <c r="HV33" s="152"/>
      <c r="HW33" s="152"/>
      <c r="HX33" s="152"/>
      <c r="HY33" s="152"/>
      <c r="HZ33" s="152"/>
      <c r="IA33" s="152"/>
      <c r="IB33" s="152"/>
      <c r="IC33" s="152"/>
      <c r="ID33" s="152"/>
      <c r="IE33" s="152"/>
      <c r="IF33" s="152"/>
      <c r="IG33" s="152"/>
      <c r="IH33" s="152"/>
      <c r="II33" s="152"/>
      <c r="IJ33" s="152"/>
      <c r="IK33" s="152"/>
      <c r="IL33" s="152"/>
      <c r="IM33" s="152"/>
      <c r="IN33" s="152"/>
      <c r="IO33" s="152"/>
      <c r="IP33" s="152"/>
      <c r="IQ33" s="152"/>
      <c r="IR33" s="152"/>
      <c r="IS33" s="152"/>
      <c r="IT33" s="152"/>
      <c r="IU33" s="152"/>
      <c r="IV33" s="152"/>
      <c r="IW33" s="152"/>
    </row>
    <row r="34" customFormat="false" ht="15.75" hidden="false" customHeight="false" outlineLevel="0" collapsed="false">
      <c r="B34" s="168" t="s">
        <v>229</v>
      </c>
      <c r="C34" s="191" t="n">
        <v>56</v>
      </c>
    </row>
    <row r="35" customFormat="false" ht="4.5" hidden="false" customHeight="true" outlineLevel="0" collapsed="false">
      <c r="B35" s="15"/>
      <c r="C35" s="152"/>
    </row>
    <row r="36" customFormat="false" ht="15.75" hidden="false" customHeight="false" outlineLevel="0" collapsed="false">
      <c r="B36" s="168" t="s">
        <v>230</v>
      </c>
      <c r="C36" s="192" t="n">
        <v>260000</v>
      </c>
      <c r="D36" s="180" t="s">
        <v>192</v>
      </c>
    </row>
    <row r="37" customFormat="false" ht="3.75" hidden="false" customHeight="true" outlineLevel="0" collapsed="false">
      <c r="B37" s="15"/>
      <c r="C37" s="193"/>
    </row>
    <row r="38" customFormat="false" ht="15.75" hidden="false" customHeight="false" outlineLevel="0" collapsed="false">
      <c r="B38" s="168" t="s">
        <v>231</v>
      </c>
      <c r="C38" s="194" t="n">
        <v>17600</v>
      </c>
      <c r="D38" s="180" t="s">
        <v>192</v>
      </c>
    </row>
    <row r="39" customFormat="false" ht="4.5" hidden="false" customHeight="true" outlineLevel="0" collapsed="false">
      <c r="C39" s="159"/>
    </row>
    <row r="40" customFormat="false" ht="6" hidden="false" customHeight="true" outlineLevel="0" collapsed="false">
      <c r="B40" s="176"/>
      <c r="C40" s="161"/>
    </row>
    <row r="41" customFormat="false" ht="12.75" hidden="false" customHeight="false" outlineLevel="0" collapsed="false">
      <c r="D41" s="37"/>
      <c r="F41" s="37"/>
    </row>
    <row r="42" customFormat="false" ht="3.75" hidden="false" customHeight="true" outlineLevel="0" collapsed="false">
      <c r="D42" s="37"/>
      <c r="F42" s="37"/>
    </row>
    <row r="43" customFormat="false" ht="12.75" hidden="false" customHeight="false" outlineLevel="0" collapsed="false">
      <c r="D43" s="37"/>
      <c r="F43" s="37"/>
    </row>
    <row r="44" customFormat="false" ht="3.75" hidden="false" customHeight="true" outlineLevel="0" collapsed="false">
      <c r="D44" s="37"/>
      <c r="F44" s="37"/>
    </row>
    <row r="45" customFormat="false" ht="12.75" hidden="false" customHeight="false" outlineLevel="0" collapsed="false">
      <c r="D45" s="37"/>
      <c r="F45" s="37"/>
    </row>
    <row r="46" customFormat="false" ht="6" hidden="false" customHeight="true" outlineLevel="0" collapsed="false">
      <c r="D46" s="37"/>
      <c r="F46" s="37"/>
    </row>
    <row r="47" customFormat="false" ht="12.75" hidden="false" customHeight="false" outlineLevel="0" collapsed="false">
      <c r="D47" s="37"/>
      <c r="F47" s="37"/>
    </row>
    <row r="48" customFormat="false" ht="6.75" hidden="false" customHeight="true" outlineLevel="0" collapsed="false">
      <c r="D48" s="37"/>
      <c r="F48" s="37"/>
    </row>
    <row r="49" customFormat="false" ht="12.75" hidden="false" customHeight="false" outlineLevel="0" collapsed="false">
      <c r="D49" s="37"/>
      <c r="F49" s="37"/>
    </row>
    <row r="50" customFormat="false" ht="4.5" hidden="false" customHeight="true" outlineLevel="0" collapsed="false">
      <c r="D50" s="37"/>
      <c r="F50" s="37"/>
    </row>
    <row r="51" customFormat="false" ht="12.75" hidden="false" customHeight="false" outlineLevel="0" collapsed="false">
      <c r="D51" s="37"/>
      <c r="F51" s="37"/>
    </row>
    <row r="52" customFormat="false" ht="4.5" hidden="false" customHeight="true" outlineLevel="0" collapsed="false">
      <c r="D52" s="37"/>
      <c r="F52" s="37"/>
    </row>
    <row r="53" customFormat="false" ht="12.75" hidden="false" customHeight="false" outlineLevel="0" collapsed="false">
      <c r="D53" s="37"/>
      <c r="F53" s="37"/>
    </row>
    <row r="54" customFormat="false" ht="12.75" hidden="false" customHeight="false" outlineLevel="0" collapsed="false">
      <c r="D54" s="37"/>
      <c r="F54" s="37"/>
    </row>
    <row r="55" customFormat="false" ht="12.75" hidden="false" customHeight="false" outlineLevel="0" collapsed="false">
      <c r="D55" s="37"/>
      <c r="F55" s="37"/>
    </row>
    <row r="56" customFormat="false" ht="12.75" hidden="false" customHeight="false" outlineLevel="0" collapsed="false">
      <c r="D56" s="37"/>
      <c r="F56" s="37"/>
    </row>
    <row r="57" customFormat="false" ht="12.75" hidden="false" customHeight="false" outlineLevel="0" collapsed="false">
      <c r="D57" s="37"/>
      <c r="F57" s="37"/>
    </row>
    <row r="58" customFormat="false" ht="12.75" hidden="false" customHeight="false" outlineLevel="0" collapsed="false">
      <c r="D58" s="37"/>
      <c r="F58" s="37"/>
    </row>
    <row r="59" customFormat="false" ht="12.75" hidden="false" customHeight="false" outlineLevel="0" collapsed="false">
      <c r="D59" s="37"/>
      <c r="F59" s="37"/>
    </row>
    <row r="60" customFormat="false" ht="12.75" hidden="false" customHeight="false" outlineLevel="0" collapsed="false">
      <c r="D60" s="37"/>
      <c r="F60" s="37"/>
    </row>
    <row r="61" customFormat="false" ht="12.75" hidden="false" customHeight="false" outlineLevel="0" collapsed="false">
      <c r="D61" s="37"/>
      <c r="F61" s="37"/>
    </row>
    <row r="62" customFormat="false" ht="12.75" hidden="false" customHeight="false" outlineLevel="0" collapsed="false">
      <c r="D62" s="37"/>
      <c r="F62" s="37"/>
    </row>
    <row r="63" customFormat="false" ht="12.75" hidden="false" customHeight="false" outlineLevel="0" collapsed="false">
      <c r="D63" s="37"/>
      <c r="F63" s="37"/>
    </row>
    <row r="64" customFormat="false" ht="12.75" hidden="false" customHeight="false" outlineLevel="0" collapsed="false">
      <c r="D64" s="37"/>
      <c r="F64" s="37"/>
    </row>
    <row r="65" customFormat="false" ht="12.75" hidden="false" customHeight="false" outlineLevel="0" collapsed="false">
      <c r="D65" s="37"/>
      <c r="F65" s="37"/>
    </row>
    <row r="66" customFormat="false" ht="12.75" hidden="false" customHeight="false" outlineLevel="0" collapsed="false">
      <c r="D66" s="37"/>
      <c r="F66" s="37"/>
    </row>
    <row r="67" customFormat="false" ht="12.75" hidden="false" customHeight="false" outlineLevel="0" collapsed="false">
      <c r="D67" s="37"/>
      <c r="F67" s="37"/>
    </row>
    <row r="68" customFormat="false" ht="12.75" hidden="false" customHeight="false" outlineLevel="0" collapsed="false">
      <c r="D68" s="37"/>
      <c r="F68" s="37"/>
    </row>
    <row r="69" customFormat="false" ht="12.75" hidden="false" customHeight="false" outlineLevel="0" collapsed="false">
      <c r="D69" s="37"/>
      <c r="F69" s="37"/>
    </row>
    <row r="70" customFormat="false" ht="12.75" hidden="false" customHeight="false" outlineLevel="0" collapsed="false">
      <c r="D70" s="37"/>
      <c r="F70" s="37"/>
    </row>
    <row r="71" customFormat="false" ht="12.75" hidden="false" customHeight="false" outlineLevel="0" collapsed="false">
      <c r="D71" s="37"/>
      <c r="F71" s="37"/>
    </row>
    <row r="72" customFormat="false" ht="12.75" hidden="false" customHeight="false" outlineLevel="0" collapsed="false">
      <c r="D72" s="37"/>
      <c r="F72" s="37"/>
    </row>
    <row r="73" customFormat="false" ht="12.75" hidden="false" customHeight="false" outlineLevel="0" collapsed="false">
      <c r="D73" s="37"/>
      <c r="F73" s="37"/>
    </row>
    <row r="74" customFormat="false" ht="12.75" hidden="false" customHeight="false" outlineLevel="0" collapsed="false">
      <c r="D74" s="37"/>
      <c r="F74" s="37"/>
    </row>
    <row r="75" customFormat="false" ht="12.75" hidden="false" customHeight="false" outlineLevel="0" collapsed="false">
      <c r="D75" s="37"/>
      <c r="F75" s="37"/>
    </row>
    <row r="76" customFormat="false" ht="12.75" hidden="false" customHeight="false" outlineLevel="0" collapsed="false">
      <c r="D76" s="37"/>
      <c r="F76" s="37"/>
    </row>
    <row r="77" customFormat="false" ht="12.75" hidden="false" customHeight="false" outlineLevel="0" collapsed="false">
      <c r="D77" s="37"/>
      <c r="F77" s="37"/>
    </row>
    <row r="78" customFormat="false" ht="12.75" hidden="false" customHeight="false" outlineLevel="0" collapsed="false">
      <c r="D78" s="37"/>
      <c r="F78" s="37"/>
    </row>
    <row r="79" customFormat="false" ht="12.75" hidden="false" customHeight="false" outlineLevel="0" collapsed="false">
      <c r="D79" s="37"/>
      <c r="F79" s="37"/>
    </row>
    <row r="80" customFormat="false" ht="12.75" hidden="false" customHeight="false" outlineLevel="0" collapsed="false">
      <c r="D80" s="37"/>
      <c r="F80" s="37"/>
    </row>
    <row r="81" customFormat="false" ht="12.75" hidden="false" customHeight="false" outlineLevel="0" collapsed="false">
      <c r="D81" s="37"/>
      <c r="F81" s="37"/>
    </row>
    <row r="82" customFormat="false" ht="12.75" hidden="false" customHeight="false" outlineLevel="0" collapsed="false">
      <c r="D82" s="37"/>
      <c r="F82" s="37"/>
    </row>
    <row r="83" customFormat="false" ht="12.75" hidden="false" customHeight="false" outlineLevel="0" collapsed="false">
      <c r="D83" s="37"/>
      <c r="F83" s="37"/>
    </row>
    <row r="84" customFormat="false" ht="12.75" hidden="false" customHeight="false" outlineLevel="0" collapsed="false">
      <c r="D84" s="37"/>
      <c r="F84" s="37"/>
    </row>
    <row r="85" customFormat="false" ht="12.75" hidden="false" customHeight="false" outlineLevel="0" collapsed="false">
      <c r="D85" s="37"/>
      <c r="F85" s="37"/>
    </row>
    <row r="86" customFormat="false" ht="12.75" hidden="false" customHeight="false" outlineLevel="0" collapsed="false">
      <c r="D86" s="37"/>
      <c r="F86" s="37"/>
    </row>
    <row r="87" customFormat="false" ht="12.75" hidden="false" customHeight="false" outlineLevel="0" collapsed="false">
      <c r="D87" s="37"/>
      <c r="F87" s="37"/>
    </row>
  </sheetData>
  <dataValidations count="1">
    <dataValidation allowBlank="true" errorStyle="stop" operator="between" showDropDown="false" showErrorMessage="true" showInputMessage="false" sqref="C4 C9 C14 C19 C24 C29" type="list">
      <formula1>$F$19:$F$21</formula1>
      <formula2>0</formula2>
    </dataValidation>
  </dataValidation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2001-11-07T15:41:26Z</dcterms:created>
  <dc:creator>Datastream</dc:creator>
  <dc:description/>
  <dc:language>en-US</dc:language>
  <cp:lastModifiedBy>GE Power Systems</cp:lastModifiedBy>
  <cp:lastPrinted>2002-07-05T15:58:57Z</cp:lastPrinted>
  <dcterms:modified xsi:type="dcterms:W3CDTF">2002-07-05T20:18:24Z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r8>-361627423</vt:r8>
  </property>
  <property fmtid="{D5CDD505-2E9C-101B-9397-08002B2CF9AE}" pid="3" name="_AuthorEmail">
    <vt:lpwstr>Dustin.Caudell@datastream.net</vt:lpwstr>
  </property>
  <property fmtid="{D5CDD505-2E9C-101B-9397-08002B2CF9AE}" pid="4" name="_AuthorEmailDisplayName">
    <vt:lpwstr>Dustin Caudell</vt:lpwstr>
  </property>
  <property fmtid="{D5CDD505-2E9C-101B-9397-08002B2CF9AE}" pid="5" name="_EmailSubject">
    <vt:lpwstr>ROI Model</vt:lpwstr>
  </property>
  <property fmtid="{D5CDD505-2E9C-101B-9397-08002B2CF9AE}" pid="6" name="_PreviousAdHocReviewCycleID">
    <vt:r8>-126104259</vt:r8>
  </property>
</Properties>
</file>