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17.xml" ContentType="application/vnd.openxmlformats-officedocument.spreadsheetml.comments+xml"/>
  <Override PartName="/xl/comments14.xml" ContentType="application/vnd.openxmlformats-officedocument.spreadsheetml.comments+xml"/>
  <Override PartName="/xl/media/image1.wmf" ContentType="image/x-wmf"/>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_rels/drawing1.xml.rels" ContentType="application/vnd.openxmlformats-package.relationships+xml"/>
  <Override PartName="/xl/drawings/vmlDrawing5.vml" ContentType="application/vnd.openxmlformats-officedocument.vmlDrawing"/>
  <Override PartName="/xl/drawings/vmlDrawing6.vml" ContentType="application/vnd.openxmlformats-officedocument.vmlDrawing"/>
  <Override PartName="/xl/sharedStrings.xml" ContentType="application/vnd.openxmlformats-officedocument.spreadsheetml.sharedStrings+xml"/>
  <Override PartName="/xl/comments16.xml" ContentType="application/vnd.openxmlformats-officedocument.spreadsheetml.comments+xml"/>
  <Override PartName="/xl/styles.xml" ContentType="application/vnd.openxmlformats-officedocument.spreadsheetml.styles+xml"/>
  <Override PartName="/xl/comments15.xml" ContentType="application/vnd.openxmlformats-officedocument.spreadsheetml.comments+xml"/>
  <Override PartName="/xl/comments18.xml" ContentType="application/vnd.openxmlformats-officedocument.spreadsheetml.comments+xml"/>
  <Override PartName="/xl/theme/theme1.xml" ContentType="application/vnd.openxmlformats-officedocument.theme+xml"/>
  <Override PartName="/xl/worksheets/_rels/sheet19.xml.rels" ContentType="application/vnd.openxmlformats-package.relationships+xml"/>
  <Override PartName="/xl/worksheets/_rels/sheet18.xml.rels" ContentType="application/vnd.openxmlformats-package.relationships+xml"/>
  <Override PartName="/xl/worksheets/_rels/sheet17.xml.rels" ContentType="application/vnd.openxmlformats-package.relationships+xml"/>
  <Override PartName="/xl/worksheets/_rels/sheet16.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4.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comments19.xml" ContentType="application/vnd.openxmlformats-officedocument.spreadsheetml.comments+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alue Workbook Overview" sheetId="1" state="visible" r:id="rId3"/>
    <sheet name="Value Area Map" sheetId="2" state="visible" r:id="rId4"/>
    <sheet name="Value Summary" sheetId="3" state="visible" r:id="rId5"/>
    <sheet name="Income Statement Impact" sheetId="4" state="visible" r:id="rId6"/>
    <sheet name="Bal. Sheet and Cash Flow Impact" sheetId="5" state="visible" r:id="rId7"/>
    <sheet name="Key Financial Ratios" sheetId="6" state="visible" r:id="rId8"/>
    <sheet name="General Financial Info Survey" sheetId="7" state="visible" r:id="rId9"/>
    <sheet name="MRO Supply Chain Survey" sheetId="8" state="visible" r:id="rId10"/>
    <sheet name="Workforce Mgmt Survey" sheetId="9" state="visible" r:id="rId11"/>
    <sheet name="IT Survey" sheetId="10" state="visible" r:id="rId12"/>
    <sheet name="Capital Investment Survey" sheetId="11" state="visible" r:id="rId13"/>
    <sheet name="Asset Productivity Survey" sheetId="12" state="visible" r:id="rId14"/>
    <sheet name="Operating Risk Survey" sheetId="13" state="visible" r:id="rId15"/>
    <sheet name="MRO Supply Chain Value" sheetId="14" state="visible" r:id="rId16"/>
    <sheet name="Workforce Mgmt Value" sheetId="15" state="visible" r:id="rId17"/>
    <sheet name="IT Value" sheetId="16" state="visible" r:id="rId18"/>
    <sheet name="Capital Investment Value" sheetId="17" state="visible" r:id="rId19"/>
    <sheet name="Asset Productivity Value" sheetId="18" state="visible" r:id="rId20"/>
    <sheet name="Operating Risk Value" sheetId="19" state="visible" r:id="rId21"/>
  </sheets>
  <definedNames>
    <definedName function="false" hidden="false" localSheetId="11" name="_xlnm.Print_Area" vbProcedure="false">'Asset Productivity Survey'!$A$1:$D$26</definedName>
    <definedName function="false" hidden="false" localSheetId="17" name="_xlnm.Print_Area" vbProcedure="false">'Asset Productivity Value'!$A$1:$H$15</definedName>
    <definedName function="false" hidden="false" localSheetId="4" name="_xlnm.Print_Area" vbProcedure="false">'Bal. Sheet and Cash Flow Impact'!$B$2:$E$46</definedName>
    <definedName function="false" hidden="false" localSheetId="10" name="_xlnm.Print_Area" vbProcedure="false">'Capital Investment Survey'!$A$1:$D$35</definedName>
    <definedName function="false" hidden="false" localSheetId="16" name="_xlnm.Print_Area" vbProcedure="false">'Capital Investment Value'!$A$1:$H$23</definedName>
    <definedName function="false" hidden="false" localSheetId="3" name="_xlnm.Print_Area" vbProcedure="false">'Income Statement Impact'!$B$2:$E$36</definedName>
    <definedName function="false" hidden="false" localSheetId="9" name="_xlnm.Print_Area" vbProcedure="false">'IT Survey'!$A$1:$D$38</definedName>
    <definedName function="false" hidden="false" localSheetId="15" name="_xlnm.Print_Area" vbProcedure="false">'IT Value'!$A$1:$H$21</definedName>
    <definedName function="false" hidden="false" localSheetId="7" name="_xlnm.Print_Area" vbProcedure="false">'MRO Supply Chain Survey'!$A$1:$D$49</definedName>
    <definedName function="false" hidden="false" localSheetId="13" name="_xlnm.Print_Area" vbProcedure="false">'MRO Supply Chain Value'!$A$1:$H$26</definedName>
    <definedName function="false" hidden="false" localSheetId="12" name="_xlnm.Print_Area" vbProcedure="false">'Operating Risk Survey'!$A$1:$D$23</definedName>
    <definedName function="false" hidden="false" localSheetId="18" name="_xlnm.Print_Area" vbProcedure="false">'Operating Risk Value'!$A$1:$H$19</definedName>
    <definedName function="false" hidden="false" localSheetId="1" name="_xlnm.Print_Area" vbProcedure="false">'Value Area Map'!$A$1:$F$19</definedName>
    <definedName function="false" hidden="false" localSheetId="2" name="_xlnm.Print_Area" vbProcedure="false">'Value Summary'!$B$3:$J$31</definedName>
    <definedName function="false" hidden="false" localSheetId="0" name="_xlnm.Print_Area" vbProcedure="false">'Value Workbook Overview'!$A$1:$B$31</definedName>
    <definedName function="false" hidden="false" localSheetId="8" name="_xlnm.Print_Area" vbProcedure="false">'Workforce Mgmt Survey'!$A$1:$D$40</definedName>
    <definedName function="false" hidden="false" localSheetId="14" name="_xlnm.Print_Area" vbProcedure="false">'Workforce Mgmt Value'!$A$2:$H$17</definedName>
  </definedNames>
  <calcPr iterateCount="100" refMode="A1" iterate="false" iterateDelta="0.001"/>
  <extLst>
    <ext xmlns:loext="http://schemas.libreoffice.org/" uri="{7626C862-2A13-11E5-B345-FEFF819CDC9F}">
      <loext:extCalcPr stringRefSyntax="CalcA1"/>
    </ext>
  </extLst>
</workbook>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By consolidating the vendor base and reducing maverick buying, our customers can see significant reductions in piece prices.
</t>
        </r>
      </text>
      <mc:AlternateContent>
        <mc:Choice Requires="v2">
          <commentPr autoFill="true" autoScale="false" colHidden="false" locked="false" rowHidden="false" textHAlign="justify" textVAlign="top">
            <anchor moveWithCells="false" sizeWithCells="false">
              <xdr:from>
                <xdr:col>2</xdr:col>
                <xdr:colOff>9</xdr:colOff>
                <xdr:row>4</xdr:row>
                <xdr:rowOff>0</xdr:rowOff>
              </xdr:from>
              <xdr:to>
                <xdr:col>5</xdr:col>
                <xdr:colOff>20</xdr:colOff>
                <xdr:row>7</xdr:row>
                <xdr:rowOff>9</xdr:rowOff>
              </xdr:to>
            </anchor>
          </commentPr>
        </mc:Choice>
        <mc:Fallback/>
      </mc:AlternateContent>
    </comment>
    <comment ref="B6" authorId="0">
      <text>
        <r>
          <rPr>
            <sz val="12"/>
            <color rgb="FF000000"/>
            <rFont val="Tahoma"/>
            <family val="2"/>
          </rPr>
          <t xml:space="preserve">By linking asset management, MRO inventory, and the supplier's order management system our customers can speed up the supply chain, reduce lead times, and drive down inventory levels dramatically.  Also, our asset management solution provides enterprise wide inventory visibility that can reduce purchases of redundant and expensive OEM parts.</t>
        </r>
      </text>
      <mc:AlternateContent>
        <mc:Choice Requires="v2">
          <commentPr autoFill="true" autoScale="false" colHidden="false" locked="false" rowHidden="false" textHAlign="justify" textVAlign="top">
            <anchor moveWithCells="false" sizeWithCells="false">
              <xdr:from>
                <xdr:col>2</xdr:col>
                <xdr:colOff>9</xdr:colOff>
                <xdr:row>4</xdr:row>
                <xdr:rowOff>9</xdr:rowOff>
              </xdr:from>
              <xdr:to>
                <xdr:col>4</xdr:col>
                <xdr:colOff>71</xdr:colOff>
                <xdr:row>13</xdr:row>
                <xdr:rowOff>12</xdr:rowOff>
              </xdr:to>
            </anchor>
          </commentPr>
        </mc:Choice>
        <mc:Fallback/>
      </mc:AlternateContent>
    </comment>
    <comment ref="B7" authorId="0">
      <text>
        <r>
          <rPr>
            <sz val="12"/>
            <color rgb="FF000000"/>
            <rFont val="Tahoma"/>
            <family val="2"/>
          </rPr>
          <t xml:space="preserve">Our customers can save significant admin $ by moving to a completely electronic MRO supply chain that automates and simplifies the purchasing process and labor required.</t>
        </r>
      </text>
      <mc:AlternateContent>
        <mc:Choice Requires="v2">
          <commentPr autoFill="true" autoScale="false" colHidden="false" locked="false" rowHidden="false" textHAlign="justify" textVAlign="top">
            <anchor moveWithCells="false" sizeWithCells="false">
              <xdr:from>
                <xdr:col>2</xdr:col>
                <xdr:colOff>9</xdr:colOff>
                <xdr:row>5</xdr:row>
                <xdr:rowOff>9</xdr:rowOff>
              </xdr:from>
              <xdr:to>
                <xdr:col>5</xdr:col>
                <xdr:colOff>29</xdr:colOff>
                <xdr:row>10</xdr:row>
                <xdr:rowOff>1</xdr:rowOff>
              </xdr:to>
            </anchor>
          </commentPr>
        </mc:Choice>
        <mc:Fallback/>
      </mc:AlternateContent>
    </comment>
    <comment ref="B8" authorId="0">
      <text>
        <r>
          <rPr>
            <sz val="12"/>
            <color rgb="FF000000"/>
            <rFont val="Tahoma"/>
            <family val="2"/>
          </rPr>
          <t xml:space="preserve">25% Carrying Cost = 
Cost of Capital @ 6%
Obsolescence @ 6%
Handling and Clerical Control @ 5%
Shrinkage @ 3%
Warehouse Expense @2%
Taxes @2%
Insurance @1%
 </t>
        </r>
      </text>
      <mc:AlternateContent>
        <mc:Choice Requires="v2">
          <commentPr autoFill="true" autoScale="false" colHidden="false" locked="false" rowHidden="false" textHAlign="justify" textVAlign="top">
            <anchor moveWithCells="false" sizeWithCells="false">
              <xdr:from>
                <xdr:col>1</xdr:col>
                <xdr:colOff>128</xdr:colOff>
                <xdr:row>1</xdr:row>
                <xdr:rowOff>14</xdr:rowOff>
              </xdr:from>
              <xdr:to>
                <xdr:col>2</xdr:col>
                <xdr:colOff>133</xdr:colOff>
                <xdr:row>10</xdr:row>
                <xdr:rowOff>1</xdr:rowOff>
              </xdr:to>
            </anchor>
          </commentPr>
        </mc:Choice>
        <mc:Fallback/>
      </mc:AlternateContent>
    </comment>
    <comment ref="B13" authorId="0">
      <text>
        <r>
          <rPr>
            <sz val="12"/>
            <color rgb="FF000000"/>
            <rFont val="Tahoma"/>
            <family val="2"/>
          </rPr>
          <t xml:space="preserve">By linking asset management, MRO inventory, and the supplier's order management system our customers can speed up the supply chain and reduce lead times significantly.</t>
        </r>
      </text>
      <mc:AlternateContent>
        <mc:Choice Requires="v2">
          <commentPr autoFill="true" autoScale="false" colHidden="false" locked="false" rowHidden="false" textHAlign="justify" textVAlign="top">
            <anchor moveWithCells="false" sizeWithCells="false">
              <xdr:from>
                <xdr:col>2</xdr:col>
                <xdr:colOff>16</xdr:colOff>
                <xdr:row>11</xdr:row>
                <xdr:rowOff>12</xdr:rowOff>
              </xdr:from>
              <xdr:to>
                <xdr:col>4</xdr:col>
                <xdr:colOff>40</xdr:colOff>
                <xdr:row>16</xdr:row>
                <xdr:rowOff>18</xdr:rowOff>
              </xdr:to>
            </anchor>
          </commentPr>
        </mc:Choice>
        <mc:Fallback/>
      </mc:AlternateContent>
    </comment>
    <comment ref="B14" authorId="0">
      <text>
        <r>
          <rPr>
            <sz val="12"/>
            <color rgb="FF000000"/>
            <rFont val="Tahoma"/>
            <family val="2"/>
          </rPr>
          <t xml:space="preserve">By lowering inventory levels we can greatly improve this key inventory metric.</t>
        </r>
      </text>
      <mc:AlternateContent>
        <mc:Choice Requires="v2">
          <commentPr autoFill="true" autoScale="false" colHidden="false" locked="false" rowHidden="false" textHAlign="justify" textVAlign="top">
            <anchor moveWithCells="false" sizeWithCells="false">
              <xdr:from>
                <xdr:col>2</xdr:col>
                <xdr:colOff>16</xdr:colOff>
                <xdr:row>12</xdr:row>
                <xdr:rowOff>9</xdr:rowOff>
              </xdr:from>
              <xdr:to>
                <xdr:col>5</xdr:col>
                <xdr:colOff>11</xdr:colOff>
                <xdr:row>16</xdr:row>
                <xdr:rowOff>5</xdr:rowOff>
              </xdr:to>
            </anchor>
          </commentPr>
        </mc:Choice>
        <mc:Fallback/>
      </mc:AlternateContent>
    </comment>
    <comment ref="B20" authorId="0">
      <text>
        <r>
          <rPr>
            <sz val="12"/>
            <color rgb="FF000000"/>
            <rFont val="Tahoma"/>
            <family val="2"/>
          </rPr>
          <t xml:space="preserve">"Maverick buyers pay between 18%-27% higher prices compared to Corporate VPA agreements..."
Morgan Stanley Dean Witter</t>
        </r>
      </text>
      <mc:AlternateContent>
        <mc:Choice Requires="v2">
          <commentPr autoFill="true" autoScale="false" colHidden="false" locked="false" rowHidden="false" textHAlign="justify" textVAlign="top">
            <anchor moveWithCells="false" sizeWithCells="false">
              <xdr:from>
                <xdr:col>2</xdr:col>
                <xdr:colOff>70</xdr:colOff>
                <xdr:row>19</xdr:row>
                <xdr:rowOff>12</xdr:rowOff>
              </xdr:from>
              <xdr:to>
                <xdr:col>5</xdr:col>
                <xdr:colOff>54</xdr:colOff>
                <xdr:row>25</xdr:row>
                <xdr:rowOff>15</xdr:rowOff>
              </xdr:to>
            </anchor>
          </commentPr>
        </mc:Choice>
        <mc:Fallback/>
      </mc:AlternateContent>
    </comment>
    <comment ref="B21" authorId="0">
      <text>
        <r>
          <rPr>
            <sz val="12"/>
            <color rgb="FF000000"/>
            <rFont val="Tahoma"/>
            <family val="2"/>
          </rPr>
          <t xml:space="preserve">Without effective MRO inventory management processes, industry experience shows 20%-30% of a customer's inventory is in the category of Excess Active items or surplus inventory"
Jim Calvert, President and CEO, IMA
</t>
        </r>
      </text>
      <mc:AlternateContent>
        <mc:Choice Requires="v2">
          <commentPr autoFill="true" autoScale="false" colHidden="false" locked="false" rowHidden="false" textHAlign="justify" textVAlign="top">
            <anchor moveWithCells="false" sizeWithCells="false">
              <xdr:from>
                <xdr:col>2</xdr:col>
                <xdr:colOff>70</xdr:colOff>
                <xdr:row>21</xdr:row>
                <xdr:rowOff>2</xdr:rowOff>
              </xdr:from>
              <xdr:to>
                <xdr:col>6</xdr:col>
                <xdr:colOff>33</xdr:colOff>
                <xdr:row>27</xdr:row>
                <xdr:rowOff>12</xdr:rowOff>
              </xdr:to>
            </anchor>
          </commentPr>
        </mc:Choice>
        <mc:Fallback/>
      </mc:AlternateContent>
    </comment>
    <comment ref="B22" authorId="0">
      <text>
        <r>
          <rPr>
            <sz val="12"/>
            <color rgb="FF000000"/>
            <rFont val="Tahoma"/>
            <family val="2"/>
          </rPr>
          <t xml:space="preserve">Average Cost of Processing 1 Manual Purchase Order: $107
Average Cost of Processing 1 Electronic Purchase Order: $30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22</xdr:row>
                <xdr:rowOff>12</xdr:rowOff>
              </xdr:from>
              <xdr:to>
                <xdr:col>6</xdr:col>
                <xdr:colOff>146</xdr:colOff>
                <xdr:row>29</xdr:row>
                <xdr:rowOff>6</xdr:rowOff>
              </xdr:to>
            </anchor>
          </commentPr>
        </mc:Choice>
        <mc:Fallback/>
      </mc:AlternateContent>
    </comment>
    <comment ref="B23" authorId="0">
      <text>
        <r>
          <rPr>
            <sz val="12"/>
            <color rgb="FF000000"/>
            <rFont val="Tahoma"/>
            <family val="2"/>
          </rPr>
          <t xml:space="preserve">25%-50%,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23</xdr:row>
                <xdr:rowOff>8</xdr:rowOff>
              </xdr:from>
              <xdr:to>
                <xdr:col>6</xdr:col>
                <xdr:colOff>0</xdr:colOff>
                <xdr:row>27</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188</xdr:colOff>
                <xdr:row>2</xdr:row>
                <xdr:rowOff>11</xdr:rowOff>
              </xdr:from>
              <xdr:to>
                <xdr:col>6</xdr:col>
                <xdr:colOff>152</xdr:colOff>
                <xdr:row>5</xdr:row>
                <xdr:rowOff>5</xdr:rowOff>
              </xdr:to>
            </anchor>
          </commentPr>
        </mc:Choice>
        <mc:Fallback/>
      </mc:AlternateContent>
    </comment>
    <comment ref="F6" authorId="0">
      <text>
        <r>
          <rPr>
            <sz val="12"/>
            <color rgb="FF000000"/>
            <rFont val="Tahoma"/>
            <family val="2"/>
          </rPr>
          <t xml:space="preserve">Excess inventory is assumed returned to vendor for credit at $0.75 on the dollar</t>
        </r>
      </text>
      <mc:AlternateContent>
        <mc:Choice Requires="v2">
          <commentPr autoFill="true" autoScale="false" colHidden="false" locked="false" rowHidden="false" textHAlign="justify" textVAlign="top">
            <anchor moveWithCells="false" sizeWithCells="false">
              <xdr:from>
                <xdr:col>5</xdr:col>
                <xdr:colOff>94</xdr:colOff>
                <xdr:row>11</xdr:row>
                <xdr:rowOff>0</xdr:rowOff>
              </xdr:from>
              <xdr:to>
                <xdr:col>8</xdr:col>
                <xdr:colOff>39</xdr:colOff>
                <xdr:row>15</xdr:row>
                <xdr:rowOff>5</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Drive increased workforce utilization and reduce total labor expense through improved PM/PdM, resource scheduling, skill tracking, data collection, and record keeping.</t>
        </r>
      </text>
      <mc:AlternateContent>
        <mc:Choice Requires="v2">
          <commentPr autoFill="true" autoScale="false" colHidden="false" locked="false" rowHidden="false" textHAlign="justify" textVAlign="top">
            <anchor moveWithCells="false" sizeWithCells="false">
              <xdr:from>
                <xdr:col>2</xdr:col>
                <xdr:colOff>51</xdr:colOff>
                <xdr:row>1</xdr:row>
                <xdr:rowOff>9</xdr:rowOff>
              </xdr:from>
              <xdr:to>
                <xdr:col>5</xdr:col>
                <xdr:colOff>43</xdr:colOff>
                <xdr:row>4</xdr:row>
                <xdr:rowOff>15</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89</xdr:colOff>
                <xdr:row>2</xdr:row>
                <xdr:rowOff>11</xdr:rowOff>
              </xdr:from>
              <xdr:to>
                <xdr:col>9</xdr:col>
                <xdr:colOff>64</xdr:colOff>
                <xdr:row>7</xdr:row>
                <xdr:rowOff>12</xdr:rowOff>
              </xdr:to>
            </anchor>
          </commentPr>
        </mc:Choice>
        <mc:Fallback/>
      </mc:AlternateContent>
    </comment>
  </commentList>
</comments>
</file>

<file path=xl/comments1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Time spent visiting and maintaining desktops for EAM use will be virtually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3</xdr:row>
                <xdr:rowOff>23</xdr:rowOff>
              </xdr:from>
              <xdr:to>
                <xdr:col>5</xdr:col>
                <xdr:colOff>67</xdr:colOff>
                <xdr:row>8</xdr:row>
                <xdr:rowOff>17</xdr:rowOff>
              </xdr:to>
            </anchor>
          </commentPr>
        </mc:Choice>
        <mc:Fallback/>
      </mc:AlternateContent>
    </comment>
    <comment ref="B6" authorId="0">
      <text>
        <r>
          <rPr>
            <sz val="12"/>
            <color rgb="FF000000"/>
            <rFont val="Tahoma"/>
            <family val="2"/>
          </rPr>
          <t xml:space="preserve">Time spent maintaining the database for EAM use will be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4</xdr:row>
                <xdr:rowOff>9</xdr:rowOff>
              </xdr:from>
              <xdr:to>
                <xdr:col>5</xdr:col>
                <xdr:colOff>76</xdr:colOff>
                <xdr:row>10</xdr:row>
                <xdr:rowOff>5</xdr:rowOff>
              </xdr:to>
            </anchor>
          </commentPr>
        </mc:Choice>
        <mc:Fallback/>
      </mc:AlternateContent>
    </comment>
    <comment ref="B7" authorId="0">
      <text>
        <r>
          <rPr>
            <sz val="12"/>
            <color rgb="FF000000"/>
            <rFont val="Tahoma"/>
            <family val="2"/>
          </rPr>
          <t xml:space="preserve">Using DSTM's dataBridge integration tool to tie together other shop floor applications and financials our customer's can eliminate all associated double entry  and reduce labor costs.</t>
        </r>
      </text>
      <mc:AlternateContent>
        <mc:Choice Requires="v2">
          <commentPr autoFill="true" autoScale="false" colHidden="false" locked="false" rowHidden="false" textHAlign="justify" textVAlign="top">
            <anchor moveWithCells="false" sizeWithCells="false">
              <xdr:from>
                <xdr:col>2</xdr:col>
                <xdr:colOff>70</xdr:colOff>
                <xdr:row>5</xdr:row>
                <xdr:rowOff>9</xdr:rowOff>
              </xdr:from>
              <xdr:to>
                <xdr:col>5</xdr:col>
                <xdr:colOff>42</xdr:colOff>
                <xdr:row>10</xdr:row>
                <xdr:rowOff>17</xdr:rowOff>
              </xdr:to>
            </anchor>
          </commentPr>
        </mc:Choice>
        <mc:Fallback/>
      </mc:AlternateContent>
    </comment>
    <comment ref="B8" authorId="0">
      <text>
        <r>
          <rPr>
            <sz val="12"/>
            <color rgb="FF000000"/>
            <rFont val="Tahoma"/>
            <family val="2"/>
          </rPr>
          <t xml:space="preserve">By using DSTM's dataBridge integration tool to tie together 7i with other shop floor applications and financials, our customer's will speed information flows, reduce clerical errors, and greatly improve asset related decision making.
Customer's can expect to capture a % savings related to the size of the asset base.   Improved data reliability allows for much better asset maintenance and management which extends asset life, improves analysis, and makes for better informed capital purchasing decisions.</t>
        </r>
      </text>
      <mc:AlternateContent>
        <mc:Choice Requires="v2">
          <commentPr autoFill="true" autoScale="false" colHidden="false" locked="false" rowHidden="false" textHAlign="justify" textVAlign="top">
            <anchor moveWithCells="false" sizeWithCells="false">
              <xdr:from>
                <xdr:col>2</xdr:col>
                <xdr:colOff>70</xdr:colOff>
                <xdr:row>6</xdr:row>
                <xdr:rowOff>9</xdr:rowOff>
              </xdr:from>
              <xdr:to>
                <xdr:col>6</xdr:col>
                <xdr:colOff>85</xdr:colOff>
                <xdr:row>17</xdr:row>
                <xdr:rowOff>17</xdr:rowOff>
              </xdr:to>
            </anchor>
          </commentPr>
        </mc:Choice>
        <mc:Fallback/>
      </mc:AlternateContent>
    </comment>
    <comment ref="B9" authorId="0">
      <text>
        <r>
          <rPr>
            <sz val="12"/>
            <color rgb="FF000000"/>
            <rFont val="Tahoma"/>
            <family val="2"/>
          </rPr>
          <t xml:space="preserve">7i is a fully web-architected product.  Other so-called web-enabled products still need to employ additional software or hardware to achieve reasonable performance over a WAN.</t>
        </r>
      </text>
      <mc:AlternateContent>
        <mc:Choice Requires="v2">
          <commentPr autoFill="true" autoScale="false" colHidden="false" locked="false" rowHidden="false" textHAlign="justify" textVAlign="top">
            <anchor moveWithCells="false" sizeWithCells="false">
              <xdr:from>
                <xdr:col>2</xdr:col>
                <xdr:colOff>70</xdr:colOff>
                <xdr:row>7</xdr:row>
                <xdr:rowOff>9</xdr:rowOff>
              </xdr:from>
              <xdr:to>
                <xdr:col>6</xdr:col>
                <xdr:colOff>2</xdr:colOff>
                <xdr:row>11</xdr:row>
                <xdr:rowOff>17</xdr:rowOff>
              </xdr:to>
            </anchor>
          </commentPr>
        </mc:Choice>
        <mc:Fallback/>
      </mc:AlternateContent>
    </comment>
    <comment ref="B17" authorId="0">
      <text>
        <r>
          <rPr>
            <sz val="12"/>
            <color rgb="FF000000"/>
            <rFont val="Tahoma"/>
            <family val="2"/>
          </rPr>
          <t xml:space="preserve">"With hosted services, companies report a five-year ROI of 404%, noting not only the cost benefits but an increased ablility to focus on their core business and improve the work environment",  IDC</t>
        </r>
      </text>
      <mc:AlternateContent>
        <mc:Choice Requires="v2">
          <commentPr autoFill="true" autoScale="false" colHidden="false" locked="false" rowHidden="false" textHAlign="justify" textVAlign="top">
            <anchor moveWithCells="false" sizeWithCells="false">
              <xdr:from>
                <xdr:col>1</xdr:col>
                <xdr:colOff>330</xdr:colOff>
                <xdr:row>16</xdr:row>
                <xdr:rowOff>2</xdr:rowOff>
              </xdr:from>
              <xdr:to>
                <xdr:col>5</xdr:col>
                <xdr:colOff>2</xdr:colOff>
                <xdr:row>19</xdr:row>
                <xdr:rowOff>28</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42</xdr:colOff>
                <xdr:row>2</xdr:row>
                <xdr:rowOff>11</xdr:rowOff>
              </xdr:from>
              <xdr:to>
                <xdr:col>6</xdr:col>
                <xdr:colOff>76</xdr:colOff>
                <xdr:row>6</xdr:row>
                <xdr:rowOff>18</xdr:rowOff>
              </xdr:to>
            </anchor>
          </commentPr>
        </mc:Choice>
        <mc:Fallback/>
      </mc:AlternateContent>
    </comment>
  </commentList>
</comments>
</file>

<file path=xl/comments1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Our customers can reduce net labor expense by improving their tracking and remuneration of warranty claims via 7i.
</t>
        </r>
      </text>
      <mc:AlternateContent>
        <mc:Choice Requires="v2">
          <commentPr autoFill="true" autoScale="false" colHidden="false" locked="false" rowHidden="false" textHAlign="justify" textVAlign="top">
            <anchor moveWithCells="false" sizeWithCells="false">
              <xdr:from>
                <xdr:col>2</xdr:col>
                <xdr:colOff>16</xdr:colOff>
                <xdr:row>3</xdr:row>
                <xdr:rowOff>24</xdr:rowOff>
              </xdr:from>
              <xdr:to>
                <xdr:col>5</xdr:col>
                <xdr:colOff>130</xdr:colOff>
                <xdr:row>6</xdr:row>
                <xdr:rowOff>3</xdr:rowOff>
              </xdr:to>
            </anchor>
          </commentPr>
        </mc:Choice>
        <mc:Fallback/>
      </mc:AlternateContent>
    </comment>
    <comment ref="B6" authorId="0">
      <text>
        <r>
          <rPr>
            <sz val="12"/>
            <color rgb="FF000000"/>
            <rFont val="Tahoma"/>
            <family val="2"/>
          </rPr>
          <t xml:space="preserve">7i can help our customers know what assets they have and where they are located thereby reducing redundant asset purchases.</t>
        </r>
      </text>
      <mc:AlternateContent>
        <mc:Choice Requires="v2">
          <commentPr autoFill="true" autoScale="false" colHidden="false" locked="false" rowHidden="false" textHAlign="justify" textVAlign="top">
            <anchor moveWithCells="false" sizeWithCells="false">
              <xdr:from>
                <xdr:col>2</xdr:col>
                <xdr:colOff>16</xdr:colOff>
                <xdr:row>4</xdr:row>
                <xdr:rowOff>10</xdr:rowOff>
              </xdr:from>
              <xdr:to>
                <xdr:col>4</xdr:col>
                <xdr:colOff>77</xdr:colOff>
                <xdr:row>8</xdr:row>
                <xdr:rowOff>6</xdr:rowOff>
              </xdr:to>
            </anchor>
          </commentPr>
        </mc:Choice>
        <mc:Fallback/>
      </mc:AlternateContent>
    </comment>
    <comment ref="B7" authorId="0">
      <text>
        <r>
          <rPr>
            <sz val="12"/>
            <color rgb="FF000000"/>
            <rFont val="Tahoma"/>
            <family val="2"/>
          </rPr>
          <t xml:space="preserve">By implementing our EAM system, customers can increase their asset base life and defer or avoid capital purchases.</t>
        </r>
      </text>
      <mc:AlternateContent>
        <mc:Choice Requires="v2">
          <commentPr autoFill="true" autoScale="false" colHidden="false" locked="false" rowHidden="false" textHAlign="justify" textVAlign="top">
            <anchor moveWithCells="false" sizeWithCells="false">
              <xdr:from>
                <xdr:col>2</xdr:col>
                <xdr:colOff>16</xdr:colOff>
                <xdr:row>5</xdr:row>
                <xdr:rowOff>10</xdr:rowOff>
              </xdr:from>
              <xdr:to>
                <xdr:col>5</xdr:col>
                <xdr:colOff>35</xdr:colOff>
                <xdr:row>8</xdr:row>
                <xdr:rowOff>5</xdr:rowOff>
              </xdr:to>
            </anchor>
          </commentPr>
        </mc:Choice>
        <mc:Fallback/>
      </mc:AlternateContent>
    </comment>
    <comment ref="B8" authorId="0">
      <text>
        <r>
          <rPr>
            <sz val="10"/>
            <color rgb="FF000000"/>
            <rFont val="Tahoma"/>
            <family val="2"/>
          </rPr>
          <t xml:space="preserve">With our asset tracking capability, our customer can reduce costly asset write-downs due to lack of information about the asset location or state of operation.</t>
        </r>
      </text>
      <mc:AlternateContent>
        <mc:Choice Requires="v2">
          <commentPr autoFill="true" autoScale="false" colHidden="false" locked="false" rowHidden="false" textHAlign="justify" textVAlign="top">
            <anchor moveWithCells="false" sizeWithCells="false">
              <xdr:from>
                <xdr:col>2</xdr:col>
                <xdr:colOff>16</xdr:colOff>
                <xdr:row>6</xdr:row>
                <xdr:rowOff>9</xdr:rowOff>
              </xdr:from>
              <xdr:to>
                <xdr:col>4</xdr:col>
                <xdr:colOff>67</xdr:colOff>
                <xdr:row>11</xdr:row>
                <xdr:rowOff>2</xdr:rowOff>
              </xdr:to>
            </anchor>
          </commentPr>
        </mc:Choice>
        <mc:Fallback/>
      </mc:AlternateContent>
    </comment>
    <comment ref="B9" authorId="0">
      <text>
        <r>
          <rPr>
            <sz val="12"/>
            <color rgb="FF000000"/>
            <rFont val="Tahoma"/>
            <family val="2"/>
          </rPr>
          <t xml:space="preserve">Physical audits are time intensive and expensive.  We can help our customers save labor expense here with our asset tracking capabilities.
 </t>
        </r>
      </text>
      <mc:AlternateContent>
        <mc:Choice Requires="v2">
          <commentPr autoFill="true" autoScale="false" colHidden="false" locked="false" rowHidden="false" textHAlign="justify" textVAlign="top">
            <anchor moveWithCells="false" sizeWithCells="false">
              <xdr:from>
                <xdr:col>2</xdr:col>
                <xdr:colOff>16</xdr:colOff>
                <xdr:row>7</xdr:row>
                <xdr:rowOff>10</xdr:rowOff>
              </xdr:from>
              <xdr:to>
                <xdr:col>4</xdr:col>
                <xdr:colOff>70</xdr:colOff>
                <xdr:row>11</xdr:row>
                <xdr:rowOff>14</xdr:rowOff>
              </xdr:to>
            </anchor>
          </commentPr>
        </mc:Choice>
        <mc:Fallback/>
      </mc:AlternateContent>
    </comment>
    <comment ref="B19" authorId="0">
      <text>
        <r>
          <rPr>
            <sz val="12"/>
            <color rgb="FF000000"/>
            <rFont val="Tahoma"/>
            <family val="2"/>
          </rPr>
          <t xml:space="preserve">"Extending the lives of assets worth $20 million dollars for as short a time as 3 months leads to more than $500,000 dollars in immediate savings", Tompkins Associates.  
</t>
        </r>
      </text>
      <mc:AlternateContent>
        <mc:Choice Requires="v2">
          <commentPr autoFill="true" autoScale="false" colHidden="false" locked="false" rowHidden="false" textHAlign="justify" textVAlign="top">
            <anchor moveWithCells="false" sizeWithCells="false">
              <xdr:from>
                <xdr:col>2</xdr:col>
                <xdr:colOff>16</xdr:colOff>
                <xdr:row>17</xdr:row>
                <xdr:rowOff>6</xdr:rowOff>
              </xdr:from>
              <xdr:to>
                <xdr:col>4</xdr:col>
                <xdr:colOff>10</xdr:colOff>
                <xdr:row>24</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22</xdr:colOff>
                <xdr:row>2</xdr:row>
                <xdr:rowOff>11</xdr:rowOff>
              </xdr:from>
              <xdr:to>
                <xdr:col>7</xdr:col>
                <xdr:colOff>13</xdr:colOff>
                <xdr:row>5</xdr:row>
                <xdr:rowOff>5</xdr:rowOff>
              </xdr:to>
            </anchor>
          </commentPr>
        </mc:Choice>
        <mc:Fallback/>
      </mc:AlternateContent>
    </comment>
  </commentList>
</comments>
</file>

<file path=xl/comments1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With 7i, customers can greatly increase the efficiency of repairs and other maintenance tasks performed during scheduled downtime.    The efficiency gains produce an overall reduction in scheduled downtime needed each year to perform these tasks. </t>
        </r>
      </text>
      <mc:AlternateContent>
        <mc:Choice Requires="v2">
          <commentPr autoFill="true" autoScale="false" colHidden="false" locked="false" rowHidden="false" textHAlign="justify" textVAlign="top">
            <anchor moveWithCells="false" sizeWithCells="false">
              <xdr:from>
                <xdr:col>2</xdr:col>
                <xdr:colOff>154</xdr:colOff>
                <xdr:row>3</xdr:row>
                <xdr:rowOff>23</xdr:rowOff>
              </xdr:from>
              <xdr:to>
                <xdr:col>6</xdr:col>
                <xdr:colOff>134</xdr:colOff>
                <xdr:row>8</xdr:row>
                <xdr:rowOff>6</xdr:rowOff>
              </xdr:to>
            </anchor>
          </commentPr>
        </mc:Choice>
        <mc:Fallback/>
      </mc:AlternateContent>
    </comment>
    <comment ref="B6" authorId="0">
      <text>
        <r>
          <rPr>
            <sz val="10"/>
            <color rgb="FF000000"/>
            <rFont val="Tahoma"/>
            <family val="2"/>
          </rPr>
          <t xml:space="preserve">With 7i, companies can drive significant improvements in preventative/predictive maintenance processes and a corresponding increase in asset performance, life, and uptime.
In addition, our inventory management module ensures that the right parts are on-hand to provide for a quicker repair and less downtime.</t>
        </r>
      </text>
      <mc:AlternateContent>
        <mc:Choice Requires="v2">
          <commentPr autoFill="true" autoScale="false" colHidden="false" locked="false" rowHidden="false" textHAlign="justify" textVAlign="top">
            <anchor moveWithCells="false" sizeWithCells="false">
              <xdr:from>
                <xdr:col>2</xdr:col>
                <xdr:colOff>154</xdr:colOff>
                <xdr:row>4</xdr:row>
                <xdr:rowOff>9</xdr:rowOff>
              </xdr:from>
              <xdr:to>
                <xdr:col>6</xdr:col>
                <xdr:colOff>149</xdr:colOff>
                <xdr:row>10</xdr:row>
                <xdr:rowOff>4</xdr:rowOff>
              </xdr:to>
            </anchor>
          </commentPr>
        </mc:Choice>
        <mc:Fallback/>
      </mc:AlternateContent>
    </comment>
    <comment ref="B13" authorId="0">
      <text>
        <r>
          <rPr>
            <sz val="12"/>
            <color rgb="FF000000"/>
            <rFont val="Tahoma"/>
            <family val="2"/>
          </rPr>
          <t xml:space="preserve">Improve production capacity 5%-15%  (Pulsemark Benchmark)
Increase equipment efficiency 20.1% (A.T. Kearney)
</t>
        </r>
      </text>
      <mc:AlternateContent>
        <mc:Choice Requires="v2">
          <commentPr autoFill="true" autoScale="false" colHidden="false" locked="false" rowHidden="false" textHAlign="justify" textVAlign="top">
            <anchor moveWithCells="false" sizeWithCells="false">
              <xdr:from>
                <xdr:col>2</xdr:col>
                <xdr:colOff>154</xdr:colOff>
                <xdr:row>12</xdr:row>
                <xdr:rowOff>7</xdr:rowOff>
              </xdr:from>
              <xdr:to>
                <xdr:col>6</xdr:col>
                <xdr:colOff>154</xdr:colOff>
                <xdr:row>16</xdr:row>
                <xdr:rowOff>15</xdr:rowOff>
              </xdr:to>
            </anchor>
          </commentPr>
        </mc:Choice>
        <mc:Fallback/>
      </mc:AlternateContent>
    </comment>
    <comment ref="B14" authorId="0">
      <text>
        <r>
          <rPr>
            <sz val="12"/>
            <color rgb="FF000000"/>
            <rFont val="Tahoma"/>
            <family val="2"/>
          </rPr>
          <t xml:space="preserve">Improve production capacity 5%-15%  (Pulsemark Benchmark)
Increase equipment efficiency 20.1% (A.T. Kearney)</t>
        </r>
      </text>
      <mc:AlternateContent>
        <mc:Choice Requires="v2">
          <commentPr autoFill="true" autoScale="false" colHidden="false" locked="false" rowHidden="false" textHAlign="justify" textVAlign="top">
            <anchor moveWithCells="false" sizeWithCells="false">
              <xdr:from>
                <xdr:col>3</xdr:col>
                <xdr:colOff>13</xdr:colOff>
                <xdr:row>13</xdr:row>
                <xdr:rowOff>7</xdr:rowOff>
              </xdr:from>
              <xdr:to>
                <xdr:col>6</xdr:col>
                <xdr:colOff>193</xdr:colOff>
                <xdr:row>18</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40</xdr:colOff>
                <xdr:row>2</xdr:row>
                <xdr:rowOff>11</xdr:rowOff>
              </xdr:from>
              <xdr:to>
                <xdr:col>9</xdr:col>
                <xdr:colOff>59</xdr:colOff>
                <xdr:row>6</xdr:row>
                <xdr:rowOff>6</xdr:rowOff>
              </xdr:to>
            </anchor>
          </commentPr>
        </mc:Choice>
        <mc:Fallback/>
      </mc:AlternateContent>
    </comment>
  </commentList>
</comments>
</file>

<file path=xl/comments1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"In the automotive industry, suppliers are expected to work to certain ISO 9001 standards , and more importantly in recent times, QS 9000.  To keep QS 9000 certification, you must have a PM system, which is where Datastream comes in. BorgWarner cannot afford to lose the accreditation, as all of the major manufacturers expect us to have it, and we are audited every six months with the results dictating whether we keep the award."
Andrew Evans, maintenance analyst BorgWarner</t>
        </r>
      </text>
      <mc:AlternateContent>
        <mc:Choice Requires="v2">
          <commentPr autoFill="true" autoScale="false" colHidden="false" locked="false" rowHidden="false" textHAlign="justify" textVAlign="top">
            <anchor moveWithCells="false" sizeWithCells="false">
              <xdr:from>
                <xdr:col>2</xdr:col>
                <xdr:colOff>120</xdr:colOff>
                <xdr:row>1</xdr:row>
                <xdr:rowOff>9</xdr:rowOff>
              </xdr:from>
              <xdr:to>
                <xdr:col>6</xdr:col>
                <xdr:colOff>83</xdr:colOff>
                <xdr:row>10</xdr:row>
                <xdr:rowOff>13</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39</xdr:colOff>
                <xdr:row>2</xdr:row>
                <xdr:rowOff>11</xdr:rowOff>
              </xdr:from>
              <xdr:to>
                <xdr:col>9</xdr:col>
                <xdr:colOff>40</xdr:colOff>
                <xdr:row>6</xdr:row>
                <xdr:rowOff>20</xdr:rowOff>
              </xdr:to>
            </anchor>
          </commentPr>
        </mc:Choice>
        <mc:Fallback/>
      </mc:AlternateContent>
    </comment>
  </commentList>
</comments>
</file>

<file path=xl/sharedStrings.xml><?xml version="1.0" encoding="utf-8"?>
<sst xmlns="http://schemas.openxmlformats.org/spreadsheetml/2006/main" count="587" uniqueCount="378">
  <si>
    <r>
      <rPr>
        <b val="true"/>
        <sz val="14"/>
        <rFont val="Tahoma"/>
        <family val="2"/>
      </rPr>
      <t xml:space="preserve">Workbook Objective: </t>
    </r>
    <r>
      <rPr>
        <sz val="14"/>
        <rFont val="Tahoma"/>
        <family val="2"/>
      </rPr>
      <t xml:space="preserve">Calculate the business value that Datastream asset management solutions can deliver.</t>
    </r>
  </si>
  <si>
    <t xml:space="preserve">Workbook Components: </t>
  </si>
  <si>
    <t xml:space="preserve">1) Value Area Map that categorizes and displays the business areas where DSTM delivers value</t>
  </si>
  <si>
    <t xml:space="preserve">2) Value Summary page that rolls up and displays the total business value delivered</t>
  </si>
  <si>
    <t xml:space="preserve">3) Financials Worksheets that show how the delivered business value will impact the Financial Statements</t>
  </si>
  <si>
    <t xml:space="preserve">Income Statement</t>
  </si>
  <si>
    <t xml:space="preserve">Balance Sheet and Cash Flow Improvements</t>
  </si>
  <si>
    <t xml:space="preserve">Key Financial Ratios</t>
  </si>
  <si>
    <t xml:space="preserve">4) Surveys that will be used to collect company data in each of the Value Areas</t>
  </si>
  <si>
    <t xml:space="preserve">General Company Financial Information</t>
  </si>
  <si>
    <t xml:space="preserve">MRO Supply Chain </t>
  </si>
  <si>
    <t xml:space="preserve">Workforce Management</t>
  </si>
  <si>
    <t xml:space="preserve">I/T</t>
  </si>
  <si>
    <t xml:space="preserve">Capital Asset Investment</t>
  </si>
  <si>
    <t xml:space="preserve">Asset Productivity</t>
  </si>
  <si>
    <t xml:space="preserve">Operating Risk</t>
  </si>
  <si>
    <t xml:space="preserve">5) Value Calculators that take the collected data, make a judgment about the size of the value opportunity (High, Moderate, Low), and apply industry benchmarks to estimate the value delivered</t>
  </si>
  <si>
    <t xml:space="preserve">Strategic</t>
  </si>
  <si>
    <t xml:space="preserve">Operational</t>
  </si>
  <si>
    <t xml:space="preserve">Tactical</t>
  </si>
  <si>
    <t xml:space="preserve">Value Proposition</t>
  </si>
  <si>
    <t xml:space="preserve">How DSTM Delivers</t>
  </si>
  <si>
    <t xml:space="preserve">Key Questions</t>
  </si>
  <si>
    <t xml:space="preserve">Operating Cost</t>
  </si>
  <si>
    <t xml:space="preserve">MRO Supply Chain</t>
  </si>
  <si>
    <t xml:space="preserve">Inventory Levels</t>
  </si>
  <si>
    <t xml:space="preserve">Reduction in MRO Inventory (excess active, redundant, or obsolete), decrease lead times, increase inventory turns</t>
  </si>
  <si>
    <t xml:space="preserve">Materials Management, DSTM Content Services</t>
  </si>
  <si>
    <t xml:space="preserve">MRO Supply Chain Survey</t>
  </si>
  <si>
    <t xml:space="preserve">Reduction in inventory carrying cost</t>
  </si>
  <si>
    <t xml:space="preserve">Materials Management</t>
  </si>
  <si>
    <t xml:space="preserve">Material Cost</t>
  </si>
  <si>
    <t xml:space="preserve">Reduction in material costs by tightening supply chain, consolidating vendors, leveraging supplier relationships, and improved tracking and adherence to national contracts</t>
  </si>
  <si>
    <t xml:space="preserve">Purchasing Mgmt/Integrated Procurement</t>
  </si>
  <si>
    <t xml:space="preserve">Purchasing Process</t>
  </si>
  <si>
    <t xml:space="preserve">Reduction in labor cost for purchasing process</t>
  </si>
  <si>
    <t xml:space="preserve">Plant Labor</t>
  </si>
  <si>
    <t xml:space="preserve">Decrease maintenance labor cost through proper scheduling and optimizing the maintenance process via EAM</t>
  </si>
  <si>
    <t xml:space="preserve">Work Management</t>
  </si>
  <si>
    <t xml:space="preserve">Workforce Management Survey</t>
  </si>
  <si>
    <t xml:space="preserve">Reduce labor in the plant through use of bar code technology</t>
  </si>
  <si>
    <t xml:space="preserve">Data Collection</t>
  </si>
  <si>
    <t xml:space="preserve">Field Labor</t>
  </si>
  <si>
    <t xml:space="preserve">Reduce labor in the field by using mobile technology to process and respond to work orders</t>
  </si>
  <si>
    <t xml:space="preserve">Datastream 7i mobile</t>
  </si>
  <si>
    <t xml:space="preserve">Footprint</t>
  </si>
  <si>
    <t xml:space="preserve">Web Solution Lowers TCO because it's deployed and administered from one central server with minimal client footprint</t>
  </si>
  <si>
    <t xml:space="preserve">7i Web Architecture</t>
  </si>
  <si>
    <t xml:space="preserve">I/T Survey</t>
  </si>
  <si>
    <t xml:space="preserve">Hosting</t>
  </si>
  <si>
    <t xml:space="preserve">Hosting Lowers TCO by outsourcing what is not mission critical</t>
  </si>
  <si>
    <t xml:space="preserve">Hosting Service</t>
  </si>
  <si>
    <t xml:space="preserve">Integration</t>
  </si>
  <si>
    <t xml:space="preserve">Improve enterprise interoperability and decrease I/T integration expense</t>
  </si>
  <si>
    <t xml:space="preserve">dataBridge</t>
  </si>
  <si>
    <t xml:space="preserve">Asset Visibility and Control</t>
  </si>
  <si>
    <t xml:space="preserve">Warranty Management</t>
  </si>
  <si>
    <t xml:space="preserve">Decrease cost of maintenance / increase cash by implemening a warranty managmement program</t>
  </si>
  <si>
    <t xml:space="preserve">Asset Module</t>
  </si>
  <si>
    <t xml:space="preserve">Capital Asset Survey</t>
  </si>
  <si>
    <t xml:space="preserve">Asset Tracking</t>
  </si>
  <si>
    <t xml:space="preserve">Decrease redundant purchases and write-offs due to inaccurate or incomplete asset record</t>
  </si>
  <si>
    <t xml:space="preserve">Asset Module, Discoverer Reporting</t>
  </si>
  <si>
    <t xml:space="preserve">Asset History</t>
  </si>
  <si>
    <t xml:space="preserve">Reduce capital purchasing by improving buy vs repair decisions based on performance analysis and repair history</t>
  </si>
  <si>
    <t xml:space="preserve">Asset Life Extension</t>
  </si>
  <si>
    <t xml:space="preserve">PM/PdM</t>
  </si>
  <si>
    <t xml:space="preserve">Reduce capital purchasing by increasing asset life and PM efficiency through adoption of a PM/PdM program accompanied by a strong inspection program</t>
  </si>
  <si>
    <t xml:space="preserve">Asset Module, Inspection Management</t>
  </si>
  <si>
    <t xml:space="preserve">Asset Availability</t>
  </si>
  <si>
    <t xml:space="preserve">Asset Uptime</t>
  </si>
  <si>
    <t xml:space="preserve">Increase in asset availability and associated revenue through improved PM, PDM</t>
  </si>
  <si>
    <t xml:space="preserve">Asset Module, Work Management</t>
  </si>
  <si>
    <t xml:space="preserve">Asset Productivity Survey</t>
  </si>
  <si>
    <t xml:space="preserve">Shutdown Optimization</t>
  </si>
  <si>
    <t xml:space="preserve">Increase asset availability and associated revenue by speeding up turn around or shut down maintenance</t>
  </si>
  <si>
    <t xml:space="preserve">Safety</t>
  </si>
  <si>
    <t xml:space="preserve">Avoid costly shutdowns and legal liability due to safety problems</t>
  </si>
  <si>
    <t xml:space="preserve">Asset Module, Work Mgmt, Scheduling, Inspection Mgmt</t>
  </si>
  <si>
    <t xml:space="preserve">Operating Risk Survey</t>
  </si>
  <si>
    <t xml:space="preserve">Compliance/ Certification</t>
  </si>
  <si>
    <t xml:space="preserve">Avoid costly shutdowns and legal liability due to regulatory violations or certification issues</t>
  </si>
  <si>
    <t xml:space="preserve">ABC Company Business Value Summary</t>
  </si>
  <si>
    <t xml:space="preserve">Total</t>
  </si>
  <si>
    <t xml:space="preserve">% Realized</t>
  </si>
  <si>
    <t xml:space="preserve">Total Delivered</t>
  </si>
  <si>
    <t xml:space="preserve">Value Area</t>
  </si>
  <si>
    <t xml:space="preserve">Value Point</t>
  </si>
  <si>
    <t xml:space="preserve">Value</t>
  </si>
  <si>
    <t xml:space="preserve">Year 1</t>
  </si>
  <si>
    <t xml:space="preserve">Year 2</t>
  </si>
  <si>
    <t xml:space="preserve">Year 3</t>
  </si>
  <si>
    <t xml:space="preserve">Reduce Addressable MRO Spend</t>
  </si>
  <si>
    <t xml:space="preserve">Reduce Inventory On-Hand (Generic MRO)</t>
  </si>
  <si>
    <t xml:space="preserve">Reduce Carrying Cost (@25%)</t>
  </si>
  <si>
    <t xml:space="preserve">Reduce Purchasing Process Labor*</t>
  </si>
  <si>
    <t xml:space="preserve">Reduce Overtime Expense</t>
  </si>
  <si>
    <t xml:space="preserve">Reduce Maintenance Labor*</t>
  </si>
  <si>
    <t xml:space="preserve">Increase Warranty Claims Remuneration</t>
  </si>
  <si>
    <t xml:space="preserve">Reduce Redundant Purchases</t>
  </si>
  <si>
    <t xml:space="preserve">Increase Asset Life/Defer Asset Purchases</t>
  </si>
  <si>
    <t xml:space="preserve">Decrease Asset Write-offs</t>
  </si>
  <si>
    <t xml:space="preserve">Decrease Audit Labor*</t>
  </si>
  <si>
    <t xml:space="preserve">I/T Infrastructure</t>
  </si>
  <si>
    <t xml:space="preserve">Reduce System Administration Labor*</t>
  </si>
  <si>
    <t xml:space="preserve">Reduce Database Administration Labor*</t>
  </si>
  <si>
    <t xml:space="preserve">Reduce Data Entry Labor*</t>
  </si>
  <si>
    <t xml:space="preserve">Improve Decision Making/Data Reliability</t>
  </si>
  <si>
    <t xml:space="preserve">Decrease Misc H/W Expense (e.g., Citrix)</t>
  </si>
  <si>
    <t xml:space="preserve">Reduce Potential Safety Claims</t>
  </si>
  <si>
    <t xml:space="preserve">Reduce Potential Regulatory Fines</t>
  </si>
  <si>
    <t xml:space="preserve">Reduce Potential Revenue Due to Shutdown or Loss of Certification</t>
  </si>
  <si>
    <t xml:space="preserve">Totals</t>
  </si>
  <si>
    <t xml:space="preserve">Present Value @ 10% WACC</t>
  </si>
  <si>
    <t xml:space="preserve">Total 3 Year Present Value</t>
  </si>
  <si>
    <t xml:space="preserve">* Assumed that excess capacity would not be redeployed</t>
  </si>
  <si>
    <t xml:space="preserve">ABC Company Year 1 Income Statement</t>
  </si>
  <si>
    <t xml:space="preserve">Current </t>
  </si>
  <si>
    <t xml:space="preserve">DSTM Impact</t>
  </si>
  <si>
    <t xml:space="preserve">Pro Forma</t>
  </si>
  <si>
    <t xml:space="preserve">Revenue</t>
  </si>
  <si>
    <t xml:space="preserve">Reduce Planned Downtime</t>
  </si>
  <si>
    <t xml:space="preserve">Reduce Unplanned Downtime</t>
  </si>
  <si>
    <t xml:space="preserve">Reduce Potential Revenue Loss Due to Shutdown or Loss of Certification</t>
  </si>
  <si>
    <t xml:space="preserve">Cost Of Sales</t>
  </si>
  <si>
    <t xml:space="preserve">Gross Margin</t>
  </si>
  <si>
    <t xml:space="preserve">SG&amp;A, Other</t>
  </si>
  <si>
    <t xml:space="preserve">Reduce Overtime Labor</t>
  </si>
  <si>
    <t xml:space="preserve">Operating Income</t>
  </si>
  <si>
    <t xml:space="preserve">Interest Expense, Depr. &amp; Amort.</t>
  </si>
  <si>
    <t xml:space="preserve">Reduce Inventory Carrying Cost (@25%)</t>
  </si>
  <si>
    <t xml:space="preserve">Pre-Tax Income</t>
  </si>
  <si>
    <t xml:space="preserve">Tax</t>
  </si>
  <si>
    <t xml:space="preserve">Net Income</t>
  </si>
  <si>
    <t xml:space="preserve">ABC Company Year 1 Balance Sheet</t>
  </si>
  <si>
    <t xml:space="preserve">Assets</t>
  </si>
  <si>
    <t xml:space="preserve">Cash</t>
  </si>
  <si>
    <t xml:space="preserve">Net PP&amp;E</t>
  </si>
  <si>
    <t xml:space="preserve">Other Assets (A/R, etc.)</t>
  </si>
  <si>
    <t xml:space="preserve">Total Assets</t>
  </si>
  <si>
    <t xml:space="preserve">Liabilities</t>
  </si>
  <si>
    <t xml:space="preserve">Shareholder's Equity</t>
  </si>
  <si>
    <t xml:space="preserve">Total Liabilities and Shareholders' Equity</t>
  </si>
  <si>
    <t xml:space="preserve">ABC Company Year 1 Cash Flow Improvements</t>
  </si>
  <si>
    <t xml:space="preserve">Increased Cash Flows From Operations</t>
  </si>
  <si>
    <t xml:space="preserve">Increased Cost of Sales</t>
  </si>
  <si>
    <t xml:space="preserve">Increased Taxes</t>
  </si>
  <si>
    <t xml:space="preserve">Net Cash Flow Improvements from Operations</t>
  </si>
  <si>
    <t xml:space="preserve">Increased Cash Flows From Investing Activities</t>
  </si>
  <si>
    <t xml:space="preserve">Net Cash Flow Improvements from Investing Activities</t>
  </si>
  <si>
    <t xml:space="preserve">Total Net Cash Flow Improvements</t>
  </si>
  <si>
    <t xml:space="preserve">ABC Company Key Financial Ratios</t>
  </si>
  <si>
    <t xml:space="preserve">Profit Margin on Sales</t>
  </si>
  <si>
    <t xml:space="preserve">Return on Assets</t>
  </si>
  <si>
    <t xml:space="preserve">Return on Common Stockholder's Equity</t>
  </si>
  <si>
    <t xml:space="preserve">Earnings Per Share</t>
  </si>
  <si>
    <t xml:space="preserve">General Financial Information Survey</t>
  </si>
  <si>
    <t xml:space="preserve">Response</t>
  </si>
  <si>
    <t xml:space="preserve">A) Total Revenue?</t>
  </si>
  <si>
    <t xml:space="preserve"> Required</t>
  </si>
  <si>
    <t xml:space="preserve">B) Gross Margin?</t>
  </si>
  <si>
    <t xml:space="preserve">C) Operating Income?</t>
  </si>
  <si>
    <t xml:space="preserve">D) Pre-Tax Income?</t>
  </si>
  <si>
    <t xml:space="preserve">E) Net Income?</t>
  </si>
  <si>
    <t xml:space="preserve">F) Total Net PP&amp;E?</t>
  </si>
  <si>
    <t xml:space="preserve">G) Total Cash?</t>
  </si>
  <si>
    <t xml:space="preserve">H) Total Liabilities?</t>
  </si>
  <si>
    <t xml:space="preserve">I) Total Assets (Balance Sheet)</t>
  </si>
  <si>
    <t xml:space="preserve">J) Total Number of Shares Outstanding</t>
  </si>
  <si>
    <t xml:space="preserve">Y</t>
  </si>
  <si>
    <t xml:space="preserve">N</t>
  </si>
  <si>
    <t xml:space="preserve">A) Please select the statement that best describes the customer's physical MRO inventory control practices</t>
  </si>
  <si>
    <t xml:space="preserve">1) Decentralized with MRO items stored in unsecured cribs</t>
  </si>
  <si>
    <t xml:space="preserve">2) Central storeroom with storekeeper but inventory is not assigned to jobs or people</t>
  </si>
  <si>
    <t xml:space="preserve">3) Central storeroom with storekeeper with inventory assigned to specific jobs or people</t>
  </si>
  <si>
    <t xml:space="preserve">B) Please select the statement that best describes the customer's MRO inventory system</t>
  </si>
  <si>
    <t xml:space="preserve">1) Paper based or manual system with little or no usage analysis</t>
  </si>
  <si>
    <t xml:space="preserve">2) Decentralized or standalone electronic system with minimal usage analysis</t>
  </si>
  <si>
    <t xml:space="preserve">3) Enterprise system integrated with an asset management or CMMS system with detailed EOQ and ABC analysis</t>
  </si>
  <si>
    <t xml:space="preserve">C) Please select the statement that best describes the customer's MRO purchasing system</t>
  </si>
  <si>
    <t xml:space="preserve">1) Paper based requisitions issued by hand, driven by manual re-order methods</t>
  </si>
  <si>
    <t xml:space="preserve">2) Requisitions generated electronically, driven by a standalone inventory system</t>
  </si>
  <si>
    <t xml:space="preserve">3) Requisitions generated and approved electronically, driven by an enterprise asset management system</t>
  </si>
  <si>
    <t xml:space="preserve">D) Please select the statement that best describes the customer's integration with the MRO supply chain</t>
  </si>
  <si>
    <t xml:space="preserve">1) Communications (e.g., orders, returns) are handled via phone and fax with little or no electronic integration between demand (e.g., work orders) and supply (e.g., distributor)</t>
  </si>
  <si>
    <t xml:space="preserve">2) Your purchasing system communicates directly with most of your suppliers' order management systems but with little or no linkage to an asset management system</t>
  </si>
  <si>
    <t xml:space="preserve">3) MRO supply chain is fully integrated.  Asset management system communicates demand directly to the purchasing system that places orders electronically with the suppliers' order management systems</t>
  </si>
  <si>
    <t xml:space="preserve">E) What is total value of MRO inventory on-hand?</t>
  </si>
  <si>
    <t xml:space="preserve">includes 750/550 parts</t>
  </si>
  <si>
    <t xml:space="preserve">F) What % of the inventory on-hand is MRO generic vs. OEM?</t>
  </si>
  <si>
    <t xml:space="preserve">G) What is the current MRO inventory turns ratio (annual disbursements / average annual inv value)?</t>
  </si>
  <si>
    <t xml:space="preserve">H) What is the average lead time for generic MRO items?</t>
  </si>
  <si>
    <t xml:space="preserve">days</t>
  </si>
  <si>
    <t xml:space="preserve">14-90</t>
  </si>
  <si>
    <t xml:space="preserve">I) What is total MRO spend? </t>
  </si>
  <si>
    <t xml:space="preserve">Days</t>
  </si>
  <si>
    <t xml:space="preserve">J) What % of the total MRO Spend is addressable (exclude services, utilities, OEM) by DSTM?</t>
  </si>
  <si>
    <t xml:space="preserve">K) What % of the Addressable Spend is off-contract (non VPA)?</t>
  </si>
  <si>
    <t xml:space="preserve">L) Are MRO items expensed (Y/N)?</t>
  </si>
  <si>
    <t xml:space="preserve">M) Total number of MRO purchase orders per year?</t>
  </si>
  <si>
    <t xml:space="preserve">N) How many employees create, approve, or transmit MRO purchase orders?</t>
  </si>
  <si>
    <t xml:space="preserve">O) On average, what % of their time is devoted to processing (search, create, approve, transmit, etc) POs?</t>
  </si>
  <si>
    <t xml:space="preserve">P) What is average fully loaded salary for these employees?</t>
  </si>
  <si>
    <t xml:space="preserve">$55/hr</t>
  </si>
  <si>
    <t xml:space="preserve">* Sanity Check: Current cost to process 1 purchase order based on responses M-P (generally $50-$150)</t>
  </si>
  <si>
    <t xml:space="preserve">A) Please select the statement that best describes the customer's work management practices</t>
  </si>
  <si>
    <t xml:space="preserve">1) Most work performed when equipment fails.  Problems are addressed as they are discovered.  Very little record keeping and data available is poor in quality.  Small % of maintenance time is devoted to prevetative measures.</t>
  </si>
  <si>
    <t xml:space="preserve">2) Uses routine inspections, lubrications, adjustments, and minor service to improve equipment MTBF.  Record keeping is sporadic and data quality is somewhat dependable.  Roughly 50% of work is devoted to preventative measures.</t>
  </si>
  <si>
    <t xml:space="preserve">3) Utilizes techniques such as vibration analysis, thermography, sonics, etc. to monitor equipment condition to allow for proactive replacement and problem solving instead of failures.  Record keeping is extensive with very high and reliable data quality.  80% of work is devoted to predictive or preventative activities.</t>
  </si>
  <si>
    <t xml:space="preserve">B) Please select the statement that best describes the customer's work order entry process</t>
  </si>
  <si>
    <t xml:space="preserve">1) Verbal notification of work request </t>
  </si>
  <si>
    <t xml:space="preserve">2) Written work request centrally received in maintenance and entered by the maintenance supervisor in a work management database</t>
  </si>
  <si>
    <t xml:space="preserve">3) Work requests entered electronically by requestor directly into an enterprise level work management system</t>
  </si>
  <si>
    <t xml:space="preserve">C) Please select the statement that best describes the customer's work order generation process</t>
  </si>
  <si>
    <t xml:space="preserve">1) Manual ad-hoc generation of work orders</t>
  </si>
  <si>
    <t xml:space="preserve">2) Work orders generated on a largely ad-hoc basis by a local plant-level system</t>
  </si>
  <si>
    <t xml:space="preserve">3) Work orders generated electronically from enterprise level asset management solution based on ad-hoc requests and planned maintenance schedules.</t>
  </si>
  <si>
    <t xml:space="preserve">D) Please select the statement that best describes the customer's job scheduling capability</t>
  </si>
  <si>
    <t xml:space="preserve">1) All job scheduling is managed manually</t>
  </si>
  <si>
    <t xml:space="preserve">2) Job scheduling is managed electronically and can track hours available and/or by trade.</t>
  </si>
  <si>
    <t xml:space="preserve">3) Job scheduling is managed electronically and can track hours available, hours by trade, report on individual hours and costs, and handle employee substitution</t>
  </si>
  <si>
    <t xml:space="preserve">E) Please select the statement that best describes the customer's use of data collection/bar coding technologies</t>
  </si>
  <si>
    <t xml:space="preserve">1) Minimal use of automated data collection technologies</t>
  </si>
  <si>
    <t xml:space="preserve">2) Spot use of data collection technologies in the some areas of the plant</t>
  </si>
  <si>
    <t xml:space="preserve">3) Extensive use of data collection and bar coding technologies to track assets, compile information, and conduct object audits and physical inventories</t>
  </si>
  <si>
    <t xml:space="preserve">F) Please select the statement that best describes the customer's use of hand held or mobile technologies</t>
  </si>
  <si>
    <t xml:space="preserve">1) Minimal use of mobile technologies</t>
  </si>
  <si>
    <t xml:space="preserve">2) Spot use of mobile technologies to perform data entry tasks and receive information</t>
  </si>
  <si>
    <t xml:space="preserve">3) Extensive use of mobile technologies to perform data entry tasks and receive information</t>
  </si>
  <si>
    <t xml:space="preserve">G) What is the average fully loaded hourly rate (fully loaded = standard rate x 1.22 in general) for a maintenance employee?</t>
  </si>
  <si>
    <t xml:space="preserve">H) Total maintenance hours (exclude overtime) logged in the past 12 months?</t>
  </si>
  <si>
    <r>
      <rPr>
        <b val="true"/>
        <sz val="10"/>
        <rFont val="Arial"/>
        <family val="2"/>
      </rPr>
      <t xml:space="preserve">I) Total </t>
    </r>
    <r>
      <rPr>
        <b val="true"/>
        <i val="true"/>
        <sz val="10"/>
        <rFont val="Arial"/>
        <family val="2"/>
      </rPr>
      <t xml:space="preserve">overtime</t>
    </r>
    <r>
      <rPr>
        <b val="true"/>
        <sz val="10"/>
        <rFont val="Arial"/>
        <family val="2"/>
      </rPr>
      <t xml:space="preserve"> hours logged in the past 12 months?</t>
    </r>
  </si>
  <si>
    <t xml:space="preserve">A) Please select the statement that best describes the customer's EAM infrastructure</t>
  </si>
  <si>
    <t xml:space="preserve">1) No EAM system at present</t>
  </si>
  <si>
    <t xml:space="preserve">2) EAM installed as a standalone or client-server application running Citrix or other for WAN performance</t>
  </si>
  <si>
    <t xml:space="preserve">3) EAM system installed as enterprise wide web-architected application</t>
  </si>
  <si>
    <t xml:space="preserve">B) Please select the statement that best describes the customer's EAM deployment</t>
  </si>
  <si>
    <t xml:space="preserve">1) Hosted by a third party provider</t>
  </si>
  <si>
    <t xml:space="preserve">2) Self-hosted</t>
  </si>
  <si>
    <r>
      <rPr>
        <b val="true"/>
        <sz val="10"/>
        <rFont val="Arial"/>
        <family val="2"/>
      </rPr>
      <t xml:space="preserve">C) If running Citrix or other WAN performance product </t>
    </r>
    <r>
      <rPr>
        <b val="true"/>
        <i val="true"/>
        <sz val="10"/>
        <rFont val="Arial"/>
        <family val="2"/>
      </rPr>
      <t xml:space="preserve">solely</t>
    </r>
    <r>
      <rPr>
        <b val="true"/>
        <sz val="10"/>
        <rFont val="Arial"/>
        <family val="2"/>
      </rPr>
      <t xml:space="preserve"> for EAM, amount of current support payment?  If Citrix in use for other products, enter $0</t>
    </r>
  </si>
  <si>
    <t xml:space="preserve">D) Number of potential EAM users?</t>
  </si>
  <si>
    <t xml:space="preserve">E) Number of system administrators supporting the current EAM application?  Include times spent at user desktops applying upgrades, patches, etc.  Use partial numbers to reflect time split (e.g., 0.5 sys admin = 1 sys admin spending 50% of time on EAM application)</t>
  </si>
  <si>
    <t xml:space="preserve">F) Avg. annual salary (fully loaded) of system administrator?</t>
  </si>
  <si>
    <t xml:space="preserve">G) Number of Oracle DBAs supporting the current EAM database?  Use partial numbers to reflect time split (e.g., 0.5 DBA = 1 DBA spending 50% of time on EAM database)</t>
  </si>
  <si>
    <t xml:space="preserve">H) Avg. annual salary (fully loaded) of DBA?</t>
  </si>
  <si>
    <t xml:space="preserve">I) Please select the statement that best describes the EAM integration with other corporate applications (e.g., Oracle   Financials, SAP)</t>
  </si>
  <si>
    <t xml:space="preserve">1) No integration, real-time or other, with any applications</t>
  </si>
  <si>
    <t xml:space="preserve">2) Some batch or flat file integration with other corporate applications</t>
  </si>
  <si>
    <t xml:space="preserve">3) Real-time interfaces exist between EAM and other corporate applications</t>
  </si>
  <si>
    <t xml:space="preserve">J) Estimate the number of people performing double data entry due to lack of EAM integration</t>
  </si>
  <si>
    <t xml:space="preserve">K) Estimate the % of their time spent performing double data entry tasks due to lack of EAM integration</t>
  </si>
  <si>
    <t xml:space="preserve">\</t>
  </si>
  <si>
    <t xml:space="preserve">L) Average annual salary (fully loaded) of data entry personnel?</t>
  </si>
  <si>
    <t xml:space="preserve">Capital Investment Survey</t>
  </si>
  <si>
    <t xml:space="preserve">A) Please select the statement that best describes the customer's current warranty management system</t>
  </si>
  <si>
    <t xml:space="preserve">1) Manual based with no auto notification of warranty expiration or linkage to asset management/work order system.</t>
  </si>
  <si>
    <t xml:space="preserve">2) Electronic with some expiration notification capabilities.  Time based warranties accomodated but little or no support for meter based.  Some linkage to an asset management/work order system.</t>
  </si>
  <si>
    <t xml:space="preserve">3) Fully warranty system tied in or part of an asset management system.  Track asset warranties and process warranty claims and provides for unlimited warranties against any asset.  Accommodates both meter- and date-based warranties and automatically tracks all work orders in the system that have a potential claim. In addition, retrieves the work orders for claim processing and posts specified meter readings for claim and historical purposes and allows for time-elapse warranties on consumable parts not registered as assets.
</t>
  </si>
  <si>
    <t xml:space="preserve">B) Please select the statement that best describes the customer's asset tracking system</t>
  </si>
  <si>
    <t xml:space="preserve">1) No asset tracking system in use (rudimentary fixed asset register only).  No ability to determine which assets still exist and where located.</t>
  </si>
  <si>
    <t xml:space="preserve">2) Fixed asset system in place; administered by accounting.  Asset inventory periodically completed on spot check basis (local level data reported to corporate).  Assets frequently found missing or retired.</t>
  </si>
  <si>
    <t xml:space="preserve">3) Fixed asset system linked to Asset Mgmt system including GL mapping.  Asset movement tracked in real time, fixed asset system updated.  Little if any discrepancies found and few write-offs experienced.</t>
  </si>
  <si>
    <r>
      <rPr>
        <b val="true"/>
        <sz val="10"/>
        <rFont val="Arial"/>
        <family val="2"/>
      </rPr>
      <t xml:space="preserve">C) Please select the statement that best describes the customer's PM system.  (</t>
    </r>
    <r>
      <rPr>
        <b val="true"/>
        <i val="true"/>
        <sz val="10"/>
        <rFont val="Arial"/>
        <family val="2"/>
      </rPr>
      <t xml:space="preserve">Also used in Asset Productivity Survey)</t>
    </r>
  </si>
  <si>
    <t xml:space="preserve">1) No workorder or asset management system in place.  No measurement, tracking, or reporting of labor and material costs at an asset level.  No documentation of failures at an asset level.  No understanding of reoccurring or high dollar failures.  </t>
  </si>
  <si>
    <t xml:space="preserve">2) Site-level work order system in place with reporting and analysis capabilities.  Some measurements, tracking, and / or reporting of labor and material costs at an asset level.  Maintenance personnel are receiving some training on the maintenance key performance indicators for the assets they maintain.</t>
  </si>
  <si>
    <t xml:space="preserve">3) Enterprise level asset management system in place.  All critical assets are monitored for predictive or condition based maintenance.  Metrics are analyzed for statistically significant variation.  A thorough inspection program is maintained and documented utilizing an enterprise asset management system.  Cost impacts of asset management decisions are documented utilizing an EAM system.  </t>
  </si>
  <si>
    <t xml:space="preserve">D) Please select the statement that best describes the customer's asset performance and cost history analytics.</t>
  </si>
  <si>
    <t xml:space="preserve">1) Little or no historical data on asset performance and cost to maintain.</t>
  </si>
  <si>
    <t xml:space="preserve">2) Partial data on asset performance and cost to maintain.  But little if any trend analysis used to improve asset purchase decisions.</t>
  </si>
  <si>
    <t xml:space="preserve">3) Asset purchases thoroughly analyzed based on prior performance and historical cost of operation metrics.</t>
  </si>
  <si>
    <t xml:space="preserve">E) Total CAPEX last year?</t>
  </si>
  <si>
    <t xml:space="preserve">F) % of CAPEX that requires tracking and maintenance?</t>
  </si>
  <si>
    <t xml:space="preserve">G) Number of physical asset audits per year?</t>
  </si>
  <si>
    <t xml:space="preserve">H) Man-hours to complete each audit?</t>
  </si>
  <si>
    <t xml:space="preserve">I) Fully loaded cost per man-hour?</t>
  </si>
  <si>
    <t xml:space="preserve">J) Total asset write-offs in the past five years?</t>
  </si>
  <si>
    <r>
      <rPr>
        <b val="true"/>
        <sz val="10"/>
        <rFont val="Arial"/>
        <family val="2"/>
      </rPr>
      <t xml:space="preserve">A) Please select the statement that best describes the customer's PM system. </t>
    </r>
    <r>
      <rPr>
        <b val="true"/>
        <i val="true"/>
        <sz val="10"/>
        <rFont val="Arial"/>
        <family val="2"/>
      </rPr>
      <t xml:space="preserve">(Also used in Capital Investment Survey)</t>
    </r>
  </si>
  <si>
    <t xml:space="preserve">B) Is the company operating within 10% of capacity? (i.e., additional uptime would likely produce additional revenue)</t>
  </si>
  <si>
    <t xml:space="preserve">C) What are the total production hours each year?</t>
  </si>
  <si>
    <t xml:space="preserve">(296) 1.5 turbines</t>
  </si>
  <si>
    <r>
      <rPr>
        <b val="true"/>
        <sz val="10"/>
        <rFont val="Arial"/>
        <family val="2"/>
      </rPr>
      <t xml:space="preserve">D) As % of total production hours, what are the total </t>
    </r>
    <r>
      <rPr>
        <b val="true"/>
        <u val="single"/>
        <sz val="10"/>
        <rFont val="Arial"/>
        <family val="2"/>
      </rPr>
      <t xml:space="preserve">planned</t>
    </r>
    <r>
      <rPr>
        <b val="true"/>
        <sz val="10"/>
        <rFont val="Arial"/>
        <family val="2"/>
      </rPr>
      <t xml:space="preserve"> downtime hours each year?</t>
    </r>
  </si>
  <si>
    <t xml:space="preserve">too high should be 0.6%</t>
  </si>
  <si>
    <r>
      <rPr>
        <b val="true"/>
        <sz val="10"/>
        <rFont val="Arial"/>
        <family val="2"/>
      </rPr>
      <t xml:space="preserve">E) As % of total production hours, what are the total </t>
    </r>
    <r>
      <rPr>
        <b val="true"/>
        <u val="single"/>
        <sz val="10"/>
        <rFont val="Arial"/>
        <family val="2"/>
      </rPr>
      <t xml:space="preserve">unplanned</t>
    </r>
    <r>
      <rPr>
        <b val="true"/>
        <sz val="10"/>
        <rFont val="Arial"/>
        <family val="2"/>
      </rPr>
      <t xml:space="preserve"> downtime hours each year?</t>
    </r>
  </si>
  <si>
    <t xml:space="preserve">Sanity Check: Total Planned Downtime Hours Per Year</t>
  </si>
  <si>
    <t xml:space="preserve">48* 296 =14,208</t>
  </si>
  <si>
    <t xml:space="preserve">Sanity Check: Total Unplanned Downtime Hours Per Year</t>
  </si>
  <si>
    <t xml:space="preserve">Sanity Check: Gross Margin Lost Per Hour of Downtime</t>
  </si>
  <si>
    <r>
      <rPr>
        <sz val="10"/>
        <rFont val="Arial"/>
        <family val="2"/>
      </rPr>
      <t xml:space="preserve">Sanity Check: Total Net Income Lost Due to </t>
    </r>
    <r>
      <rPr>
        <u val="single"/>
        <sz val="10"/>
        <rFont val="Arial"/>
        <family val="2"/>
      </rPr>
      <t xml:space="preserve">Planned</t>
    </r>
    <r>
      <rPr>
        <sz val="10"/>
        <rFont val="Arial"/>
        <family val="2"/>
      </rPr>
      <t xml:space="preserve"> Downtime</t>
    </r>
  </si>
  <si>
    <r>
      <rPr>
        <sz val="10"/>
        <rFont val="Arial"/>
        <family val="2"/>
      </rPr>
      <t xml:space="preserve">Sanity Check: Total Net Income Lost Due to </t>
    </r>
    <r>
      <rPr>
        <u val="single"/>
        <sz val="10"/>
        <rFont val="Arial"/>
        <family val="2"/>
      </rPr>
      <t xml:space="preserve">Unplanned</t>
    </r>
    <r>
      <rPr>
        <sz val="10"/>
        <rFont val="Arial"/>
        <family val="2"/>
      </rPr>
      <t xml:space="preserve"> Downtime</t>
    </r>
  </si>
  <si>
    <t xml:space="preserve">A) Select the statement that best describes the customer's safety permit system</t>
  </si>
  <si>
    <t xml:space="preserve">1) Safety permits are not readily available nor auto printed with work orders</t>
  </si>
  <si>
    <t xml:space="preserve">2) Safety permits are stored electronically but not auto printed with related work orders</t>
  </si>
  <si>
    <t xml:space="preserve">3) Safety permits are stored electronically and printed with the related work order</t>
  </si>
  <si>
    <t xml:space="preserve">B) Select the statement that best describes the customer's audit control and maintenance record keeping</t>
  </si>
  <si>
    <t xml:space="preserve">1) Maintenance audit trail and record keeping are manual and haphazard</t>
  </si>
  <si>
    <t xml:space="preserve">2) Maintenance audit trail and record keeping are electronic but not pervasive.  Significant gaps exist.</t>
  </si>
  <si>
    <t xml:space="preserve">3) Maintenance audit trail and record keeping are electronic and comprehensive with strong adherence to corporate guidelines</t>
  </si>
  <si>
    <t xml:space="preserve">C) Total $ amount of maintenance related safety claims in the past 5 years?</t>
  </si>
  <si>
    <t xml:space="preserve">D) Total $ amount of maintenance related regulatory fines in the past 5 years?</t>
  </si>
  <si>
    <t xml:space="preserve">E) Estimate total amount of lost annual revenue due to i) loss of ISO or QS certification due to poor maintenance record keeping or insufficient audit capability OR ii) shutdown due to safety or regulatory issues.  Consider lost contracts due to certification loss and loss of production capacity due to shutdowns.</t>
  </si>
  <si>
    <t xml:space="preserve">MRO Supply Chain Value</t>
  </si>
  <si>
    <t xml:space="preserve">Value Points</t>
  </si>
  <si>
    <t xml:space="preserve">Value Opportunity   (Low, Moderate, High)</t>
  </si>
  <si>
    <t xml:space="preserve">Current</t>
  </si>
  <si>
    <t xml:space="preserve">Expected</t>
  </si>
  <si>
    <t xml:space="preserve">Value Returned</t>
  </si>
  <si>
    <t xml:space="preserve">Customer Success</t>
  </si>
  <si>
    <t xml:space="preserve">Alaska Ocean Seafood, Flower Auction Holland, US Filter, The Budd Company</t>
  </si>
  <si>
    <t xml:space="preserve">Reduce Purchasing Process Labor</t>
  </si>
  <si>
    <t xml:space="preserve">Total MRO Supply Chain Value</t>
  </si>
  <si>
    <t xml:space="preserve">Additional Related Benefits</t>
  </si>
  <si>
    <t xml:space="preserve">Benefit</t>
  </si>
  <si>
    <t xml:space="preserve">Reduce Lead Time (Days) for Generic MRO items</t>
  </si>
  <si>
    <t xml:space="preserve">Increase Inventory Turns</t>
  </si>
  <si>
    <t xml:space="preserve">MRO Supply Chain Benchmarks</t>
  </si>
  <si>
    <t xml:space="preserve">Savings % vs. Opportunity</t>
  </si>
  <si>
    <t xml:space="preserve">Related Questions</t>
  </si>
  <si>
    <t xml:space="preserve">High</t>
  </si>
  <si>
    <t xml:space="preserve">Moderate</t>
  </si>
  <si>
    <t xml:space="preserve">Low</t>
  </si>
  <si>
    <t xml:space="preserve">Leverage MRO Spend (Reduce Material Cost)</t>
  </si>
  <si>
    <t xml:space="preserve">MRO Spend, A, B, I, J, K</t>
  </si>
  <si>
    <t xml:space="preserve">Inventory Value, C-F</t>
  </si>
  <si>
    <t xml:space="preserve">Purchasing Labor, C, D, N, O, P</t>
  </si>
  <si>
    <t xml:space="preserve">Lead Time, A, B, H</t>
  </si>
  <si>
    <t xml:space="preserve">Workforce Management Value</t>
  </si>
  <si>
    <t xml:space="preserve">Reduce Maintenance Labor Expense</t>
  </si>
  <si>
    <t xml:space="preserve">Air Products, Barrick, FA, Chevron Nigeria</t>
  </si>
  <si>
    <t xml:space="preserve">Total Workforce Management Value</t>
  </si>
  <si>
    <t xml:space="preserve">Workforce Management Benchmarks</t>
  </si>
  <si>
    <t xml:space="preserve">Maintenance Labor, A-F, G, H</t>
  </si>
  <si>
    <t xml:space="preserve">Overtime Labor, A-F, G, I</t>
  </si>
  <si>
    <t xml:space="preserve">I/T Value</t>
  </si>
  <si>
    <t xml:space="preserve">Reduce System Administration Expense</t>
  </si>
  <si>
    <t xml:space="preserve">Paris Metro</t>
  </si>
  <si>
    <t xml:space="preserve">Reduce Database Administration Expense</t>
  </si>
  <si>
    <t xml:space="preserve">Reduce Data Entry Labor Expense</t>
  </si>
  <si>
    <t xml:space="preserve">n/a</t>
  </si>
  <si>
    <t xml:space="preserve">Total I/T Value</t>
  </si>
  <si>
    <t xml:space="preserve">I/T Benchmarks</t>
  </si>
  <si>
    <t xml:space="preserve">Reduce System Administration Expense due to DSTM Hosting</t>
  </si>
  <si>
    <t xml:space="preserve">Sys Admin Labor, A, B, E, F</t>
  </si>
  <si>
    <t xml:space="preserve">Reduce Database Administration Expense due to DSTM Hosting</t>
  </si>
  <si>
    <t xml:space="preserve">DBA Labor, G, H, A, B</t>
  </si>
  <si>
    <t xml:space="preserve">Decrease Labor Cost Due to Double Entry due to dataBridge integration tool</t>
  </si>
  <si>
    <t xml:space="preserve">Clerical Labor, J, K, L, I</t>
  </si>
  <si>
    <t xml:space="preserve">Improve Data Reliability and Decision Making due to dataBridge integration tool</t>
  </si>
  <si>
    <t xml:space="preserve">Net Asset Base, I</t>
  </si>
  <si>
    <t xml:space="preserve">Capital Asset Investment Value</t>
  </si>
  <si>
    <t xml:space="preserve">Barrick Goldstrike, Progress Telecom, AT&amp;T, Sprint</t>
  </si>
  <si>
    <t xml:space="preserve">Increase Asset Life/Decrease Asset Purchases</t>
  </si>
  <si>
    <t xml:space="preserve">Decrease Audit Labor Expense</t>
  </si>
  <si>
    <t xml:space="preserve">Total Capital Asset Investment Value</t>
  </si>
  <si>
    <t xml:space="preserve">Capital Asset Investment Benchmarks</t>
  </si>
  <si>
    <t xml:space="preserve">Net Asset Base, A, F</t>
  </si>
  <si>
    <t xml:space="preserve">CAPEX, B, G, H</t>
  </si>
  <si>
    <t xml:space="preserve">CAPEX, C, G, H</t>
  </si>
  <si>
    <t xml:space="preserve">Net Asset Base, B, F</t>
  </si>
  <si>
    <t xml:space="preserve">Labor Expense, B, I, J, K</t>
  </si>
  <si>
    <t xml:space="preserve">Asset Productivity Value</t>
  </si>
  <si>
    <t xml:space="preserve">Current Annual</t>
  </si>
  <si>
    <t xml:space="preserve">Expected Annual</t>
  </si>
  <si>
    <t xml:space="preserve">Standard Motor Products, Sigma Manufacturing, Emerson Motors</t>
  </si>
  <si>
    <t xml:space="preserve">Total Asset Productivity Value</t>
  </si>
  <si>
    <t xml:space="preserve">Asset Productivity Benchmarks</t>
  </si>
  <si>
    <t xml:space="preserve"> A</t>
  </si>
  <si>
    <t xml:space="preserve">Reduce Unplanned Dowtime</t>
  </si>
  <si>
    <t xml:space="preserve">A</t>
  </si>
  <si>
    <t xml:space="preserve">Operating Risk Value</t>
  </si>
  <si>
    <t xml:space="preserve">Chevron Nigeria, Dunlop Tire, BAE Systems, Borg-Warner, Kroger, Delta Biotechnology, Thermoplastic Technology, UFE</t>
  </si>
  <si>
    <t xml:space="preserve">Total Operating Risk Value</t>
  </si>
  <si>
    <t xml:space="preserve">Operating Risk Benchmarks</t>
  </si>
  <si>
    <t xml:space="preserve">Reduce Safety Claims Due to Proper Permits Management and Record Keeping</t>
  </si>
  <si>
    <t xml:space="preserve">Safety Claims, A, C</t>
  </si>
  <si>
    <t xml:space="preserve">Reduce Regulatory Fines Due to Proper Audit Controls and Record Keeping</t>
  </si>
  <si>
    <t xml:space="preserve">Regulatory Fines, B, D</t>
  </si>
  <si>
    <t xml:space="preserve">Reduce Revenue Loss Due to Safety or Regulatory related Shutdowns or Loss of Certification</t>
  </si>
  <si>
    <t xml:space="preserve">Revenue Loss, B, E</t>
  </si>
</sst>
</file>

<file path=xl/styles.xml><?xml version="1.0" encoding="utf-8"?>
<styleSheet xmlns="http://schemas.openxmlformats.org/spreadsheetml/2006/main">
  <numFmts count="17">
    <numFmt numFmtId="164" formatCode="General"/>
    <numFmt numFmtId="165" formatCode="@"/>
    <numFmt numFmtId="166" formatCode="_(\$* #,##0.00_);_(\$* \(#,##0.00\);_(\$* \-??_);_(@_)"/>
    <numFmt numFmtId="167" formatCode="_(\$* #,##0_);_(\$* \(#,##0\);_(\$* \-??_);_(@_)"/>
    <numFmt numFmtId="168" formatCode="0%"/>
    <numFmt numFmtId="169" formatCode="\$#,##0_);&quot;($&quot;#,##0\)"/>
    <numFmt numFmtId="170" formatCode="[$-409]#,##0_);\(#,##0\)"/>
    <numFmt numFmtId="171" formatCode="_(* #,##0.00_);_(* \(#,##0.00\);_(* \-??_);_(@_)"/>
    <numFmt numFmtId="172" formatCode="_(* #,##0_);_(* \(#,##0\);_(* \-??_);_(@_)"/>
    <numFmt numFmtId="173" formatCode="0.00%"/>
    <numFmt numFmtId="174" formatCode="\$#,##0.00_);&quot;($&quot;#,##0.00\)"/>
    <numFmt numFmtId="175" formatCode="\$#,##0"/>
    <numFmt numFmtId="176" formatCode="0.00"/>
    <numFmt numFmtId="177" formatCode="0"/>
    <numFmt numFmtId="178" formatCode="0.0"/>
    <numFmt numFmtId="179" formatCode="_(* #,##0.0_);_(* \(#,##0.0\);_(* \-??_);_(@_)"/>
    <numFmt numFmtId="180" formatCode="0.0%"/>
  </numFmts>
  <fonts count="33">
    <font>
      <sz val="10"/>
      <name val="Arial"/>
      <family val="0"/>
    </font>
    <font>
      <sz val="10"/>
      <name val="Arial"/>
      <family val="0"/>
    </font>
    <font>
      <sz val="10"/>
      <name val="Arial"/>
      <family val="0"/>
    </font>
    <font>
      <sz val="10"/>
      <name val="Arial"/>
      <family val="0"/>
    </font>
    <font>
      <sz val="12"/>
      <name val="Tahoma"/>
      <family val="2"/>
    </font>
    <font>
      <sz val="14"/>
      <name val="Tahoma"/>
      <family val="2"/>
    </font>
    <font>
      <b val="true"/>
      <sz val="14"/>
      <name val="Tahoma"/>
      <family val="2"/>
    </font>
    <font>
      <u val="single"/>
      <sz val="14"/>
      <color rgb="FF0000FF"/>
      <name val="Arial"/>
      <family val="0"/>
    </font>
    <font>
      <u val="single"/>
      <sz val="10"/>
      <color rgb="FF0000FF"/>
      <name val="Arial"/>
      <family val="0"/>
    </font>
    <font>
      <b val="true"/>
      <sz val="12"/>
      <name val="Arial"/>
      <family val="2"/>
    </font>
    <font>
      <sz val="10"/>
      <name val="Arial"/>
      <family val="2"/>
    </font>
    <font>
      <b val="true"/>
      <sz val="10"/>
      <name val="Arial"/>
      <family val="2"/>
    </font>
    <font>
      <sz val="12"/>
      <name val="Arial"/>
      <family val="2"/>
    </font>
    <font>
      <b val="true"/>
      <sz val="14"/>
      <name val="Arial"/>
      <family val="2"/>
    </font>
    <font>
      <b val="true"/>
      <sz val="14"/>
      <color rgb="FF333333"/>
      <name val="Arial"/>
      <family val="2"/>
    </font>
    <font>
      <sz val="10"/>
      <color rgb="FF333333"/>
      <name val="Arial"/>
      <family val="2"/>
    </font>
    <font>
      <b val="true"/>
      <sz val="10"/>
      <color rgb="FF333333"/>
      <name val="Arial"/>
      <family val="2"/>
    </font>
    <font>
      <sz val="10"/>
      <color rgb="FF0000FF"/>
      <name val="Arial"/>
      <family val="2"/>
    </font>
    <font>
      <b val="true"/>
      <sz val="10"/>
      <color rgb="FF0000FF"/>
      <name val="Arial"/>
      <family val="2"/>
    </font>
    <font>
      <b val="true"/>
      <sz val="12"/>
      <color rgb="FF0000FF"/>
      <name val="Arial"/>
      <family val="2"/>
    </font>
    <font>
      <sz val="10"/>
      <color rgb="FF000000"/>
      <name val="Arial"/>
      <family val="2"/>
    </font>
    <font>
      <sz val="12"/>
      <color rgb="FF000000"/>
      <name val="Arial"/>
      <family val="2"/>
    </font>
    <font>
      <b val="true"/>
      <sz val="12"/>
      <color rgb="FF333333"/>
      <name val="Arial"/>
      <family val="2"/>
    </font>
    <font>
      <sz val="10"/>
      <color rgb="FFFFFFFF"/>
      <name val="Arial"/>
      <family val="2"/>
    </font>
    <font>
      <b val="true"/>
      <sz val="12"/>
      <color rgb="FFFFFFFF"/>
      <name val="Arial"/>
      <family val="2"/>
    </font>
    <font>
      <b val="true"/>
      <sz val="10"/>
      <color rgb="FFFFFFFF"/>
      <name val="Arial"/>
      <family val="2"/>
    </font>
    <font>
      <b val="true"/>
      <i val="true"/>
      <sz val="10"/>
      <name val="Arial"/>
      <family val="2"/>
    </font>
    <font>
      <b val="true"/>
      <u val="single"/>
      <sz val="10"/>
      <name val="Arial"/>
      <family val="2"/>
    </font>
    <font>
      <u val="single"/>
      <sz val="10"/>
      <name val="Arial"/>
      <family val="2"/>
    </font>
    <font>
      <sz val="12"/>
      <color rgb="FFFFFFFF"/>
      <name val="Arial"/>
      <family val="2"/>
    </font>
    <font>
      <sz val="12"/>
      <color rgb="FF000000"/>
      <name val="Tahoma"/>
      <family val="2"/>
    </font>
    <font>
      <sz val="8"/>
      <color rgb="FF000000"/>
      <name val="Tahoma"/>
      <family val="0"/>
    </font>
    <font>
      <sz val="10"/>
      <color rgb="FF000000"/>
      <name val="Tahoma"/>
      <family val="2"/>
    </font>
  </fonts>
  <fills count="6">
    <fill>
      <patternFill patternType="none"/>
    </fill>
    <fill>
      <patternFill patternType="gray125"/>
    </fill>
    <fill>
      <patternFill patternType="solid">
        <fgColor rgb="FFFFFFFF"/>
        <bgColor rgb="FFFFFFCC"/>
      </patternFill>
    </fill>
    <fill>
      <patternFill patternType="solid">
        <fgColor rgb="FFFFCC99"/>
        <bgColor rgb="FFC0C0C0"/>
      </patternFill>
    </fill>
    <fill>
      <patternFill patternType="solid">
        <fgColor rgb="FFFFFF00"/>
        <bgColor rgb="FFFFFF00"/>
      </patternFill>
    </fill>
    <fill>
      <patternFill patternType="solid">
        <fgColor rgb="FFC0C0C0"/>
        <bgColor rgb="FFCCCCFF"/>
      </patternFill>
    </fill>
  </fills>
  <borders count="19">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style="thin"/>
      <top/>
      <bottom/>
      <diagonal/>
    </border>
    <border diagonalUp="false" diagonalDown="false">
      <left/>
      <right/>
      <top style="thin"/>
      <bottom style="thin"/>
      <diagonal/>
    </border>
    <border diagonalUp="false" diagonalDown="false">
      <left/>
      <right/>
      <top/>
      <bottom style="thin"/>
      <diagonal/>
    </border>
    <border diagonalUp="false" diagonalDown="false">
      <left/>
      <right/>
      <top/>
      <bottom style="double"/>
      <diagonal/>
    </border>
    <border diagonalUp="false" diagonalDown="false">
      <left/>
      <right style="thin"/>
      <top/>
      <bottom style="double"/>
      <diagonal/>
    </border>
    <border diagonalUp="false" diagonalDown="false">
      <left/>
      <right/>
      <top style="thin"/>
      <bottom/>
      <diagonal/>
    </border>
    <border diagonalUp="false" diagonalDown="false">
      <left style="medium"/>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xf numFmtId="164" fontId="8" fillId="0" borderId="0" applyFont="true" applyBorder="false" applyAlignment="false" applyProtection="false"/>
  </cellStyleXfs>
  <cellXfs count="3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20" applyFont="true" applyBorder="true" applyAlignment="true" applyProtection="true">
      <alignment horizontal="general" vertical="bottom" textRotation="0" wrapText="false" indent="0" shrinkToFit="false"/>
      <protection locked="true" hidden="false"/>
    </xf>
    <xf numFmtId="164" fontId="7" fillId="2" borderId="0" xfId="20" applyFont="true" applyBorder="true" applyAlignment="true" applyProtection="true">
      <alignment horizontal="left" vertical="bottom" textRotation="0" wrapText="false" indent="4" shrinkToFit="false"/>
      <protection locked="true" hidden="false"/>
    </xf>
    <xf numFmtId="164" fontId="5" fillId="2"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5" fontId="0" fillId="2" borderId="0" xfId="0" applyFont="false" applyBorder="false" applyAlignment="true" applyProtection="false">
      <alignment horizontal="general" vertical="top"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9" fillId="3" borderId="2" xfId="0" applyFont="true" applyBorder="true" applyAlignment="true" applyProtection="false">
      <alignment horizontal="left" vertical="top" textRotation="0" wrapText="true" indent="0" shrinkToFit="false"/>
      <protection locked="true" hidden="false"/>
    </xf>
    <xf numFmtId="165" fontId="9" fillId="3" borderId="1" xfId="0" applyFont="true" applyBorder="true" applyAlignment="true" applyProtection="false">
      <alignment horizontal="center" vertical="top" textRotation="0" wrapText="true" indent="0" shrinkToFit="false"/>
      <protection locked="true" hidden="false"/>
    </xf>
    <xf numFmtId="165" fontId="9" fillId="3" borderId="2" xfId="0" applyFont="true" applyBorder="true" applyAlignment="true" applyProtection="false">
      <alignment horizontal="center" vertical="top" textRotation="0" wrapText="true" indent="0" shrinkToFit="false"/>
      <protection locked="true" hidden="false"/>
    </xf>
    <xf numFmtId="164" fontId="9" fillId="3"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left" vertical="top" textRotation="0" wrapText="true" indent="0" shrinkToFit="false"/>
      <protection locked="true" hidden="false"/>
    </xf>
    <xf numFmtId="164" fontId="9" fillId="2" borderId="2" xfId="0" applyFont="true" applyBorder="true" applyAlignment="true" applyProtection="false">
      <alignment horizontal="left"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top" textRotation="0" wrapText="true" indent="0" shrinkToFit="false"/>
      <protection locked="true" hidden="false"/>
    </xf>
    <xf numFmtId="165" fontId="0" fillId="2" borderId="3" xfId="0" applyFont="true" applyBorder="true" applyAlignment="true" applyProtection="false">
      <alignment horizontal="general" vertical="top" textRotation="0" wrapText="true" indent="0" shrinkToFit="false"/>
      <protection locked="true" hidden="false"/>
    </xf>
    <xf numFmtId="165" fontId="0" fillId="2" borderId="4" xfId="0" applyFont="true" applyBorder="true" applyAlignment="true" applyProtection="false">
      <alignment horizontal="general" vertical="top" textRotation="0" wrapText="true" indent="0" shrinkToFit="false"/>
      <protection locked="true" hidden="false"/>
    </xf>
    <xf numFmtId="164" fontId="8" fillId="2" borderId="2" xfId="20" applyFont="true" applyBorder="true" applyAlignment="true" applyProtection="true">
      <alignment horizontal="center" vertical="center" textRotation="0" wrapText="true" indent="0" shrinkToFit="false"/>
      <protection locked="true" hidden="false"/>
    </xf>
    <xf numFmtId="164" fontId="0" fillId="2" borderId="5" xfId="0" applyFont="fals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general" vertical="top" textRotation="0" wrapText="true" indent="0" shrinkToFit="false"/>
      <protection locked="true" hidden="false"/>
    </xf>
    <xf numFmtId="164" fontId="0" fillId="2" borderId="2" xfId="0" applyFont="true" applyBorder="true" applyAlignment="true" applyProtection="false">
      <alignment horizontal="general" vertical="top" textRotation="0" wrapText="true" indent="0" shrinkToFit="false"/>
      <protection locked="true" hidden="false"/>
    </xf>
    <xf numFmtId="165" fontId="0" fillId="2" borderId="2" xfId="0" applyFont="true" applyBorder="true" applyAlignment="true" applyProtection="false">
      <alignment horizontal="general" vertical="top" textRotation="0" wrapText="true" indent="0" shrinkToFit="false"/>
      <protection locked="true" hidden="false"/>
    </xf>
    <xf numFmtId="164" fontId="0" fillId="2" borderId="6" xfId="0" applyFont="true" applyBorder="true" applyAlignment="true" applyProtection="false">
      <alignment horizontal="general" vertical="top" textRotation="0" wrapText="true" indent="0" shrinkToFit="false"/>
      <protection locked="true" hidden="false"/>
    </xf>
    <xf numFmtId="164" fontId="0" fillId="2" borderId="7" xfId="0" applyFont="false" applyBorder="tru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false" indent="0" shrinkToFit="false"/>
      <protection locked="true" hidden="false"/>
    </xf>
    <xf numFmtId="164" fontId="0" fillId="2" borderId="5" xfId="0" applyFont="false" applyBorder="true" applyAlignment="true" applyProtection="false">
      <alignment horizontal="general" vertical="top" textRotation="0" wrapText="false" indent="0" shrinkToFit="false"/>
      <protection locked="true" hidden="false"/>
    </xf>
    <xf numFmtId="164" fontId="0" fillId="2" borderId="8" xfId="0" applyFont="true" applyBorder="true" applyAlignment="true" applyProtection="false">
      <alignment horizontal="general" vertical="top" textRotation="0" wrapText="true" indent="0" shrinkToFit="false"/>
      <protection locked="true" hidden="false"/>
    </xf>
    <xf numFmtId="164" fontId="0" fillId="2" borderId="9" xfId="0" applyFont="false" applyBorder="true" applyAlignment="true" applyProtection="false">
      <alignment horizontal="general" vertical="top" textRotation="0" wrapText="true" indent="0" shrinkToFit="false"/>
      <protection locked="true" hidden="false"/>
    </xf>
    <xf numFmtId="164" fontId="0" fillId="2" borderId="10" xfId="0" applyFont="false" applyBorder="true" applyAlignment="true" applyProtection="false">
      <alignment horizontal="general" vertical="top" textRotation="0" wrapText="false" indent="0" shrinkToFit="false"/>
      <protection locked="true" hidden="false"/>
    </xf>
    <xf numFmtId="164" fontId="0" fillId="2" borderId="3" xfId="0" applyFont="true" applyBorder="tru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general" vertical="top" textRotation="0" wrapText="true" indent="0" shrinkToFit="false"/>
      <protection locked="true" hidden="false"/>
    </xf>
    <xf numFmtId="164" fontId="0" fillId="2" borderId="0" xfId="0" applyFont="false" applyBorder="true" applyAlignment="true" applyProtection="false">
      <alignment horizontal="general" vertical="top" textRotation="0" wrapText="false" indent="0" shrinkToFit="false"/>
      <protection locked="true" hidden="false"/>
    </xf>
    <xf numFmtId="164" fontId="0" fillId="2" borderId="10" xfId="0" applyFont="fals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9" fillId="3" borderId="4" xfId="0" applyFont="true" applyBorder="true" applyAlignment="true" applyProtection="false">
      <alignment horizontal="center"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11" fillId="3" borderId="3"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left" vertical="bottom" textRotation="0" wrapText="false" indent="0" shrinkToFit="false"/>
      <protection locked="true" hidden="false"/>
    </xf>
    <xf numFmtId="164" fontId="11" fillId="3" borderId="11" xfId="0" applyFont="true" applyBorder="true" applyAlignment="true" applyProtection="false">
      <alignment horizontal="left" vertical="bottom" textRotation="0" wrapText="false" indent="0" shrinkToFit="false"/>
      <protection locked="true" hidden="false"/>
    </xf>
    <xf numFmtId="164" fontId="11" fillId="3" borderId="10" xfId="0" applyFont="true" applyBorder="true" applyAlignment="true" applyProtection="false">
      <alignment horizontal="center" vertical="bottom" textRotation="0" wrapText="false" indent="0" shrinkToFit="false"/>
      <protection locked="true" hidden="false"/>
    </xf>
    <xf numFmtId="164" fontId="11" fillId="3" borderId="6"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2" borderId="2"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7" fontId="10" fillId="2" borderId="1" xfId="17" applyFont="true" applyBorder="true" applyAlignment="true" applyProtection="true">
      <alignment horizontal="general" vertical="bottom" textRotation="0" wrapText="false" indent="0" shrinkToFit="false"/>
      <protection locked="true" hidden="false"/>
    </xf>
    <xf numFmtId="168" fontId="10" fillId="2" borderId="1" xfId="19" applyFont="true" applyBorder="true" applyAlignment="true" applyProtection="true">
      <alignment horizontal="general" vertical="bottom" textRotation="0" wrapText="false" indent="0" shrinkToFit="false"/>
      <protection locked="true" hidden="false"/>
    </xf>
    <xf numFmtId="167" fontId="10" fillId="2" borderId="6" xfId="17" applyFont="true" applyBorder="true" applyAlignment="true" applyProtection="tru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7" fontId="10" fillId="2" borderId="5" xfId="17" applyFont="true" applyBorder="true" applyAlignment="true" applyProtection="true">
      <alignment horizontal="general" vertical="bottom" textRotation="0" wrapText="false" indent="0" shrinkToFit="false"/>
      <protection locked="true" hidden="false"/>
    </xf>
    <xf numFmtId="168" fontId="10" fillId="2" borderId="5" xfId="0" applyFont="true" applyBorder="true" applyAlignment="false" applyProtection="false">
      <alignment horizontal="general" vertical="bottom" textRotation="0" wrapText="false" indent="0" shrinkToFit="false"/>
      <protection locked="true" hidden="false"/>
    </xf>
    <xf numFmtId="167" fontId="10" fillId="2" borderId="12" xfId="17" applyFont="true" applyBorder="true" applyAlignment="true" applyProtection="tru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bottom" textRotation="0" wrapText="true" indent="0" shrinkToFit="false"/>
      <protection locked="true" hidden="false"/>
    </xf>
    <xf numFmtId="168" fontId="0" fillId="2" borderId="5" xfId="0" applyFont="false" applyBorder="true" applyAlignment="false" applyProtection="false">
      <alignment horizontal="general" vertical="bottom" textRotation="0" wrapText="false" indent="0" shrinkToFit="false"/>
      <protection locked="true" hidden="false"/>
    </xf>
    <xf numFmtId="164" fontId="10" fillId="2" borderId="11" xfId="0" applyFont="true" applyBorder="true" applyAlignment="true" applyProtection="false">
      <alignment horizontal="general" vertical="bottom" textRotation="0" wrapText="true" indent="0" shrinkToFit="false"/>
      <protection locked="true" hidden="false"/>
    </xf>
    <xf numFmtId="168" fontId="0" fillId="2" borderId="1" xfId="0" applyFont="false" applyBorder="true" applyAlignment="false" applyProtection="false">
      <alignment horizontal="general" vertical="bottom" textRotation="0" wrapText="false" indent="0" shrinkToFit="false"/>
      <protection locked="true" hidden="false"/>
    </xf>
    <xf numFmtId="164" fontId="10" fillId="2" borderId="9" xfId="0" applyFont="true" applyBorder="true" applyAlignment="true" applyProtection="false">
      <alignment horizontal="general" vertical="bottom" textRotation="0" wrapText="true" indent="0" shrinkToFit="false"/>
      <protection locked="true" hidden="false"/>
    </xf>
    <xf numFmtId="167" fontId="10" fillId="2" borderId="10" xfId="17" applyFont="true" applyBorder="true" applyAlignment="true" applyProtection="true">
      <alignment horizontal="general" vertical="bottom" textRotation="0" wrapText="false" indent="0" shrinkToFit="false"/>
      <protection locked="true" hidden="false"/>
    </xf>
    <xf numFmtId="168" fontId="0" fillId="2" borderId="10" xfId="0" applyFont="false" applyBorder="true" applyAlignment="false" applyProtection="false">
      <alignment horizontal="general" vertical="bottom" textRotation="0" wrapText="false" indent="0" shrinkToFit="false"/>
      <protection locked="true" hidden="false"/>
    </xf>
    <xf numFmtId="167" fontId="10" fillId="2" borderId="8" xfId="17" applyFont="true" applyBorder="true" applyAlignment="true" applyProtection="true">
      <alignment horizontal="general" vertical="bottom" textRotation="0" wrapText="false" indent="0" shrinkToFit="false"/>
      <protection locked="true" hidden="false"/>
    </xf>
    <xf numFmtId="164" fontId="10" fillId="2" borderId="11"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false" applyProtection="false">
      <alignment horizontal="general" vertical="bottom" textRotation="0" wrapText="fals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7" fontId="12" fillId="2" borderId="0" xfId="0" applyFont="true" applyBorder="true" applyAlignment="false" applyProtection="false">
      <alignment horizontal="general" vertical="bottom" textRotation="0" wrapText="false" indent="0" shrinkToFit="false"/>
      <protection locked="true" hidden="false"/>
    </xf>
    <xf numFmtId="167" fontId="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7" fontId="0" fillId="2" borderId="0" xfId="17" applyFont="true" applyBorder="true" applyAlignment="true" applyProtection="true">
      <alignment horizontal="general" vertical="bottom" textRotation="0" wrapText="false" indent="0" shrinkToFit="false"/>
      <protection locked="true" hidden="false"/>
    </xf>
    <xf numFmtId="164" fontId="13" fillId="2" borderId="0" xfId="0" applyFont="true" applyBorder="false" applyAlignment="true" applyProtection="false">
      <alignment horizontal="general" vertical="top" textRotation="0" wrapText="false" indent="0" shrinkToFit="false"/>
      <protection locked="true" hidden="false"/>
    </xf>
    <xf numFmtId="169" fontId="14" fillId="2" borderId="0" xfId="0" applyFont="true" applyBorder="true" applyAlignment="true" applyProtection="false">
      <alignment horizontal="general" vertical="top" textRotation="0" wrapText="false" indent="0" shrinkToFit="false"/>
      <protection locked="true" hidden="false"/>
    </xf>
    <xf numFmtId="170" fontId="15" fillId="2" borderId="0" xfId="0" applyFont="true" applyBorder="false" applyAlignment="true" applyProtection="false">
      <alignment horizontal="general" vertical="top" textRotation="0" wrapText="false" indent="0" shrinkToFit="false"/>
      <protection locked="true" hidden="false"/>
    </xf>
    <xf numFmtId="170" fontId="0" fillId="2" borderId="0" xfId="0" applyFont="false" applyBorder="false" applyAlignment="true" applyProtection="false">
      <alignment horizontal="general" vertical="top" textRotation="0" wrapText="false" indent="0" shrinkToFit="false"/>
      <protection locked="true" hidden="false"/>
    </xf>
    <xf numFmtId="170" fontId="15" fillId="2" borderId="0" xfId="0" applyFont="true" applyBorder="true" applyAlignment="true" applyProtection="false">
      <alignment horizontal="general" vertical="top" textRotation="0" wrapText="false" indent="0" shrinkToFit="false"/>
      <protection locked="true" hidden="false"/>
    </xf>
    <xf numFmtId="170" fontId="0" fillId="2" borderId="0" xfId="0" applyFont="false" applyBorder="true" applyAlignment="true" applyProtection="false">
      <alignment horizontal="general" vertical="top" textRotation="0" wrapText="false" indent="0" shrinkToFit="false"/>
      <protection locked="true" hidden="false"/>
    </xf>
    <xf numFmtId="164" fontId="13" fillId="3" borderId="2" xfId="0" applyFont="true" applyBorder="true" applyAlignment="true" applyProtection="false">
      <alignment horizontal="center" vertical="top" textRotation="0" wrapText="false" indent="0" shrinkToFit="false"/>
      <protection locked="true" hidden="false"/>
    </xf>
    <xf numFmtId="164" fontId="0" fillId="2" borderId="11" xfId="0" applyFont="false" applyBorder="true" applyAlignment="true" applyProtection="false">
      <alignment horizontal="general" vertical="top" textRotation="0" wrapText="false" indent="0" shrinkToFit="false"/>
      <protection locked="true" hidden="false"/>
    </xf>
    <xf numFmtId="170" fontId="16" fillId="2" borderId="13" xfId="0" applyFont="true" applyBorder="true" applyAlignment="true" applyProtection="false">
      <alignment horizontal="center" vertical="top" textRotation="0" wrapText="false" indent="0" shrinkToFit="false"/>
      <protection locked="true" hidden="false"/>
    </xf>
    <xf numFmtId="170" fontId="11" fillId="2" borderId="13" xfId="0" applyFont="true" applyBorder="true" applyAlignment="true" applyProtection="false">
      <alignment horizontal="center" vertical="top" textRotation="0" wrapText="false" indent="0" shrinkToFit="false"/>
      <protection locked="true" hidden="false"/>
    </xf>
    <xf numFmtId="164" fontId="11" fillId="2" borderId="3" xfId="0" applyFont="true" applyBorder="true" applyAlignment="true" applyProtection="false">
      <alignment horizontal="center" vertical="top" textRotation="0" wrapText="false" indent="0" shrinkToFit="false"/>
      <protection locked="true" hidden="false"/>
    </xf>
    <xf numFmtId="164" fontId="11" fillId="2" borderId="7" xfId="0" applyFont="true" applyBorder="true" applyAlignment="true" applyProtection="false">
      <alignment horizontal="general" vertical="top" textRotation="0" wrapText="false" indent="0" shrinkToFit="false"/>
      <protection locked="true" hidden="false"/>
    </xf>
    <xf numFmtId="169" fontId="15" fillId="2" borderId="0" xfId="0" applyFont="true" applyBorder="true" applyAlignment="true" applyProtection="false">
      <alignment horizontal="general" vertical="top" textRotation="0" wrapText="false" indent="0" shrinkToFit="false"/>
      <protection locked="true" hidden="false"/>
    </xf>
    <xf numFmtId="164" fontId="10" fillId="2" borderId="0" xfId="0" applyFont="true" applyBorder="true" applyAlignment="true" applyProtection="false">
      <alignment horizontal="general" vertical="top" textRotation="0" wrapText="false" indent="0" shrinkToFit="false"/>
      <protection locked="true" hidden="false"/>
    </xf>
    <xf numFmtId="169" fontId="17" fillId="2" borderId="12"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2" shrinkToFit="false"/>
      <protection locked="true" hidden="false"/>
    </xf>
    <xf numFmtId="172" fontId="17" fillId="2" borderId="0" xfId="15" applyFont="true" applyBorder="true" applyAlignment="true" applyProtection="true">
      <alignment horizontal="general" vertical="top" textRotation="0" wrapText="false" indent="0" shrinkToFit="false"/>
      <protection locked="true" hidden="false"/>
    </xf>
    <xf numFmtId="164" fontId="10"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true" indent="2" shrinkToFit="false"/>
      <protection locked="true" hidden="false"/>
    </xf>
    <xf numFmtId="170" fontId="17"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false" indent="2" shrinkToFit="false"/>
      <protection locked="true" hidden="false"/>
    </xf>
    <xf numFmtId="164" fontId="10" fillId="2" borderId="7" xfId="0" applyFont="true" applyBorder="true" applyAlignment="true" applyProtection="false">
      <alignment horizontal="left" vertical="bottom" textRotation="0" wrapText="true" indent="2" shrinkToFit="false"/>
      <protection locked="true" hidden="false"/>
    </xf>
    <xf numFmtId="170" fontId="17" fillId="2" borderId="0" xfId="0" applyFont="true" applyBorder="true" applyAlignment="true" applyProtection="false">
      <alignment horizontal="general" vertical="top" textRotation="0" wrapText="false" indent="0" shrinkToFit="false"/>
      <protection locked="true" hidden="false"/>
    </xf>
    <xf numFmtId="170" fontId="10" fillId="2" borderId="12" xfId="0" applyFont="true" applyBorder="true" applyAlignment="true" applyProtection="false">
      <alignment horizontal="general" vertical="top" textRotation="0" wrapText="false" indent="0" shrinkToFit="false"/>
      <protection locked="true" hidden="false"/>
    </xf>
    <xf numFmtId="164" fontId="9" fillId="2" borderId="7" xfId="0" applyFont="true" applyBorder="true" applyAlignment="true" applyProtection="false">
      <alignment horizontal="general" vertical="top" textRotation="0" wrapText="false" indent="0" shrinkToFit="false"/>
      <protection locked="true" hidden="false"/>
    </xf>
    <xf numFmtId="169" fontId="18" fillId="2" borderId="0" xfId="0" applyFont="true" applyBorder="true" applyAlignment="true" applyProtection="false">
      <alignment horizontal="general" vertical="top" textRotation="0" wrapText="false" indent="0" shrinkToFit="false"/>
      <protection locked="true" hidden="false"/>
    </xf>
    <xf numFmtId="169" fontId="19"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fals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fals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true" applyProtection="false">
      <alignment horizontal="general" vertical="top" textRotation="0" wrapText="false" indent="0" shrinkToFit="false"/>
      <protection locked="true" hidden="false"/>
    </xf>
    <xf numFmtId="170" fontId="15" fillId="2" borderId="14" xfId="0" applyFont="true" applyBorder="true" applyAlignment="true" applyProtection="false">
      <alignment horizontal="general" vertical="top" textRotation="0" wrapText="false" indent="0" shrinkToFit="false"/>
      <protection locked="true" hidden="false"/>
    </xf>
    <xf numFmtId="164" fontId="0" fillId="2" borderId="14" xfId="0" applyFont="false" applyBorder="true" applyAlignment="true" applyProtection="false">
      <alignment horizontal="general" vertical="top" textRotation="0" wrapText="false" indent="0" shrinkToFit="false"/>
      <protection locked="true" hidden="false"/>
    </xf>
    <xf numFmtId="164" fontId="0" fillId="2" borderId="8" xfId="0" applyFont="false" applyBorder="true" applyAlignment="true" applyProtection="false">
      <alignment horizontal="general" vertical="top" textRotation="0" wrapText="false" indent="0" shrinkToFit="false"/>
      <protection locked="true" hidden="false"/>
    </xf>
    <xf numFmtId="170" fontId="20" fillId="2" borderId="0" xfId="0" applyFont="true" applyBorder="true" applyAlignment="true" applyProtection="false">
      <alignment horizontal="general" vertical="top" textRotation="0" wrapText="false" indent="0" shrinkToFit="false"/>
      <protection locked="true" hidden="false"/>
    </xf>
    <xf numFmtId="170" fontId="21" fillId="2" borderId="0" xfId="0" applyFont="true" applyBorder="true" applyAlignment="true" applyProtection="false">
      <alignment horizontal="general" vertical="top" textRotation="0" wrapText="false" indent="0" shrinkToFit="false"/>
      <protection locked="true" hidden="false"/>
    </xf>
    <xf numFmtId="164" fontId="9" fillId="3" borderId="2" xfId="0" applyFont="true" applyBorder="true" applyAlignment="true" applyProtection="false">
      <alignment horizontal="center" vertical="top" textRotation="0" wrapText="false" indent="0" shrinkToFit="false"/>
      <protection locked="true" hidden="false"/>
    </xf>
    <xf numFmtId="164" fontId="11" fillId="2" borderId="11" xfId="0" applyFont="true" applyBorder="true" applyAlignment="true" applyProtection="false">
      <alignment horizontal="left" vertical="bottom" textRotation="0" wrapText="false" indent="0" shrinkToFit="false"/>
      <protection locked="true" hidden="false"/>
    </xf>
    <xf numFmtId="164" fontId="0" fillId="2" borderId="7" xfId="0" applyFont="true" applyBorder="true" applyAlignment="true" applyProtection="false">
      <alignment horizontal="left" vertical="bottom" textRotation="0" wrapText="false" indent="2" shrinkToFit="false"/>
      <protection locked="true" hidden="false"/>
    </xf>
    <xf numFmtId="169" fontId="0" fillId="2" borderId="12" xfId="0" applyFont="false" applyBorder="true" applyAlignment="false" applyProtection="false">
      <alignment horizontal="general" vertical="bottom" textRotation="0" wrapText="false" indent="0" shrinkToFit="false"/>
      <protection locked="true" hidden="false"/>
    </xf>
    <xf numFmtId="172" fontId="0" fillId="2" borderId="0" xfId="15" applyFont="true" applyBorder="true" applyAlignment="true" applyProtection="true">
      <alignment horizontal="general" vertical="bottom" textRotation="0" wrapText="false" indent="0" shrinkToFit="false"/>
      <protection locked="true" hidden="false"/>
    </xf>
    <xf numFmtId="172" fontId="17" fillId="2" borderId="0" xfId="0" applyFont="true" applyBorder="true" applyAlignment="true" applyProtection="false">
      <alignment horizontal="general" vertical="top" textRotation="0" wrapText="false" indent="0" shrinkToFit="false"/>
      <protection locked="true" hidden="false"/>
    </xf>
    <xf numFmtId="172" fontId="0" fillId="2" borderId="12" xfId="0" applyFont="false" applyBorder="true" applyAlignment="false" applyProtection="false">
      <alignment horizontal="general" vertical="bottom" textRotation="0" wrapText="false" indent="0" shrinkToFit="false"/>
      <protection locked="true" hidden="false"/>
    </xf>
    <xf numFmtId="172" fontId="0" fillId="2" borderId="15" xfId="15" applyFont="true" applyBorder="true" applyAlignment="true" applyProtection="true">
      <alignment horizontal="general" vertical="bottom" textRotation="0" wrapText="false" indent="0" shrinkToFit="false"/>
      <protection locked="true" hidden="false"/>
    </xf>
    <xf numFmtId="169" fontId="17" fillId="2" borderId="0" xfId="0" applyFont="true" applyBorder="true" applyAlignment="true" applyProtection="false">
      <alignment horizontal="general" vertical="top" textRotation="0" wrapText="false" indent="0" shrinkToFit="false"/>
      <protection locked="true" hidden="false"/>
    </xf>
    <xf numFmtId="172" fontId="0" fillId="2" borderId="16"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0" shrinkToFit="false"/>
      <protection locked="true" hidden="false"/>
    </xf>
    <xf numFmtId="172" fontId="0" fillId="2" borderId="12" xfId="15" applyFont="true" applyBorder="true" applyAlignment="true" applyProtection="tru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69" fontId="0" fillId="2" borderId="15" xfId="0" applyFont="false" applyBorder="true" applyAlignment="false" applyProtection="false">
      <alignment horizontal="general" vertical="bottom" textRotation="0" wrapText="false" indent="0" shrinkToFit="false"/>
      <protection locked="true" hidden="false"/>
    </xf>
    <xf numFmtId="169"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2" borderId="14"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1" fillId="2" borderId="11" xfId="0" applyFont="true" applyBorder="true" applyAlignment="false" applyProtection="false">
      <alignment horizontal="general" vertical="bottom" textRotation="0" wrapText="false" indent="0" shrinkToFit="false"/>
      <protection locked="true" hidden="false"/>
    </xf>
    <xf numFmtId="164" fontId="0" fillId="2" borderId="17" xfId="0" applyFont="false" applyBorder="true" applyAlignment="false" applyProtection="false">
      <alignment horizontal="general" vertical="bottom" textRotation="0" wrapText="false" indent="0" shrinkToFit="false"/>
      <protection locked="true" hidden="false"/>
    </xf>
    <xf numFmtId="170" fontId="11" fillId="2" borderId="3" xfId="0" applyFont="true" applyBorder="true" applyAlignment="true" applyProtection="false">
      <alignment horizontal="center" vertical="top" textRotation="0" wrapText="false" indent="0" shrinkToFit="false"/>
      <protection locked="true" hidden="false"/>
    </xf>
    <xf numFmtId="172" fontId="17" fillId="2" borderId="12" xfId="15" applyFont="true" applyBorder="true" applyAlignment="true" applyProtection="true">
      <alignment horizontal="general" vertical="bottom" textRotation="0" wrapText="false" indent="0" shrinkToFit="false"/>
      <protection locked="true" hidden="false"/>
    </xf>
    <xf numFmtId="170" fontId="0" fillId="2" borderId="12" xfId="0" applyFont="false" applyBorder="true" applyAlignment="false" applyProtection="false">
      <alignment horizontal="general" vertical="bottom" textRotation="0" wrapText="false" indent="0" shrinkToFit="false"/>
      <protection locked="true" hidden="false"/>
    </xf>
    <xf numFmtId="170" fontId="0" fillId="2" borderId="8"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2" shrinkToFit="false"/>
      <protection locked="true" hidden="false"/>
    </xf>
    <xf numFmtId="172" fontId="17" fillId="2" borderId="12" xfId="0" applyFont="true" applyBorder="true" applyAlignment="false" applyProtection="false">
      <alignment horizontal="general" vertical="bottom" textRotation="0" wrapText="false" indent="0" shrinkToFit="false"/>
      <protection locked="true" hidden="false"/>
    </xf>
    <xf numFmtId="172" fontId="17" fillId="2" borderId="8" xfId="15" applyFont="true" applyBorder="true" applyAlignment="true" applyProtection="true">
      <alignment horizontal="general" vertical="bottom" textRotation="0" wrapText="false" indent="0" shrinkToFit="false"/>
      <protection locked="true" hidden="false"/>
    </xf>
    <xf numFmtId="172" fontId="18" fillId="2" borderId="12"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3" xfId="0" applyFont="true" applyBorder="true" applyAlignment="true" applyProtection="false">
      <alignment horizontal="center"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73" fontId="0" fillId="2" borderId="0" xfId="19" applyFont="true" applyBorder="true" applyAlignment="true" applyProtection="true">
      <alignment horizontal="general" vertical="bottom" textRotation="0" wrapText="false" indent="0" shrinkToFit="false"/>
      <protection locked="true" hidden="false"/>
    </xf>
    <xf numFmtId="173" fontId="0" fillId="2" borderId="12" xfId="19" applyFont="true" applyBorder="true" applyAlignment="true" applyProtection="true">
      <alignment horizontal="general" vertical="bottom" textRotation="0" wrapText="false" indent="0" shrinkToFit="false"/>
      <protection locked="true" hidden="false"/>
    </xf>
    <xf numFmtId="164" fontId="11" fillId="2" borderId="9" xfId="0" applyFont="true" applyBorder="true" applyAlignment="true" applyProtection="false">
      <alignment horizontal="left" vertical="bottom" textRotation="0" wrapText="false" indent="0" shrinkToFit="false"/>
      <protection locked="true" hidden="false"/>
    </xf>
    <xf numFmtId="174" fontId="0" fillId="2" borderId="14" xfId="0" applyFont="false" applyBorder="true" applyAlignment="false" applyProtection="false">
      <alignment horizontal="general" vertical="bottom" textRotation="0" wrapText="false" indent="0" shrinkToFit="false"/>
      <protection locked="true" hidden="false"/>
    </xf>
    <xf numFmtId="174" fontId="0" fillId="2" borderId="8"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22" fillId="2" borderId="14" xfId="0" applyFont="true" applyBorder="true" applyAlignment="true" applyProtection="false">
      <alignment horizontal="general" vertical="bottom" textRotation="0" wrapText="true" indent="0" shrinkToFit="false"/>
      <protection locked="true" hidden="false"/>
    </xf>
    <xf numFmtId="164" fontId="9" fillId="2" borderId="14"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75" fontId="12" fillId="3"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75" fontId="12" fillId="2" borderId="18" xfId="0" applyFont="true" applyBorder="true" applyAlignment="true" applyProtection="false">
      <alignment horizontal="general" vertical="center" textRotation="0" wrapText="false" indent="0" shrinkToFit="false"/>
      <protection locked="true" hidden="false"/>
    </xf>
    <xf numFmtId="168" fontId="12" fillId="2" borderId="0" xfId="0" applyFont="true" applyBorder="true" applyAlignment="true" applyProtection="false">
      <alignment horizontal="general" vertical="center" textRotation="0" wrapText="false" indent="0" shrinkToFit="false"/>
      <protection locked="true" hidden="false"/>
    </xf>
    <xf numFmtId="172" fontId="12" fillId="2" borderId="18" xfId="15" applyFont="true" applyBorder="true" applyAlignment="true" applyProtection="true">
      <alignment horizontal="general" vertical="center" textRotation="0" wrapText="false" indent="0" shrinkToFit="false"/>
      <protection locked="true" hidden="false"/>
    </xf>
    <xf numFmtId="164" fontId="23" fillId="2" borderId="0" xfId="0" applyFont="true" applyBorder="false" applyAlignment="false" applyProtection="false">
      <alignment horizontal="general" vertical="bottom" textRotation="0" wrapText="false" indent="0" shrinkToFit="false"/>
      <protection locked="true" hidden="false"/>
    </xf>
    <xf numFmtId="164" fontId="22" fillId="2" borderId="14" xfId="0" applyFont="true" applyBorder="true" applyAlignment="true" applyProtection="false">
      <alignment horizontal="general" vertical="top" textRotation="0" wrapText="true" indent="0" shrinkToFit="false"/>
      <protection locked="true" hidden="false"/>
    </xf>
    <xf numFmtId="164" fontId="24"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true" applyAlignment="true" applyProtection="false">
      <alignment horizontal="general"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5" fontId="12" fillId="2" borderId="18" xfId="0" applyFont="true" applyBorder="true" applyAlignment="true" applyProtection="false">
      <alignment horizontal="center" vertical="center" textRotation="0" wrapText="false" indent="0" shrinkToFit="false"/>
      <protection locked="true" hidden="false"/>
    </xf>
    <xf numFmtId="164" fontId="24"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center" textRotation="0" wrapText="true" indent="0" shrinkToFit="false"/>
      <protection locked="true" hidden="false"/>
    </xf>
    <xf numFmtId="164" fontId="23" fillId="2" borderId="0" xfId="0" applyFont="true" applyBorder="false" applyAlignment="true" applyProtection="false">
      <alignment horizontal="general" vertical="bottom"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8" fontId="12" fillId="2" borderId="18" xfId="0" applyFont="true" applyBorder="true" applyAlignment="true" applyProtection="false">
      <alignment horizontal="general" vertical="center" textRotation="0" wrapText="false" indent="0" shrinkToFit="false"/>
      <protection locked="true" hidden="false"/>
    </xf>
    <xf numFmtId="176" fontId="12" fillId="2" borderId="18" xfId="0" applyFont="true" applyBorder="true" applyAlignment="true" applyProtection="false">
      <alignment horizontal="general" vertical="center" textRotation="0" wrapText="false" indent="0" shrinkToFit="false"/>
      <protection locked="true" hidden="false"/>
    </xf>
    <xf numFmtId="177" fontId="12" fillId="2" borderId="18"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bottom" textRotation="0" wrapText="false" indent="0" shrinkToFit="false"/>
      <protection locked="true" hidden="false"/>
    </xf>
    <xf numFmtId="175" fontId="11" fillId="4" borderId="0" xfId="0" applyFont="true" applyBorder="true" applyAlignment="true" applyProtection="false">
      <alignment horizontal="general" vertical="center" textRotation="0" wrapText="false" indent="0" shrinkToFit="false"/>
      <protection locked="true" hidden="false"/>
    </xf>
    <xf numFmtId="164" fontId="22" fillId="2" borderId="14" xfId="0" applyFont="true" applyBorder="true" applyAlignment="true" applyProtection="false">
      <alignment horizontal="left" vertical="top" textRotation="0" wrapText="true" indent="0" shrinkToFit="false"/>
      <protection locked="true" hidden="false"/>
    </xf>
    <xf numFmtId="164" fontId="9" fillId="2" borderId="14" xfId="0" applyFont="true" applyBorder="true" applyAlignment="true" applyProtection="false">
      <alignment horizontal="center" vertical="bottom" textRotation="0" wrapText="true" indent="0" shrinkToFit="false"/>
      <protection locked="true" hidden="false"/>
    </xf>
    <xf numFmtId="164" fontId="2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true" indent="0" shrinkToFit="false"/>
      <protection locked="true" hidden="false"/>
    </xf>
    <xf numFmtId="165"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true" indent="0" shrinkToFit="false"/>
      <protection locked="true" hidden="false"/>
    </xf>
    <xf numFmtId="167" fontId="12" fillId="2" borderId="18" xfId="17" applyFont="true" applyBorder="true" applyAlignment="true" applyProtection="true">
      <alignment horizontal="general" vertical="center" textRotation="0" wrapText="true" indent="0" shrinkToFit="false"/>
      <protection locked="true" hidden="false"/>
    </xf>
    <xf numFmtId="172" fontId="12" fillId="2" borderId="18" xfId="15" applyFont="true" applyBorder="true" applyAlignment="true" applyProtection="tru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true" indent="0" shrinkToFit="false"/>
      <protection locked="true" hidden="false"/>
    </xf>
    <xf numFmtId="177" fontId="12" fillId="2" borderId="18" xfId="0" applyFont="true" applyBorder="true" applyAlignment="true" applyProtection="false">
      <alignment horizontal="general" vertical="center" textRotation="0" wrapText="true" indent="0" shrinkToFit="false"/>
      <protection locked="true" hidden="false"/>
    </xf>
    <xf numFmtId="167" fontId="12" fillId="2" borderId="0" xfId="17" applyFont="true" applyBorder="true" applyAlignment="true" applyProtection="true">
      <alignment horizontal="general" vertical="center" textRotation="0" wrapText="false" indent="0" shrinkToFit="false"/>
      <protection locked="true" hidden="false"/>
    </xf>
    <xf numFmtId="167" fontId="12" fillId="2" borderId="18" xfId="17" applyFont="true" applyBorder="true" applyAlignment="true" applyProtection="true">
      <alignment horizontal="general" vertical="center" textRotation="0" wrapText="false" indent="0" shrinkToFit="false"/>
      <protection locked="true" hidden="false"/>
    </xf>
    <xf numFmtId="178" fontId="12" fillId="2"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77" fontId="12" fillId="2" borderId="0"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79" fontId="12" fillId="2" borderId="18" xfId="15" applyFont="true" applyBorder="true" applyAlignment="true" applyProtection="true">
      <alignment horizontal="general" vertical="center" textRotation="0" wrapText="false" indent="0" shrinkToFit="false"/>
      <protection locked="true" hidden="false"/>
    </xf>
    <xf numFmtId="168" fontId="12" fillId="2" borderId="18" xfId="19" applyFont="true" applyBorder="true" applyAlignment="true" applyProtection="true">
      <alignment horizontal="general" vertical="center" textRotation="0" wrapText="false" indent="0" shrinkToFit="false"/>
      <protection locked="true" hidden="false"/>
    </xf>
    <xf numFmtId="168" fontId="12" fillId="2" borderId="0" xfId="19" applyFont="true" applyBorder="tru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8" fontId="12" fillId="2" borderId="18" xfId="0" applyFont="true" applyBorder="true" applyAlignment="true" applyProtection="false">
      <alignment horizontal="center" vertical="center" textRotation="0" wrapText="false" indent="0" shrinkToFit="false"/>
      <protection locked="true" hidden="false"/>
    </xf>
    <xf numFmtId="164" fontId="23"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72" fontId="12" fillId="2" borderId="0" xfId="15" applyFont="true" applyBorder="true" applyAlignment="true" applyProtection="true">
      <alignment horizontal="general" vertical="center" textRotation="0" wrapText="false" indent="0" shrinkToFit="false"/>
      <protection locked="true" hidden="false"/>
    </xf>
    <xf numFmtId="164" fontId="11" fillId="2" borderId="18" xfId="0" applyFont="true" applyBorder="true" applyAlignment="true" applyProtection="false">
      <alignment horizontal="center" vertical="center" textRotation="0" wrapText="true" indent="0" shrinkToFit="false"/>
      <protection locked="true" hidden="false"/>
    </xf>
    <xf numFmtId="164" fontId="29"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9" fillId="3" borderId="2"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top" textRotation="0" wrapText="false" indent="0" shrinkToFit="false"/>
      <protection locked="true" hidden="false"/>
    </xf>
    <xf numFmtId="164" fontId="11" fillId="2" borderId="2" xfId="0" applyFont="true" applyBorder="true" applyAlignment="true" applyProtection="false">
      <alignment horizontal="left"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top"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75" fontId="10" fillId="2" borderId="0" xfId="0" applyFont="true" applyBorder="false" applyAlignment="false" applyProtection="false">
      <alignment horizontal="general" vertical="bottom" textRotation="0" wrapText="false" indent="0" shrinkToFit="false"/>
      <protection locked="true" hidden="false"/>
    </xf>
    <xf numFmtId="175" fontId="10"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75"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center" vertical="bottom" textRotation="0" wrapText="false" indent="0" shrinkToFit="false"/>
      <protection locked="true" hidden="false"/>
    </xf>
    <xf numFmtId="175" fontId="10" fillId="2" borderId="14" xfId="0" applyFont="true" applyBorder="true" applyAlignment="false" applyProtection="false">
      <alignment horizontal="general" vertical="bottom" textRotation="0" wrapText="false" indent="0" shrinkToFit="false"/>
      <protection locked="true" hidden="false"/>
    </xf>
    <xf numFmtId="175" fontId="10" fillId="2" borderId="1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75"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5" fontId="12" fillId="2" borderId="0"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left" vertical="bottom" textRotation="0" wrapText="true" indent="0" shrinkToFit="false"/>
      <protection locked="true" hidden="false"/>
    </xf>
    <xf numFmtId="177"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76" fontId="10" fillId="2" borderId="10" xfId="0" applyFont="true" applyBorder="true" applyAlignment="false" applyProtection="false">
      <alignment horizontal="general" vertical="bottom" textRotation="0" wrapText="false" indent="0" shrinkToFit="false"/>
      <protection locked="true" hidden="false"/>
    </xf>
    <xf numFmtId="168" fontId="10" fillId="2" borderId="10" xfId="19" applyFont="true" applyBorder="true" applyAlignment="true" applyProtection="true">
      <alignment horizontal="general" vertical="bottom" textRotation="0" wrapText="false" indent="0" shrinkToFit="false"/>
      <protection locked="true" hidden="false"/>
    </xf>
    <xf numFmtId="164" fontId="9" fillId="5" borderId="1"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false" applyProtection="false">
      <alignment horizontal="general" vertical="bottom" textRotation="0" wrapText="false" indent="0" shrinkToFit="false"/>
      <protection locked="true" hidden="false"/>
    </xf>
    <xf numFmtId="164" fontId="11" fillId="5" borderId="1" xfId="0" applyFont="true" applyBorder="true" applyAlignment="true" applyProtection="false">
      <alignment horizontal="center" vertical="bottom" textRotation="0" wrapText="false" indent="0" shrinkToFit="false"/>
      <protection locked="true" hidden="false"/>
    </xf>
    <xf numFmtId="164" fontId="11" fillId="5" borderId="2" xfId="0" applyFont="true" applyBorder="true" applyAlignment="true" applyProtection="false">
      <alignment horizontal="center" vertical="bottom" textRotation="0" wrapText="false" indent="0" shrinkToFit="false"/>
      <protection locked="true" hidden="false"/>
    </xf>
    <xf numFmtId="164" fontId="11" fillId="5" borderId="5" xfId="0" applyFont="true" applyBorder="true" applyAlignment="false" applyProtection="false">
      <alignment horizontal="general" vertical="bottom" textRotation="0" wrapText="false" indent="0" shrinkToFit="false"/>
      <protection locked="true" hidden="false"/>
    </xf>
    <xf numFmtId="164" fontId="11" fillId="5" borderId="5" xfId="0" applyFont="true" applyBorder="true" applyAlignment="true" applyProtection="false">
      <alignment horizontal="center" vertical="bottom" textRotation="0" wrapText="false" indent="0" shrinkToFit="false"/>
      <protection locked="true" hidden="false"/>
    </xf>
    <xf numFmtId="164" fontId="11" fillId="5" borderId="6"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general" vertical="bottom" textRotation="0" wrapText="true" indent="0" shrinkToFit="false"/>
      <protection locked="true" hidden="false"/>
    </xf>
    <xf numFmtId="164" fontId="10" fillId="5" borderId="1" xfId="0" applyFont="true" applyBorder="true" applyAlignment="true" applyProtection="false">
      <alignment horizontal="center" vertical="bottom" textRotation="0" wrapText="false" indent="0" shrinkToFit="false"/>
      <protection locked="true" hidden="false"/>
    </xf>
    <xf numFmtId="168" fontId="10" fillId="5" borderId="1" xfId="0" applyFont="true" applyBorder="true" applyAlignment="true" applyProtection="false">
      <alignment horizontal="center" vertical="bottom" textRotation="0" wrapText="false" indent="0" shrinkToFit="false"/>
      <protection locked="true" hidden="false"/>
    </xf>
    <xf numFmtId="164" fontId="10" fillId="5" borderId="7" xfId="0" applyFont="true" applyBorder="true" applyAlignment="true" applyProtection="false">
      <alignment horizontal="general" vertical="bottom" textRotation="0" wrapText="true" indent="0" shrinkToFit="false"/>
      <protection locked="true" hidden="false"/>
    </xf>
    <xf numFmtId="164" fontId="10" fillId="5" borderId="5" xfId="0" applyFont="true" applyBorder="true" applyAlignment="true" applyProtection="false">
      <alignment horizontal="center" vertical="bottom" textRotation="0" wrapText="false" indent="0" shrinkToFit="false"/>
      <protection locked="true" hidden="false"/>
    </xf>
    <xf numFmtId="168" fontId="10" fillId="5" borderId="5"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general" vertical="bottom" textRotation="0" wrapText="true" indent="0" shrinkToFit="false"/>
      <protection locked="true" hidden="false"/>
    </xf>
    <xf numFmtId="164" fontId="10" fillId="5" borderId="10" xfId="0" applyFont="true" applyBorder="true" applyAlignment="true" applyProtection="false">
      <alignment horizontal="center" vertical="bottom" textRotation="0" wrapText="false" indent="0" shrinkToFit="false"/>
      <protection locked="true" hidden="false"/>
    </xf>
    <xf numFmtId="168" fontId="10" fillId="5" borderId="10" xfId="0" applyFont="true" applyBorder="true" applyAlignment="true" applyProtection="false">
      <alignment horizontal="center" vertical="bottom" textRotation="0" wrapText="false" indent="0" shrinkToFit="false"/>
      <protection locked="true" hidden="false"/>
    </xf>
    <xf numFmtId="175" fontId="10" fillId="2" borderId="17"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true" applyProtection="false">
      <alignment horizontal="center" vertical="bottom" textRotation="0" wrapText="false" indent="0" shrinkToFit="false"/>
      <protection locked="true" hidden="false"/>
    </xf>
    <xf numFmtId="164" fontId="11" fillId="5" borderId="3"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true" applyProtection="false">
      <alignment horizontal="general" vertical="bottom" textRotation="0" wrapText="true" indent="0" shrinkToFit="false"/>
      <protection locked="true" hidden="false"/>
    </xf>
    <xf numFmtId="164" fontId="10" fillId="5" borderId="2" xfId="0" applyFont="true" applyBorder="true" applyAlignment="true" applyProtection="false">
      <alignment horizontal="center" vertical="bottom" textRotation="0" wrapText="false" indent="0" shrinkToFit="false"/>
      <protection locked="true" hidden="false"/>
    </xf>
    <xf numFmtId="168" fontId="10" fillId="5" borderId="13" xfId="0" applyFont="true" applyBorder="true" applyAlignment="true" applyProtection="false">
      <alignment horizontal="center" vertical="bottom" textRotation="0" wrapText="false" indent="0" shrinkToFit="false"/>
      <protection locked="true" hidden="false"/>
    </xf>
    <xf numFmtId="168" fontId="10" fillId="5" borderId="2" xfId="0" applyFont="true" applyBorder="true" applyAlignment="true" applyProtection="false">
      <alignment horizontal="center" vertical="bottom" textRotation="0" wrapText="false" indent="0" shrinkToFit="false"/>
      <protection locked="true" hidden="false"/>
    </xf>
    <xf numFmtId="164" fontId="10" fillId="5" borderId="10" xfId="0" applyFont="true" applyBorder="true" applyAlignment="true" applyProtection="false">
      <alignment horizontal="general" vertical="bottom" textRotation="0" wrapText="true" indent="0" shrinkToFit="false"/>
      <protection locked="true" hidden="false"/>
    </xf>
    <xf numFmtId="166" fontId="0" fillId="2" borderId="0" xfId="17" applyFont="true" applyBorder="true" applyAlignment="true" applyProtection="true">
      <alignment horizontal="general" vertical="bottom" textRotation="0" wrapText="false" indent="0" shrinkToFit="false"/>
      <protection locked="true" hidden="false"/>
    </xf>
    <xf numFmtId="164" fontId="9" fillId="3" borderId="2" xfId="0" applyFont="true" applyBorder="true" applyAlignment="true" applyProtection="false">
      <alignment horizontal="general" vertical="top" textRotation="0" wrapText="true" indent="0" shrinkToFit="false"/>
      <protection locked="true" hidden="false"/>
    </xf>
    <xf numFmtId="164" fontId="11" fillId="2" borderId="1" xfId="0" applyFont="true" applyBorder="true" applyAlignment="true" applyProtection="false">
      <alignment horizontal="left"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false" indent="0" shrinkToFit="false"/>
      <protection locked="true" hidden="false"/>
    </xf>
    <xf numFmtId="164" fontId="10" fillId="2" borderId="1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false" indent="0" shrinkToFit="false"/>
      <protection locked="true" hidden="false"/>
    </xf>
    <xf numFmtId="175" fontId="10" fillId="2" borderId="1" xfId="0" applyFont="true" applyBorder="true" applyAlignment="true" applyProtection="false">
      <alignment horizontal="general" vertical="top" textRotation="0" wrapText="false" indent="0" shrinkToFit="false"/>
      <protection locked="true" hidden="false"/>
    </xf>
    <xf numFmtId="175" fontId="10" fillId="2" borderId="17"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center" vertical="top" textRotation="0" wrapText="false" indent="0" shrinkToFit="false"/>
      <protection locked="true" hidden="false"/>
    </xf>
    <xf numFmtId="175" fontId="10" fillId="2" borderId="5"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true" indent="0" shrinkToFit="false"/>
      <protection locked="true" hidden="false"/>
    </xf>
    <xf numFmtId="175" fontId="10" fillId="2" borderId="5" xfId="0" applyFont="true" applyBorder="true" applyAlignment="true" applyProtection="false">
      <alignment horizontal="center" vertical="top" textRotation="0" wrapText="false" indent="0" shrinkToFit="false"/>
      <protection locked="true" hidden="false"/>
    </xf>
    <xf numFmtId="164" fontId="10" fillId="2" borderId="9" xfId="0" applyFont="true" applyBorder="true" applyAlignment="true" applyProtection="false">
      <alignment horizontal="general" vertical="top" textRotation="0" wrapText="true" indent="0" shrinkToFit="false"/>
      <protection locked="true" hidden="false"/>
    </xf>
    <xf numFmtId="164" fontId="10" fillId="2" borderId="10" xfId="0" applyFont="true" applyBorder="true" applyAlignment="true" applyProtection="false">
      <alignment horizontal="center" vertical="top" textRotation="0" wrapText="false" indent="0" shrinkToFit="false"/>
      <protection locked="true" hidden="false"/>
    </xf>
    <xf numFmtId="175" fontId="10" fillId="2" borderId="10" xfId="0" applyFont="true" applyBorder="true" applyAlignment="true" applyProtection="false">
      <alignment horizontal="general" vertical="top" textRotation="0" wrapText="false" indent="0" shrinkToFit="false"/>
      <protection locked="true" hidden="false"/>
    </xf>
    <xf numFmtId="175" fontId="10" fillId="2" borderId="14" xfId="0" applyFont="true" applyBorder="true" applyAlignment="true" applyProtection="false">
      <alignment horizontal="general" vertical="top" textRotation="0" wrapText="fals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23" fillId="2" borderId="0" xfId="0" applyFont="true" applyBorder="false" applyAlignment="true" applyProtection="false">
      <alignment horizontal="general" vertical="top" textRotation="0" wrapText="false" indent="0" shrinkToFit="false"/>
      <protection locked="true" hidden="false"/>
    </xf>
    <xf numFmtId="175" fontId="9" fillId="2" borderId="0" xfId="0" applyFont="true" applyBorder="false" applyAlignment="true" applyProtection="false">
      <alignment horizontal="general" vertical="top" textRotation="0" wrapText="false" indent="0" shrinkToFit="false"/>
      <protection locked="true" hidden="false"/>
    </xf>
    <xf numFmtId="164" fontId="9" fillId="5" borderId="1" xfId="0" applyFont="true" applyBorder="true" applyAlignment="true" applyProtection="false">
      <alignment horizontal="general" vertical="top" textRotation="0" wrapText="true" indent="0" shrinkToFit="false"/>
      <protection locked="true" hidden="false"/>
    </xf>
    <xf numFmtId="164" fontId="11" fillId="2" borderId="0" xfId="0" applyFont="true" applyBorder="true" applyAlignment="true" applyProtection="false">
      <alignment horizontal="center" vertical="top" textRotation="0" wrapText="false" indent="0" shrinkToFit="false"/>
      <protection locked="true" hidden="false"/>
    </xf>
    <xf numFmtId="164" fontId="10" fillId="5" borderId="1" xfId="0" applyFont="true" applyBorder="true" applyAlignment="true" applyProtection="false">
      <alignment horizontal="general" vertical="top" textRotation="0" wrapText="true" indent="0" shrinkToFit="false"/>
      <protection locked="true" hidden="false"/>
    </xf>
    <xf numFmtId="164" fontId="11" fillId="5" borderId="1" xfId="0" applyFont="true" applyBorder="true" applyAlignment="true" applyProtection="false">
      <alignment horizontal="center" vertical="top" textRotation="0" wrapText="false" indent="0" shrinkToFit="false"/>
      <protection locked="true" hidden="false"/>
    </xf>
    <xf numFmtId="164" fontId="11" fillId="5" borderId="2" xfId="0" applyFont="true" applyBorder="true" applyAlignment="true" applyProtection="false">
      <alignment horizontal="center" vertical="top" textRotation="0" wrapText="false" indent="0" shrinkToFit="false"/>
      <protection locked="true" hidden="false"/>
    </xf>
    <xf numFmtId="164" fontId="11" fillId="5" borderId="10" xfId="0" applyFont="true" applyBorder="true" applyAlignment="true" applyProtection="false">
      <alignment horizontal="general" vertical="top" textRotation="0" wrapText="true" indent="0" shrinkToFit="false"/>
      <protection locked="true" hidden="false"/>
    </xf>
    <xf numFmtId="164" fontId="11" fillId="5" borderId="10" xfId="0" applyFont="true" applyBorder="true" applyAlignment="true" applyProtection="false">
      <alignment horizontal="center" vertical="top" textRotation="0" wrapText="false" indent="0" shrinkToFit="false"/>
      <protection locked="true" hidden="false"/>
    </xf>
    <xf numFmtId="164" fontId="11" fillId="5" borderId="3" xfId="0" applyFont="true" applyBorder="true" applyAlignment="true" applyProtection="false">
      <alignment horizontal="center" vertical="top" textRotation="0" wrapText="false" indent="0" shrinkToFit="false"/>
      <protection locked="true" hidden="false"/>
    </xf>
    <xf numFmtId="164" fontId="10" fillId="5" borderId="2" xfId="0" applyFont="true" applyBorder="true" applyAlignment="true" applyProtection="false">
      <alignment horizontal="general" vertical="top" textRotation="0" wrapText="true" indent="0" shrinkToFit="false"/>
      <protection locked="true" hidden="false"/>
    </xf>
    <xf numFmtId="164" fontId="10" fillId="5" borderId="2" xfId="0" applyFont="true" applyBorder="true" applyAlignment="true" applyProtection="false">
      <alignment horizontal="center" vertical="top" textRotation="0" wrapText="false" indent="0" shrinkToFit="false"/>
      <protection locked="true" hidden="false"/>
    </xf>
    <xf numFmtId="168" fontId="10" fillId="5" borderId="13" xfId="0" applyFont="true" applyBorder="true" applyAlignment="true" applyProtection="false">
      <alignment horizontal="center" vertical="top" textRotation="0" wrapText="false" indent="0" shrinkToFit="false"/>
      <protection locked="true" hidden="false"/>
    </xf>
    <xf numFmtId="168" fontId="10" fillId="5" borderId="2" xfId="0" applyFont="true" applyBorder="true" applyAlignment="true" applyProtection="false">
      <alignment horizontal="center" vertical="top" textRotation="0" wrapText="false" indent="0" shrinkToFit="false"/>
      <protection locked="true" hidden="false"/>
    </xf>
    <xf numFmtId="164" fontId="0" fillId="5" borderId="2" xfId="0" applyFont="true" applyBorder="true" applyAlignment="true" applyProtection="false">
      <alignment horizontal="general" vertical="top" textRotation="0" wrapText="true" indent="0" shrinkToFit="false"/>
      <protection locked="true" hidden="false"/>
    </xf>
    <xf numFmtId="180" fontId="0" fillId="5" borderId="2" xfId="19" applyFont="true" applyBorder="true" applyAlignment="true" applyProtection="true">
      <alignment horizontal="center" vertical="top" textRotation="0" wrapText="false" indent="0" shrinkToFit="false"/>
      <protection locked="true" hidden="false"/>
    </xf>
    <xf numFmtId="173" fontId="0" fillId="5" borderId="2" xfId="19" applyFont="true" applyBorder="true" applyAlignment="true" applyProtection="true">
      <alignment horizontal="center" vertical="top" textRotation="0" wrapText="false" indent="0" shrinkToFit="false"/>
      <protection locked="true" hidden="false"/>
    </xf>
    <xf numFmtId="164" fontId="12" fillId="2" borderId="0" xfId="0" applyFont="true" applyBorder="fals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4" fontId="11" fillId="2" borderId="2" xfId="0" applyFont="true" applyBorder="true" applyAlignment="true" applyProtection="false">
      <alignment horizontal="left"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false" indent="0" shrinkToFit="false"/>
      <protection locked="true" hidden="false"/>
    </xf>
    <xf numFmtId="175" fontId="10" fillId="2" borderId="0" xfId="0" applyFont="true" applyBorder="false" applyAlignment="true" applyProtection="false">
      <alignment horizontal="center" vertical="top" textRotation="0" wrapText="false" indent="0" shrinkToFit="false"/>
      <protection locked="true" hidden="false"/>
    </xf>
    <xf numFmtId="175" fontId="10" fillId="2" borderId="11" xfId="0" applyFont="true" applyBorder="true" applyAlignment="true" applyProtection="false">
      <alignment horizontal="general" vertical="top" textRotation="0" wrapText="false" indent="0" shrinkToFit="false"/>
      <protection locked="true" hidden="false"/>
    </xf>
    <xf numFmtId="175" fontId="10" fillId="2" borderId="7"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false" applyAlignment="true" applyProtection="false">
      <alignment horizontal="general" vertical="top" textRotation="0" wrapText="false" indent="0" shrinkToFit="false"/>
      <protection locked="true" hidden="false"/>
    </xf>
    <xf numFmtId="175" fontId="10" fillId="2" borderId="9" xfId="0" applyFont="true" applyBorder="true" applyAlignment="true" applyProtection="false">
      <alignment horizontal="general" vertical="top" textRotation="0" wrapText="fals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false" indent="0" shrinkToFit="false"/>
      <protection locked="true" hidden="false"/>
    </xf>
    <xf numFmtId="164" fontId="11" fillId="5" borderId="9" xfId="0" applyFont="true" applyBorder="true" applyAlignment="true" applyProtection="false">
      <alignment horizontal="general" vertical="top" textRotation="0" wrapText="false" indent="0" shrinkToFit="false"/>
      <protection locked="true" hidden="false"/>
    </xf>
    <xf numFmtId="164" fontId="11" fillId="5" borderId="6"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false" indent="0" shrinkToFit="false"/>
      <protection locked="true" hidden="false"/>
    </xf>
    <xf numFmtId="180" fontId="10" fillId="5" borderId="1" xfId="0" applyFont="true" applyBorder="true" applyAlignment="true" applyProtection="false">
      <alignment horizontal="center" vertical="top" textRotation="0" wrapText="false" indent="0" shrinkToFit="false"/>
      <protection locked="true" hidden="false"/>
    </xf>
    <xf numFmtId="173" fontId="10" fillId="5" borderId="11" xfId="0" applyFont="true" applyBorder="true" applyAlignment="true" applyProtection="false">
      <alignment horizontal="center" vertical="top" textRotation="0" wrapText="false" indent="0" shrinkToFit="false"/>
      <protection locked="true" hidden="false"/>
    </xf>
    <xf numFmtId="168" fontId="10" fillId="5" borderId="1" xfId="0" applyFont="true" applyBorder="true" applyAlignment="true" applyProtection="false">
      <alignment horizontal="center" vertical="top" textRotation="0" wrapText="false" indent="0" shrinkToFit="false"/>
      <protection locked="true" hidden="false"/>
    </xf>
    <xf numFmtId="164" fontId="10" fillId="5" borderId="7" xfId="0" applyFont="true" applyBorder="true" applyAlignment="true" applyProtection="false">
      <alignment horizontal="general" vertical="top" textRotation="0" wrapText="true" indent="0" shrinkToFit="false"/>
      <protection locked="true" hidden="false"/>
    </xf>
    <xf numFmtId="164" fontId="10" fillId="5" borderId="5" xfId="0" applyFont="true" applyBorder="true" applyAlignment="true" applyProtection="false">
      <alignment horizontal="center" vertical="top" textRotation="0" wrapText="false" indent="0" shrinkToFit="false"/>
      <protection locked="true" hidden="false"/>
    </xf>
    <xf numFmtId="168" fontId="10" fillId="5" borderId="5" xfId="0" applyFont="true" applyBorder="true" applyAlignment="true" applyProtection="false">
      <alignment horizontal="center" vertical="top" textRotation="0" wrapText="false" indent="0" shrinkToFit="false"/>
      <protection locked="true" hidden="false"/>
    </xf>
    <xf numFmtId="180" fontId="10" fillId="5" borderId="7" xfId="0" applyFont="true" applyBorder="true" applyAlignment="true" applyProtection="false">
      <alignment horizontal="center" vertical="top" textRotation="0" wrapText="false" indent="0" shrinkToFit="false"/>
      <protection locked="true" hidden="false"/>
    </xf>
    <xf numFmtId="168" fontId="10" fillId="5" borderId="7" xfId="0" applyFont="true" applyBorder="true" applyAlignment="true" applyProtection="false">
      <alignment horizontal="center" vertical="top" textRotation="0" wrapText="false" indent="0" shrinkToFit="false"/>
      <protection locked="true" hidden="false"/>
    </xf>
    <xf numFmtId="164" fontId="10" fillId="5" borderId="9" xfId="0" applyFont="true" applyBorder="true" applyAlignment="true" applyProtection="false">
      <alignment horizontal="general" vertical="top" textRotation="0" wrapText="true" indent="0" shrinkToFit="false"/>
      <protection locked="true" hidden="false"/>
    </xf>
    <xf numFmtId="164" fontId="10" fillId="5" borderId="10" xfId="0" applyFont="true" applyBorder="true" applyAlignment="true" applyProtection="false">
      <alignment horizontal="center" vertical="top" textRotation="0" wrapText="false" indent="0" shrinkToFit="false"/>
      <protection locked="true" hidden="false"/>
    </xf>
    <xf numFmtId="168" fontId="0" fillId="5" borderId="10" xfId="0" applyFont="false" applyBorder="true" applyAlignment="true" applyProtection="false">
      <alignment horizontal="center" vertical="top" textRotation="0" wrapText="false" indent="0" shrinkToFit="false"/>
      <protection locked="true" hidden="false"/>
    </xf>
    <xf numFmtId="168" fontId="0" fillId="5" borderId="9" xfId="0" applyFont="false" applyBorder="true" applyAlignment="true" applyProtection="false">
      <alignment horizontal="center" vertical="top" textRotation="0" wrapText="fals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center" vertical="bottom" textRotation="0" wrapText="true" indent="0" shrinkToFit="false"/>
      <protection locked="true" hidden="false"/>
    </xf>
    <xf numFmtId="175" fontId="10" fillId="2" borderId="1" xfId="0" applyFont="tru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true" applyProtection="false">
      <alignment horizontal="general" vertical="bottom" textRotation="0" wrapText="true" indent="0" shrinkToFit="false"/>
      <protection locked="true" hidden="false"/>
    </xf>
    <xf numFmtId="175" fontId="10" fillId="2" borderId="10"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center" vertical="bottom" textRotation="0" wrapText="false" indent="0" shrinkToFit="false"/>
      <protection locked="true" hidden="false"/>
    </xf>
    <xf numFmtId="168" fontId="10" fillId="5" borderId="11"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center" vertical="bottom" textRotation="0" wrapText="false" indent="0" shrinkToFit="false"/>
      <protection locked="true" hidden="false"/>
    </xf>
    <xf numFmtId="168" fontId="10" fillId="5" borderId="9"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5" borderId="4" xfId="0" applyFont="true" applyBorder="true" applyAlignment="true" applyProtection="false">
      <alignment horizontal="general" vertical="top" textRotation="0" wrapText="true" indent="0" shrinkToFit="false"/>
      <protection locked="true" hidden="false"/>
    </xf>
    <xf numFmtId="164" fontId="0" fillId="5" borderId="4" xfId="0" applyFont="true" applyBorder="true" applyAlignment="true" applyProtection="fals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0</xdr:row>
      <xdr:rowOff>162360</xdr:rowOff>
    </xdr:from>
    <xdr:to>
      <xdr:col>1</xdr:col>
      <xdr:colOff>3504240</xdr:colOff>
      <xdr:row>4</xdr:row>
      <xdr:rowOff>180720</xdr:rowOff>
    </xdr:to>
    <xdr:pic>
      <xdr:nvPicPr>
        <xdr:cNvPr id="0" name="Picture 1" descr=""/>
        <xdr:cNvPicPr/>
      </xdr:nvPicPr>
      <xdr:blipFill>
        <a:blip r:embed="rId1"/>
        <a:stretch/>
      </xdr:blipFill>
      <xdr:spPr>
        <a:xfrm>
          <a:off x="248040" y="162360"/>
          <a:ext cx="3456720" cy="780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331920</xdr:colOff>
      <xdr:row>2</xdr:row>
      <xdr:rowOff>9720</xdr:rowOff>
    </xdr:from>
    <xdr:to>
      <xdr:col>9</xdr:col>
      <xdr:colOff>362880</xdr:colOff>
      <xdr:row>8</xdr:row>
      <xdr:rowOff>9360</xdr:rowOff>
    </xdr:to>
    <xdr:sp>
      <xdr:nvSpPr>
        <xdr:cNvPr id="1" name="Text 2"/>
        <xdr:cNvSpPr/>
      </xdr:nvSpPr>
      <xdr:spPr>
        <a:xfrm>
          <a:off x="5997960" y="371520"/>
          <a:ext cx="3864600" cy="771480"/>
        </a:xfrm>
        <a:prstGeom prst="rect">
          <a:avLst/>
        </a:prstGeom>
        <a:solidFill>
          <a:srgbClr val="eaeaea"/>
        </a:solidFill>
        <a:ln w="381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Please provide financial data pertinent to the scope of the EAM project.  For example, if the EAM project is confined to one division, input data (e.g., Total Revenue) for that division only.</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2.vml"/>
</Relationships>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vmlDrawing" Target="../drawings/vmlDrawing3.vml"/>
</Relationships>
</file>

<file path=xl/worksheets/_rels/sheet17.xml.rels><?xml version="1.0" encoding="UTF-8"?>
<Relationships xmlns="http://schemas.openxmlformats.org/package/2006/relationships"><Relationship Id="rId1" Type="http://schemas.openxmlformats.org/officeDocument/2006/relationships/comments" Target="../comments17.xml"/><Relationship Id="rId2" Type="http://schemas.openxmlformats.org/officeDocument/2006/relationships/vmlDrawing" Target="../drawings/vmlDrawing4.vml"/>
</Relationships>
</file>

<file path=xl/worksheets/_rels/sheet18.xml.rels><?xml version="1.0" encoding="UTF-8"?>
<Relationships xmlns="http://schemas.openxmlformats.org/package/2006/relationships"><Relationship Id="rId1" Type="http://schemas.openxmlformats.org/officeDocument/2006/relationships/comments" Target="../comments18.xml"/><Relationship Id="rId2" Type="http://schemas.openxmlformats.org/officeDocument/2006/relationships/vmlDrawing" Target="../drawings/vmlDrawing5.vml"/>
</Relationships>
</file>

<file path=xl/worksheets/_rels/sheet19.xml.rels><?xml version="1.0" encoding="UTF-8"?>
<Relationships xmlns="http://schemas.openxmlformats.org/package/2006/relationships"><Relationship Id="rId1" Type="http://schemas.openxmlformats.org/officeDocument/2006/relationships/comments" Target="../comments19.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8:IW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2.84"/>
    <col collapsed="false" customWidth="true" hidden="false" outlineLevel="0" max="2" min="2" style="1" width="172.56"/>
    <col collapsed="false" customWidth="false" hidden="false" outlineLevel="0" max="257" min="3" style="1" width="9.14"/>
  </cols>
  <sheetData>
    <row r="8" customFormat="false" ht="18" hidden="false" customHeight="false" outlineLevel="0" collapsed="false">
      <c r="A8" s="2"/>
      <c r="B8" s="3" t="s">
        <v>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row>
    <row r="9" customFormat="false" ht="18" hidden="false" customHeight="false" outlineLevel="0" collapsed="false">
      <c r="A9" s="2"/>
      <c r="B9" s="3" t="s">
        <v>1</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customFormat="false" ht="3.75" hidden="false" customHeight="true" outlineLevel="0" collapsed="false"/>
    <row r="11" customFormat="false" ht="18" hidden="false" customHeight="false" outlineLevel="0" collapsed="false">
      <c r="A11" s="2"/>
      <c r="B11" s="4" t="s">
        <v>2</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customFormat="false" ht="18" hidden="false" customHeight="false" outlineLevel="0" collapsed="false">
      <c r="A12" s="2"/>
      <c r="B12" s="4"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customFormat="false" ht="18" hidden="false" customHeight="false" outlineLevel="0" collapsed="false">
      <c r="A13" s="2"/>
      <c r="B13" s="2" t="s">
        <v>4</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customFormat="false" ht="18" hidden="false" customHeight="false" outlineLevel="0" collapsed="false">
      <c r="A14" s="2"/>
      <c r="B14" s="5"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customFormat="false" ht="18" hidden="false" customHeight="false" outlineLevel="0" collapsed="false">
      <c r="A15" s="2"/>
      <c r="B15" s="5" t="s">
        <v>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8" hidden="false" customHeight="false" outlineLevel="0" collapsed="false">
      <c r="A16" s="2"/>
      <c r="B16" s="5" t="s">
        <v>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8" hidden="false" customHeight="false" outlineLevel="0" collapsed="false">
      <c r="A17" s="2"/>
      <c r="B17" s="2"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customFormat="false" ht="18" hidden="false" customHeight="false" outlineLevel="0" collapsed="false">
      <c r="A18" s="2"/>
      <c r="B18" s="5" t="s">
        <v>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customFormat="false" ht="18" hidden="false" customHeight="false" outlineLevel="0" collapsed="false">
      <c r="A19" s="2"/>
      <c r="B19" s="5" t="s">
        <v>10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customFormat="false" ht="18" hidden="false" customHeight="false" outlineLevel="0" collapsed="false">
      <c r="A20" s="2"/>
      <c r="B20" s="5" t="s">
        <v>11</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customFormat="false" ht="18" hidden="false" customHeight="false" outlineLevel="0" collapsed="false">
      <c r="A21" s="2"/>
      <c r="B21" s="5" t="s">
        <v>12</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customFormat="false" ht="18" hidden="false" customHeight="false" outlineLevel="0" collapsed="false">
      <c r="A22" s="2"/>
      <c r="B22" s="5" t="s">
        <v>13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customFormat="false" ht="18" hidden="false" customHeight="false" outlineLevel="0" collapsed="false">
      <c r="A23" s="2"/>
      <c r="B23" s="5" t="s">
        <v>14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customFormat="false" ht="18" hidden="false" customHeight="false" outlineLevel="0" collapsed="false">
      <c r="A24" s="2"/>
      <c r="B24" s="5" t="s">
        <v>15</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36" hidden="false" customHeight="false" outlineLevel="0" collapsed="false">
      <c r="A25" s="2"/>
      <c r="B25" s="6" t="s">
        <v>16</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8" hidden="false" customHeight="false" outlineLevel="0" collapsed="false">
      <c r="A26" s="2"/>
      <c r="B26" s="5" t="s">
        <v>10</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8" hidden="false" customHeight="false" outlineLevel="0" collapsed="false">
      <c r="A27" s="2"/>
      <c r="B27" s="5" t="s">
        <v>11</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8" hidden="false" customHeight="false" outlineLevel="0" collapsed="false">
      <c r="A28" s="2"/>
      <c r="B28" s="5" t="s">
        <v>12</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8" hidden="false" customHeight="false" outlineLevel="0" collapsed="false">
      <c r="A29" s="2"/>
      <c r="B29" s="5" t="s">
        <v>13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8" hidden="false" customHeight="false" outlineLevel="0" collapsed="false">
      <c r="A30" s="2"/>
      <c r="B30" s="5" t="s">
        <v>14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8" hidden="false" customHeight="false" outlineLevel="0" collapsed="false">
      <c r="A31" s="2"/>
      <c r="B31" s="5" t="s">
        <v>15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sheetData>
  <hyperlinks>
    <hyperlink ref="B11" location="'Value Area Map'!A1" display="1) Value Area Map that categorizes and displays the business areas where DSTM delivers value"/>
    <hyperlink ref="B12" location="'Value Summary'!A1" display="2) Value Summary page that rolls up and displays the total business value delivered"/>
    <hyperlink ref="B14" location="'Income Statement Impact'!A1" display="Income Statement"/>
    <hyperlink ref="B15" location="'Bal. Sheet and Cash Flow Impact'!A1" display="Balance Sheet and Cash Flow Improvements"/>
    <hyperlink ref="B16" location="'Key Financial Ratios'!A1" display="Key Financial Ratios"/>
    <hyperlink ref="B18" location="'General Financial Info Survey'!A1" display="General Company Financial Information"/>
    <hyperlink ref="B19" location="'MRO Supply Chain Survey'!A1" display="MRO Supply Chain "/>
    <hyperlink ref="B20" location="'Workforce Mgmt Survey'!A1" display="Workforce Management"/>
    <hyperlink ref="B21" location="'IT Survey'!A1" display="I/T"/>
    <hyperlink ref="B22" location="'Capital Investment Survey'!A1" display="Capital Asset Investment"/>
    <hyperlink ref="B23" location="'Asset Productivity Survey'!A1" display="Asset Productivity"/>
    <hyperlink ref="B24" location="'Operating Risk Survey'!A1" display="Operating Risk"/>
    <hyperlink ref="B26" location="'MRO Supply Chain Value'!A1" display="MRO Supply Chain "/>
    <hyperlink ref="B27" location="'Workforce Mgmt Value'!A1" display="Workforce Management"/>
    <hyperlink ref="B28" location="'IT Value'!A1" display="I/T"/>
    <hyperlink ref="B29" location="'Capital Investment Value'!A1" display="Capital Asset Investment"/>
    <hyperlink ref="B30" location="'Asset Productivity Value'!A1" display="Asset Productivity"/>
    <hyperlink ref="B31" location="'Operating Risk Value'!A1" display="Operating Risk"/>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78"/>
  <sheetViews>
    <sheetView showFormulas="false" showGridLines="true" showRowColHeaders="true" showZeros="true" rightToLeft="false" tabSelected="false" showOutlineSymbols="true" defaultGridColor="true" view="normal" topLeftCell="B7" colorId="64" zoomScale="70" zoomScaleNormal="70" zoomScalePageLayoutView="100" workbookViewId="0">
      <selection pane="topLeft" activeCell="C27" activeCellId="0" sqref="C27"/>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06.85"/>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48</v>
      </c>
      <c r="C2" s="154" t="s">
        <v>157</v>
      </c>
      <c r="F2" s="165" t="s">
        <v>169</v>
      </c>
    </row>
    <row r="3" customFormat="false" ht="3.7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75" hidden="false" customHeight="false" outlineLevel="0" collapsed="false">
      <c r="B4" s="176" t="s">
        <v>232</v>
      </c>
      <c r="C4" s="162" t="n">
        <v>1</v>
      </c>
      <c r="E4" s="163" t="n">
        <v>1</v>
      </c>
    </row>
    <row r="5" customFormat="false" ht="4.5" hidden="false" customHeight="true" outlineLevel="0" collapsed="false">
      <c r="E5" s="163" t="n">
        <v>2</v>
      </c>
    </row>
    <row r="6" customFormat="false" ht="15.75" hidden="false" customHeight="false" outlineLevel="0" collapsed="false">
      <c r="B6" s="7" t="s">
        <v>233</v>
      </c>
      <c r="C6" s="171"/>
      <c r="E6" s="163" t="n">
        <v>3</v>
      </c>
      <c r="F6" s="170" t="n">
        <v>2</v>
      </c>
    </row>
    <row r="7" customFormat="false" ht="15.75" hidden="false" customHeight="false" outlineLevel="0" collapsed="false">
      <c r="B7" s="7" t="s">
        <v>234</v>
      </c>
      <c r="C7" s="167"/>
      <c r="E7" s="163" t="n">
        <v>4</v>
      </c>
      <c r="F7" s="170" t="n">
        <v>3</v>
      </c>
    </row>
    <row r="8" customFormat="false" ht="15.75" hidden="false" customHeight="false" outlineLevel="0" collapsed="false">
      <c r="B8" s="7" t="s">
        <v>235</v>
      </c>
      <c r="C8" s="171"/>
      <c r="F8" s="163" t="n">
        <v>4</v>
      </c>
    </row>
    <row r="9" customFormat="false" ht="4.5" hidden="false" customHeight="true" outlineLevel="0" collapsed="false">
      <c r="C9" s="171"/>
    </row>
    <row r="10" customFormat="false" ht="15.75" hidden="false" customHeight="false" outlineLevel="0" collapsed="false">
      <c r="B10" s="176" t="s">
        <v>236</v>
      </c>
      <c r="C10" s="162" t="n">
        <v>2</v>
      </c>
      <c r="E10" s="163" t="n">
        <v>1</v>
      </c>
    </row>
    <row r="11" customFormat="false" ht="4.5" hidden="false" customHeight="true" outlineLevel="0" collapsed="false">
      <c r="E11" s="163" t="n">
        <v>2</v>
      </c>
    </row>
    <row r="12" customFormat="false" ht="15.75" hidden="false" customHeight="false" outlineLevel="0" collapsed="false">
      <c r="B12" s="7" t="s">
        <v>237</v>
      </c>
      <c r="C12" s="171"/>
      <c r="E12" s="163" t="n">
        <v>3</v>
      </c>
      <c r="F12" s="170" t="n">
        <v>2</v>
      </c>
    </row>
    <row r="13" customFormat="false" ht="19.5" hidden="false" customHeight="true" outlineLevel="0" collapsed="false">
      <c r="B13" s="7" t="s">
        <v>238</v>
      </c>
      <c r="C13" s="167"/>
      <c r="E13" s="163" t="n">
        <v>4</v>
      </c>
      <c r="F13" s="170" t="n">
        <v>3</v>
      </c>
    </row>
    <row r="14" customFormat="false" ht="6" hidden="false" customHeight="true" outlineLevel="0" collapsed="false">
      <c r="B14" s="176"/>
      <c r="C14" s="195"/>
      <c r="D14" s="180"/>
    </row>
    <row r="15" customFormat="false" ht="26.25" hidden="false" customHeight="false" outlineLevel="0" collapsed="false">
      <c r="B15" s="176" t="s">
        <v>239</v>
      </c>
      <c r="C15" s="196" t="n">
        <v>0.01</v>
      </c>
      <c r="D15" s="180" t="s">
        <v>192</v>
      </c>
    </row>
    <row r="16" customFormat="false" ht="3.75" hidden="false" customHeight="true" outlineLevel="0" collapsed="false">
      <c r="C16" s="167"/>
      <c r="E16" s="163"/>
      <c r="F16" s="170"/>
    </row>
    <row r="17" customFormat="false" ht="15.75" hidden="false" customHeight="false" outlineLevel="0" collapsed="false">
      <c r="B17" s="176" t="s">
        <v>240</v>
      </c>
      <c r="C17" s="162" t="n">
        <v>90</v>
      </c>
      <c r="D17" s="180" t="s">
        <v>192</v>
      </c>
    </row>
    <row r="18" customFormat="false" ht="3.75" hidden="false" customHeight="true" outlineLevel="0" collapsed="false">
      <c r="C18" s="159"/>
    </row>
    <row r="19" customFormat="false" ht="42" hidden="false" customHeight="true" outlineLevel="0" collapsed="false">
      <c r="B19" s="176" t="s">
        <v>241</v>
      </c>
      <c r="C19" s="197" t="n">
        <v>0.9</v>
      </c>
      <c r="D19" s="180" t="s">
        <v>192</v>
      </c>
    </row>
    <row r="20" customFormat="false" ht="4.5" hidden="false" customHeight="true" outlineLevel="0" collapsed="false">
      <c r="A20" s="77"/>
      <c r="B20" s="198"/>
      <c r="C20" s="199"/>
      <c r="D20" s="200"/>
      <c r="E20" s="77"/>
      <c r="F20" s="20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c r="IW20" s="77"/>
    </row>
    <row r="21" customFormat="false" ht="15.75" hidden="false" customHeight="false" outlineLevel="0" collapsed="false">
      <c r="B21" s="176" t="s">
        <v>242</v>
      </c>
      <c r="C21" s="196" t="n">
        <v>100000</v>
      </c>
      <c r="D21" s="180" t="s">
        <v>192</v>
      </c>
    </row>
    <row r="22" customFormat="false" ht="4.5" hidden="false" customHeight="true" outlineLevel="0" collapsed="false">
      <c r="A22" s="77"/>
      <c r="B22" s="198"/>
      <c r="C22" s="199"/>
      <c r="D22" s="200"/>
      <c r="E22" s="77"/>
      <c r="F22" s="201"/>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c r="IR22" s="77"/>
      <c r="IS22" s="77"/>
      <c r="IT22" s="77"/>
      <c r="IU22" s="77"/>
      <c r="IV22" s="77"/>
      <c r="IW22" s="77"/>
    </row>
    <row r="23" customFormat="false" ht="26.25" hidden="false" customHeight="false" outlineLevel="0" collapsed="false">
      <c r="B23" s="176" t="s">
        <v>243</v>
      </c>
      <c r="C23" s="202" t="n">
        <v>0.3</v>
      </c>
      <c r="D23" s="180" t="s">
        <v>192</v>
      </c>
    </row>
    <row r="24" customFormat="false" ht="4.5" hidden="false" customHeight="true" outlineLevel="0" collapsed="false">
      <c r="A24" s="77"/>
      <c r="B24" s="198"/>
      <c r="C24" s="199"/>
      <c r="D24" s="200"/>
      <c r="E24" s="77"/>
      <c r="F24" s="20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c r="IW24" s="77"/>
    </row>
    <row r="25" customFormat="false" ht="15.75" hidden="false" customHeight="false" outlineLevel="0" collapsed="false">
      <c r="B25" s="176" t="s">
        <v>244</v>
      </c>
      <c r="C25" s="196" t="n">
        <v>200000</v>
      </c>
      <c r="D25" s="180" t="s">
        <v>192</v>
      </c>
    </row>
    <row r="26" customFormat="false" ht="6.75" hidden="false" customHeight="true" outlineLevel="0" collapsed="false">
      <c r="C26" s="159"/>
    </row>
    <row r="27" customFormat="false" ht="30.75" hidden="false" customHeight="true" outlineLevel="0" collapsed="false">
      <c r="B27" s="168" t="s">
        <v>245</v>
      </c>
      <c r="C27" s="162" t="n">
        <v>1</v>
      </c>
      <c r="D27" s="180" t="s">
        <v>192</v>
      </c>
    </row>
    <row r="28" customFormat="false" ht="4.5" hidden="false" customHeight="true" outlineLevel="0" collapsed="false">
      <c r="C28" s="159"/>
    </row>
    <row r="29" customFormat="false" ht="15.75" hidden="false" customHeight="false" outlineLevel="0" collapsed="false">
      <c r="B29" s="7" t="s">
        <v>246</v>
      </c>
      <c r="C29" s="171"/>
      <c r="E29" s="163" t="n">
        <v>3</v>
      </c>
      <c r="F29" s="170" t="n">
        <v>2</v>
      </c>
    </row>
    <row r="30" customFormat="false" ht="15.75" hidden="false" customHeight="false" outlineLevel="0" collapsed="false">
      <c r="B30" s="7" t="s">
        <v>247</v>
      </c>
      <c r="C30" s="167"/>
      <c r="E30" s="163" t="n">
        <v>4</v>
      </c>
      <c r="F30" s="170" t="n">
        <v>3</v>
      </c>
    </row>
    <row r="31" customFormat="false" ht="15.75" hidden="false" customHeight="false" outlineLevel="0" collapsed="false">
      <c r="B31" s="7" t="s">
        <v>248</v>
      </c>
      <c r="C31" s="171"/>
      <c r="F31" s="163" t="n">
        <v>4</v>
      </c>
    </row>
    <row r="32" customFormat="false" ht="4.5" hidden="false" customHeight="true" outlineLevel="0" collapsed="false">
      <c r="C32" s="159"/>
    </row>
    <row r="33" customFormat="false" ht="15.75" hidden="false" customHeight="false" outlineLevel="0" collapsed="false">
      <c r="B33" s="176" t="s">
        <v>249</v>
      </c>
      <c r="C33" s="162" t="n">
        <v>18</v>
      </c>
      <c r="D33" s="180" t="s">
        <v>192</v>
      </c>
    </row>
    <row r="34" customFormat="false" ht="4.5" hidden="false" customHeight="true" outlineLevel="0" collapsed="false">
      <c r="C34" s="159"/>
    </row>
    <row r="35" customFormat="false" ht="15.75" hidden="false" customHeight="false" outlineLevel="0" collapsed="false">
      <c r="B35" s="176" t="s">
        <v>250</v>
      </c>
      <c r="C35" s="203" t="n">
        <v>0.25</v>
      </c>
      <c r="D35" s="180" t="s">
        <v>192</v>
      </c>
    </row>
    <row r="36" customFormat="false" ht="3" hidden="false" customHeight="true" outlineLevel="0" collapsed="false">
      <c r="B36" s="176"/>
      <c r="C36" s="204" t="s">
        <v>251</v>
      </c>
      <c r="D36" s="180"/>
    </row>
    <row r="37" customFormat="false" ht="15.75" hidden="false" customHeight="false" outlineLevel="0" collapsed="false">
      <c r="B37" s="176" t="s">
        <v>252</v>
      </c>
      <c r="C37" s="196" t="n">
        <v>72800</v>
      </c>
      <c r="D37" s="180" t="s">
        <v>192</v>
      </c>
    </row>
    <row r="38" customFormat="false" ht="4.5" hidden="false" customHeight="true" outlineLevel="0" collapsed="false">
      <c r="D38" s="37"/>
      <c r="F38" s="37"/>
    </row>
    <row r="39" customFormat="false" ht="6.75" hidden="false" customHeight="true" outlineLevel="0" collapsed="false">
      <c r="D39" s="37"/>
      <c r="F39" s="37"/>
    </row>
    <row r="40" customFormat="false" ht="12.75" hidden="false" customHeight="false" outlineLevel="0" collapsed="false">
      <c r="D40" s="37"/>
      <c r="F40" s="37"/>
    </row>
    <row r="41" customFormat="false" ht="4.5" hidden="false" customHeight="true" outlineLevel="0" collapsed="false">
      <c r="D41" s="37"/>
      <c r="F41" s="37"/>
    </row>
    <row r="42" customFormat="false" ht="12.75" hidden="false" customHeight="false" outlineLevel="0" collapsed="false">
      <c r="D42" s="37"/>
      <c r="F42" s="37"/>
    </row>
    <row r="43" customFormat="false" ht="4.5" hidden="false" customHeight="tru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sheetData>
  <dataValidations count="2">
    <dataValidation allowBlank="true" errorStyle="stop" operator="between" showDropDown="false" showErrorMessage="true" showInputMessage="false" sqref="C4 C27" type="list">
      <formula1>$E$4:$E$6</formula1>
      <formula2>0</formula2>
    </dataValidation>
    <dataValidation allowBlank="true" errorStyle="stop" operator="between" showDropDown="false" showErrorMessage="true" showInputMessage="false" sqref="C10" type="list">
      <formula1>$E$4:$E$65533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51"/>
  <sheetViews>
    <sheetView showFormulas="false" showGridLines="true" showRowColHeaders="true" showZeros="true" rightToLeft="false" tabSelected="false" showOutlineSymbols="true" defaultGridColor="true" view="normal" topLeftCell="B13" colorId="64" zoomScale="70" zoomScaleNormal="70" zoomScalePageLayoutView="100" workbookViewId="0">
      <selection pane="topLeft" activeCell="B42" activeCellId="0" sqref="B42"/>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31.7"/>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253</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76" t="s">
        <v>254</v>
      </c>
      <c r="C4" s="169" t="n">
        <v>1</v>
      </c>
      <c r="D4" s="163" t="n">
        <f aca="false">IF(C4="a",1,IF(C4="b",2,IF(C4="c",3,IF(C4="d",0))))</f>
        <v>0</v>
      </c>
      <c r="F4" s="170" t="n">
        <v>1</v>
      </c>
    </row>
    <row r="5" customFormat="false" ht="15.75" hidden="false" customHeight="false" outlineLevel="0" collapsed="false">
      <c r="B5" s="7" t="s">
        <v>255</v>
      </c>
      <c r="C5" s="171"/>
      <c r="F5" s="170" t="n">
        <v>2</v>
      </c>
    </row>
    <row r="6" customFormat="false" ht="25.5" hidden="false" customHeight="false" outlineLevel="0" collapsed="false">
      <c r="B6" s="7" t="s">
        <v>256</v>
      </c>
      <c r="C6" s="167"/>
      <c r="F6" s="170" t="n">
        <v>3</v>
      </c>
    </row>
    <row r="7" customFormat="false" ht="63.75" hidden="false" customHeight="false" outlineLevel="0" collapsed="false">
      <c r="A7" s="205"/>
      <c r="B7" s="7" t="s">
        <v>257</v>
      </c>
      <c r="C7" s="171"/>
      <c r="D7" s="206"/>
      <c r="E7" s="205"/>
      <c r="F7" s="206" t="n">
        <v>4</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c r="IW7" s="205"/>
    </row>
    <row r="8" customFormat="false" ht="4.5" hidden="false" customHeight="true" outlineLevel="0" collapsed="false">
      <c r="C8" s="171"/>
      <c r="H8" s="47"/>
    </row>
    <row r="9" customFormat="false" ht="15.75" hidden="false" customHeight="false" outlineLevel="0" collapsed="false">
      <c r="B9" s="168" t="s">
        <v>258</v>
      </c>
      <c r="C9" s="172" t="n">
        <v>2</v>
      </c>
      <c r="D9" s="163" t="n">
        <f aca="false">IF(C9="a",1,IF(C9="b",2,IF(C9="c",3,IF(C9="d",0))))</f>
        <v>0</v>
      </c>
      <c r="H9" s="47"/>
    </row>
    <row r="10" customFormat="false" ht="15.75" hidden="false" customHeight="false" outlineLevel="0" collapsed="false">
      <c r="B10" s="7" t="s">
        <v>259</v>
      </c>
      <c r="C10" s="173"/>
      <c r="H10" s="47"/>
    </row>
    <row r="11" customFormat="false" ht="25.5" hidden="false" customHeight="false" outlineLevel="0" collapsed="false">
      <c r="B11" s="7" t="s">
        <v>260</v>
      </c>
      <c r="C11" s="173"/>
      <c r="H11" s="47"/>
    </row>
    <row r="12" customFormat="false" ht="25.5" hidden="false" customHeight="false" outlineLevel="0" collapsed="false">
      <c r="B12" s="7" t="s">
        <v>261</v>
      </c>
      <c r="C12" s="173"/>
    </row>
    <row r="13" customFormat="false" ht="7.5" hidden="false" customHeight="true" outlineLevel="0" collapsed="false">
      <c r="C13" s="173"/>
    </row>
    <row r="14" customFormat="false" ht="15.75" hidden="false" customHeight="false" outlineLevel="0" collapsed="false">
      <c r="B14" s="168" t="s">
        <v>262</v>
      </c>
      <c r="C14" s="172" t="n">
        <v>2</v>
      </c>
      <c r="D14" s="163" t="n">
        <f aca="false">IF(C14="a",1,IF(C14="b",2,IF(C14="c",3,IF(C14="d",0))))</f>
        <v>0</v>
      </c>
    </row>
    <row r="15" customFormat="false" ht="30.75" hidden="false" customHeight="true" outlineLevel="0" collapsed="false">
      <c r="B15" s="7" t="s">
        <v>263</v>
      </c>
      <c r="C15" s="173"/>
    </row>
    <row r="16" customFormat="false" ht="25.5" hidden="false" customHeight="false" outlineLevel="0" collapsed="false">
      <c r="B16" s="7" t="s">
        <v>264</v>
      </c>
      <c r="C16" s="173"/>
    </row>
    <row r="17" customFormat="false" ht="38.25" hidden="false" customHeight="false" outlineLevel="0" collapsed="false">
      <c r="B17" s="7" t="s">
        <v>265</v>
      </c>
      <c r="C17" s="173"/>
    </row>
    <row r="18" customFormat="false" ht="7.5" hidden="false" customHeight="true" outlineLevel="0" collapsed="false">
      <c r="C18" s="173"/>
    </row>
    <row r="19" customFormat="false" ht="15.75" hidden="false" customHeight="false" outlineLevel="0" collapsed="false">
      <c r="B19" s="176" t="s">
        <v>266</v>
      </c>
      <c r="C19" s="172" t="n">
        <v>2</v>
      </c>
      <c r="D19" s="163" t="n">
        <f aca="false">IF(C19="a",1,IF(C19="b",2,IF(C19="c",3,IF(C19="d",0))))</f>
        <v>0</v>
      </c>
    </row>
    <row r="20" customFormat="false" ht="12.75" hidden="false" customHeight="false" outlineLevel="0" collapsed="false">
      <c r="A20" s="152"/>
      <c r="B20" s="7" t="s">
        <v>267</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12.75" hidden="false" customHeight="false" outlineLevel="0" collapsed="false">
      <c r="A21" s="152"/>
      <c r="B21" s="7" t="s">
        <v>268</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12.75" hidden="false" customHeight="false" outlineLevel="0" collapsed="false">
      <c r="A22" s="152"/>
      <c r="B22" s="7" t="s">
        <v>269</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9"/>
    </row>
    <row r="24" customFormat="false" ht="15.75" hidden="false" customHeight="false" outlineLevel="0" collapsed="false">
      <c r="B24" s="176" t="s">
        <v>270</v>
      </c>
      <c r="C24" s="196" t="n">
        <v>1730000</v>
      </c>
    </row>
    <row r="25" customFormat="false" ht="4.5" hidden="false" customHeight="true" outlineLevel="0" collapsed="false">
      <c r="C25" s="159"/>
    </row>
    <row r="26" customFormat="false" ht="15.75" hidden="false" customHeight="false" outlineLevel="0" collapsed="false">
      <c r="B26" s="176" t="s">
        <v>271</v>
      </c>
      <c r="C26" s="177" t="n">
        <v>0.625</v>
      </c>
    </row>
    <row r="27" customFormat="false" ht="4.5" hidden="false" customHeight="true" outlineLevel="0" collapsed="false">
      <c r="C27" s="159"/>
    </row>
    <row r="28" customFormat="false" ht="15.75" hidden="false" customHeight="false" outlineLevel="0" collapsed="false">
      <c r="B28" s="176" t="s">
        <v>272</v>
      </c>
      <c r="C28" s="179" t="n">
        <v>2</v>
      </c>
      <c r="D28" s="180" t="s">
        <v>192</v>
      </c>
    </row>
    <row r="29" customFormat="false" ht="3.75" hidden="false" customHeight="true" outlineLevel="0" collapsed="false">
      <c r="C29" s="159"/>
    </row>
    <row r="30" customFormat="false" ht="15.75" hidden="false" customHeight="false" outlineLevel="0" collapsed="false">
      <c r="B30" s="176" t="s">
        <v>273</v>
      </c>
      <c r="C30" s="179" t="n">
        <v>664</v>
      </c>
      <c r="D30" s="180" t="s">
        <v>192</v>
      </c>
    </row>
    <row r="31" customFormat="false" ht="3.75" hidden="false" customHeight="true" outlineLevel="0" collapsed="false">
      <c r="C31" s="159"/>
    </row>
    <row r="32" customFormat="false" ht="15.75" hidden="false" customHeight="false" outlineLevel="0" collapsed="false">
      <c r="B32" s="176" t="s">
        <v>274</v>
      </c>
      <c r="C32" s="196" t="n">
        <v>56</v>
      </c>
      <c r="D32" s="180" t="s">
        <v>192</v>
      </c>
    </row>
    <row r="33" customFormat="false" ht="3.75" hidden="false" customHeight="true" outlineLevel="0" collapsed="false">
      <c r="C33" s="159"/>
    </row>
    <row r="34" customFormat="false" ht="15.75" hidden="false" customHeight="false" outlineLevel="0" collapsed="false">
      <c r="B34" s="176" t="s">
        <v>275</v>
      </c>
      <c r="C34" s="160" t="n">
        <v>2112000</v>
      </c>
      <c r="D34" s="163" t="s">
        <v>195</v>
      </c>
    </row>
    <row r="35" customFormat="false" ht="4.5" hidden="false" customHeight="true" outlineLevel="0" collapsed="false">
      <c r="C35" s="159"/>
    </row>
    <row r="36" customFormat="false" ht="12.75" hidden="false" customHeight="false" outlineLevel="0" collapsed="false">
      <c r="D36" s="37"/>
      <c r="F36" s="37"/>
    </row>
    <row r="37" customFormat="false" ht="6" hidden="false" customHeight="true" outlineLevel="0" collapsed="false">
      <c r="D37" s="37"/>
      <c r="F37" s="37"/>
    </row>
    <row r="38" customFormat="false" ht="12.75" hidden="false" customHeight="false" outlineLevel="0" collapsed="false">
      <c r="D38" s="37"/>
      <c r="F38" s="37"/>
    </row>
    <row r="39" customFormat="false" ht="3.75" hidden="false" customHeight="true" outlineLevel="0" collapsed="false">
      <c r="D39" s="37"/>
      <c r="F39" s="37"/>
    </row>
    <row r="40" customFormat="false" ht="12.75" hidden="false" customHeight="false" outlineLevel="0" collapsed="false">
      <c r="D40" s="37"/>
      <c r="F40" s="37"/>
    </row>
    <row r="41" customFormat="false" ht="3.75" hidden="false" customHeight="true" outlineLevel="0" collapsed="false">
      <c r="D41" s="37"/>
      <c r="F41" s="37"/>
    </row>
    <row r="42" customFormat="false" ht="12.75" hidden="false" customHeight="false" outlineLevel="0" collapsed="false">
      <c r="D42" s="37"/>
      <c r="F42" s="37"/>
    </row>
    <row r="43" customFormat="false" ht="6" hidden="false" customHeight="true" outlineLevel="0" collapsed="false">
      <c r="D43" s="37"/>
      <c r="F43" s="37"/>
    </row>
    <row r="44" customFormat="false" ht="12.75" hidden="false" customHeight="false" outlineLevel="0" collapsed="false">
      <c r="D44" s="37"/>
      <c r="F44" s="37"/>
    </row>
    <row r="45" customFormat="false" ht="6.75" hidden="false" customHeight="true" outlineLevel="0" collapsed="false">
      <c r="D45" s="37"/>
      <c r="F45" s="37"/>
    </row>
    <row r="46" customFormat="false" ht="12.75" hidden="false" customHeight="false" outlineLevel="0" collapsed="false">
      <c r="D46" s="37"/>
      <c r="F46" s="37"/>
    </row>
    <row r="47" customFormat="false" ht="4.5" hidden="false" customHeight="true" outlineLevel="0" collapsed="false">
      <c r="D47" s="37"/>
      <c r="F47" s="37"/>
    </row>
    <row r="48" customFormat="false" ht="12.75" hidden="false" customHeight="false" outlineLevel="0" collapsed="false">
      <c r="D48" s="37"/>
      <c r="F48" s="37"/>
    </row>
    <row r="49" customFormat="false" ht="4.5" hidden="false" customHeight="tru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sheetData>
  <dataValidations count="1">
    <dataValidation allowBlank="true" errorStyle="stop" operator="between" showDropDown="false" showErrorMessage="true" showInputMessage="false" sqref="C4 C9 C14 C19" type="list">
      <formula1>$F$4:$F$6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H26"/>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C25" activeCellId="0" sqref="C25"/>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9.14"/>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73</v>
      </c>
      <c r="C2" s="154" t="s">
        <v>157</v>
      </c>
      <c r="F2" s="165" t="s">
        <v>169</v>
      </c>
    </row>
    <row r="3" customFormat="false" ht="10.5" hidden="false" customHeight="true" outlineLevel="0" collapsed="false">
      <c r="B3" s="166"/>
      <c r="C3" s="167"/>
      <c r="F3" s="165" t="s">
        <v>170</v>
      </c>
    </row>
    <row r="4" customFormat="false" ht="15.75" hidden="false" customHeight="false" outlineLevel="0" collapsed="false">
      <c r="B4" s="168" t="s">
        <v>276</v>
      </c>
      <c r="C4" s="172" t="n">
        <v>2</v>
      </c>
      <c r="D4" s="163" t="n">
        <v>1</v>
      </c>
    </row>
    <row r="5" customFormat="false" ht="28.5" hidden="false" customHeight="true" outlineLevel="0" collapsed="false">
      <c r="B5" s="7" t="s">
        <v>263</v>
      </c>
      <c r="C5" s="173"/>
      <c r="D5" s="163" t="n">
        <v>2</v>
      </c>
    </row>
    <row r="6" customFormat="false" ht="38.25" hidden="false" customHeight="false" outlineLevel="0" collapsed="false">
      <c r="B6" s="7" t="s">
        <v>264</v>
      </c>
      <c r="C6" s="173"/>
      <c r="D6" s="163" t="n">
        <v>3</v>
      </c>
    </row>
    <row r="7" customFormat="false" ht="42" hidden="false" customHeight="true" outlineLevel="0" collapsed="false">
      <c r="B7" s="7" t="s">
        <v>265</v>
      </c>
      <c r="C7" s="173"/>
    </row>
    <row r="8" customFormat="false" ht="3.75" hidden="false" customHeight="true" outlineLevel="0" collapsed="false">
      <c r="C8" s="171"/>
      <c r="H8" s="47"/>
    </row>
    <row r="9" customFormat="false" ht="15.75" hidden="false" customHeight="false" outlineLevel="0" collapsed="false">
      <c r="B9" s="176" t="s">
        <v>277</v>
      </c>
      <c r="C9" s="207" t="s">
        <v>169</v>
      </c>
      <c r="D9" s="208" t="s">
        <v>169</v>
      </c>
    </row>
    <row r="10" customFormat="false" ht="4.5" hidden="false" customHeight="true" outlineLevel="0" collapsed="false">
      <c r="C10" s="159"/>
      <c r="D10" s="208" t="s">
        <v>170</v>
      </c>
    </row>
    <row r="11" customFormat="false" ht="15.75" hidden="false" customHeight="false" outlineLevel="0" collapsed="false">
      <c r="B11" s="176" t="s">
        <v>278</v>
      </c>
      <c r="C11" s="179" t="n">
        <v>8278758</v>
      </c>
      <c r="E11" s="37" t="s">
        <v>279</v>
      </c>
    </row>
    <row r="12" customFormat="false" ht="4.5" hidden="false" customHeight="true" outlineLevel="0" collapsed="false">
      <c r="C12" s="159"/>
    </row>
    <row r="13" customFormat="false" ht="15.75" hidden="false" customHeight="false" outlineLevel="0" collapsed="false">
      <c r="B13" s="176" t="s">
        <v>280</v>
      </c>
      <c r="C13" s="203" t="n">
        <v>0.01</v>
      </c>
      <c r="E13" s="37" t="s">
        <v>281</v>
      </c>
    </row>
    <row r="14" customFormat="false" ht="4.5" hidden="false" customHeight="true" outlineLevel="0" collapsed="false">
      <c r="C14" s="159"/>
    </row>
    <row r="15" customFormat="false" ht="15.75" hidden="false" customHeight="false" outlineLevel="0" collapsed="false">
      <c r="B15" s="176" t="s">
        <v>282</v>
      </c>
      <c r="C15" s="203" t="n">
        <v>0.026</v>
      </c>
    </row>
    <row r="16" customFormat="false" ht="4.5" hidden="false" customHeight="true" outlineLevel="0" collapsed="false">
      <c r="C16" s="159"/>
    </row>
    <row r="17" customFormat="false" ht="15" hidden="false" customHeight="false" outlineLevel="0" collapsed="false">
      <c r="B17" s="209" t="s">
        <v>283</v>
      </c>
      <c r="C17" s="210" t="n">
        <f aca="false">C11*C13</f>
        <v>82787.58</v>
      </c>
      <c r="D17" s="180" t="s">
        <v>192</v>
      </c>
      <c r="E17" s="37" t="s">
        <v>284</v>
      </c>
    </row>
    <row r="18" customFormat="false" ht="4.5" hidden="false" customHeight="true" outlineLevel="0" collapsed="false">
      <c r="B18" s="209"/>
      <c r="C18" s="159"/>
    </row>
    <row r="19" customFormat="false" ht="15" hidden="false" customHeight="false" outlineLevel="0" collapsed="false">
      <c r="B19" s="209" t="s">
        <v>285</v>
      </c>
      <c r="C19" s="210" t="n">
        <f aca="false">C11*C15</f>
        <v>215247.708</v>
      </c>
      <c r="D19" s="180" t="s">
        <v>192</v>
      </c>
    </row>
    <row r="20" customFormat="false" ht="4.5" hidden="false" customHeight="true" outlineLevel="0" collapsed="false">
      <c r="B20" s="209"/>
      <c r="C20" s="159"/>
    </row>
    <row r="21" customFormat="false" ht="15" hidden="false" customHeight="false" outlineLevel="0" collapsed="false">
      <c r="B21" s="209" t="s">
        <v>286</v>
      </c>
      <c r="C21" s="195" t="n">
        <f aca="false">('General Financial Info Survey'!C6)/C11</f>
        <v>2.32700436466436</v>
      </c>
      <c r="D21" s="180" t="s">
        <v>192</v>
      </c>
    </row>
    <row r="22" customFormat="false" ht="3.75" hidden="false" customHeight="true" outlineLevel="0" collapsed="false">
      <c r="C22" s="159"/>
    </row>
    <row r="23" customFormat="false" ht="15" hidden="false" customHeight="false" outlineLevel="0" collapsed="false">
      <c r="B23" s="209" t="s">
        <v>287</v>
      </c>
      <c r="C23" s="195" t="n">
        <f aca="false">C21*(C11*C13)</f>
        <v>192647.06</v>
      </c>
      <c r="D23" s="180" t="s">
        <v>192</v>
      </c>
    </row>
    <row r="24" customFormat="false" ht="4.5" hidden="false" customHeight="true" outlineLevel="0" collapsed="false">
      <c r="B24" s="209"/>
      <c r="C24" s="159"/>
    </row>
    <row r="25" customFormat="false" ht="15" hidden="false" customHeight="false" outlineLevel="0" collapsed="false">
      <c r="B25" s="209" t="s">
        <v>288</v>
      </c>
      <c r="C25" s="195" t="n">
        <f aca="false">C21*(C11*C15)</f>
        <v>500882.356</v>
      </c>
      <c r="D25" s="180" t="s">
        <v>192</v>
      </c>
    </row>
    <row r="26" customFormat="false" ht="3" hidden="false" customHeight="true" outlineLevel="0" collapsed="false"/>
  </sheetData>
  <dataValidations count="2">
    <dataValidation allowBlank="true" errorStyle="stop" operator="between" showDropDown="false" showErrorMessage="true" showInputMessage="false" sqref="C4" type="list">
      <formula1>$D$4:$D$6</formula1>
      <formula2>0</formula2>
    </dataValidation>
    <dataValidation allowBlank="true" errorStyle="stop" operator="between" showDropDown="false" showErrorMessage="true" showInputMessage="false" sqref="C9" type="list">
      <formula1>$D$9:$D$10</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60"/>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B25" activeCellId="0" sqref="B25"/>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79</v>
      </c>
      <c r="C2" s="154" t="s">
        <v>157</v>
      </c>
      <c r="F2" s="165" t="s">
        <v>169</v>
      </c>
    </row>
    <row r="3" customFormat="false" ht="1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 hidden="false" customHeight="true" outlineLevel="0" collapsed="false">
      <c r="A4" s="152"/>
      <c r="B4" s="176" t="s">
        <v>289</v>
      </c>
      <c r="C4" s="211" t="n">
        <v>1</v>
      </c>
      <c r="D4" s="175" t="n">
        <v>1</v>
      </c>
      <c r="E4" s="152"/>
      <c r="F4" s="175"/>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row>
    <row r="5" customFormat="false" ht="6.75" hidden="false" customHeight="true" outlineLevel="0" collapsed="false">
      <c r="A5" s="152"/>
      <c r="C5" s="174"/>
      <c r="D5" s="175" t="n">
        <v>2</v>
      </c>
      <c r="E5" s="152"/>
      <c r="F5" s="17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customFormat="false" ht="15.75" hidden="false" customHeight="false" outlineLevel="0" collapsed="false">
      <c r="B6" s="7" t="s">
        <v>290</v>
      </c>
      <c r="C6" s="171"/>
      <c r="D6" s="163" t="n">
        <v>3</v>
      </c>
      <c r="E6" s="163" t="n">
        <v>3</v>
      </c>
      <c r="F6" s="170" t="n">
        <v>2</v>
      </c>
    </row>
    <row r="7" customFormat="false" ht="15.75" hidden="false" customHeight="false" outlineLevel="0" collapsed="false">
      <c r="B7" s="7" t="s">
        <v>291</v>
      </c>
      <c r="C7" s="167"/>
      <c r="D7" s="163" t="n">
        <v>4</v>
      </c>
      <c r="E7" s="163" t="n">
        <v>4</v>
      </c>
      <c r="F7" s="170" t="n">
        <v>3</v>
      </c>
    </row>
    <row r="8" customFormat="false" ht="15.75" hidden="false" customHeight="false" outlineLevel="0" collapsed="false">
      <c r="B8" s="7" t="s">
        <v>292</v>
      </c>
      <c r="C8" s="171"/>
      <c r="F8" s="163" t="n">
        <v>4</v>
      </c>
    </row>
    <row r="9" customFormat="false" ht="6" hidden="false" customHeight="true" outlineLevel="0" collapsed="false">
      <c r="A9" s="152"/>
      <c r="C9" s="174"/>
      <c r="D9" s="175"/>
      <c r="E9" s="152"/>
      <c r="F9" s="175"/>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c r="IW9" s="152"/>
    </row>
    <row r="10" customFormat="false" ht="15" hidden="false" customHeight="true" outlineLevel="0" collapsed="false">
      <c r="A10" s="152"/>
      <c r="B10" s="176" t="s">
        <v>293</v>
      </c>
      <c r="C10" s="211" t="n">
        <v>2</v>
      </c>
      <c r="D10" s="175" t="n">
        <v>1</v>
      </c>
      <c r="E10" s="152"/>
      <c r="F10" s="175"/>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row>
    <row r="11" customFormat="false" ht="6.75" hidden="false" customHeight="true" outlineLevel="0" collapsed="false">
      <c r="A11" s="152"/>
      <c r="C11" s="174"/>
      <c r="D11" s="175" t="n">
        <v>2</v>
      </c>
      <c r="E11" s="152"/>
      <c r="F11" s="175"/>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2"/>
      <c r="EG11" s="152"/>
      <c r="EH11" s="152"/>
      <c r="EI11" s="152"/>
      <c r="EJ11" s="152"/>
      <c r="EK11" s="152"/>
      <c r="EL11" s="152"/>
      <c r="EM11" s="152"/>
      <c r="EN11" s="152"/>
      <c r="EO11" s="152"/>
      <c r="EP11" s="152"/>
      <c r="EQ11" s="152"/>
      <c r="ER11" s="152"/>
      <c r="ES11" s="152"/>
      <c r="ET11" s="152"/>
      <c r="EU11" s="152"/>
      <c r="EV11" s="152"/>
      <c r="EW11" s="152"/>
      <c r="EX11" s="152"/>
      <c r="EY11" s="152"/>
      <c r="EZ11" s="152"/>
      <c r="FA11" s="152"/>
      <c r="FB11" s="152"/>
      <c r="FC11" s="152"/>
      <c r="FD11" s="152"/>
      <c r="FE11" s="152"/>
      <c r="FF11" s="152"/>
      <c r="FG11" s="152"/>
      <c r="FH11" s="152"/>
      <c r="FI11" s="152"/>
      <c r="FJ11" s="152"/>
      <c r="FK11" s="152"/>
      <c r="FL11" s="152"/>
      <c r="FM11" s="152"/>
      <c r="FN11" s="152"/>
      <c r="FO11" s="152"/>
      <c r="FP11" s="152"/>
      <c r="FQ11" s="152"/>
      <c r="FR11" s="152"/>
      <c r="FS11" s="152"/>
      <c r="FT11" s="152"/>
      <c r="FU11" s="152"/>
      <c r="FV11" s="152"/>
      <c r="FW11" s="152"/>
      <c r="FX11" s="152"/>
      <c r="FY11" s="152"/>
      <c r="FZ11" s="152"/>
      <c r="GA11" s="152"/>
      <c r="GB11" s="152"/>
      <c r="GC11" s="152"/>
      <c r="GD11" s="152"/>
      <c r="GE11" s="152"/>
      <c r="GF11" s="152"/>
      <c r="GG11" s="152"/>
      <c r="GH11" s="152"/>
      <c r="GI11" s="152"/>
      <c r="GJ11" s="152"/>
      <c r="GK11" s="152"/>
      <c r="GL11" s="152"/>
      <c r="GM11" s="152"/>
      <c r="GN11" s="152"/>
      <c r="GO11" s="152"/>
      <c r="GP11" s="152"/>
      <c r="GQ11" s="152"/>
      <c r="GR11" s="152"/>
      <c r="GS11" s="152"/>
      <c r="GT11" s="152"/>
      <c r="GU11" s="152"/>
      <c r="GV11" s="152"/>
      <c r="GW11" s="152"/>
      <c r="GX11" s="152"/>
      <c r="GY11" s="152"/>
      <c r="GZ11" s="152"/>
      <c r="HA11" s="152"/>
      <c r="HB11" s="152"/>
      <c r="HC11" s="152"/>
      <c r="HD11" s="152"/>
      <c r="HE11" s="152"/>
      <c r="HF11" s="152"/>
      <c r="HG11" s="152"/>
      <c r="HH11" s="152"/>
      <c r="HI11" s="152"/>
      <c r="HJ11" s="152"/>
      <c r="HK11" s="152"/>
      <c r="HL11" s="152"/>
      <c r="HM11" s="152"/>
      <c r="HN11" s="152"/>
      <c r="HO11" s="152"/>
      <c r="HP11" s="152"/>
      <c r="HQ11" s="152"/>
      <c r="HR11" s="152"/>
      <c r="HS11" s="152"/>
      <c r="HT11" s="152"/>
      <c r="HU11" s="152"/>
      <c r="HV11" s="152"/>
      <c r="HW11" s="152"/>
      <c r="HX11" s="152"/>
      <c r="HY11" s="152"/>
      <c r="HZ11" s="152"/>
      <c r="IA11" s="152"/>
      <c r="IB11" s="152"/>
      <c r="IC11" s="152"/>
      <c r="ID11" s="152"/>
      <c r="IE11" s="152"/>
      <c r="IF11" s="152"/>
      <c r="IG11" s="152"/>
      <c r="IH11" s="152"/>
      <c r="II11" s="152"/>
      <c r="IJ11" s="152"/>
      <c r="IK11" s="152"/>
      <c r="IL11" s="152"/>
      <c r="IM11" s="152"/>
      <c r="IN11" s="152"/>
      <c r="IO11" s="152"/>
      <c r="IP11" s="152"/>
      <c r="IQ11" s="152"/>
      <c r="IR11" s="152"/>
      <c r="IS11" s="152"/>
      <c r="IT11" s="152"/>
      <c r="IU11" s="152"/>
      <c r="IV11" s="152"/>
      <c r="IW11" s="152"/>
    </row>
    <row r="12" customFormat="false" ht="15.75" hidden="false" customHeight="false" outlineLevel="0" collapsed="false">
      <c r="B12" s="7" t="s">
        <v>294</v>
      </c>
      <c r="C12" s="171"/>
      <c r="D12" s="163" t="n">
        <v>3</v>
      </c>
      <c r="E12" s="163" t="n">
        <v>3</v>
      </c>
      <c r="F12" s="170" t="n">
        <v>2</v>
      </c>
    </row>
    <row r="13" customFormat="false" ht="15.75" hidden="false" customHeight="false" outlineLevel="0" collapsed="false">
      <c r="B13" s="7" t="s">
        <v>295</v>
      </c>
      <c r="C13" s="171"/>
      <c r="D13" s="163" t="n">
        <v>3</v>
      </c>
      <c r="E13" s="163" t="n">
        <v>3</v>
      </c>
      <c r="F13" s="170" t="n">
        <v>2</v>
      </c>
    </row>
    <row r="14" customFormat="false" ht="15.75" hidden="false" customHeight="false" outlineLevel="0" collapsed="false">
      <c r="B14" s="7" t="s">
        <v>296</v>
      </c>
      <c r="C14" s="171"/>
      <c r="D14" s="163" t="n">
        <v>3</v>
      </c>
      <c r="E14" s="163" t="n">
        <v>3</v>
      </c>
      <c r="F14" s="170" t="n">
        <v>2</v>
      </c>
    </row>
    <row r="15" customFormat="false" ht="4.5" hidden="false" customHeight="true" outlineLevel="0" collapsed="false">
      <c r="C15" s="171"/>
    </row>
    <row r="16" customFormat="false" ht="15.75" hidden="false" customHeight="false" outlineLevel="0" collapsed="false">
      <c r="B16" s="176" t="s">
        <v>297</v>
      </c>
      <c r="C16" s="196" t="n">
        <v>1950972</v>
      </c>
      <c r="E16" s="163" t="n">
        <v>1</v>
      </c>
    </row>
    <row r="17" customFormat="false" ht="3.75" hidden="false" customHeight="true" outlineLevel="0" collapsed="false">
      <c r="B17" s="176"/>
      <c r="C17" s="195"/>
      <c r="D17" s="180"/>
    </row>
    <row r="18" customFormat="false" ht="15.75" hidden="false" customHeight="false" outlineLevel="0" collapsed="false">
      <c r="B18" s="176" t="s">
        <v>298</v>
      </c>
      <c r="C18" s="196" t="n">
        <v>4250</v>
      </c>
      <c r="E18" s="163" t="n">
        <v>1</v>
      </c>
    </row>
    <row r="19" customFormat="false" ht="6" hidden="false" customHeight="true" outlineLevel="0" collapsed="false">
      <c r="B19" s="176"/>
      <c r="C19" s="195"/>
      <c r="E19" s="163"/>
    </row>
    <row r="20" customFormat="false" ht="42" hidden="false" customHeight="true" outlineLevel="0" collapsed="false">
      <c r="B20" s="176" t="s">
        <v>299</v>
      </c>
      <c r="C20" s="196" t="n">
        <v>0.01</v>
      </c>
      <c r="E20" s="163"/>
    </row>
    <row r="21" customFormat="false" ht="3.75" hidden="false" customHeight="true" outlineLevel="0" collapsed="false">
      <c r="B21" s="176"/>
      <c r="C21" s="195"/>
      <c r="D21" s="180"/>
    </row>
    <row r="22" customFormat="false" ht="3" hidden="false" customHeight="true" outlineLevel="0" collapsed="false">
      <c r="C22" s="159"/>
      <c r="D22" s="212" t="s">
        <v>170</v>
      </c>
    </row>
    <row r="23" customFormat="false" ht="12.75" hidden="false" customHeight="false" outlineLevel="0" collapsed="false">
      <c r="D23" s="37"/>
      <c r="F23" s="37"/>
    </row>
    <row r="24" customFormat="false" ht="12.75" hidden="false" customHeight="false" outlineLevel="0" collapsed="false">
      <c r="D24" s="37"/>
      <c r="F24" s="37"/>
    </row>
    <row r="25" customFormat="false" ht="12.75" hidden="false" customHeight="false" outlineLevel="0" collapsed="false">
      <c r="D25" s="37"/>
      <c r="F25" s="37"/>
    </row>
    <row r="26" customFormat="false" ht="12.75" hidden="false" customHeight="false" outlineLevel="0" collapsed="false">
      <c r="D26" s="37"/>
      <c r="F26" s="37"/>
    </row>
    <row r="27" customFormat="false" ht="12.75" hidden="false" customHeight="false" outlineLevel="0" collapsed="false">
      <c r="D27" s="37"/>
      <c r="F27" s="37"/>
    </row>
    <row r="28" customFormat="false" ht="12.75" hidden="false" customHeight="false" outlineLevel="0" collapsed="false">
      <c r="D28" s="37"/>
      <c r="F28" s="37"/>
    </row>
    <row r="29" customFormat="false" ht="12.75" hidden="false" customHeight="false" outlineLevel="0" collapsed="false">
      <c r="D29" s="37"/>
      <c r="F29" s="37"/>
    </row>
    <row r="30" customFormat="false" ht="12.75" hidden="false" customHeight="false" outlineLevel="0" collapsed="false">
      <c r="D30" s="37"/>
      <c r="F30" s="37"/>
    </row>
    <row r="31" customFormat="false" ht="12.75" hidden="false" customHeight="false" outlineLevel="0" collapsed="false">
      <c r="D31" s="37"/>
      <c r="F31" s="37"/>
    </row>
    <row r="32" customFormat="false" ht="12.75" hidden="false" customHeight="false" outlineLevel="0" collapsed="false">
      <c r="D32" s="37"/>
      <c r="F32" s="37"/>
    </row>
    <row r="33" customFormat="false" ht="12.75" hidden="false" customHeight="false" outlineLevel="0" collapsed="false">
      <c r="D33" s="37"/>
      <c r="F33" s="37"/>
    </row>
    <row r="34" customFormat="false" ht="12.75" hidden="false" customHeight="false" outlineLevel="0" collapsed="false">
      <c r="D34" s="37"/>
      <c r="F34" s="37"/>
    </row>
    <row r="35" customFormat="false" ht="12.75" hidden="false" customHeight="false" outlineLevel="0" collapsed="false">
      <c r="D35" s="37"/>
      <c r="F35" s="37"/>
    </row>
    <row r="36" customFormat="false" ht="12.75" hidden="false" customHeight="false" outlineLevel="0" collapsed="false">
      <c r="D36" s="37"/>
      <c r="F36" s="37"/>
    </row>
    <row r="37" customFormat="false" ht="12.75" hidden="false" customHeight="false" outlineLevel="0" collapsed="false">
      <c r="D37" s="37"/>
      <c r="F37" s="37"/>
    </row>
    <row r="38" customFormat="false" ht="12.75" hidden="false" customHeight="false" outlineLevel="0" collapsed="false">
      <c r="D38" s="37"/>
      <c r="F38" s="37"/>
    </row>
    <row r="39" customFormat="false" ht="12.75" hidden="false" customHeight="false" outlineLevel="0" collapsed="false">
      <c r="D39" s="37"/>
      <c r="F39" s="37"/>
    </row>
    <row r="40" customFormat="false" ht="12.75" hidden="false" customHeight="false" outlineLevel="0" collapsed="false">
      <c r="D40" s="37"/>
      <c r="F40" s="37"/>
    </row>
    <row r="41" customFormat="false" ht="12.75" hidden="false" customHeight="false" outlineLevel="0" collapsed="false">
      <c r="D41" s="37"/>
      <c r="F41" s="37"/>
    </row>
    <row r="42" customFormat="false" ht="12.75" hidden="false" customHeight="false" outlineLevel="0" collapsed="false">
      <c r="D42" s="37"/>
      <c r="F42" s="37"/>
    </row>
    <row r="43" customFormat="false" ht="12.75" hidden="false" customHeight="fals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sheetData>
  <dataValidations count="1">
    <dataValidation allowBlank="true" errorStyle="stop" operator="between" showDropDown="false" showErrorMessage="true" showInputMessage="false" sqref="C4 C10" type="list">
      <formula1>$D$4:$D$6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3" colorId="64" zoomScale="65" zoomScaleNormal="65" zoomScalePageLayoutView="100" workbookViewId="0">
      <selection pane="topLeft" activeCell="A32" activeCellId="0" sqref="A32"/>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3"/>
      <c r="D2" s="163"/>
      <c r="F2" s="163"/>
      <c r="H2" s="214"/>
    </row>
    <row r="3" customFormat="false" ht="15.75" hidden="false" customHeight="false" outlineLevel="0" collapsed="false">
      <c r="B3" s="215" t="s">
        <v>300</v>
      </c>
      <c r="H3" s="214"/>
    </row>
    <row r="4" customFormat="false" ht="25.5" hidden="false" customHeight="false" outlineLevel="0" collapsed="false">
      <c r="A4" s="216"/>
      <c r="B4" s="217" t="s">
        <v>301</v>
      </c>
      <c r="C4" s="218" t="s">
        <v>302</v>
      </c>
      <c r="D4" s="219" t="s">
        <v>303</v>
      </c>
      <c r="E4" s="219" t="s">
        <v>304</v>
      </c>
      <c r="F4" s="218" t="s">
        <v>305</v>
      </c>
      <c r="G4" s="218"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true" outlineLevel="0" collapsed="false">
      <c r="B5" s="49" t="s">
        <v>92</v>
      </c>
      <c r="C5" s="221" t="str">
        <f aca="false">IF(SUM('MRO Supply Chain Survey'!C4:C9)&lt;4,"High",IF(SUM('MRO Supply Chain Survey'!C4:C9)&gt;5,"Low","Moderate"))</f>
        <v>Moderate</v>
      </c>
      <c r="D5" s="222" t="n">
        <f aca="false">'MRO Supply Chain Survey'!C32*'MRO Supply Chain Survey'!C34*'MRO Supply Chain Survey'!C36</f>
        <v>0</v>
      </c>
      <c r="E5" s="223" t="n">
        <f aca="false">IF(C5="High",(1-D20)*D5,IF(C5="Moderate",(1-E20)*D5,(1-F20)*D5))</f>
        <v>0</v>
      </c>
      <c r="F5" s="223" t="n">
        <f aca="false">D5-E5</f>
        <v>0</v>
      </c>
      <c r="G5" s="224" t="s">
        <v>307</v>
      </c>
      <c r="H5" s="214"/>
    </row>
    <row r="6" customFormat="false" ht="15" hidden="false" customHeight="false" outlineLevel="0" collapsed="false">
      <c r="B6" s="53" t="s">
        <v>93</v>
      </c>
      <c r="C6" s="225" t="str">
        <f aca="false">IF(SUM('MRO Supply Chain Survey'!C4:C9)&lt;4,"High",IF(SUM('MRO Supply Chain Survey'!C4:C9)&gt;5,"Low","Moderate"))</f>
        <v>Moderate</v>
      </c>
      <c r="D6" s="222" t="n">
        <f aca="false">'MRO Supply Chain Survey'!C24*'MRO Supply Chain Survey'!C26</f>
        <v>15300000</v>
      </c>
      <c r="E6" s="226" t="n">
        <f aca="false">IF(C6="High",(1-D21)*D6,IF(C6="Moderate",(1-E21)*D6,(1-F21)*D6))</f>
        <v>12240000</v>
      </c>
      <c r="F6" s="226" t="n">
        <f aca="false">(D6-E6)*0.75</f>
        <v>2295000</v>
      </c>
      <c r="G6" s="224"/>
      <c r="H6" s="214"/>
    </row>
    <row r="7" customFormat="false" ht="15" hidden="false" customHeight="false" outlineLevel="0" collapsed="false">
      <c r="B7" s="53" t="s">
        <v>308</v>
      </c>
      <c r="C7" s="225" t="str">
        <f aca="false">IF(SUM('MRO Supply Chain Survey'!C14:C19)&lt;4,"High",IF(SUM('MRO Supply Chain Survey'!C14:C19)&gt;5,"Low","Moderate"))</f>
        <v>High</v>
      </c>
      <c r="D7" s="222" t="n">
        <f aca="false">'MRO Supply Chain Survey'!C40*'MRO Supply Chain Survey'!C48</f>
        <v>567424</v>
      </c>
      <c r="E7" s="226" t="n">
        <f aca="false">IF(C7="High",(1-D22)*D7,IF(C7="Moderate",(1-E22)*D7,(1-F22)*D7))</f>
        <v>141856</v>
      </c>
      <c r="F7" s="226" t="n">
        <f aca="false">D7-E7</f>
        <v>425568</v>
      </c>
      <c r="G7" s="224"/>
      <c r="H7" s="214"/>
    </row>
    <row r="8" customFormat="false" ht="15" hidden="false" customHeight="false" outlineLevel="0" collapsed="false">
      <c r="B8" s="57" t="s">
        <v>94</v>
      </c>
      <c r="C8" s="227" t="str">
        <f aca="false">IF(SUM('MRO Supply Chain Survey'!C14:C19)&lt;4,"High",IF(SUM('MRO Supply Chain Survey'!C14:C19)&gt;5,"Low","Moderate"))</f>
        <v>High</v>
      </c>
      <c r="D8" s="228" t="n">
        <f aca="false">D6*0.25</f>
        <v>3825000</v>
      </c>
      <c r="E8" s="229" t="n">
        <f aca="false">E6*0.25</f>
        <v>3060000</v>
      </c>
      <c r="F8" s="229" t="n">
        <f aca="false">D8-E8</f>
        <v>765000</v>
      </c>
      <c r="G8" s="224"/>
      <c r="H8" s="214"/>
    </row>
    <row r="9" customFormat="false" ht="5.25" hidden="false" customHeight="true" outlineLevel="0" collapsed="false">
      <c r="H9" s="214"/>
    </row>
    <row r="10" customFormat="false" ht="15.75" hidden="false" customHeight="false" outlineLevel="0" collapsed="false">
      <c r="B10" s="230" t="s">
        <v>309</v>
      </c>
      <c r="E10" s="163"/>
      <c r="F10" s="231" t="n">
        <f aca="false">SUM(F5:F8)</f>
        <v>3485568</v>
      </c>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1" customFormat="false" ht="15" hidden="false" customHeight="false" outlineLevel="0" collapsed="false">
      <c r="B11" s="232"/>
      <c r="D11" s="163"/>
      <c r="F11" s="163"/>
      <c r="H11" s="233"/>
    </row>
    <row r="12" customFormat="false" ht="15" hidden="false" customHeight="false" outlineLevel="0" collapsed="false">
      <c r="B12" s="234" t="s">
        <v>310</v>
      </c>
      <c r="C12" s="218" t="s">
        <v>303</v>
      </c>
      <c r="D12" s="218" t="s">
        <v>304</v>
      </c>
      <c r="E12" s="218" t="s">
        <v>311</v>
      </c>
      <c r="F12" s="163"/>
      <c r="H12" s="214"/>
    </row>
    <row r="13" customFormat="false" ht="12.75" hidden="false" customHeight="false" outlineLevel="0" collapsed="false">
      <c r="A13" s="47"/>
      <c r="B13" s="49" t="s">
        <v>312</v>
      </c>
      <c r="C13" s="235" t="n">
        <f aca="false">'MRO Supply Chain Survey'!C30</f>
        <v>55</v>
      </c>
      <c r="D13" s="236" t="n">
        <f aca="false">ROUNDUP(IF(C6="High",C13*D23,IF(C6="Moderate",C13*(1-E23),IF(C6="High",C13*(1-F23),0))),0)</f>
        <v>36</v>
      </c>
      <c r="E13" s="235" t="n">
        <f aca="false">C13-D13</f>
        <v>19</v>
      </c>
      <c r="F13" s="163"/>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57" t="s">
        <v>313</v>
      </c>
      <c r="C14" s="237" t="n">
        <f aca="false">'MRO Supply Chain Survey'!C28</f>
        <v>0.5</v>
      </c>
      <c r="D14" s="237" t="n">
        <f aca="false">1/((1-(F6/D6))*C14)</f>
        <v>2.35294117647059</v>
      </c>
      <c r="E14" s="238" t="n">
        <f aca="false">D14/C14-1</f>
        <v>3.70588235294118</v>
      </c>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7" customFormat="false" ht="15.75" hidden="false" customHeight="false" outlineLevel="0" collapsed="false">
      <c r="A17" s="47"/>
      <c r="B17" s="239" t="s">
        <v>314</v>
      </c>
      <c r="F17" s="240"/>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47"/>
      <c r="B18" s="241"/>
      <c r="C18" s="242"/>
      <c r="D18" s="243" t="s">
        <v>315</v>
      </c>
      <c r="E18" s="243"/>
      <c r="F18" s="243"/>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47"/>
      <c r="B19" s="244" t="s">
        <v>301</v>
      </c>
      <c r="C19" s="245" t="s">
        <v>316</v>
      </c>
      <c r="D19" s="246" t="s">
        <v>317</v>
      </c>
      <c r="E19" s="242" t="s">
        <v>318</v>
      </c>
      <c r="F19" s="242" t="s">
        <v>319</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47"/>
      <c r="B20" s="247" t="s">
        <v>320</v>
      </c>
      <c r="C20" s="248" t="s">
        <v>321</v>
      </c>
      <c r="D20" s="249" t="n">
        <v>0.15</v>
      </c>
      <c r="E20" s="249" t="n">
        <v>0.1</v>
      </c>
      <c r="F20" s="249" t="n">
        <v>0.05</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row>
    <row r="21" customFormat="false" ht="12.75" hidden="false" customHeight="false" outlineLevel="0" collapsed="false">
      <c r="A21" s="47"/>
      <c r="B21" s="250" t="s">
        <v>93</v>
      </c>
      <c r="C21" s="251" t="s">
        <v>322</v>
      </c>
      <c r="D21" s="252" t="n">
        <v>0.3</v>
      </c>
      <c r="E21" s="252" t="n">
        <v>0.2</v>
      </c>
      <c r="F21" s="252" t="n">
        <v>0.05</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B22" s="250" t="s">
        <v>308</v>
      </c>
      <c r="C22" s="251" t="s">
        <v>323</v>
      </c>
      <c r="D22" s="252" t="n">
        <v>0.75</v>
      </c>
      <c r="E22" s="252" t="n">
        <v>0.5</v>
      </c>
      <c r="F22" s="252" t="n">
        <v>0.05</v>
      </c>
    </row>
    <row r="23" customFormat="false" ht="12.75" hidden="false" customHeight="false" outlineLevel="0" collapsed="false">
      <c r="A23" s="47"/>
      <c r="B23" s="253" t="s">
        <v>312</v>
      </c>
      <c r="C23" s="254" t="s">
        <v>324</v>
      </c>
      <c r="D23" s="255" t="n">
        <v>0.5</v>
      </c>
      <c r="E23" s="255" t="n">
        <v>0.35</v>
      </c>
      <c r="F23" s="255" t="n">
        <v>0.05</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row>
  </sheetData>
  <mergeCells count="2">
    <mergeCell ref="G5:G8"/>
    <mergeCell ref="D18:F18"/>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&amp;R&amp;D</oddHeader>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5" activeCellId="0" sqref="G5:G8"/>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2.41"/>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3"/>
      <c r="D2" s="163"/>
      <c r="F2" s="163"/>
      <c r="H2" s="214"/>
    </row>
    <row r="3" customFormat="false" ht="15.75" hidden="false" customHeight="false" outlineLevel="0" collapsed="false">
      <c r="B3" s="215" t="s">
        <v>325</v>
      </c>
      <c r="H3" s="214"/>
    </row>
    <row r="4" customFormat="false" ht="25.5" hidden="false" customHeight="false" outlineLevel="0" collapsed="false">
      <c r="A4" s="216"/>
      <c r="B4" s="217" t="s">
        <v>301</v>
      </c>
      <c r="C4" s="218" t="s">
        <v>302</v>
      </c>
      <c r="D4" s="219" t="s">
        <v>303</v>
      </c>
      <c r="E4" s="219" t="s">
        <v>304</v>
      </c>
      <c r="F4" s="218" t="s">
        <v>305</v>
      </c>
      <c r="G4" s="218"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true" outlineLevel="0" collapsed="false">
      <c r="B5" s="49" t="s">
        <v>326</v>
      </c>
      <c r="C5" s="221" t="str">
        <f aca="false">IF(SUM('Workforce Mgmt Survey'!C4:C29)&lt;11,"High",IF(SUM('Workforce Mgmt Survey'!C4:C29)&gt;14,"Low","Moderate"))</f>
        <v>High</v>
      </c>
      <c r="D5" s="256" t="n">
        <f aca="false">'Workforce Mgmt Survey'!C36*'Workforce Mgmt Survey'!C34</f>
        <v>14560000</v>
      </c>
      <c r="E5" s="223" t="n">
        <f aca="false">IF(C5="High",(1-D14)*D5,IF(C5="Moderate",(1-E14)*D5,(1-F14)*D5))</f>
        <v>11648000</v>
      </c>
      <c r="F5" s="223" t="n">
        <f aca="false">D5-E5</f>
        <v>2912000</v>
      </c>
      <c r="G5" s="224" t="s">
        <v>327</v>
      </c>
      <c r="H5" s="214"/>
    </row>
    <row r="6" customFormat="false" ht="15" hidden="false" customHeight="false" outlineLevel="0" collapsed="false">
      <c r="B6" s="57" t="s">
        <v>96</v>
      </c>
      <c r="C6" s="227" t="str">
        <f aca="false">IF(SUM('Workforce Mgmt Survey'!C4:C29)&lt;11,"High",IF(SUM('Workforce Mgmt Survey'!C4:C29)&gt;14,"Low","Moderate"))</f>
        <v>High</v>
      </c>
      <c r="D6" s="228" t="n">
        <f aca="false">'Workforce Mgmt Survey'!C38*'Workforce Mgmt Survey'!C34*1.5</f>
        <v>1478400</v>
      </c>
      <c r="E6" s="229" t="n">
        <f aca="false">IF(C6="High",(1-D15)*D6,IF(C6="Moderate",(1-E15)*D6,(1-F15)*D6))</f>
        <v>1182720</v>
      </c>
      <c r="F6" s="229" t="n">
        <f aca="false">(D6-E6)</f>
        <v>295680</v>
      </c>
      <c r="G6" s="224"/>
      <c r="H6" s="214"/>
    </row>
    <row r="7" customFormat="false" ht="5.25" hidden="false" customHeight="true" outlineLevel="0" collapsed="false">
      <c r="H7" s="214"/>
    </row>
    <row r="8" customFormat="false" ht="15.75" hidden="false" customHeight="false" outlineLevel="0" collapsed="false">
      <c r="B8" s="230" t="s">
        <v>328</v>
      </c>
      <c r="E8" s="163"/>
      <c r="F8" s="231" t="n">
        <f aca="false">SUM(F5:F6)</f>
        <v>3207680</v>
      </c>
      <c r="H8" s="167"/>
      <c r="I8" s="77"/>
      <c r="J8" s="77"/>
      <c r="K8" s="77"/>
      <c r="L8" s="77"/>
      <c r="M8" s="77"/>
      <c r="N8" s="77"/>
      <c r="O8" s="77"/>
      <c r="P8" s="77"/>
      <c r="Q8" s="77"/>
      <c r="R8" s="77"/>
      <c r="S8" s="77"/>
      <c r="T8" s="77"/>
      <c r="U8" s="77"/>
      <c r="V8" s="77"/>
      <c r="W8" s="77"/>
      <c r="X8" s="77"/>
      <c r="Y8" s="77"/>
      <c r="Z8" s="77"/>
      <c r="AA8" s="77"/>
      <c r="AB8" s="77"/>
      <c r="AC8" s="77"/>
      <c r="AD8" s="77"/>
      <c r="AE8" s="77"/>
    </row>
    <row r="9" customFormat="false" ht="15.75" hidden="false" customHeight="false" outlineLevel="0" collapsed="false">
      <c r="B9" s="230"/>
      <c r="E9" s="163"/>
      <c r="F9" s="231"/>
      <c r="H9" s="167"/>
      <c r="I9" s="77"/>
      <c r="J9" s="77"/>
      <c r="K9" s="77"/>
      <c r="L9" s="77"/>
      <c r="M9" s="77"/>
      <c r="N9" s="77"/>
      <c r="O9" s="77"/>
      <c r="P9" s="77"/>
      <c r="Q9" s="77"/>
      <c r="R9" s="77"/>
      <c r="S9" s="77"/>
      <c r="T9" s="77"/>
      <c r="U9" s="77"/>
      <c r="V9" s="77"/>
      <c r="W9" s="77"/>
      <c r="X9" s="77"/>
      <c r="Y9" s="77"/>
      <c r="Z9" s="77"/>
      <c r="AA9" s="77"/>
      <c r="AB9" s="77"/>
      <c r="AC9" s="77"/>
      <c r="AD9" s="77"/>
      <c r="AE9" s="77"/>
    </row>
    <row r="11" customFormat="false" ht="31.5" hidden="false" customHeight="false" outlineLevel="0" collapsed="false">
      <c r="A11" s="47"/>
      <c r="B11" s="239" t="s">
        <v>329</v>
      </c>
      <c r="F11" s="240"/>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41"/>
      <c r="C12" s="242"/>
      <c r="D12" s="243" t="s">
        <v>315</v>
      </c>
      <c r="E12" s="243"/>
      <c r="F12" s="243"/>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57" t="s">
        <v>301</v>
      </c>
      <c r="C13" s="258" t="s">
        <v>316</v>
      </c>
      <c r="D13" s="259" t="s">
        <v>317</v>
      </c>
      <c r="E13" s="243" t="s">
        <v>318</v>
      </c>
      <c r="F13" s="243" t="s">
        <v>319</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60" t="s">
        <v>326</v>
      </c>
      <c r="C14" s="261" t="s">
        <v>330</v>
      </c>
      <c r="D14" s="262" t="n">
        <v>0.2</v>
      </c>
      <c r="E14" s="263" t="n">
        <v>0.1</v>
      </c>
      <c r="F14" s="263" t="n">
        <v>0.02</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B15" s="264" t="s">
        <v>96</v>
      </c>
      <c r="C15" s="261" t="s">
        <v>331</v>
      </c>
      <c r="D15" s="262" t="n">
        <v>0.2</v>
      </c>
      <c r="E15" s="263" t="n">
        <v>0.1</v>
      </c>
      <c r="F15" s="263" t="n">
        <v>0.02</v>
      </c>
    </row>
    <row r="20" customFormat="false" ht="12.75" hidden="false" customHeight="false" outlineLevel="0" collapsed="false">
      <c r="E20" s="265"/>
    </row>
  </sheetData>
  <mergeCells count="2">
    <mergeCell ref="G5:G6"/>
    <mergeCell ref="D12:F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9" activeCellId="0" sqref="E9"/>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152" width="66.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3"/>
      <c r="D2" s="163"/>
      <c r="F2" s="163"/>
      <c r="H2" s="214"/>
    </row>
    <row r="3" customFormat="false" ht="15.75" hidden="false" customHeight="false" outlineLevel="0" collapsed="false">
      <c r="B3" s="266" t="s">
        <v>332</v>
      </c>
      <c r="C3" s="8"/>
      <c r="D3" s="8"/>
      <c r="E3" s="8"/>
      <c r="F3" s="8"/>
      <c r="G3" s="8"/>
      <c r="H3" s="214"/>
    </row>
    <row r="4" customFormat="false" ht="25.5" hidden="false" customHeight="false" outlineLevel="0" collapsed="false">
      <c r="A4" s="216"/>
      <c r="B4" s="267" t="s">
        <v>301</v>
      </c>
      <c r="C4" s="268" t="s">
        <v>302</v>
      </c>
      <c r="D4" s="269" t="s">
        <v>303</v>
      </c>
      <c r="E4" s="269" t="s">
        <v>304</v>
      </c>
      <c r="F4" s="268" t="s">
        <v>305</v>
      </c>
      <c r="G4" s="268"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false" outlineLevel="0" collapsed="false">
      <c r="B5" s="270" t="s">
        <v>333</v>
      </c>
      <c r="C5" s="271" t="str">
        <f aca="false">IF('IT Survey'!C4=1,"Low",IF('IT Survey'!C4=3,"Low",IF('IT Survey'!C10=2,"High","Moderate")))</f>
        <v>Low</v>
      </c>
      <c r="D5" s="272" t="n">
        <f aca="false">'IT Survey'!C19*'IT Survey'!C21</f>
        <v>90000</v>
      </c>
      <c r="E5" s="273" t="n">
        <f aca="false">IF(C5="High",(1-D17)*D5,IF(C5="Moderate",(1-E17)*D5,(1-F17)*D5))</f>
        <v>90000</v>
      </c>
      <c r="F5" s="272" t="n">
        <f aca="false">D5-E5</f>
        <v>0</v>
      </c>
      <c r="G5" s="26" t="s">
        <v>334</v>
      </c>
      <c r="H5" s="214"/>
    </row>
    <row r="6" customFormat="false" ht="15" hidden="false" customHeight="false" outlineLevel="0" collapsed="false">
      <c r="B6" s="274" t="s">
        <v>335</v>
      </c>
      <c r="C6" s="275" t="str">
        <f aca="false">IF('IT Survey'!C4=1,"Low",IF('IT Survey'!C4=3,"Low",IF('IT Survey'!C10=2,"High","Moderate")))</f>
        <v>Low</v>
      </c>
      <c r="D6" s="276" t="n">
        <f aca="false">'IT Survey'!C23*'IT Survey'!C21</f>
        <v>30000</v>
      </c>
      <c r="E6" s="277" t="n">
        <f aca="false">IF(C6="High",(1-D18)*D6,IF(C6="Moderate",(1-E18)*D6,(1-F18)*D6))</f>
        <v>30000</v>
      </c>
      <c r="F6" s="276" t="n">
        <f aca="false">(D6-E6)</f>
        <v>0</v>
      </c>
      <c r="G6" s="278"/>
      <c r="H6" s="214"/>
    </row>
    <row r="7" customFormat="false" ht="15" hidden="false" customHeight="false" outlineLevel="0" collapsed="false">
      <c r="B7" s="274" t="s">
        <v>336</v>
      </c>
      <c r="C7" s="275" t="str">
        <f aca="false">IF('IT Survey'!C27=1,"High",IF('IT Survey'!C27=2,"Moderate","Low"))</f>
        <v>High</v>
      </c>
      <c r="D7" s="276" t="n">
        <f aca="false">'IT Survey'!C33*'IT Survey'!C35*'IT Survey'!C37</f>
        <v>327600</v>
      </c>
      <c r="E7" s="277" t="n">
        <f aca="false">IF(C7="High",(1-D19)*D7,IF(C7="Moderate",(1-E19)*D7,(1-F19)*D7))</f>
        <v>0</v>
      </c>
      <c r="F7" s="276" t="n">
        <f aca="false">(D7-E7)</f>
        <v>327600</v>
      </c>
      <c r="G7" s="278"/>
      <c r="H7" s="214"/>
    </row>
    <row r="8" customFormat="false" ht="15" hidden="false" customHeight="false" outlineLevel="0" collapsed="false">
      <c r="B8" s="274" t="s">
        <v>107</v>
      </c>
      <c r="C8" s="275" t="str">
        <f aca="false">IF('IT Survey'!C27=1,"High",IF('IT Survey'!C27=2,"Moderate","Low"))</f>
        <v>High</v>
      </c>
      <c r="D8" s="279" t="s">
        <v>337</v>
      </c>
      <c r="E8" s="277" t="n">
        <f aca="false">IF(C8="High",D20*'General Financial Info Survey'!C14,IF(C8="Moderate",E20*'General Financial Info Survey'!C14,(F20)*'General Financial Info Survey'!C14))</f>
        <v>28569</v>
      </c>
      <c r="F8" s="276" t="n">
        <f aca="false">E8</f>
        <v>28569</v>
      </c>
      <c r="G8" s="278"/>
      <c r="H8" s="214"/>
    </row>
    <row r="9" customFormat="false" ht="15" hidden="false" customHeight="false" outlineLevel="0" collapsed="false">
      <c r="B9" s="280" t="s">
        <v>108</v>
      </c>
      <c r="C9" s="281" t="str">
        <f aca="false">IF('IT Survey'!C15&gt;0,"High","Low")</f>
        <v>High</v>
      </c>
      <c r="D9" s="282" t="n">
        <f aca="false">'IT Survey'!C15</f>
        <v>0.01</v>
      </c>
      <c r="E9" s="283" t="n">
        <v>0</v>
      </c>
      <c r="F9" s="282" t="n">
        <f aca="false">(D9-E9)</f>
        <v>0.01</v>
      </c>
      <c r="G9" s="30"/>
      <c r="H9" s="214"/>
    </row>
    <row r="10" customFormat="false" ht="5.25" hidden="false" customHeight="true" outlineLevel="0" collapsed="false">
      <c r="B10" s="7"/>
      <c r="C10" s="8"/>
      <c r="D10" s="8"/>
      <c r="E10" s="8"/>
      <c r="F10" s="8"/>
      <c r="G10" s="8"/>
      <c r="H10" s="214"/>
    </row>
    <row r="11" customFormat="false" ht="15.75" hidden="false" customHeight="false" outlineLevel="0" collapsed="false">
      <c r="B11" s="284" t="s">
        <v>338</v>
      </c>
      <c r="C11" s="8"/>
      <c r="D11" s="8"/>
      <c r="E11" s="285"/>
      <c r="F11" s="286" t="n">
        <f aca="false">SUM(F5:F8)</f>
        <v>356169</v>
      </c>
      <c r="G11" s="8"/>
      <c r="H11" s="167"/>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B12" s="284"/>
      <c r="C12" s="8"/>
      <c r="D12" s="8"/>
      <c r="E12" s="285"/>
      <c r="F12" s="286"/>
      <c r="G12" s="8"/>
      <c r="H12" s="167"/>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2.75" hidden="false" customHeight="false" outlineLevel="0" collapsed="false">
      <c r="B13" s="7"/>
      <c r="C13" s="8"/>
      <c r="D13" s="8"/>
      <c r="E13" s="8"/>
      <c r="F13" s="8"/>
      <c r="G13" s="8"/>
    </row>
    <row r="14" customFormat="false" ht="15.75" hidden="false" customHeight="false" outlineLevel="0" collapsed="false">
      <c r="A14" s="47"/>
      <c r="B14" s="287" t="s">
        <v>339</v>
      </c>
      <c r="C14" s="8"/>
      <c r="D14" s="8"/>
      <c r="E14" s="8"/>
      <c r="F14" s="288"/>
      <c r="G14" s="216"/>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47"/>
      <c r="B15" s="289"/>
      <c r="C15" s="290"/>
      <c r="D15" s="291" t="s">
        <v>315</v>
      </c>
      <c r="E15" s="291"/>
      <c r="F15" s="291"/>
      <c r="G15" s="21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47"/>
      <c r="B16" s="292" t="s">
        <v>301</v>
      </c>
      <c r="C16" s="293" t="s">
        <v>316</v>
      </c>
      <c r="D16" s="294" t="s">
        <v>317</v>
      </c>
      <c r="E16" s="291" t="s">
        <v>318</v>
      </c>
      <c r="F16" s="291" t="s">
        <v>319</v>
      </c>
      <c r="G16" s="216"/>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47"/>
      <c r="B17" s="295" t="s">
        <v>340</v>
      </c>
      <c r="C17" s="296" t="s">
        <v>341</v>
      </c>
      <c r="D17" s="297" t="n">
        <v>0.75</v>
      </c>
      <c r="E17" s="298" t="n">
        <v>0.1</v>
      </c>
      <c r="F17" s="298" t="n">
        <v>0</v>
      </c>
      <c r="G17" s="216"/>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B18" s="295" t="s">
        <v>342</v>
      </c>
      <c r="C18" s="296" t="s">
        <v>343</v>
      </c>
      <c r="D18" s="297" t="n">
        <v>1</v>
      </c>
      <c r="E18" s="298" t="n">
        <v>0.1</v>
      </c>
      <c r="F18" s="298" t="n">
        <v>0</v>
      </c>
      <c r="G18" s="8"/>
    </row>
    <row r="19" customFormat="false" ht="12.75" hidden="false" customHeight="false" outlineLevel="0" collapsed="false">
      <c r="B19" s="299" t="s">
        <v>344</v>
      </c>
      <c r="C19" s="296" t="s">
        <v>345</v>
      </c>
      <c r="D19" s="297" t="n">
        <v>1</v>
      </c>
      <c r="E19" s="298" t="n">
        <v>0.1</v>
      </c>
      <c r="F19" s="298" t="n">
        <v>0</v>
      </c>
      <c r="G19" s="8"/>
    </row>
    <row r="20" customFormat="false" ht="25.5" hidden="false" customHeight="false" outlineLevel="0" collapsed="false">
      <c r="B20" s="299" t="s">
        <v>346</v>
      </c>
      <c r="C20" s="296" t="s">
        <v>347</v>
      </c>
      <c r="D20" s="300" t="n">
        <v>0.001</v>
      </c>
      <c r="E20" s="301" t="n">
        <v>0.0005</v>
      </c>
      <c r="F20" s="298" t="n">
        <v>0</v>
      </c>
      <c r="G20" s="8"/>
    </row>
    <row r="23" customFormat="false" ht="12.75" hidden="false" customHeight="false" outlineLevel="0" collapsed="false">
      <c r="E23" s="265"/>
    </row>
  </sheetData>
  <mergeCells count="1">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5" activeCellId="0" sqref="G5:G9"/>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1" customFormat="false" ht="12.75" hidden="false" customHeight="false" outlineLevel="0" collapsed="false">
      <c r="A1" s="8"/>
      <c r="B1" s="8"/>
      <c r="C1" s="8"/>
      <c r="D1" s="8"/>
      <c r="E1" s="8"/>
      <c r="F1" s="8"/>
      <c r="G1" s="8"/>
      <c r="H1" s="8"/>
    </row>
    <row r="2" customFormat="false" ht="15" hidden="false" customHeight="false" outlineLevel="0" collapsed="false">
      <c r="A2" s="8"/>
      <c r="B2" s="8"/>
      <c r="C2" s="302"/>
      <c r="D2" s="285"/>
      <c r="E2" s="8"/>
      <c r="F2" s="285"/>
      <c r="G2" s="8"/>
      <c r="H2" s="303"/>
    </row>
    <row r="3" customFormat="false" ht="15.75" hidden="false" customHeight="false" outlineLevel="0" collapsed="false">
      <c r="A3" s="8"/>
      <c r="B3" s="266" t="s">
        <v>348</v>
      </c>
      <c r="C3" s="8"/>
      <c r="D3" s="8"/>
      <c r="E3" s="8"/>
      <c r="F3" s="8"/>
      <c r="G3" s="8"/>
      <c r="H3" s="303"/>
    </row>
    <row r="4" customFormat="false" ht="25.5" hidden="false" customHeight="false" outlineLevel="0" collapsed="false">
      <c r="A4" s="216"/>
      <c r="B4" s="304" t="s">
        <v>301</v>
      </c>
      <c r="C4" s="305" t="s">
        <v>302</v>
      </c>
      <c r="D4" s="306" t="s">
        <v>303</v>
      </c>
      <c r="E4" s="306" t="s">
        <v>304</v>
      </c>
      <c r="F4" s="268" t="s">
        <v>305</v>
      </c>
      <c r="G4" s="305"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true" outlineLevel="0" collapsed="false">
      <c r="A5" s="8"/>
      <c r="B5" s="18" t="s">
        <v>98</v>
      </c>
      <c r="C5" s="271" t="str">
        <f aca="false">IF('Capital Investment Survey'!C4=1,"High",IF('Capital Investment Survey'!C4=3,"Low","Moderate"))</f>
        <v>High</v>
      </c>
      <c r="D5" s="307" t="s">
        <v>337</v>
      </c>
      <c r="E5" s="308" t="n">
        <f aca="false">IF(C5="High",(D17)*'General Financial Info Survey'!C14,IF(C5="Moderate",(E17)*'General Financial Info Survey'!C14,(F17)*'General Financial Info Survey'!C14))</f>
        <v>28569</v>
      </c>
      <c r="F5" s="272" t="n">
        <f aca="false">E5</f>
        <v>28569</v>
      </c>
      <c r="G5" s="24" t="s">
        <v>349</v>
      </c>
      <c r="H5" s="303"/>
    </row>
    <row r="6" customFormat="false" ht="15" hidden="false" customHeight="false" outlineLevel="0" collapsed="false">
      <c r="A6" s="8"/>
      <c r="B6" s="23" t="s">
        <v>99</v>
      </c>
      <c r="C6" s="275" t="str">
        <f aca="false">IF('Capital Investment Survey'!C9=1,"High",IF('Capital Investment Survey'!C9=3,"Low","Moderate"))</f>
        <v>Moderate</v>
      </c>
      <c r="D6" s="307" t="s">
        <v>337</v>
      </c>
      <c r="E6" s="309" t="n">
        <f aca="false">IF(C6="High",D18*'Capital Investment Survey'!C24*'Capital Investment Survey'!C26,IF(C6="Moderate",E18*'Capital Investment Survey'!C24*'Capital Investment Survey'!C26,F18*'Capital Investment Survey'!C24*'Capital Investment Survey'!C26))</f>
        <v>5406.25</v>
      </c>
      <c r="F6" s="276" t="n">
        <f aca="false">E6</f>
        <v>5406.25</v>
      </c>
      <c r="G6" s="24"/>
      <c r="H6" s="303"/>
    </row>
    <row r="7" customFormat="false" ht="15" hidden="false" customHeight="false" outlineLevel="0" collapsed="false">
      <c r="A7" s="8"/>
      <c r="B7" s="23" t="s">
        <v>350</v>
      </c>
      <c r="C7" s="275" t="str">
        <f aca="false">IF('Capital Investment Survey'!C14=1,"High",IF('Capital Investment Survey'!C14=3,"Low","Moderate"))</f>
        <v>Moderate</v>
      </c>
      <c r="D7" s="307" t="s">
        <v>337</v>
      </c>
      <c r="E7" s="309" t="n">
        <f aca="false">IF(C7="High",D19*'Capital Investment Survey'!C24*'Capital Investment Survey'!C26,IF(C7="Moderate",E19*'Capital Investment Survey'!C24*'Capital Investment Survey'!C26,F19*'Capital Investment Survey'!C24*'Capital Investment Survey'!C26))</f>
        <v>54062.5</v>
      </c>
      <c r="F7" s="276" t="n">
        <f aca="false">E7</f>
        <v>54062.5</v>
      </c>
      <c r="G7" s="24"/>
      <c r="H7" s="303"/>
    </row>
    <row r="8" customFormat="false" ht="15" hidden="false" customHeight="false" outlineLevel="0" collapsed="false">
      <c r="A8" s="8"/>
      <c r="B8" s="23" t="s">
        <v>101</v>
      </c>
      <c r="C8" s="275" t="str">
        <f aca="false">IF('Capital Investment Survey'!C9=1,"High",IF('Capital Investment Survey'!C9=3,"Low","Moderate"))</f>
        <v>Moderate</v>
      </c>
      <c r="D8" s="310" t="n">
        <f aca="false">'Capital Investment Survey'!C34/5</f>
        <v>422400</v>
      </c>
      <c r="E8" s="309" t="n">
        <f aca="false">IF(C8="High",D8*(1-D20),IF(C8="Moderate",D8*(1-E20),D8*(1-F20)))</f>
        <v>401280</v>
      </c>
      <c r="F8" s="276" t="n">
        <f aca="false">-(E8-D8)</f>
        <v>21120</v>
      </c>
      <c r="G8" s="24"/>
      <c r="H8" s="303"/>
    </row>
    <row r="9" customFormat="false" ht="15" hidden="false" customHeight="false" outlineLevel="0" collapsed="false">
      <c r="A9" s="8"/>
      <c r="B9" s="67" t="s">
        <v>351</v>
      </c>
      <c r="C9" s="281" t="str">
        <f aca="false">IF('Capital Investment Survey'!C9=1,"High",IF('Capital Investment Survey'!C9=3,"Low","Moderate"))</f>
        <v>Moderate</v>
      </c>
      <c r="D9" s="283" t="n">
        <f aca="false">'Capital Investment Survey'!C28*'Capital Investment Survey'!C30*'Capital Investment Survey'!C32</f>
        <v>74368</v>
      </c>
      <c r="E9" s="311" t="n">
        <f aca="false">IF(C9="High",D9*(1-D21),IF(C9="Moderate",D9*(1-E21),D9*(1-F21)))</f>
        <v>55776</v>
      </c>
      <c r="F9" s="282" t="n">
        <f aca="false">D9-E9</f>
        <v>18592</v>
      </c>
      <c r="G9" s="24"/>
      <c r="H9" s="303"/>
    </row>
    <row r="10" customFormat="false" ht="5.25" hidden="false" customHeight="true" outlineLevel="0" collapsed="false">
      <c r="A10" s="8"/>
      <c r="B10" s="8"/>
      <c r="C10" s="8"/>
      <c r="D10" s="8"/>
      <c r="E10" s="8"/>
      <c r="F10" s="8"/>
      <c r="G10" s="8"/>
      <c r="H10" s="303"/>
    </row>
    <row r="11" customFormat="false" ht="15.75" hidden="false" customHeight="false" outlineLevel="0" collapsed="false">
      <c r="A11" s="8"/>
      <c r="B11" s="284" t="s">
        <v>352</v>
      </c>
      <c r="C11" s="8"/>
      <c r="D11" s="8"/>
      <c r="E11" s="285"/>
      <c r="F11" s="286" t="n">
        <f aca="false">SUM(F5:F9)</f>
        <v>127749.75</v>
      </c>
      <c r="G11" s="8"/>
      <c r="H11" s="312"/>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A12" s="8"/>
      <c r="B12" s="284"/>
      <c r="C12" s="8"/>
      <c r="D12" s="8"/>
      <c r="E12" s="285"/>
      <c r="F12" s="286"/>
      <c r="G12" s="8"/>
      <c r="H12" s="312"/>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5" hidden="false" customHeight="false" outlineLevel="0" collapsed="false">
      <c r="A13" s="8"/>
      <c r="B13" s="313"/>
      <c r="C13" s="8"/>
      <c r="D13" s="285"/>
      <c r="E13" s="8"/>
      <c r="F13" s="285"/>
      <c r="G13" s="8"/>
      <c r="H13" s="314"/>
    </row>
    <row r="14" customFormat="false" ht="15.75" hidden="false" customHeight="false" outlineLevel="0" collapsed="false">
      <c r="A14" s="216"/>
      <c r="B14" s="287" t="s">
        <v>353</v>
      </c>
      <c r="C14" s="8"/>
      <c r="D14" s="8"/>
      <c r="E14" s="8"/>
      <c r="F14" s="288"/>
      <c r="G14" s="216"/>
      <c r="H14" s="216"/>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216"/>
      <c r="B15" s="315"/>
      <c r="C15" s="290"/>
      <c r="D15" s="294" t="s">
        <v>315</v>
      </c>
      <c r="E15" s="294"/>
      <c r="F15" s="294"/>
      <c r="G15" s="216"/>
      <c r="H15" s="216"/>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216"/>
      <c r="B16" s="316" t="s">
        <v>301</v>
      </c>
      <c r="C16" s="293" t="s">
        <v>316</v>
      </c>
      <c r="D16" s="317" t="s">
        <v>317</v>
      </c>
      <c r="E16" s="290" t="s">
        <v>318</v>
      </c>
      <c r="F16" s="290" t="s">
        <v>319</v>
      </c>
      <c r="G16" s="216"/>
      <c r="H16" s="216"/>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216"/>
      <c r="B17" s="318" t="s">
        <v>98</v>
      </c>
      <c r="C17" s="319" t="s">
        <v>354</v>
      </c>
      <c r="D17" s="320" t="n">
        <v>0.001</v>
      </c>
      <c r="E17" s="321" t="n">
        <v>0.0005</v>
      </c>
      <c r="F17" s="322" t="n">
        <v>0</v>
      </c>
      <c r="G17" s="216"/>
      <c r="H17" s="216"/>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216"/>
      <c r="B18" s="323" t="s">
        <v>99</v>
      </c>
      <c r="C18" s="324" t="s">
        <v>355</v>
      </c>
      <c r="D18" s="325" t="n">
        <v>0.01</v>
      </c>
      <c r="E18" s="326" t="n">
        <v>0.005</v>
      </c>
      <c r="F18" s="325" t="n">
        <v>0</v>
      </c>
      <c r="G18" s="216"/>
      <c r="H18" s="216"/>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216"/>
      <c r="B19" s="323" t="s">
        <v>350</v>
      </c>
      <c r="C19" s="324" t="s">
        <v>356</v>
      </c>
      <c r="D19" s="325" t="n">
        <v>0.1</v>
      </c>
      <c r="E19" s="327" t="n">
        <v>0.05</v>
      </c>
      <c r="F19" s="325" t="n">
        <v>0</v>
      </c>
      <c r="G19" s="216"/>
      <c r="H19" s="216"/>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8"/>
      <c r="B20" s="323" t="s">
        <v>101</v>
      </c>
      <c r="C20" s="324" t="s">
        <v>357</v>
      </c>
      <c r="D20" s="325" t="n">
        <v>0.1</v>
      </c>
      <c r="E20" s="327" t="n">
        <v>0.05</v>
      </c>
      <c r="F20" s="325" t="n">
        <v>0</v>
      </c>
      <c r="G20" s="8"/>
      <c r="H20" s="8"/>
    </row>
    <row r="21" customFormat="false" ht="12.75" hidden="false" customHeight="false" outlineLevel="0" collapsed="false">
      <c r="A21" s="8"/>
      <c r="B21" s="328" t="s">
        <v>351</v>
      </c>
      <c r="C21" s="329" t="s">
        <v>358</v>
      </c>
      <c r="D21" s="330" t="n">
        <v>0.75</v>
      </c>
      <c r="E21" s="331" t="n">
        <v>0.25</v>
      </c>
      <c r="F21" s="330" t="n">
        <v>0</v>
      </c>
      <c r="G21" s="8"/>
      <c r="H21" s="8"/>
    </row>
    <row r="22" customFormat="false" ht="12.75" hidden="false" customHeight="false" outlineLevel="0" collapsed="false">
      <c r="A22" s="8"/>
      <c r="B22" s="8"/>
      <c r="C22" s="8"/>
      <c r="D22" s="8"/>
      <c r="E22" s="8"/>
      <c r="F22" s="8"/>
      <c r="G22" s="8"/>
      <c r="H22" s="8"/>
    </row>
    <row r="23" customFormat="false" ht="12.75" hidden="false" customHeight="false" outlineLevel="0" collapsed="false">
      <c r="A23" s="8"/>
      <c r="B23" s="8"/>
      <c r="C23" s="8"/>
      <c r="D23" s="8"/>
      <c r="E23" s="8"/>
      <c r="F23" s="8"/>
      <c r="G23" s="8"/>
      <c r="H23" s="8"/>
    </row>
  </sheetData>
  <mergeCells count="2">
    <mergeCell ref="G5:G9"/>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1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D14" activeCellId="0" sqref="D1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51.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4.14"/>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3"/>
      <c r="D2" s="163"/>
      <c r="F2" s="163"/>
      <c r="H2" s="214"/>
    </row>
    <row r="3" customFormat="false" ht="15.75" hidden="false" customHeight="false" outlineLevel="0" collapsed="false">
      <c r="B3" s="215" t="s">
        <v>359</v>
      </c>
      <c r="H3" s="214"/>
    </row>
    <row r="4" customFormat="false" ht="25.5" hidden="false" customHeight="false" outlineLevel="0" collapsed="false">
      <c r="A4" s="216"/>
      <c r="B4" s="332" t="s">
        <v>301</v>
      </c>
      <c r="C4" s="333" t="s">
        <v>302</v>
      </c>
      <c r="D4" s="333" t="s">
        <v>360</v>
      </c>
      <c r="E4" s="333" t="s">
        <v>361</v>
      </c>
      <c r="F4" s="333" t="s">
        <v>305</v>
      </c>
      <c r="G4" s="333"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true" outlineLevel="0" collapsed="false">
      <c r="B5" s="49" t="s">
        <v>121</v>
      </c>
      <c r="C5" s="221" t="str">
        <f aca="false">IF('Asset Productivity Survey'!C4=3,"Low",IF('Asset Productivity Survey'!C4=1,"High","Moderate"))</f>
        <v>Moderate</v>
      </c>
      <c r="D5" s="334" t="s">
        <v>337</v>
      </c>
      <c r="E5" s="223" t="n">
        <f aca="false">IF(C5="High",(D13)*'Asset Productivity Survey'!C23,IF(C5="Moderate",(E13)*'Asset Productivity Survey'!C23,(F13)*'Asset Productivity Survey'!C23))</f>
        <v>5779.4118</v>
      </c>
      <c r="F5" s="223" t="n">
        <f aca="false">E5</f>
        <v>5779.4118</v>
      </c>
      <c r="G5" s="335" t="s">
        <v>362</v>
      </c>
      <c r="H5" s="214"/>
    </row>
    <row r="6" customFormat="false" ht="24" hidden="false" customHeight="true" outlineLevel="0" collapsed="false">
      <c r="B6" s="57" t="s">
        <v>122</v>
      </c>
      <c r="C6" s="227" t="str">
        <f aca="false">IF('Asset Productivity Survey'!C4=3,"Low",IF('Asset Productivity Survey'!C4=1,"High","Moderate"))</f>
        <v>Moderate</v>
      </c>
      <c r="D6" s="336" t="s">
        <v>337</v>
      </c>
      <c r="E6" s="229" t="n">
        <f aca="false">IF(C6="High",(D14)*'Asset Productivity Survey'!C25,IF(C6="Moderate",(E14)*'Asset Productivity Survey'!C25,(F14)*'Asset Productivity Survey'!C25))</f>
        <v>25044.1178</v>
      </c>
      <c r="F6" s="229" t="n">
        <f aca="false">E6</f>
        <v>25044.1178</v>
      </c>
      <c r="G6" s="335"/>
      <c r="H6" s="214"/>
    </row>
    <row r="7" customFormat="false" ht="5.25" hidden="false" customHeight="true" outlineLevel="0" collapsed="false">
      <c r="H7" s="214"/>
    </row>
    <row r="8" customFormat="false" ht="15.75" hidden="false" customHeight="false" outlineLevel="0" collapsed="false">
      <c r="B8" s="230" t="s">
        <v>363</v>
      </c>
      <c r="E8" s="163"/>
      <c r="F8" s="231" t="n">
        <f aca="false">SUM(F5:F6)</f>
        <v>30823.5296</v>
      </c>
      <c r="H8" s="167"/>
      <c r="I8" s="77"/>
      <c r="J8" s="77"/>
      <c r="K8" s="77"/>
      <c r="L8" s="77"/>
      <c r="M8" s="77"/>
      <c r="N8" s="77"/>
      <c r="O8" s="77"/>
      <c r="P8" s="77"/>
      <c r="Q8" s="77"/>
      <c r="R8" s="77"/>
      <c r="S8" s="77"/>
      <c r="T8" s="77"/>
      <c r="U8" s="77"/>
      <c r="V8" s="77"/>
      <c r="W8" s="77"/>
      <c r="X8" s="77"/>
      <c r="Y8" s="77"/>
      <c r="Z8" s="77"/>
      <c r="AA8" s="77"/>
      <c r="AB8" s="77"/>
      <c r="AC8" s="77"/>
      <c r="AD8" s="77"/>
      <c r="AE8" s="77"/>
    </row>
    <row r="10" customFormat="false" ht="15.75" hidden="false" customHeight="false" outlineLevel="0" collapsed="false">
      <c r="A10" s="47"/>
      <c r="B10" s="239" t="s">
        <v>364</v>
      </c>
      <c r="F10" s="240"/>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row>
    <row r="11" customFormat="false" ht="12.75" hidden="false" customHeight="false" outlineLevel="0" collapsed="false">
      <c r="A11" s="47"/>
      <c r="B11" s="241"/>
      <c r="C11" s="242"/>
      <c r="D11" s="243" t="s">
        <v>315</v>
      </c>
      <c r="E11" s="243"/>
      <c r="F11" s="243"/>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57" t="s">
        <v>301</v>
      </c>
      <c r="C12" s="245" t="s">
        <v>316</v>
      </c>
      <c r="D12" s="246" t="s">
        <v>317</v>
      </c>
      <c r="E12" s="242" t="s">
        <v>318</v>
      </c>
      <c r="F12" s="242" t="s">
        <v>319</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47" t="s">
        <v>121</v>
      </c>
      <c r="C13" s="337" t="s">
        <v>365</v>
      </c>
      <c r="D13" s="338" t="n">
        <v>0.05</v>
      </c>
      <c r="E13" s="338" t="n">
        <v>0.03</v>
      </c>
      <c r="F13" s="249" t="n">
        <v>0</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B14" s="253" t="s">
        <v>366</v>
      </c>
      <c r="C14" s="339" t="s">
        <v>367</v>
      </c>
      <c r="D14" s="340" t="n">
        <v>0.1</v>
      </c>
      <c r="E14" s="340" t="n">
        <v>0.05</v>
      </c>
      <c r="F14" s="255" t="n">
        <v>0</v>
      </c>
    </row>
    <row r="15" customFormat="false" ht="12.75" hidden="false" customHeight="false" outlineLevel="0" collapsed="false">
      <c r="C15" s="341"/>
    </row>
    <row r="16" customFormat="false" ht="12.75" hidden="false" customHeight="false" outlineLevel="0" collapsed="false">
      <c r="C16" s="77"/>
      <c r="E16" s="265"/>
    </row>
    <row r="17" customFormat="false" ht="12.75" hidden="false" customHeight="false" outlineLevel="0" collapsed="false">
      <c r="C17" s="77"/>
    </row>
  </sheetData>
  <mergeCells count="2">
    <mergeCell ref="G5:G6"/>
    <mergeCell ref="D11:F1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D4" activeCellId="0" sqref="D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7" width="59.99"/>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6.28"/>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3"/>
      <c r="D2" s="163"/>
      <c r="F2" s="163"/>
      <c r="H2" s="214"/>
    </row>
    <row r="3" customFormat="false" ht="15.75" hidden="false" customHeight="false" outlineLevel="0" collapsed="false">
      <c r="B3" s="266" t="s">
        <v>368</v>
      </c>
      <c r="H3" s="214"/>
    </row>
    <row r="4" customFormat="false" ht="24" hidden="false" customHeight="true" outlineLevel="0" collapsed="false">
      <c r="A4" s="216"/>
      <c r="B4" s="267" t="s">
        <v>301</v>
      </c>
      <c r="C4" s="333" t="s">
        <v>302</v>
      </c>
      <c r="D4" s="333" t="s">
        <v>360</v>
      </c>
      <c r="E4" s="333" t="s">
        <v>361</v>
      </c>
      <c r="F4" s="333" t="s">
        <v>305</v>
      </c>
      <c r="G4" s="333" t="s">
        <v>306</v>
      </c>
      <c r="H4" s="220"/>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K4" s="216"/>
      <c r="IL4" s="216"/>
      <c r="IM4" s="216"/>
      <c r="IN4" s="216"/>
      <c r="IO4" s="216"/>
      <c r="IP4" s="216"/>
      <c r="IQ4" s="216"/>
      <c r="IR4" s="216"/>
      <c r="IS4" s="216"/>
      <c r="IT4" s="216"/>
      <c r="IU4" s="216"/>
      <c r="IV4" s="216"/>
      <c r="IW4" s="216"/>
    </row>
    <row r="5" customFormat="false" ht="15" hidden="false" customHeight="true" outlineLevel="0" collapsed="false">
      <c r="B5" s="270" t="s">
        <v>109</v>
      </c>
      <c r="C5" s="221" t="str">
        <f aca="false">IF('Operating Risk Survey'!C4=3,"Low",IF('Operating Risk Survey'!C4=1,"High","Moderate"))</f>
        <v>High</v>
      </c>
      <c r="D5" s="223" t="n">
        <f aca="false">'Operating Risk Survey'!C16/5</f>
        <v>390194.4</v>
      </c>
      <c r="E5" s="223" t="n">
        <f aca="false">IF(C5="High",(1-D15)*D5,IF(C5="Moderate",(1-E15)*D5,(1-F15)*D5))</f>
        <v>195097.2</v>
      </c>
      <c r="F5" s="223" t="n">
        <f aca="false">D5-E5</f>
        <v>195097.2</v>
      </c>
      <c r="G5" s="224" t="s">
        <v>369</v>
      </c>
      <c r="H5" s="214"/>
    </row>
    <row r="6" customFormat="false" ht="15" hidden="false" customHeight="false" outlineLevel="0" collapsed="false">
      <c r="B6" s="274" t="s">
        <v>110</v>
      </c>
      <c r="C6" s="225" t="str">
        <f aca="false">IF('Operating Risk Survey'!C10=3,"Low",IF('Operating Risk Survey'!C10=1,"High","Moderate"))</f>
        <v>Moderate</v>
      </c>
      <c r="D6" s="226" t="n">
        <f aca="false">'Operating Risk Survey'!C18/5</f>
        <v>850</v>
      </c>
      <c r="E6" s="226" t="n">
        <f aca="false">IF(C6="High",(1-D16)*D6,IF(C6="Moderate",(1-E16)*D6,(1-F16)*D6))</f>
        <v>765</v>
      </c>
      <c r="F6" s="226" t="n">
        <f aca="false">(D6-E6)</f>
        <v>85</v>
      </c>
      <c r="G6" s="224"/>
      <c r="H6" s="214"/>
    </row>
    <row r="7" customFormat="false" ht="28.5" hidden="false" customHeight="true" outlineLevel="0" collapsed="false">
      <c r="B7" s="280" t="s">
        <v>111</v>
      </c>
      <c r="C7" s="227" t="str">
        <f aca="false">IF('Operating Risk Survey'!C10=3,"Low",IF('Operating Risk Survey'!C10=1,"High","Moderate"))</f>
        <v>Moderate</v>
      </c>
      <c r="D7" s="229" t="n">
        <v>0</v>
      </c>
      <c r="E7" s="229" t="n">
        <f aca="false">IF(C7="High",(1-D17)*'Operating Risk Survey'!C20,IF(C7="Moderate",(1-E17)*'Operating Risk Survey'!C20,(1-F17)*'Operating Risk Survey'!C20))</f>
        <v>0.009</v>
      </c>
      <c r="F7" s="229" t="n">
        <f aca="false">-(D7-E7)</f>
        <v>0.009</v>
      </c>
      <c r="G7" s="224"/>
      <c r="H7" s="214"/>
    </row>
    <row r="8" customFormat="false" ht="5.25" hidden="false" customHeight="true" outlineLevel="0" collapsed="false">
      <c r="H8" s="214"/>
    </row>
    <row r="9" customFormat="false" ht="15.75" hidden="false" customHeight="false" outlineLevel="0" collapsed="false">
      <c r="B9" s="284" t="s">
        <v>370</v>
      </c>
      <c r="E9" s="163"/>
      <c r="F9" s="231" t="n">
        <f aca="false">SUM(F5:F7)</f>
        <v>195182.209</v>
      </c>
      <c r="H9" s="167"/>
      <c r="I9" s="77"/>
      <c r="J9" s="77"/>
      <c r="K9" s="77"/>
      <c r="L9" s="77"/>
      <c r="M9" s="77"/>
      <c r="N9" s="77"/>
      <c r="O9" s="77"/>
      <c r="P9" s="77"/>
      <c r="Q9" s="77"/>
      <c r="R9" s="77"/>
      <c r="S9" s="77"/>
      <c r="T9" s="77"/>
      <c r="U9" s="77"/>
      <c r="V9" s="77"/>
      <c r="W9" s="77"/>
      <c r="X9" s="77"/>
      <c r="Y9" s="77"/>
      <c r="Z9" s="77"/>
      <c r="AA9" s="77"/>
      <c r="AB9" s="77"/>
      <c r="AC9" s="77"/>
      <c r="AD9" s="77"/>
      <c r="AE9" s="77"/>
    </row>
    <row r="10" customFormat="false" ht="15.75" hidden="false" customHeight="false" outlineLevel="0" collapsed="false">
      <c r="B10" s="284"/>
      <c r="E10" s="163"/>
      <c r="F10" s="231"/>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2" customFormat="false" ht="15.75" hidden="false" customHeight="false" outlineLevel="0" collapsed="false">
      <c r="A12" s="47"/>
      <c r="B12" s="287" t="s">
        <v>371</v>
      </c>
      <c r="F12" s="240"/>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89"/>
      <c r="C13" s="242"/>
      <c r="D13" s="243" t="s">
        <v>315</v>
      </c>
      <c r="E13" s="243"/>
      <c r="F13" s="243"/>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92" t="s">
        <v>301</v>
      </c>
      <c r="C14" s="245" t="s">
        <v>316</v>
      </c>
      <c r="D14" s="259" t="s">
        <v>317</v>
      </c>
      <c r="E14" s="243" t="s">
        <v>318</v>
      </c>
      <c r="F14" s="243" t="s">
        <v>319</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25.5" hidden="false" customHeight="false" outlineLevel="0" collapsed="false">
      <c r="A15" s="47"/>
      <c r="B15" s="342" t="s">
        <v>372</v>
      </c>
      <c r="C15" s="261" t="s">
        <v>373</v>
      </c>
      <c r="D15" s="262" t="n">
        <v>0.5</v>
      </c>
      <c r="E15" s="263" t="n">
        <v>0.1</v>
      </c>
      <c r="F15" s="263" t="n">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25.5" hidden="false" customHeight="false" outlineLevel="0" collapsed="false">
      <c r="B16" s="342" t="s">
        <v>374</v>
      </c>
      <c r="C16" s="261" t="s">
        <v>375</v>
      </c>
      <c r="D16" s="262" t="n">
        <v>0.5</v>
      </c>
      <c r="E16" s="263" t="n">
        <v>0.1</v>
      </c>
      <c r="F16" s="263" t="n">
        <v>0</v>
      </c>
    </row>
    <row r="17" customFormat="false" ht="25.5" hidden="false" customHeight="false" outlineLevel="0" collapsed="false">
      <c r="B17" s="343" t="s">
        <v>376</v>
      </c>
      <c r="C17" s="261" t="s">
        <v>377</v>
      </c>
      <c r="D17" s="262" t="n">
        <v>0.5</v>
      </c>
      <c r="E17" s="263" t="n">
        <v>0.1</v>
      </c>
      <c r="F17" s="263" t="n">
        <v>0</v>
      </c>
    </row>
    <row r="18" customFormat="false" ht="12.75" hidden="false" customHeight="false" outlineLevel="0" collapsed="false">
      <c r="C18" s="341"/>
    </row>
    <row r="19" customFormat="false" ht="12.75" hidden="false" customHeight="false" outlineLevel="0" collapsed="false">
      <c r="C19" s="77"/>
      <c r="E19" s="265"/>
    </row>
    <row r="20" customFormat="false" ht="12.75" hidden="false" customHeight="false" outlineLevel="0" collapsed="false">
      <c r="C20" s="77"/>
    </row>
  </sheetData>
  <mergeCells count="2">
    <mergeCell ref="G5:G7"/>
    <mergeCell ref="D13:F1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 activeCellId="0" sqref="F2:F5"/>
    </sheetView>
  </sheetViews>
  <sheetFormatPr defaultColWidth="9.13671875" defaultRowHeight="12.75" customHeight="true" zeroHeight="false" outlineLevelRow="0" outlineLevelCol="0"/>
  <cols>
    <col collapsed="false" customWidth="true" hidden="false" outlineLevel="0" max="1" min="1" style="7" width="15.56"/>
    <col collapsed="false" customWidth="true" hidden="false" outlineLevel="0" max="2" min="2" style="8" width="18.7"/>
    <col collapsed="false" customWidth="true" hidden="false" outlineLevel="0" max="3" min="3" style="7" width="15.99"/>
    <col collapsed="false" customWidth="true" hidden="false" outlineLevel="0" max="4" min="4" style="9" width="32.41"/>
    <col collapsed="false" customWidth="true" hidden="false" outlineLevel="0" max="5" min="5" style="9" width="25.28"/>
    <col collapsed="false" customWidth="true" hidden="false" outlineLevel="0" max="6" min="6" style="7" width="21.56"/>
    <col collapsed="false" customWidth="false" hidden="false" outlineLevel="0" max="257" min="7" style="8" width="9.14"/>
  </cols>
  <sheetData>
    <row r="1" customFormat="false" ht="15.75" hidden="false" customHeight="false" outlineLevel="0" collapsed="false">
      <c r="A1" s="10" t="s">
        <v>17</v>
      </c>
      <c r="B1" s="11" t="s">
        <v>18</v>
      </c>
      <c r="C1" s="10" t="s">
        <v>19</v>
      </c>
      <c r="D1" s="12" t="s">
        <v>20</v>
      </c>
      <c r="E1" s="13" t="s">
        <v>21</v>
      </c>
      <c r="F1" s="14" t="s">
        <v>22</v>
      </c>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customFormat="false" ht="66" hidden="false" customHeight="true" outlineLevel="0" collapsed="false">
      <c r="A2" s="17" t="s">
        <v>23</v>
      </c>
      <c r="B2" s="8" t="s">
        <v>24</v>
      </c>
      <c r="C2" s="18" t="s">
        <v>25</v>
      </c>
      <c r="D2" s="19" t="s">
        <v>26</v>
      </c>
      <c r="E2" s="20" t="s">
        <v>27</v>
      </c>
      <c r="F2" s="21" t="s">
        <v>28</v>
      </c>
    </row>
    <row r="3" customFormat="false" ht="25.5" hidden="false" customHeight="true" outlineLevel="0" collapsed="false">
      <c r="A3" s="22"/>
      <c r="C3" s="23"/>
      <c r="D3" s="19" t="s">
        <v>29</v>
      </c>
      <c r="E3" s="20" t="s">
        <v>30</v>
      </c>
      <c r="F3" s="21"/>
    </row>
    <row r="4" customFormat="false" ht="25.5" hidden="false" customHeight="true" outlineLevel="0" collapsed="false">
      <c r="A4" s="22"/>
      <c r="C4" s="18" t="s">
        <v>31</v>
      </c>
      <c r="D4" s="19" t="s">
        <v>32</v>
      </c>
      <c r="E4" s="20" t="s">
        <v>33</v>
      </c>
      <c r="F4" s="21"/>
    </row>
    <row r="5" customFormat="false" ht="25.5" hidden="false" customHeight="false" outlineLevel="0" collapsed="false">
      <c r="A5" s="22"/>
      <c r="C5" s="24" t="s">
        <v>34</v>
      </c>
      <c r="D5" s="25" t="s">
        <v>35</v>
      </c>
      <c r="E5" s="20" t="s">
        <v>33</v>
      </c>
      <c r="F5" s="21"/>
    </row>
    <row r="6" customFormat="false" ht="51" hidden="false" customHeight="true" outlineLevel="0" collapsed="false">
      <c r="A6" s="22"/>
      <c r="B6" s="26" t="s">
        <v>11</v>
      </c>
      <c r="C6" s="7" t="s">
        <v>36</v>
      </c>
      <c r="D6" s="25" t="s">
        <v>37</v>
      </c>
      <c r="E6" s="20" t="s">
        <v>38</v>
      </c>
      <c r="F6" s="21" t="s">
        <v>39</v>
      </c>
    </row>
    <row r="7" customFormat="false" ht="25.5" hidden="false" customHeight="false" outlineLevel="0" collapsed="false">
      <c r="A7" s="22"/>
      <c r="C7" s="22"/>
      <c r="D7" s="25" t="s">
        <v>40</v>
      </c>
      <c r="E7" s="20" t="s">
        <v>41</v>
      </c>
      <c r="F7" s="21"/>
    </row>
    <row r="8" customFormat="false" ht="38.25" hidden="false" customHeight="false" outlineLevel="0" collapsed="false">
      <c r="A8" s="22"/>
      <c r="C8" s="24" t="s">
        <v>42</v>
      </c>
      <c r="D8" s="25" t="s">
        <v>43</v>
      </c>
      <c r="E8" s="20" t="s">
        <v>44</v>
      </c>
      <c r="F8" s="21"/>
    </row>
    <row r="9" customFormat="false" ht="51" hidden="false" customHeight="true" outlineLevel="0" collapsed="false">
      <c r="A9" s="27"/>
      <c r="B9" s="28" t="s">
        <v>12</v>
      </c>
      <c r="C9" s="24" t="s">
        <v>45</v>
      </c>
      <c r="D9" s="19" t="s">
        <v>46</v>
      </c>
      <c r="E9" s="20" t="s">
        <v>47</v>
      </c>
      <c r="F9" s="21" t="s">
        <v>48</v>
      </c>
    </row>
    <row r="10" customFormat="false" ht="25.5" hidden="false" customHeight="false" outlineLevel="0" collapsed="false">
      <c r="A10" s="27"/>
      <c r="B10" s="29"/>
      <c r="C10" s="30" t="s">
        <v>49</v>
      </c>
      <c r="D10" s="19" t="s">
        <v>50</v>
      </c>
      <c r="E10" s="20" t="s">
        <v>51</v>
      </c>
      <c r="F10" s="21"/>
    </row>
    <row r="11" customFormat="false" ht="25.5" hidden="false" customHeight="false" outlineLevel="0" collapsed="false">
      <c r="A11" s="31"/>
      <c r="B11" s="32"/>
      <c r="C11" s="33" t="s">
        <v>52</v>
      </c>
      <c r="D11" s="19" t="s">
        <v>53</v>
      </c>
      <c r="E11" s="20" t="s">
        <v>54</v>
      </c>
      <c r="F11" s="21"/>
    </row>
    <row r="12" customFormat="false" ht="38.25" hidden="false" customHeight="true" outlineLevel="0" collapsed="false">
      <c r="A12" s="22" t="s">
        <v>13</v>
      </c>
      <c r="B12" s="22" t="s">
        <v>55</v>
      </c>
      <c r="C12" s="24" t="s">
        <v>56</v>
      </c>
      <c r="D12" s="25" t="s">
        <v>57</v>
      </c>
      <c r="E12" s="20" t="s">
        <v>58</v>
      </c>
      <c r="F12" s="21" t="s">
        <v>59</v>
      </c>
    </row>
    <row r="13" customFormat="false" ht="38.25" hidden="false" customHeight="false" outlineLevel="0" collapsed="false">
      <c r="A13" s="22"/>
      <c r="B13" s="29"/>
      <c r="C13" s="24" t="s">
        <v>60</v>
      </c>
      <c r="D13" s="25" t="s">
        <v>61</v>
      </c>
      <c r="E13" s="20" t="s">
        <v>62</v>
      </c>
      <c r="F13" s="21"/>
    </row>
    <row r="14" customFormat="false" ht="51" hidden="false" customHeight="false" outlineLevel="0" collapsed="false">
      <c r="A14" s="22"/>
      <c r="B14" s="29"/>
      <c r="C14" s="22" t="s">
        <v>63</v>
      </c>
      <c r="D14" s="25" t="s">
        <v>64</v>
      </c>
      <c r="E14" s="20" t="s">
        <v>62</v>
      </c>
      <c r="F14" s="21"/>
    </row>
    <row r="15" customFormat="false" ht="67.5" hidden="false" customHeight="true" outlineLevel="0" collapsed="false">
      <c r="A15" s="27"/>
      <c r="B15" s="24" t="s">
        <v>65</v>
      </c>
      <c r="C15" s="33" t="s">
        <v>66</v>
      </c>
      <c r="D15" s="25" t="s">
        <v>67</v>
      </c>
      <c r="E15" s="20" t="s">
        <v>68</v>
      </c>
      <c r="F15" s="21"/>
    </row>
    <row r="16" customFormat="false" ht="54.75" hidden="false" customHeight="true" outlineLevel="0" collapsed="false">
      <c r="A16" s="17" t="s">
        <v>14</v>
      </c>
      <c r="B16" s="34" t="s">
        <v>69</v>
      </c>
      <c r="C16" s="17" t="s">
        <v>70</v>
      </c>
      <c r="D16" s="19" t="s">
        <v>71</v>
      </c>
      <c r="E16" s="20" t="s">
        <v>72</v>
      </c>
      <c r="F16" s="21" t="s">
        <v>73</v>
      </c>
    </row>
    <row r="17" customFormat="false" ht="51" hidden="false" customHeight="false" outlineLevel="0" collapsed="false">
      <c r="A17" s="22"/>
      <c r="B17" s="35"/>
      <c r="C17" s="17" t="s">
        <v>74</v>
      </c>
      <c r="D17" s="19" t="s">
        <v>75</v>
      </c>
      <c r="E17" s="20" t="s">
        <v>72</v>
      </c>
      <c r="F17" s="21"/>
    </row>
    <row r="18" customFormat="false" ht="38.25" hidden="false" customHeight="true" outlineLevel="0" collapsed="false">
      <c r="A18" s="17" t="s">
        <v>15</v>
      </c>
      <c r="B18" s="28"/>
      <c r="C18" s="24" t="s">
        <v>76</v>
      </c>
      <c r="D18" s="25" t="s">
        <v>77</v>
      </c>
      <c r="E18" s="20" t="s">
        <v>78</v>
      </c>
      <c r="F18" s="21" t="s">
        <v>79</v>
      </c>
    </row>
    <row r="19" customFormat="false" ht="38.25" hidden="false" customHeight="false" outlineLevel="0" collapsed="false">
      <c r="A19" s="36"/>
      <c r="B19" s="32"/>
      <c r="C19" s="24" t="s">
        <v>80</v>
      </c>
      <c r="D19" s="25" t="s">
        <v>81</v>
      </c>
      <c r="E19" s="20" t="s">
        <v>78</v>
      </c>
      <c r="F19" s="21"/>
    </row>
  </sheetData>
  <mergeCells count="6">
    <mergeCell ref="F2:F5"/>
    <mergeCell ref="F6:F8"/>
    <mergeCell ref="F9:F11"/>
    <mergeCell ref="F12:F15"/>
    <mergeCell ref="F16:F17"/>
    <mergeCell ref="F18:F19"/>
  </mergeCells>
  <hyperlinks>
    <hyperlink ref="F2" location="'MRO Supply Chain Survey'!B1" display="MRO Supply Chain Survey"/>
    <hyperlink ref="F6" location="'Workforce Mgmt Survey'!B2" display="Workforce Management Survey"/>
    <hyperlink ref="F9" location="'IT Survey'!B2" display="I/T Survey"/>
    <hyperlink ref="F12" location="'Capital Investment Survey'!B2" display="Capital Asset Survey"/>
    <hyperlink ref="F16" location="'Asset Productivity Survey'!B2" display="Asset Productivity Survey"/>
    <hyperlink ref="F18" location="'Operating Risk Survey'!B2" display="Operating Risk Survey"/>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IW31"/>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C35" activeCellId="0" sqref="C35"/>
    </sheetView>
  </sheetViews>
  <sheetFormatPr defaultColWidth="9.13671875" defaultRowHeight="12.75" customHeight="true" zeroHeight="false" outlineLevelRow="0" outlineLevelCol="0"/>
  <cols>
    <col collapsed="false" customWidth="true" hidden="false" outlineLevel="0" max="1" min="1" style="37" width="2.42"/>
    <col collapsed="false" customWidth="true" hidden="false" outlineLevel="0" max="2" min="2" style="37" width="14.99"/>
    <col collapsed="false" customWidth="true" hidden="false" outlineLevel="0" max="3" min="3" style="37" width="66.56"/>
    <col collapsed="false" customWidth="true" hidden="false" outlineLevel="0" max="4" min="4" style="37" width="12.7"/>
    <col collapsed="false" customWidth="false" hidden="false" outlineLevel="0" max="7" min="5" style="37" width="9.14"/>
    <col collapsed="false" customWidth="true" hidden="false" outlineLevel="0" max="8" min="8" style="37" width="18.14"/>
    <col collapsed="false" customWidth="true" hidden="false" outlineLevel="0" max="10" min="9" style="37" width="15.99"/>
    <col collapsed="false" customWidth="false" hidden="false" outlineLevel="0" max="257" min="11" style="37" width="9.14"/>
  </cols>
  <sheetData>
    <row r="3" customFormat="false" ht="15.75" hidden="false" customHeight="false" outlineLevel="0" collapsed="false">
      <c r="B3" s="38" t="s">
        <v>82</v>
      </c>
      <c r="C3" s="38"/>
      <c r="D3" s="39" t="s">
        <v>83</v>
      </c>
      <c r="E3" s="40" t="s">
        <v>84</v>
      </c>
      <c r="F3" s="40"/>
      <c r="G3" s="40"/>
      <c r="H3" s="41" t="s">
        <v>85</v>
      </c>
      <c r="I3" s="41"/>
      <c r="J3" s="41"/>
    </row>
    <row r="4" customFormat="false" ht="12.75" hidden="false" customHeight="false" outlineLevel="0" collapsed="false">
      <c r="B4" s="42" t="s">
        <v>86</v>
      </c>
      <c r="C4" s="43" t="s">
        <v>87</v>
      </c>
      <c r="D4" s="44" t="s">
        <v>88</v>
      </c>
      <c r="E4" s="40" t="s">
        <v>89</v>
      </c>
      <c r="F4" s="40" t="s">
        <v>90</v>
      </c>
      <c r="G4" s="41" t="s">
        <v>91</v>
      </c>
      <c r="H4" s="41" t="s">
        <v>89</v>
      </c>
      <c r="I4" s="45" t="s">
        <v>90</v>
      </c>
      <c r="J4" s="46" t="s">
        <v>91</v>
      </c>
    </row>
    <row r="5" customFormat="false" ht="12.75" hidden="false" customHeight="true" outlineLevel="0" collapsed="false">
      <c r="A5" s="47"/>
      <c r="B5" s="48" t="s">
        <v>24</v>
      </c>
      <c r="C5" s="49" t="s">
        <v>92</v>
      </c>
      <c r="D5" s="50" t="n">
        <f aca="false">'MRO Supply Chain Value'!F5</f>
        <v>0</v>
      </c>
      <c r="E5" s="51" t="n">
        <v>0.7</v>
      </c>
      <c r="F5" s="51" t="n">
        <v>0.9</v>
      </c>
      <c r="G5" s="51" t="n">
        <v>1</v>
      </c>
      <c r="H5" s="50" t="n">
        <f aca="false">D5*E5</f>
        <v>0</v>
      </c>
      <c r="I5" s="50" t="n">
        <f aca="false">F5*D5</f>
        <v>0</v>
      </c>
      <c r="J5" s="52" t="n">
        <f aca="false">G5*D5</f>
        <v>0</v>
      </c>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row>
    <row r="6" customFormat="false" ht="12.75" hidden="false" customHeight="false" outlineLevel="0" collapsed="false">
      <c r="A6" s="47"/>
      <c r="B6" s="48"/>
      <c r="C6" s="53" t="s">
        <v>93</v>
      </c>
      <c r="D6" s="54" t="n">
        <f aca="false">'MRO Supply Chain Value'!F6</f>
        <v>2295000</v>
      </c>
      <c r="E6" s="55" t="n">
        <v>0.9</v>
      </c>
      <c r="F6" s="55" t="n">
        <v>0.1</v>
      </c>
      <c r="G6" s="55" t="n">
        <v>0</v>
      </c>
      <c r="H6" s="54" t="n">
        <f aca="false">D6*E6</f>
        <v>2065500</v>
      </c>
      <c r="I6" s="54" t="n">
        <f aca="false">F6*D6</f>
        <v>229500</v>
      </c>
      <c r="J6" s="56" t="n">
        <f aca="false">G6*D6</f>
        <v>0</v>
      </c>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row>
    <row r="7" customFormat="false" ht="12.75" hidden="false" customHeight="false" outlineLevel="0" collapsed="false">
      <c r="A7" s="47"/>
      <c r="B7" s="48"/>
      <c r="C7" s="53" t="s">
        <v>94</v>
      </c>
      <c r="D7" s="54" t="n">
        <f aca="false">'MRO Supply Chain Value'!F8</f>
        <v>765000</v>
      </c>
      <c r="E7" s="55" t="n">
        <f aca="false">E6</f>
        <v>0.9</v>
      </c>
      <c r="F7" s="55" t="n">
        <v>1</v>
      </c>
      <c r="G7" s="55" t="n">
        <v>1</v>
      </c>
      <c r="H7" s="54" t="n">
        <f aca="false">D7*E7</f>
        <v>688500</v>
      </c>
      <c r="I7" s="54" t="n">
        <f aca="false">F7*D7</f>
        <v>765000</v>
      </c>
      <c r="J7" s="56" t="n">
        <f aca="false">G7*D7</f>
        <v>765000</v>
      </c>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row>
    <row r="8" customFormat="false" ht="12.75" hidden="false" customHeight="false" outlineLevel="0" collapsed="false">
      <c r="B8" s="48"/>
      <c r="C8" s="57" t="s">
        <v>95</v>
      </c>
      <c r="D8" s="54" t="n">
        <f aca="false">'MRO Supply Chain Value'!F7</f>
        <v>425568</v>
      </c>
      <c r="E8" s="58" t="n">
        <v>1</v>
      </c>
      <c r="F8" s="58" t="n">
        <v>1</v>
      </c>
      <c r="G8" s="58" t="n">
        <v>1</v>
      </c>
      <c r="H8" s="54" t="n">
        <f aca="false">D8*E8</f>
        <v>425568</v>
      </c>
      <c r="I8" s="54" t="n">
        <f aca="false">F8*D8</f>
        <v>425568</v>
      </c>
      <c r="J8" s="56" t="n">
        <f aca="false">G8*D8</f>
        <v>425568</v>
      </c>
    </row>
    <row r="9" customFormat="false" ht="12.75" hidden="false" customHeight="true" outlineLevel="0" collapsed="false">
      <c r="A9" s="47"/>
      <c r="B9" s="48" t="s">
        <v>11</v>
      </c>
      <c r="C9" s="59" t="s">
        <v>96</v>
      </c>
      <c r="D9" s="50" t="n">
        <f aca="false">'Workforce Mgmt Value'!F6</f>
        <v>295680</v>
      </c>
      <c r="E9" s="60" t="n">
        <v>1</v>
      </c>
      <c r="F9" s="60" t="n">
        <v>1</v>
      </c>
      <c r="G9" s="60" t="n">
        <v>1</v>
      </c>
      <c r="H9" s="50" t="n">
        <f aca="false">D9*E9</f>
        <v>295680</v>
      </c>
      <c r="I9" s="50" t="n">
        <f aca="false">F9*D9</f>
        <v>295680</v>
      </c>
      <c r="J9" s="52" t="n">
        <f aca="false">G9*D9</f>
        <v>295680</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customFormat="false" ht="12.75" hidden="false" customHeight="false" outlineLevel="0" collapsed="false">
      <c r="B10" s="48"/>
      <c r="C10" s="61" t="s">
        <v>97</v>
      </c>
      <c r="D10" s="62" t="n">
        <f aca="false">'Workforce Mgmt Value'!F5</f>
        <v>2912000</v>
      </c>
      <c r="E10" s="63" t="n">
        <v>1</v>
      </c>
      <c r="F10" s="63" t="n">
        <v>1</v>
      </c>
      <c r="G10" s="63" t="n">
        <v>1</v>
      </c>
      <c r="H10" s="62" t="n">
        <f aca="false">D10*E10</f>
        <v>2912000</v>
      </c>
      <c r="I10" s="62" t="n">
        <f aca="false">F10*D10</f>
        <v>2912000</v>
      </c>
      <c r="J10" s="64" t="n">
        <f aca="false">G10*D10</f>
        <v>2912000</v>
      </c>
    </row>
    <row r="11" customFormat="false" ht="12.75" hidden="false" customHeight="true" outlineLevel="0" collapsed="false">
      <c r="A11" s="47"/>
      <c r="B11" s="18" t="s">
        <v>13</v>
      </c>
      <c r="C11" s="65" t="s">
        <v>98</v>
      </c>
      <c r="D11" s="50" t="n">
        <f aca="false">'Capital Investment Value'!F5</f>
        <v>28569</v>
      </c>
      <c r="E11" s="60" t="n">
        <v>1</v>
      </c>
      <c r="F11" s="60" t="n">
        <v>1</v>
      </c>
      <c r="G11" s="60" t="n">
        <v>1</v>
      </c>
      <c r="H11" s="50" t="n">
        <f aca="false">D11*E11</f>
        <v>28569</v>
      </c>
      <c r="I11" s="50" t="n">
        <f aca="false">F11*D11</f>
        <v>28569</v>
      </c>
      <c r="J11" s="52" t="n">
        <f aca="false">G11*D11</f>
        <v>28569</v>
      </c>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B12" s="18"/>
      <c r="C12" s="66" t="s">
        <v>99</v>
      </c>
      <c r="D12" s="54" t="n">
        <f aca="false">'Capital Investment Value'!F6</f>
        <v>5406.25</v>
      </c>
      <c r="E12" s="58" t="n">
        <v>1</v>
      </c>
      <c r="F12" s="58" t="n">
        <v>1</v>
      </c>
      <c r="G12" s="58" t="n">
        <v>1</v>
      </c>
      <c r="H12" s="54" t="n">
        <f aca="false">D12*E12</f>
        <v>5406.25</v>
      </c>
      <c r="I12" s="54" t="n">
        <f aca="false">F12*D12</f>
        <v>5406.25</v>
      </c>
      <c r="J12" s="56" t="n">
        <f aca="false">G12*D12</f>
        <v>5406.25</v>
      </c>
    </row>
    <row r="13" customFormat="false" ht="12.75" hidden="false" customHeight="false" outlineLevel="0" collapsed="false">
      <c r="B13" s="18"/>
      <c r="C13" s="66" t="s">
        <v>100</v>
      </c>
      <c r="D13" s="54" t="n">
        <f aca="false">'Capital Investment Value'!F7</f>
        <v>54062.5</v>
      </c>
      <c r="E13" s="58" t="n">
        <v>1</v>
      </c>
      <c r="F13" s="58" t="n">
        <v>0</v>
      </c>
      <c r="G13" s="58" t="n">
        <v>0</v>
      </c>
      <c r="H13" s="54" t="n">
        <f aca="false">D13*E13</f>
        <v>54062.5</v>
      </c>
      <c r="I13" s="54" t="n">
        <f aca="false">F13*D13</f>
        <v>0</v>
      </c>
      <c r="J13" s="56" t="n">
        <f aca="false">G13*D13</f>
        <v>0</v>
      </c>
    </row>
    <row r="14" customFormat="false" ht="12.75" hidden="false" customHeight="false" outlineLevel="0" collapsed="false">
      <c r="B14" s="18"/>
      <c r="C14" s="66" t="s">
        <v>101</v>
      </c>
      <c r="D14" s="54" t="n">
        <f aca="false">'Capital Investment Value'!F8</f>
        <v>21120</v>
      </c>
      <c r="E14" s="58" t="n">
        <v>1</v>
      </c>
      <c r="F14" s="58" t="n">
        <v>1</v>
      </c>
      <c r="G14" s="58" t="n">
        <v>1</v>
      </c>
      <c r="H14" s="54" t="n">
        <f aca="false">D14*E14</f>
        <v>21120</v>
      </c>
      <c r="I14" s="54" t="n">
        <f aca="false">F14*D14</f>
        <v>21120</v>
      </c>
      <c r="J14" s="56" t="n">
        <f aca="false">G14*D14</f>
        <v>21120</v>
      </c>
    </row>
    <row r="15" customFormat="false" ht="12.75" hidden="false" customHeight="false" outlineLevel="0" collapsed="false">
      <c r="B15" s="18"/>
      <c r="C15" s="66" t="s">
        <v>102</v>
      </c>
      <c r="D15" s="54" t="n">
        <f aca="false">'Capital Investment Value'!F9</f>
        <v>18592</v>
      </c>
      <c r="E15" s="58" t="n">
        <v>1</v>
      </c>
      <c r="F15" s="58" t="n">
        <v>1</v>
      </c>
      <c r="G15" s="58" t="n">
        <v>1</v>
      </c>
      <c r="H15" s="54" t="n">
        <f aca="false">D15*E15</f>
        <v>18592</v>
      </c>
      <c r="I15" s="54" t="n">
        <f aca="false">F15*D15</f>
        <v>18592</v>
      </c>
      <c r="J15" s="56" t="n">
        <f aca="false">G15*D15</f>
        <v>18592</v>
      </c>
    </row>
    <row r="16" customFormat="false" ht="12.75" hidden="false" customHeight="true" outlineLevel="0" collapsed="false">
      <c r="B16" s="48" t="s">
        <v>103</v>
      </c>
      <c r="C16" s="49" t="s">
        <v>104</v>
      </c>
      <c r="D16" s="50" t="n">
        <f aca="false">'IT Value'!F5</f>
        <v>0</v>
      </c>
      <c r="E16" s="60" t="n">
        <v>1</v>
      </c>
      <c r="F16" s="60" t="n">
        <v>1</v>
      </c>
      <c r="G16" s="60" t="n">
        <v>1</v>
      </c>
      <c r="H16" s="50" t="n">
        <f aca="false">D16*E16</f>
        <v>0</v>
      </c>
      <c r="I16" s="50" t="n">
        <f aca="false">F16*D16</f>
        <v>0</v>
      </c>
      <c r="J16" s="52" t="n">
        <f aca="false">G16*D16</f>
        <v>0</v>
      </c>
    </row>
    <row r="17" customFormat="false" ht="12.75" hidden="false" customHeight="false" outlineLevel="0" collapsed="false">
      <c r="B17" s="48"/>
      <c r="C17" s="53" t="s">
        <v>105</v>
      </c>
      <c r="D17" s="54" t="n">
        <f aca="false">'IT Value'!F6</f>
        <v>0</v>
      </c>
      <c r="E17" s="58" t="n">
        <v>1</v>
      </c>
      <c r="F17" s="58" t="n">
        <v>1</v>
      </c>
      <c r="G17" s="58" t="n">
        <v>1</v>
      </c>
      <c r="H17" s="54" t="n">
        <f aca="false">D17*E17</f>
        <v>0</v>
      </c>
      <c r="I17" s="54" t="n">
        <f aca="false">F17*D17</f>
        <v>0</v>
      </c>
      <c r="J17" s="56" t="n">
        <f aca="false">G17*D17</f>
        <v>0</v>
      </c>
    </row>
    <row r="18" customFormat="false" ht="12.75" hidden="false" customHeight="false" outlineLevel="0" collapsed="false">
      <c r="B18" s="48"/>
      <c r="C18" s="53" t="s">
        <v>106</v>
      </c>
      <c r="D18" s="54" t="n">
        <f aca="false">'IT Value'!F7</f>
        <v>327600</v>
      </c>
      <c r="E18" s="58" t="n">
        <v>1</v>
      </c>
      <c r="F18" s="58" t="n">
        <v>1</v>
      </c>
      <c r="G18" s="58" t="n">
        <v>1</v>
      </c>
      <c r="H18" s="54" t="n">
        <f aca="false">D18*E18</f>
        <v>327600</v>
      </c>
      <c r="I18" s="54" t="n">
        <f aca="false">F18*D18</f>
        <v>327600</v>
      </c>
      <c r="J18" s="56" t="n">
        <f aca="false">G18*D18</f>
        <v>327600</v>
      </c>
    </row>
    <row r="19" customFormat="false" ht="12.75" hidden="false" customHeight="false" outlineLevel="0" collapsed="false">
      <c r="B19" s="48"/>
      <c r="C19" s="53" t="s">
        <v>107</v>
      </c>
      <c r="D19" s="54" t="n">
        <f aca="false">'IT Value'!F8</f>
        <v>28569</v>
      </c>
      <c r="E19" s="58" t="n">
        <v>1</v>
      </c>
      <c r="F19" s="58" t="n">
        <v>1</v>
      </c>
      <c r="G19" s="58" t="n">
        <v>1</v>
      </c>
      <c r="H19" s="54" t="n">
        <f aca="false">D19*E19</f>
        <v>28569</v>
      </c>
      <c r="I19" s="54" t="n">
        <f aca="false">F19*D19</f>
        <v>28569</v>
      </c>
      <c r="J19" s="56" t="n">
        <f aca="false">G19*D19</f>
        <v>28569</v>
      </c>
    </row>
    <row r="20" customFormat="false" ht="12.75" hidden="false" customHeight="false" outlineLevel="0" collapsed="false">
      <c r="B20" s="48"/>
      <c r="C20" s="57" t="s">
        <v>108</v>
      </c>
      <c r="D20" s="62" t="n">
        <f aca="false">'IT Value'!F9</f>
        <v>0.01</v>
      </c>
      <c r="E20" s="63" t="n">
        <v>1</v>
      </c>
      <c r="F20" s="63" t="n">
        <v>1</v>
      </c>
      <c r="G20" s="63" t="n">
        <v>1</v>
      </c>
      <c r="H20" s="62" t="n">
        <f aca="false">D20*E20</f>
        <v>0.01</v>
      </c>
      <c r="I20" s="62" t="n">
        <f aca="false">F20*D20</f>
        <v>0.01</v>
      </c>
      <c r="J20" s="64" t="n">
        <f aca="false">G20*D20</f>
        <v>0.01</v>
      </c>
    </row>
    <row r="21" customFormat="false" ht="12.75" hidden="false" customHeight="true" outlineLevel="0" collapsed="false">
      <c r="A21" s="47"/>
      <c r="B21" s="67" t="s">
        <v>14</v>
      </c>
      <c r="C21" s="68" t="str">
        <f aca="false">'Asset Productivity Value'!B5</f>
        <v>Reduce Planned Downtime</v>
      </c>
      <c r="D21" s="54" t="n">
        <f aca="false">'Asset Productivity Value'!F5</f>
        <v>5779.4118</v>
      </c>
      <c r="E21" s="58" t="n">
        <v>1</v>
      </c>
      <c r="F21" s="58" t="n">
        <v>1</v>
      </c>
      <c r="G21" s="58" t="n">
        <v>1</v>
      </c>
      <c r="H21" s="54" t="n">
        <f aca="false">D21*E21</f>
        <v>5779.4118</v>
      </c>
      <c r="I21" s="54" t="n">
        <f aca="false">F21*D21</f>
        <v>5779.4118</v>
      </c>
      <c r="J21" s="56" t="n">
        <f aca="false">G21*D21</f>
        <v>5779.4118</v>
      </c>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A22" s="47"/>
      <c r="B22" s="67"/>
      <c r="C22" s="69" t="str">
        <f aca="false">'Asset Productivity Value'!B6</f>
        <v>Reduce Unplanned Downtime</v>
      </c>
      <c r="D22" s="62" t="n">
        <f aca="false">'Asset Productivity Value'!F6</f>
        <v>25044.1178</v>
      </c>
      <c r="E22" s="63" t="n">
        <v>1</v>
      </c>
      <c r="F22" s="63" t="n">
        <v>1</v>
      </c>
      <c r="G22" s="63" t="n">
        <v>1</v>
      </c>
      <c r="H22" s="62" t="n">
        <f aca="false">D22*E22</f>
        <v>25044.1178</v>
      </c>
      <c r="I22" s="62" t="n">
        <f aca="false">F22*D22</f>
        <v>25044.1178</v>
      </c>
      <c r="J22" s="64" t="n">
        <f aca="false">G22*D22</f>
        <v>25044.1178</v>
      </c>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row>
    <row r="23" customFormat="false" ht="12.75" hidden="false" customHeight="false" outlineLevel="0" collapsed="false">
      <c r="B23" s="70" t="s">
        <v>15</v>
      </c>
      <c r="C23" s="18" t="s">
        <v>109</v>
      </c>
      <c r="D23" s="50" t="n">
        <f aca="false">'Operating Risk Value'!F5</f>
        <v>195097.2</v>
      </c>
      <c r="E23" s="60" t="n">
        <v>1</v>
      </c>
      <c r="F23" s="60" t="n">
        <v>1</v>
      </c>
      <c r="G23" s="60" t="n">
        <v>1</v>
      </c>
      <c r="H23" s="50" t="n">
        <f aca="false">D23*E23</f>
        <v>195097.2</v>
      </c>
      <c r="I23" s="50" t="n">
        <f aca="false">F23*D23</f>
        <v>195097.2</v>
      </c>
      <c r="J23" s="52" t="n">
        <f aca="false">G23*D23</f>
        <v>195097.2</v>
      </c>
    </row>
    <row r="24" customFormat="false" ht="12.75" hidden="false" customHeight="false" outlineLevel="0" collapsed="false">
      <c r="B24" s="71"/>
      <c r="C24" s="23" t="s">
        <v>110</v>
      </c>
      <c r="D24" s="54" t="n">
        <f aca="false">'Operating Risk Value'!F6</f>
        <v>85</v>
      </c>
      <c r="E24" s="58" t="n">
        <v>1</v>
      </c>
      <c r="F24" s="58" t="n">
        <v>1</v>
      </c>
      <c r="G24" s="58" t="n">
        <v>1</v>
      </c>
      <c r="H24" s="54" t="n">
        <f aca="false">D24*E24</f>
        <v>85</v>
      </c>
      <c r="I24" s="54" t="n">
        <f aca="false">F24*D24</f>
        <v>85</v>
      </c>
      <c r="J24" s="56" t="n">
        <f aca="false">G24*D24</f>
        <v>85</v>
      </c>
    </row>
    <row r="25" customFormat="false" ht="12.75" hidden="false" customHeight="false" outlineLevel="0" collapsed="false">
      <c r="B25" s="72"/>
      <c r="C25" s="67" t="s">
        <v>111</v>
      </c>
      <c r="D25" s="62" t="n">
        <f aca="false">'Operating Risk Value'!F7</f>
        <v>0.009</v>
      </c>
      <c r="E25" s="63" t="n">
        <v>1</v>
      </c>
      <c r="F25" s="63" t="n">
        <v>1</v>
      </c>
      <c r="G25" s="63" t="n">
        <v>1</v>
      </c>
      <c r="H25" s="62" t="n">
        <f aca="false">D25*E25</f>
        <v>0.009</v>
      </c>
      <c r="I25" s="62" t="n">
        <f aca="false">F25*D25</f>
        <v>0.009</v>
      </c>
      <c r="J25" s="64" t="n">
        <f aca="false">G25*D25</f>
        <v>0.009</v>
      </c>
    </row>
    <row r="26" customFormat="false" ht="7.5" hidden="false" customHeight="true" outlineLevel="0" collapsed="false">
      <c r="A26" s="47"/>
      <c r="B26" s="73"/>
      <c r="C26" s="73"/>
      <c r="D26" s="73"/>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row>
    <row r="27" customFormat="false" ht="15.75" hidden="false" customHeight="false" outlineLevel="0" collapsed="false">
      <c r="A27" s="47"/>
      <c r="B27" s="74" t="s">
        <v>112</v>
      </c>
      <c r="C27" s="73"/>
      <c r="D27" s="75"/>
      <c r="E27" s="47"/>
      <c r="F27" s="47"/>
      <c r="G27" s="47"/>
      <c r="H27" s="76" t="n">
        <f aca="false">SUM(H5:H25)</f>
        <v>7097172.4986</v>
      </c>
      <c r="I27" s="76" t="n">
        <f aca="false">SUM(I5:I25)</f>
        <v>5283609.9986</v>
      </c>
      <c r="J27" s="76" t="n">
        <f aca="false">SUM(J5:J25)</f>
        <v>5054109.9986</v>
      </c>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customFormat="false" ht="15.75" hidden="false" customHeight="false" outlineLevel="0" collapsed="false">
      <c r="B28" s="77" t="s">
        <v>113</v>
      </c>
      <c r="C28" s="77"/>
      <c r="D28" s="76"/>
      <c r="H28" s="78" t="n">
        <f aca="false">H27/1.1</f>
        <v>6451974.99872727</v>
      </c>
      <c r="I28" s="78" t="n">
        <f aca="false">I27/(1.1)^(2)</f>
        <v>4366619.83355372</v>
      </c>
      <c r="J28" s="78" t="n">
        <f aca="false">J27/(1.1)^(3)</f>
        <v>3797227.64733283</v>
      </c>
    </row>
    <row r="29" customFormat="false" ht="18" hidden="false" customHeight="false" outlineLevel="0" collapsed="false">
      <c r="B29" s="79" t="s">
        <v>114</v>
      </c>
      <c r="D29" s="77"/>
      <c r="H29" s="80" t="n">
        <f aca="false">SUM(H28:J28)</f>
        <v>14615822.4796138</v>
      </c>
    </row>
    <row r="31" customFormat="false" ht="12.75" hidden="false" customHeight="false" outlineLevel="0" collapsed="false">
      <c r="B31" s="77" t="s">
        <v>115</v>
      </c>
    </row>
  </sheetData>
  <mergeCells count="8">
    <mergeCell ref="B3:C3"/>
    <mergeCell ref="E3:G3"/>
    <mergeCell ref="H3:J3"/>
    <mergeCell ref="B5:B8"/>
    <mergeCell ref="B9:B10"/>
    <mergeCell ref="B11:B15"/>
    <mergeCell ref="B16:B20"/>
    <mergeCell ref="B21:B2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22" activeCellId="0" sqref="B22"/>
    </sheetView>
  </sheetViews>
  <sheetFormatPr defaultColWidth="9.13671875" defaultRowHeight="12.75" customHeight="true" zeroHeight="false" outlineLevelRow="0" outlineLevelCol="0"/>
  <cols>
    <col collapsed="false" customWidth="true" hidden="false" outlineLevel="0" max="1" min="1" style="8" width="2.84"/>
    <col collapsed="false" customWidth="true" hidden="false" outlineLevel="0" max="2" min="2" style="8" width="74.56"/>
    <col collapsed="false" customWidth="true" hidden="false" outlineLevel="0" max="3" min="3" style="81" width="16.42"/>
    <col collapsed="false" customWidth="true" hidden="false" outlineLevel="0" max="4" min="4" style="82" width="17.7"/>
    <col collapsed="false" customWidth="true" hidden="false" outlineLevel="0" max="5" min="5" style="8" width="16.42"/>
    <col collapsed="false" customWidth="true" hidden="false" outlineLevel="0" max="6" min="6" style="8" width="3.99"/>
    <col collapsed="false" customWidth="true" hidden="false" outlineLevel="0" max="7" min="7" style="37" width="15.85"/>
    <col collapsed="false" customWidth="true" hidden="false" outlineLevel="0" max="8" min="8" style="37" width="15.28"/>
    <col collapsed="false" customWidth="true" hidden="false" outlineLevel="0" max="9" min="9" style="37" width="3.28"/>
    <col collapsed="false" customWidth="true" hidden="false" outlineLevel="0" max="10" min="10" style="37" width="16.7"/>
    <col collapsed="false" customWidth="true" hidden="false" outlineLevel="0" max="12" min="11" style="37" width="1.85"/>
    <col collapsed="false" customWidth="true" hidden="false" outlineLevel="0" max="13" min="13" style="37" width="3.14"/>
    <col collapsed="false" customWidth="true" hidden="false" outlineLevel="0" max="14" min="14" style="37" width="33.85"/>
    <col collapsed="false" customWidth="true" hidden="false" outlineLevel="0" max="15" min="15" style="37" width="11.28"/>
    <col collapsed="false" customWidth="true" hidden="false" outlineLevel="0" max="16" min="16" style="37" width="1.85"/>
    <col collapsed="false" customWidth="false" hidden="false" outlineLevel="0" max="19" min="17" style="37" width="9.14"/>
    <col collapsed="false" customWidth="false" hidden="false" outlineLevel="0" max="257" min="20" style="8" width="9.14"/>
  </cols>
  <sheetData>
    <row r="1" customFormat="false" ht="12.75" hidden="false" customHeight="false" outlineLevel="0" collapsed="false">
      <c r="C1" s="83"/>
      <c r="D1" s="84"/>
    </row>
    <row r="2" customFormat="false" ht="18" hidden="false" customHeight="false" outlineLevel="0" collapsed="false">
      <c r="B2" s="85" t="s">
        <v>116</v>
      </c>
      <c r="C2" s="85"/>
      <c r="D2" s="85"/>
      <c r="E2" s="85"/>
    </row>
    <row r="3" customFormat="false" ht="12.75" hidden="false" customHeight="false" outlineLevel="0" collapsed="false">
      <c r="B3" s="86"/>
      <c r="C3" s="87" t="s">
        <v>117</v>
      </c>
      <c r="D3" s="88" t="s">
        <v>118</v>
      </c>
      <c r="E3" s="89" t="s">
        <v>119</v>
      </c>
    </row>
    <row r="4" customFormat="false" ht="12.75" hidden="false" customHeight="false" outlineLevel="0" collapsed="false">
      <c r="B4" s="90" t="s">
        <v>120</v>
      </c>
      <c r="C4" s="91" t="n">
        <f aca="false">'General Financial Info Survey'!C4</f>
        <v>16375000</v>
      </c>
      <c r="D4" s="92"/>
      <c r="E4" s="93" t="e">
        <f aca="false">C4+SUM(D5:D7)</f>
        <v>#REF!</v>
      </c>
    </row>
    <row r="5" customFormat="false" ht="12.75" hidden="false" customHeight="false" outlineLevel="0" collapsed="false">
      <c r="B5" s="94" t="s">
        <v>121</v>
      </c>
      <c r="C5" s="92"/>
      <c r="D5" s="95" t="n">
        <f aca="false">'Value Summary'!H21</f>
        <v>5779.4118</v>
      </c>
      <c r="E5" s="96"/>
    </row>
    <row r="6" customFormat="false" ht="12.75" hidden="false" customHeight="false" outlineLevel="0" collapsed="false">
      <c r="B6" s="94" t="s">
        <v>122</v>
      </c>
      <c r="C6" s="92"/>
      <c r="D6" s="95" t="n">
        <f aca="false">'Value Summary'!H22</f>
        <v>25044.1178</v>
      </c>
      <c r="E6" s="96"/>
    </row>
    <row r="7" customFormat="false" ht="12.75" hidden="false" customHeight="false" outlineLevel="0" collapsed="false">
      <c r="B7" s="97" t="s">
        <v>123</v>
      </c>
      <c r="C7" s="92"/>
      <c r="D7" s="95" t="e">
        <f aca="false">#REF!</f>
        <v>#REF!</v>
      </c>
      <c r="E7" s="96"/>
    </row>
    <row r="8" customFormat="false" ht="12.75" hidden="false" customHeight="false" outlineLevel="0" collapsed="false">
      <c r="B8" s="90" t="s">
        <v>124</v>
      </c>
      <c r="C8" s="83" t="n">
        <f aca="false">C4-C9</f>
        <v>-2889706</v>
      </c>
      <c r="D8" s="92"/>
      <c r="E8" s="98" t="e">
        <f aca="false">(C8/C4)*E4</f>
        <v>#REF!</v>
      </c>
    </row>
    <row r="9" customFormat="false" ht="12.75" hidden="false" customHeight="false" outlineLevel="0" collapsed="false">
      <c r="B9" s="90" t="s">
        <v>125</v>
      </c>
      <c r="C9" s="83" t="n">
        <f aca="false">'General Financial Info Survey'!C6</f>
        <v>19264706</v>
      </c>
      <c r="D9" s="92"/>
      <c r="E9" s="98" t="e">
        <f aca="false">E4-E8</f>
        <v>#REF!</v>
      </c>
    </row>
    <row r="10" customFormat="false" ht="12.75" hidden="false" customHeight="false" outlineLevel="0" collapsed="false">
      <c r="B10" s="90" t="s">
        <v>126</v>
      </c>
      <c r="C10" s="83" t="n">
        <f aca="false">C9-C28</f>
        <v>2889706</v>
      </c>
      <c r="D10" s="92"/>
      <c r="E10" s="98" t="e">
        <f aca="false">C10+SUM(D11:D27)</f>
        <v>#REF!</v>
      </c>
    </row>
    <row r="11" customFormat="false" ht="12.75" hidden="false" customHeight="false" outlineLevel="0" collapsed="false">
      <c r="B11" s="99" t="s">
        <v>92</v>
      </c>
      <c r="C11" s="92"/>
      <c r="D11" s="95" t="n">
        <f aca="false">-'Value Summary'!H5</f>
        <v>-0</v>
      </c>
      <c r="E11" s="96"/>
    </row>
    <row r="12" customFormat="false" ht="12.75" hidden="false" customHeight="false" outlineLevel="0" collapsed="false">
      <c r="B12" s="100" t="s">
        <v>93</v>
      </c>
      <c r="C12" s="92"/>
      <c r="D12" s="95" t="n">
        <f aca="false">-'Value Summary'!H6</f>
        <v>-2065500</v>
      </c>
      <c r="E12" s="96"/>
    </row>
    <row r="13" customFormat="false" ht="12.75" hidden="false" customHeight="false" outlineLevel="0" collapsed="false">
      <c r="B13" s="99" t="s">
        <v>95</v>
      </c>
      <c r="C13" s="92"/>
      <c r="D13" s="95" t="n">
        <f aca="false">-'Value Summary'!H8</f>
        <v>-425568</v>
      </c>
      <c r="E13" s="96"/>
    </row>
    <row r="14" customFormat="false" ht="12.75" hidden="false" customHeight="false" outlineLevel="0" collapsed="false">
      <c r="B14" s="99" t="s">
        <v>127</v>
      </c>
      <c r="C14" s="92"/>
      <c r="D14" s="95" t="n">
        <f aca="false">-'Value Summary'!H9</f>
        <v>-295680</v>
      </c>
      <c r="E14" s="96"/>
    </row>
    <row r="15" customFormat="false" ht="12.75" hidden="false" customHeight="false" outlineLevel="0" collapsed="false">
      <c r="B15" s="99" t="s">
        <v>97</v>
      </c>
      <c r="C15" s="92"/>
      <c r="D15" s="95" t="n">
        <f aca="false">-'Value Summary'!H10</f>
        <v>-2912000</v>
      </c>
      <c r="E15" s="96"/>
    </row>
    <row r="16" customFormat="false" ht="12.75" hidden="false" customHeight="false" outlineLevel="0" collapsed="false">
      <c r="B16" s="99" t="s">
        <v>98</v>
      </c>
      <c r="C16" s="92"/>
      <c r="D16" s="95" t="n">
        <f aca="false">-'Value Summary'!H11</f>
        <v>-28569</v>
      </c>
      <c r="E16" s="96"/>
    </row>
    <row r="17" customFormat="false" ht="12.75" hidden="false" customHeight="false" outlineLevel="0" collapsed="false">
      <c r="B17" s="99" t="s">
        <v>99</v>
      </c>
      <c r="C17" s="92"/>
      <c r="D17" s="95" t="n">
        <f aca="false">-'Value Summary'!H12</f>
        <v>-5406.25</v>
      </c>
      <c r="E17" s="96"/>
    </row>
    <row r="18" customFormat="false" ht="12.75" hidden="false" customHeight="false" outlineLevel="0" collapsed="false">
      <c r="B18" s="99" t="s">
        <v>100</v>
      </c>
      <c r="C18" s="92"/>
      <c r="D18" s="95" t="n">
        <f aca="false">-'Value Summary'!H13</f>
        <v>-54062.5</v>
      </c>
      <c r="E18" s="96"/>
    </row>
    <row r="19" customFormat="false" ht="12.75" hidden="false" customHeight="false" outlineLevel="0" collapsed="false">
      <c r="B19" s="99" t="s">
        <v>101</v>
      </c>
      <c r="C19" s="92"/>
      <c r="D19" s="95" t="n">
        <f aca="false">-'Value Summary'!H14</f>
        <v>-21120</v>
      </c>
      <c r="E19" s="96"/>
    </row>
    <row r="20" customFormat="false" ht="12.75" hidden="false" customHeight="false" outlineLevel="0" collapsed="false">
      <c r="B20" s="99" t="s">
        <v>102</v>
      </c>
      <c r="C20" s="92"/>
      <c r="D20" s="95" t="n">
        <f aca="false">-'Value Summary'!H15</f>
        <v>-18592</v>
      </c>
      <c r="E20" s="96"/>
    </row>
    <row r="21" customFormat="false" ht="12.75" hidden="false" customHeight="false" outlineLevel="0" collapsed="false">
      <c r="B21" s="99" t="s">
        <v>109</v>
      </c>
      <c r="C21" s="92"/>
      <c r="D21" s="95" t="e">
        <f aca="false">-#REF!</f>
        <v>#REF!</v>
      </c>
      <c r="E21" s="96"/>
    </row>
    <row r="22" customFormat="false" ht="12.75" hidden="false" customHeight="false" outlineLevel="0" collapsed="false">
      <c r="B22" s="99" t="s">
        <v>110</v>
      </c>
      <c r="C22" s="92"/>
      <c r="D22" s="95" t="e">
        <f aca="false">-#REF!</f>
        <v>#REF!</v>
      </c>
      <c r="E22" s="96"/>
    </row>
    <row r="23" customFormat="false" ht="12.75" hidden="false" customHeight="false" outlineLevel="0" collapsed="false">
      <c r="B23" s="99" t="s">
        <v>104</v>
      </c>
      <c r="C23" s="92"/>
      <c r="D23" s="95" t="n">
        <f aca="false">-'Value Summary'!H16</f>
        <v>-0</v>
      </c>
      <c r="E23" s="96"/>
    </row>
    <row r="24" customFormat="false" ht="12.75" hidden="false" customHeight="false" outlineLevel="0" collapsed="false">
      <c r="B24" s="99" t="s">
        <v>105</v>
      </c>
      <c r="C24" s="92"/>
      <c r="D24" s="95" t="n">
        <f aca="false">-'Value Summary'!H17</f>
        <v>-0</v>
      </c>
      <c r="E24" s="96"/>
    </row>
    <row r="25" customFormat="false" ht="12.75" hidden="false" customHeight="false" outlineLevel="0" collapsed="false">
      <c r="B25" s="99" t="s">
        <v>106</v>
      </c>
      <c r="C25" s="92"/>
      <c r="D25" s="95" t="n">
        <f aca="false">-'Value Summary'!H18</f>
        <v>-327600</v>
      </c>
      <c r="E25" s="96"/>
    </row>
    <row r="26" customFormat="false" ht="12.75" hidden="false" customHeight="false" outlineLevel="0" collapsed="false">
      <c r="B26" s="99" t="s">
        <v>107</v>
      </c>
      <c r="C26" s="92"/>
      <c r="D26" s="95" t="n">
        <f aca="false">-'Value Summary'!H19</f>
        <v>-28569</v>
      </c>
      <c r="E26" s="96"/>
    </row>
    <row r="27" customFormat="false" ht="12.75" hidden="false" customHeight="false" outlineLevel="0" collapsed="false">
      <c r="B27" s="99" t="s">
        <v>108</v>
      </c>
      <c r="C27" s="92"/>
      <c r="D27" s="95" t="n">
        <f aca="false">-'Value Summary'!H20</f>
        <v>-0.01</v>
      </c>
      <c r="E27" s="96"/>
    </row>
    <row r="28" customFormat="false" ht="12.75" hidden="false" customHeight="false" outlineLevel="0" collapsed="false">
      <c r="B28" s="90" t="s">
        <v>128</v>
      </c>
      <c r="C28" s="83" t="n">
        <f aca="false">'General Financial Info Survey'!C8</f>
        <v>16375000</v>
      </c>
      <c r="D28" s="101" t="e">
        <f aca="false">E28-C28</f>
        <v>#REF!</v>
      </c>
      <c r="E28" s="98" t="e">
        <f aca="false">E9-E10</f>
        <v>#REF!</v>
      </c>
    </row>
    <row r="29" customFormat="false" ht="12.75" hidden="false" customHeight="false" outlineLevel="0" collapsed="false">
      <c r="B29" s="90" t="s">
        <v>129</v>
      </c>
      <c r="C29" s="83" t="n">
        <f aca="false">C28-C31</f>
        <v>0</v>
      </c>
      <c r="D29" s="92"/>
      <c r="E29" s="98" t="n">
        <f aca="false">C29+D30</f>
        <v>-688500</v>
      </c>
    </row>
    <row r="30" customFormat="false" ht="12.75" hidden="false" customHeight="false" outlineLevel="0" collapsed="false">
      <c r="B30" s="99" t="s">
        <v>130</v>
      </c>
      <c r="C30" s="92"/>
      <c r="D30" s="95" t="n">
        <f aca="false">-'Value Summary'!H7</f>
        <v>-688500</v>
      </c>
      <c r="E30" s="96"/>
    </row>
    <row r="31" customFormat="false" ht="12.75" hidden="false" customHeight="false" outlineLevel="0" collapsed="false">
      <c r="B31" s="90" t="s">
        <v>131</v>
      </c>
      <c r="C31" s="83" t="n">
        <f aca="false">'General Financial Info Survey'!C10</f>
        <v>16375000</v>
      </c>
      <c r="D31" s="101" t="e">
        <f aca="false">E31-C31</f>
        <v>#REF!</v>
      </c>
      <c r="E31" s="102" t="e">
        <f aca="false">E28-E29</f>
        <v>#REF!</v>
      </c>
    </row>
    <row r="32" customFormat="false" ht="12.75" hidden="false" customHeight="false" outlineLevel="0" collapsed="false">
      <c r="B32" s="90" t="s">
        <v>132</v>
      </c>
      <c r="C32" s="83" t="n">
        <f aca="false">-(C31-C33)</f>
        <v>-0</v>
      </c>
      <c r="D32" s="101" t="e">
        <f aca="false">E32-C32</f>
        <v>#REF!</v>
      </c>
      <c r="E32" s="98" t="e">
        <f aca="false">(C32/C31)*E31</f>
        <v>#REF!</v>
      </c>
    </row>
    <row r="33" customFormat="false" ht="15.75" hidden="false" customHeight="false" outlineLevel="0" collapsed="false">
      <c r="B33" s="103" t="s">
        <v>133</v>
      </c>
      <c r="C33" s="91" t="n">
        <f aca="false">'General Financial Info Survey'!C12</f>
        <v>16375000</v>
      </c>
      <c r="D33" s="104" t="e">
        <f aca="false">E33-C33</f>
        <v>#REF!</v>
      </c>
      <c r="E33" s="105" t="e">
        <f aca="false">E31+E32</f>
        <v>#REF!</v>
      </c>
    </row>
    <row r="34" customFormat="false" ht="12.75" hidden="false" customHeight="false" outlineLevel="0" collapsed="false">
      <c r="B34" s="106"/>
      <c r="C34" s="35"/>
      <c r="D34" s="35"/>
      <c r="E34" s="107"/>
    </row>
    <row r="35" customFormat="false" ht="12.75" hidden="false" customHeight="false" outlineLevel="0" collapsed="false">
      <c r="B35" s="108" t="s">
        <v>115</v>
      </c>
      <c r="C35" s="35"/>
      <c r="D35" s="35"/>
      <c r="E35" s="107"/>
    </row>
    <row r="36" customFormat="false" ht="12.75" hidden="false" customHeight="false" outlineLevel="0" collapsed="false">
      <c r="B36" s="109"/>
      <c r="C36" s="110"/>
      <c r="D36" s="111"/>
      <c r="E36" s="112"/>
    </row>
    <row r="39" customFormat="false" ht="12.75" hidden="false" customHeight="false" outlineLevel="0" collapsed="false">
      <c r="C39" s="8"/>
      <c r="D39" s="113"/>
    </row>
    <row r="40" customFormat="false" ht="12.75" hidden="false" customHeight="false" outlineLevel="0" collapsed="false">
      <c r="C40" s="8"/>
      <c r="D40" s="113"/>
    </row>
    <row r="41" customFormat="false" ht="12.75" hidden="false" customHeight="false" outlineLevel="0" collapsed="false">
      <c r="C41" s="8"/>
      <c r="D41" s="113"/>
    </row>
    <row r="42" customFormat="false" ht="15" hidden="false" customHeight="false" outlineLevel="0" collapsed="false">
      <c r="C42" s="8"/>
      <c r="D42" s="114"/>
    </row>
    <row r="43" customFormat="false" ht="15" hidden="false" customHeight="false" outlineLevel="0" collapsed="false">
      <c r="C43" s="8"/>
      <c r="D43" s="114"/>
    </row>
    <row r="44" customFormat="false" ht="12.75" hidden="false" customHeight="false" outlineLevel="0" collapsed="false">
      <c r="C44" s="8"/>
      <c r="D44" s="113"/>
    </row>
    <row r="45" customFormat="false" ht="12.75" hidden="false" customHeight="false" outlineLevel="0" collapsed="false">
      <c r="C45" s="8"/>
      <c r="D45" s="113"/>
    </row>
    <row r="46" customFormat="false" ht="12.75" hidden="false" customHeight="false" outlineLevel="0" collapsed="false">
      <c r="C46" s="8"/>
      <c r="D46" s="113"/>
    </row>
    <row r="47" customFormat="false" ht="15" hidden="false" customHeight="false" outlineLevel="0" collapsed="false">
      <c r="C47" s="8"/>
      <c r="D47" s="114"/>
    </row>
    <row r="48" customFormat="false" ht="15" hidden="false" customHeight="false" outlineLevel="0" collapsed="false">
      <c r="C48" s="8"/>
      <c r="D48" s="114"/>
    </row>
  </sheetData>
  <mergeCells count="1">
    <mergeCell ref="B2:E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E46"/>
  <sheetViews>
    <sheetView showFormulas="false" showGridLines="true" showRowColHeaders="true" showZeros="true" rightToLeft="false" tabSelected="false" showOutlineSymbols="true" defaultGridColor="true" view="normal" topLeftCell="A22" colorId="64" zoomScale="75" zoomScaleNormal="75" zoomScalePageLayoutView="100" workbookViewId="0">
      <selection pane="topLeft" activeCell="B18" activeCellId="0" sqref="B18"/>
    </sheetView>
  </sheetViews>
  <sheetFormatPr defaultColWidth="9.13671875" defaultRowHeight="12.75" customHeight="true" zeroHeight="false" outlineLevelRow="0" outlineLevelCol="0"/>
  <cols>
    <col collapsed="false" customWidth="true" hidden="false" outlineLevel="0" max="1" min="1" style="37" width="3.7"/>
    <col collapsed="false" customWidth="true" hidden="false" outlineLevel="0" max="2" min="2" style="37" width="67.85"/>
    <col collapsed="false" customWidth="true" hidden="false" outlineLevel="0" max="3" min="3" style="37" width="19.85"/>
    <col collapsed="false" customWidth="true" hidden="false" outlineLevel="0" max="4" min="4" style="37" width="17.99"/>
    <col collapsed="false" customWidth="true" hidden="false" outlineLevel="0" max="5" min="5" style="37" width="16.13"/>
    <col collapsed="false" customWidth="false" hidden="false" outlineLevel="0" max="257" min="6" style="37" width="9.14"/>
  </cols>
  <sheetData>
    <row r="2" customFormat="false" ht="15.75" hidden="false" customHeight="false" outlineLevel="0" collapsed="false">
      <c r="B2" s="115" t="s">
        <v>134</v>
      </c>
      <c r="C2" s="115"/>
      <c r="D2" s="115"/>
      <c r="E2" s="115"/>
    </row>
    <row r="3" customFormat="false" ht="12.75" hidden="false" customHeight="false" outlineLevel="0" collapsed="false">
      <c r="B3" s="116" t="s">
        <v>135</v>
      </c>
      <c r="C3" s="87" t="s">
        <v>117</v>
      </c>
      <c r="D3" s="88" t="s">
        <v>118</v>
      </c>
      <c r="E3" s="89" t="s">
        <v>119</v>
      </c>
    </row>
    <row r="4" customFormat="false" ht="12.75" hidden="false" customHeight="false" outlineLevel="0" collapsed="false">
      <c r="B4" s="117" t="s">
        <v>136</v>
      </c>
      <c r="C4" s="91" t="n">
        <f aca="false">'General Financial Info Survey'!C16</f>
        <v>0</v>
      </c>
      <c r="D4" s="104" t="e">
        <f aca="false">D44</f>
        <v>#REF!</v>
      </c>
      <c r="E4" s="118" t="e">
        <f aca="false">C4+D4</f>
        <v>#REF!</v>
      </c>
    </row>
    <row r="5" customFormat="false" ht="12.75" hidden="false" customHeight="false" outlineLevel="0" collapsed="false">
      <c r="B5" s="117" t="s">
        <v>137</v>
      </c>
      <c r="C5" s="119" t="n">
        <f aca="false">'General Financial Info Survey'!C14</f>
        <v>28569000</v>
      </c>
      <c r="D5" s="120" t="n">
        <f aca="false">E5-C5-'Income Statement Impact'!D19</f>
        <v>-38348.75</v>
      </c>
      <c r="E5" s="121" t="n">
        <f aca="false">C5-D40-D41</f>
        <v>28509531.25</v>
      </c>
    </row>
    <row r="6" customFormat="false" ht="13.5" hidden="false" customHeight="false" outlineLevel="0" collapsed="false">
      <c r="B6" s="117" t="s">
        <v>138</v>
      </c>
      <c r="C6" s="122" t="n">
        <f aca="false">C7-SUM(C4:C5)</f>
        <v>-28569000</v>
      </c>
      <c r="D6" s="123"/>
      <c r="E6" s="124" t="n">
        <f aca="false">C6</f>
        <v>-28569000</v>
      </c>
    </row>
    <row r="7" customFormat="false" ht="13.5" hidden="false" customHeight="false" outlineLevel="0" collapsed="false">
      <c r="B7" s="125" t="s">
        <v>139</v>
      </c>
      <c r="C7" s="119" t="n">
        <f aca="false">'General Financial Info Survey'!C20</f>
        <v>0</v>
      </c>
      <c r="D7" s="123" t="e">
        <f aca="false">E7-C7</f>
        <v>#REF!</v>
      </c>
      <c r="E7" s="126" t="e">
        <f aca="false">SUM(E4:E6)</f>
        <v>#REF!</v>
      </c>
    </row>
    <row r="8" customFormat="false" ht="12.75" hidden="false" customHeight="false" outlineLevel="0" collapsed="false">
      <c r="B8" s="108"/>
      <c r="C8" s="77"/>
      <c r="D8" s="123"/>
      <c r="E8" s="127"/>
    </row>
    <row r="9" customFormat="false" ht="12.75" hidden="false" customHeight="false" outlineLevel="0" collapsed="false">
      <c r="B9" s="125" t="s">
        <v>140</v>
      </c>
      <c r="C9" s="91" t="n">
        <f aca="false">'General Financial Info Survey'!C18</f>
        <v>29812000</v>
      </c>
      <c r="D9" s="123"/>
      <c r="E9" s="118" t="n">
        <f aca="false">C9</f>
        <v>29812000</v>
      </c>
    </row>
    <row r="10" customFormat="false" ht="13.5" hidden="false" customHeight="false" outlineLevel="0" collapsed="false">
      <c r="B10" s="128" t="s">
        <v>141</v>
      </c>
      <c r="C10" s="129" t="n">
        <f aca="false">C7-C9</f>
        <v>-29812000</v>
      </c>
      <c r="D10" s="104" t="e">
        <f aca="false">E10-C10</f>
        <v>#REF!</v>
      </c>
      <c r="E10" s="124" t="e">
        <f aca="false">E7-E9</f>
        <v>#REF!</v>
      </c>
    </row>
    <row r="11" customFormat="false" ht="13.5" hidden="false" customHeight="false" outlineLevel="0" collapsed="false">
      <c r="B11" s="128" t="s">
        <v>142</v>
      </c>
      <c r="C11" s="130" t="n">
        <f aca="false">SUM(C9:C10)</f>
        <v>0</v>
      </c>
      <c r="D11" s="123" t="e">
        <f aca="false">E11-C11</f>
        <v>#REF!</v>
      </c>
      <c r="E11" s="118" t="e">
        <f aca="false">SUM(E9:E10)</f>
        <v>#REF!</v>
      </c>
    </row>
    <row r="12" customFormat="false" ht="12.75" hidden="false" customHeight="false" outlineLevel="0" collapsed="false">
      <c r="B12" s="131"/>
      <c r="C12" s="132"/>
      <c r="D12" s="132"/>
      <c r="E12" s="133"/>
    </row>
    <row r="15" customFormat="false" ht="15.75" hidden="false" customHeight="false" outlineLevel="0" collapsed="false">
      <c r="B15" s="115" t="s">
        <v>143</v>
      </c>
      <c r="C15" s="115"/>
      <c r="D15" s="115"/>
    </row>
    <row r="16" customFormat="false" ht="12.75" hidden="false" customHeight="false" outlineLevel="0" collapsed="false">
      <c r="B16" s="134" t="s">
        <v>144</v>
      </c>
      <c r="C16" s="135"/>
      <c r="D16" s="136" t="s">
        <v>118</v>
      </c>
    </row>
    <row r="17" customFormat="false" ht="12.75" hidden="false" customHeight="false" outlineLevel="0" collapsed="false">
      <c r="B17" s="117" t="s">
        <v>121</v>
      </c>
      <c r="C17" s="77"/>
      <c r="D17" s="137" t="n">
        <f aca="false">'Value Summary'!H21</f>
        <v>5779.4118</v>
      </c>
    </row>
    <row r="18" customFormat="false" ht="12.75" hidden="false" customHeight="false" outlineLevel="0" collapsed="false">
      <c r="B18" s="117" t="s">
        <v>122</v>
      </c>
      <c r="C18" s="77"/>
      <c r="D18" s="137" t="n">
        <f aca="false">'Value Summary'!H22</f>
        <v>25044.1178</v>
      </c>
    </row>
    <row r="19" customFormat="false" ht="12.75" hidden="false" customHeight="false" outlineLevel="0" collapsed="false">
      <c r="B19" s="117" t="s">
        <v>123</v>
      </c>
      <c r="C19" s="77"/>
      <c r="D19" s="137" t="e">
        <f aca="false">#REF!</f>
        <v>#REF!</v>
      </c>
    </row>
    <row r="20" customFormat="false" ht="12.75" hidden="false" customHeight="false" outlineLevel="0" collapsed="false">
      <c r="B20" s="117" t="s">
        <v>92</v>
      </c>
      <c r="C20" s="77"/>
      <c r="D20" s="137" t="n">
        <f aca="false">'Value Summary'!H5</f>
        <v>0</v>
      </c>
    </row>
    <row r="21" customFormat="false" ht="12.75" hidden="false" customHeight="false" outlineLevel="0" collapsed="false">
      <c r="B21" s="117" t="s">
        <v>130</v>
      </c>
      <c r="C21" s="77"/>
      <c r="D21" s="137" t="n">
        <f aca="false">'Value Summary'!H7</f>
        <v>688500</v>
      </c>
    </row>
    <row r="22" customFormat="false" ht="12.75" hidden="false" customHeight="false" outlineLevel="0" collapsed="false">
      <c r="B22" s="117" t="s">
        <v>95</v>
      </c>
      <c r="C22" s="77"/>
      <c r="D22" s="137" t="n">
        <f aca="false">'Value Summary'!H8</f>
        <v>425568</v>
      </c>
    </row>
    <row r="23" customFormat="false" ht="12.75" hidden="false" customHeight="false" outlineLevel="0" collapsed="false">
      <c r="B23" s="117" t="s">
        <v>127</v>
      </c>
      <c r="C23" s="77"/>
      <c r="D23" s="137" t="n">
        <f aca="false">'Value Summary'!H9</f>
        <v>295680</v>
      </c>
    </row>
    <row r="24" customFormat="false" ht="12.75" hidden="false" customHeight="false" outlineLevel="0" collapsed="false">
      <c r="B24" s="117" t="s">
        <v>97</v>
      </c>
      <c r="C24" s="77"/>
      <c r="D24" s="137" t="n">
        <f aca="false">'Value Summary'!H10</f>
        <v>2912000</v>
      </c>
    </row>
    <row r="25" customFormat="false" ht="12.75" hidden="false" customHeight="false" outlineLevel="0" collapsed="false">
      <c r="B25" s="117" t="s">
        <v>98</v>
      </c>
      <c r="C25" s="77"/>
      <c r="D25" s="137" t="n">
        <f aca="false">'Value Summary'!H11</f>
        <v>28569</v>
      </c>
    </row>
    <row r="26" customFormat="false" ht="12.75" hidden="false" customHeight="false" outlineLevel="0" collapsed="false">
      <c r="B26" s="117" t="s">
        <v>102</v>
      </c>
      <c r="C26" s="77"/>
      <c r="D26" s="137" t="n">
        <f aca="false">'Value Summary'!H15</f>
        <v>18592</v>
      </c>
    </row>
    <row r="27" customFormat="false" ht="12.75" hidden="false" customHeight="false" outlineLevel="0" collapsed="false">
      <c r="B27" s="117" t="s">
        <v>109</v>
      </c>
      <c r="C27" s="77"/>
      <c r="D27" s="137" t="e">
        <f aca="false">#REF!</f>
        <v>#REF!</v>
      </c>
    </row>
    <row r="28" customFormat="false" ht="12.75" hidden="false" customHeight="false" outlineLevel="0" collapsed="false">
      <c r="B28" s="117" t="s">
        <v>110</v>
      </c>
      <c r="C28" s="77"/>
      <c r="D28" s="137" t="e">
        <f aca="false">#REF!</f>
        <v>#REF!</v>
      </c>
    </row>
    <row r="29" customFormat="false" ht="12.75" hidden="false" customHeight="false" outlineLevel="0" collapsed="false">
      <c r="B29" s="117" t="s">
        <v>104</v>
      </c>
      <c r="C29" s="77"/>
      <c r="D29" s="137" t="n">
        <f aca="false">'Value Summary'!H16</f>
        <v>0</v>
      </c>
    </row>
    <row r="30" customFormat="false" ht="12.75" hidden="false" customHeight="false" outlineLevel="0" collapsed="false">
      <c r="B30" s="117" t="s">
        <v>105</v>
      </c>
      <c r="C30" s="77"/>
      <c r="D30" s="137" t="n">
        <f aca="false">'Value Summary'!H17</f>
        <v>0</v>
      </c>
    </row>
    <row r="31" customFormat="false" ht="12.75" hidden="false" customHeight="false" outlineLevel="0" collapsed="false">
      <c r="B31" s="117" t="s">
        <v>106</v>
      </c>
      <c r="C31" s="77"/>
      <c r="D31" s="137" t="n">
        <f aca="false">'Value Summary'!H18</f>
        <v>327600</v>
      </c>
    </row>
    <row r="32" customFormat="false" ht="12.75" hidden="false" customHeight="false" outlineLevel="0" collapsed="false">
      <c r="B32" s="100" t="s">
        <v>107</v>
      </c>
      <c r="C32" s="77"/>
      <c r="D32" s="137" t="n">
        <f aca="false">'Value Summary'!H19</f>
        <v>28569</v>
      </c>
    </row>
    <row r="33" customFormat="false" ht="12.75" hidden="false" customHeight="false" outlineLevel="0" collapsed="false">
      <c r="B33" s="117" t="s">
        <v>108</v>
      </c>
      <c r="C33" s="77"/>
      <c r="D33" s="137" t="n">
        <f aca="false">'Value Summary'!H20</f>
        <v>0.01</v>
      </c>
    </row>
    <row r="34" customFormat="false" ht="12.75" hidden="false" customHeight="false" outlineLevel="0" collapsed="false">
      <c r="B34" s="117" t="s">
        <v>145</v>
      </c>
      <c r="C34" s="77"/>
      <c r="D34" s="138" t="e">
        <f aca="false">'Income Statement Impact'!C8-'Income Statement Impact'!E8</f>
        <v>#REF!</v>
      </c>
    </row>
    <row r="35" customFormat="false" ht="12.75" hidden="false" customHeight="false" outlineLevel="0" collapsed="false">
      <c r="B35" s="117" t="s">
        <v>146</v>
      </c>
      <c r="C35" s="77"/>
      <c r="D35" s="139" t="e">
        <f aca="false">-('Income Statement Impact'!C32-'Income Statement Impact'!E32)</f>
        <v>#REF!</v>
      </c>
    </row>
    <row r="36" customFormat="false" ht="12.75" hidden="false" customHeight="false" outlineLevel="0" collapsed="false">
      <c r="B36" s="140" t="s">
        <v>147</v>
      </c>
      <c r="C36" s="77"/>
      <c r="D36" s="141" t="e">
        <f aca="false">SUM(D17:D35)</f>
        <v>#REF!</v>
      </c>
    </row>
    <row r="37" customFormat="false" ht="12.75" hidden="false" customHeight="false" outlineLevel="0" collapsed="false">
      <c r="B37" s="108"/>
      <c r="C37" s="77"/>
      <c r="D37" s="127"/>
    </row>
    <row r="38" customFormat="false" ht="12.75" hidden="false" customHeight="false" outlineLevel="0" collapsed="false">
      <c r="B38" s="128" t="s">
        <v>148</v>
      </c>
      <c r="C38" s="77"/>
      <c r="D38" s="127"/>
    </row>
    <row r="39" customFormat="false" ht="12.75" hidden="false" customHeight="false" outlineLevel="0" collapsed="false">
      <c r="B39" s="100" t="s">
        <v>93</v>
      </c>
      <c r="C39" s="77"/>
      <c r="D39" s="137" t="n">
        <f aca="false">'Value Summary'!H6</f>
        <v>2065500</v>
      </c>
    </row>
    <row r="40" customFormat="false" ht="12.75" hidden="false" customHeight="false" outlineLevel="0" collapsed="false">
      <c r="B40" s="117" t="s">
        <v>99</v>
      </c>
      <c r="C40" s="77"/>
      <c r="D40" s="137" t="n">
        <f aca="false">'Value Summary'!H12</f>
        <v>5406.25</v>
      </c>
    </row>
    <row r="41" customFormat="false" ht="12.75" hidden="false" customHeight="false" outlineLevel="0" collapsed="false">
      <c r="B41" s="117" t="s">
        <v>100</v>
      </c>
      <c r="C41" s="77"/>
      <c r="D41" s="142" t="n">
        <f aca="false">'Value Summary'!H13</f>
        <v>54062.5</v>
      </c>
    </row>
    <row r="42" customFormat="false" ht="12.75" hidden="false" customHeight="false" outlineLevel="0" collapsed="false">
      <c r="B42" s="140" t="s">
        <v>149</v>
      </c>
      <c r="C42" s="77"/>
      <c r="D42" s="141" t="n">
        <f aca="false">SUM(D39:D41)</f>
        <v>2124968.75</v>
      </c>
    </row>
    <row r="43" customFormat="false" ht="12.75" hidden="false" customHeight="false" outlineLevel="0" collapsed="false">
      <c r="B43" s="108"/>
      <c r="C43" s="77"/>
      <c r="D43" s="127"/>
    </row>
    <row r="44" customFormat="false" ht="12.75" hidden="false" customHeight="false" outlineLevel="0" collapsed="false">
      <c r="B44" s="125" t="s">
        <v>150</v>
      </c>
      <c r="C44" s="77"/>
      <c r="D44" s="143" t="e">
        <f aca="false">D36+D42</f>
        <v>#REF!</v>
      </c>
    </row>
    <row r="45" customFormat="false" ht="12.75" hidden="false" customHeight="false" outlineLevel="0" collapsed="false">
      <c r="B45" s="108"/>
      <c r="C45" s="77"/>
      <c r="D45" s="127"/>
    </row>
    <row r="46" customFormat="false" ht="12.75" hidden="false" customHeight="false" outlineLevel="0" collapsed="false">
      <c r="B46" s="131" t="s">
        <v>115</v>
      </c>
      <c r="C46" s="132"/>
      <c r="D46" s="133"/>
    </row>
  </sheetData>
  <mergeCells count="2">
    <mergeCell ref="B2:E2"/>
    <mergeCell ref="B15:D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8" activeCellId="0" sqref="B18"/>
    </sheetView>
  </sheetViews>
  <sheetFormatPr defaultColWidth="9.13671875" defaultRowHeight="12.75" customHeight="true" zeroHeight="false" outlineLevelRow="0" outlineLevelCol="0"/>
  <cols>
    <col collapsed="false" customWidth="true" hidden="false" outlineLevel="0" max="1" min="1" style="37" width="2.28"/>
    <col collapsed="false" customWidth="true" hidden="false" outlineLevel="0" max="2" min="2" style="37" width="40.56"/>
    <col collapsed="false" customWidth="true" hidden="false" outlineLevel="0" max="3" min="3" style="37" width="13.14"/>
    <col collapsed="false" customWidth="true" hidden="false" outlineLevel="0" max="4" min="4" style="37" width="16.28"/>
    <col collapsed="false" customWidth="false" hidden="false" outlineLevel="0" max="257" min="5" style="37" width="9.14"/>
  </cols>
  <sheetData>
    <row r="2" customFormat="false" ht="12.75" hidden="false" customHeight="false" outlineLevel="0" collapsed="false">
      <c r="B2" s="41" t="s">
        <v>151</v>
      </c>
      <c r="C2" s="41"/>
      <c r="D2" s="41"/>
    </row>
    <row r="3" customFormat="false" ht="12.75" hidden="false" customHeight="false" outlineLevel="0" collapsed="false">
      <c r="B3" s="144"/>
      <c r="C3" s="145" t="s">
        <v>117</v>
      </c>
      <c r="D3" s="146" t="s">
        <v>89</v>
      </c>
    </row>
    <row r="4" customFormat="false" ht="12.75" hidden="false" customHeight="false" outlineLevel="0" collapsed="false">
      <c r="B4" s="125" t="s">
        <v>152</v>
      </c>
      <c r="C4" s="147" t="n">
        <f aca="false">'Income Statement Impact'!C33/'Income Statement Impact'!C4</f>
        <v>1</v>
      </c>
      <c r="D4" s="148" t="e">
        <f aca="false">'Income Statement Impact'!E33/'Income Statement Impact'!E4</f>
        <v>#REF!</v>
      </c>
    </row>
    <row r="5" customFormat="false" ht="12.75" hidden="false" customHeight="false" outlineLevel="0" collapsed="false">
      <c r="B5" s="125" t="s">
        <v>153</v>
      </c>
      <c r="C5" s="147" t="e">
        <f aca="false">'Income Statement Impact'!C33/'Bal. Sheet and Cash Flow Impact'!C7</f>
        <v>#DIV/0!</v>
      </c>
      <c r="D5" s="148" t="e">
        <f aca="false">'Income Statement Impact'!E33/'Bal. Sheet and Cash Flow Impact'!E7</f>
        <v>#REF!</v>
      </c>
    </row>
    <row r="6" customFormat="false" ht="12.75" hidden="false" customHeight="false" outlineLevel="0" collapsed="false">
      <c r="B6" s="125" t="s">
        <v>154</v>
      </c>
      <c r="C6" s="147" t="n">
        <f aca="false">'Income Statement Impact'!C33/'Bal. Sheet and Cash Flow Impact'!C10</f>
        <v>-0.549275459546491</v>
      </c>
      <c r="D6" s="148" t="e">
        <f aca="false">'Income Statement Impact'!E33/'Bal. Sheet and Cash Flow Impact'!E10</f>
        <v>#REF!</v>
      </c>
    </row>
    <row r="7" customFormat="false" ht="12.75" hidden="false" customHeight="false" outlineLevel="0" collapsed="false">
      <c r="B7" s="149" t="s">
        <v>155</v>
      </c>
      <c r="C7" s="150" t="e">
        <f aca="false">'Income Statement Impact'!C33/'General Financial Info Survey'!C22</f>
        <v>#DIV/0!</v>
      </c>
      <c r="D7" s="151" t="e">
        <f aca="false">'Income Statement Impact'!E33/'General Financial Info Survey'!C22</f>
        <v>#REF!</v>
      </c>
    </row>
  </sheetData>
  <mergeCells count="1">
    <mergeCell ref="B2:D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D3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9.13671875" defaultRowHeight="12.75" customHeight="true" zeroHeight="false" outlineLevelRow="0" outlineLevelCol="0"/>
  <cols>
    <col collapsed="false" customWidth="true" hidden="false" outlineLevel="0" max="1" min="1" style="37" width="2.7"/>
    <col collapsed="false" customWidth="true" hidden="false" outlineLevel="0" max="2" min="2" style="152" width="45.99"/>
    <col collapsed="false" customWidth="true" hidden="false" outlineLevel="0" max="3" min="3" style="37" width="18.28"/>
    <col collapsed="false" customWidth="true" hidden="false" outlineLevel="0" max="4" min="4" style="37" width="13.41"/>
    <col collapsed="false" customWidth="true" hidden="false" outlineLevel="0" max="5" min="5" style="37" width="13.28"/>
    <col collapsed="false" customWidth="true" hidden="false" outlineLevel="0" max="6" min="6" style="37" width="13.7"/>
    <col collapsed="false" customWidth="false" hidden="false" outlineLevel="0" max="257" min="7" style="37" width="9.14"/>
  </cols>
  <sheetData>
    <row r="2" customFormat="false" ht="15.75" hidden="false" customHeight="false" outlineLevel="0" collapsed="false">
      <c r="B2" s="153" t="s">
        <v>156</v>
      </c>
      <c r="C2" s="154" t="s">
        <v>157</v>
      </c>
    </row>
    <row r="3" customFormat="false" ht="4.5" hidden="false" customHeight="true" outlineLevel="0" collapsed="false">
      <c r="C3" s="155"/>
    </row>
    <row r="4" customFormat="false" ht="15.75" hidden="false" customHeight="false" outlineLevel="0" collapsed="false">
      <c r="B4" s="156" t="s">
        <v>158</v>
      </c>
      <c r="C4" s="157" t="n">
        <v>16375000</v>
      </c>
      <c r="D4" s="158" t="s">
        <v>159</v>
      </c>
    </row>
    <row r="5" customFormat="false" ht="4.5" hidden="false" customHeight="true" outlineLevel="0" collapsed="false">
      <c r="C5" s="159"/>
      <c r="D5" s="158"/>
    </row>
    <row r="6" customFormat="false" ht="15.75" hidden="false" customHeight="false" outlineLevel="0" collapsed="false">
      <c r="B6" s="156" t="s">
        <v>160</v>
      </c>
      <c r="C6" s="157" t="n">
        <v>19264706</v>
      </c>
      <c r="D6" s="158" t="s">
        <v>159</v>
      </c>
    </row>
    <row r="7" customFormat="false" ht="4.5" hidden="false" customHeight="true" outlineLevel="0" collapsed="false">
      <c r="C7" s="159"/>
      <c r="D7" s="158"/>
    </row>
    <row r="8" customFormat="false" ht="15.75" hidden="false" customHeight="false" outlineLevel="0" collapsed="false">
      <c r="B8" s="156" t="s">
        <v>161</v>
      </c>
      <c r="C8" s="160" t="n">
        <v>16375000</v>
      </c>
      <c r="D8" s="158"/>
    </row>
    <row r="9" customFormat="false" ht="4.5" hidden="false" customHeight="true" outlineLevel="0" collapsed="false">
      <c r="C9" s="159"/>
      <c r="D9" s="158"/>
    </row>
    <row r="10" customFormat="false" ht="15.75" hidden="false" customHeight="false" outlineLevel="0" collapsed="false">
      <c r="B10" s="156" t="s">
        <v>162</v>
      </c>
      <c r="C10" s="160" t="n">
        <v>16375000</v>
      </c>
      <c r="D10" s="158"/>
    </row>
    <row r="11" customFormat="false" ht="4.5" hidden="false" customHeight="true" outlineLevel="0" collapsed="false">
      <c r="C11" s="159"/>
      <c r="D11" s="158"/>
    </row>
    <row r="12" customFormat="false" ht="15.75" hidden="false" customHeight="false" outlineLevel="0" collapsed="false">
      <c r="B12" s="156" t="s">
        <v>163</v>
      </c>
      <c r="C12" s="160" t="n">
        <v>16375000</v>
      </c>
      <c r="D12" s="158"/>
    </row>
    <row r="13" customFormat="false" ht="3.75" hidden="false" customHeight="true" outlineLevel="0" collapsed="false">
      <c r="C13" s="159"/>
      <c r="D13" s="158"/>
    </row>
    <row r="14" customFormat="false" ht="15.75" hidden="false" customHeight="false" outlineLevel="0" collapsed="false">
      <c r="B14" s="156" t="s">
        <v>164</v>
      </c>
      <c r="C14" s="157" t="n">
        <v>28569000</v>
      </c>
      <c r="D14" s="158" t="s">
        <v>159</v>
      </c>
    </row>
    <row r="15" customFormat="false" ht="4.5" hidden="false" customHeight="true" outlineLevel="0" collapsed="false">
      <c r="C15" s="159"/>
    </row>
    <row r="16" customFormat="false" ht="15.75" hidden="false" customHeight="false" outlineLevel="0" collapsed="false">
      <c r="B16" s="156" t="s">
        <v>165</v>
      </c>
      <c r="C16" s="160" t="n">
        <v>0</v>
      </c>
    </row>
    <row r="17" customFormat="false" ht="6" hidden="false" customHeight="true" outlineLevel="0" collapsed="false">
      <c r="B17" s="156"/>
      <c r="C17" s="161"/>
    </row>
    <row r="18" customFormat="false" ht="15.75" hidden="false" customHeight="false" outlineLevel="0" collapsed="false">
      <c r="B18" s="156" t="s">
        <v>166</v>
      </c>
      <c r="C18" s="160" t="n">
        <v>29812000</v>
      </c>
    </row>
    <row r="19" customFormat="false" ht="3.75" hidden="false" customHeight="true" outlineLevel="0" collapsed="false"/>
    <row r="20" customFormat="false" ht="15.75" hidden="false" customHeight="false" outlineLevel="0" collapsed="false">
      <c r="B20" s="156" t="s">
        <v>167</v>
      </c>
      <c r="C20" s="160" t="n">
        <v>0</v>
      </c>
    </row>
    <row r="21" customFormat="false" ht="3.75" hidden="false" customHeight="true" outlineLevel="0" collapsed="false"/>
    <row r="22" customFormat="false" ht="15.75" hidden="false" customHeight="false" outlineLevel="0" collapsed="false">
      <c r="B22" s="158" t="s">
        <v>168</v>
      </c>
      <c r="C22" s="162" t="n">
        <v>0</v>
      </c>
    </row>
    <row r="23" customFormat="false" ht="6" hidden="false" customHeight="true" outlineLevel="0" collapsed="false">
      <c r="B23" s="37"/>
    </row>
    <row r="24" customFormat="false" ht="12.75" hidden="false" customHeight="false" outlineLevel="0" collapsed="false">
      <c r="B24" s="37"/>
    </row>
    <row r="25" customFormat="false" ht="6.75" hidden="false" customHeight="true" outlineLevel="0" collapsed="false">
      <c r="B25" s="37"/>
    </row>
    <row r="26" customFormat="false" ht="12.75" hidden="false" customHeight="false" outlineLevel="0" collapsed="false">
      <c r="B26" s="37"/>
    </row>
    <row r="27" customFormat="false" ht="4.5" hidden="false" customHeight="true" outlineLevel="0" collapsed="false">
      <c r="B27" s="37"/>
    </row>
    <row r="28" customFormat="false" ht="12.75" hidden="false" customHeight="false" outlineLevel="0" collapsed="false">
      <c r="B28" s="37"/>
    </row>
    <row r="29" customFormat="false" ht="4.5" hidden="false" customHeight="true" outlineLevel="0" collapsed="false">
      <c r="B29" s="37"/>
    </row>
    <row r="30" customFormat="false" ht="12.75" hidden="false" customHeight="false" outlineLevel="0" collapsed="false">
      <c r="B30" s="37"/>
    </row>
    <row r="31" customFormat="false" ht="12.75" hidden="false" customHeight="false" outlineLevel="0" collapsed="false">
      <c r="B31" s="37"/>
    </row>
    <row r="32" customFormat="false" ht="12.75" hidden="false" customHeight="false" outlineLevel="0" collapsed="false">
      <c r="B32" s="37"/>
    </row>
    <row r="33" customFormat="false" ht="12.75" hidden="false" customHeight="false" outlineLevel="0" collapsed="false">
      <c r="B33" s="3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48"/>
  <sheetViews>
    <sheetView showFormulas="false" showGridLines="true" showRowColHeaders="true" showZeros="true" rightToLeft="false" tabSelected="false" showOutlineSymbols="true" defaultGridColor="true" view="normal" topLeftCell="A17" colorId="64" zoomScale="75" zoomScaleNormal="75" zoomScalePageLayoutView="100" workbookViewId="0">
      <selection pane="topLeft" activeCell="C19" activeCellId="0" sqref="C19"/>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99.99"/>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28</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68" t="s">
        <v>171</v>
      </c>
      <c r="C4" s="169" t="n">
        <v>2</v>
      </c>
      <c r="D4" s="163" t="n">
        <f aca="false">IF(C4="a",1,IF(C4="b",2,IF(C4="c",3,IF(C4="d",0))))</f>
        <v>0</v>
      </c>
      <c r="F4" s="170" t="n">
        <v>1</v>
      </c>
    </row>
    <row r="5" customFormat="false" ht="15.75" hidden="false" customHeight="false" outlineLevel="0" collapsed="false">
      <c r="B5" s="7" t="s">
        <v>172</v>
      </c>
      <c r="C5" s="171"/>
      <c r="F5" s="170" t="n">
        <v>2</v>
      </c>
    </row>
    <row r="6" customFormat="false" ht="15.75" hidden="false" customHeight="false" outlineLevel="0" collapsed="false">
      <c r="B6" s="7" t="s">
        <v>173</v>
      </c>
      <c r="C6" s="167"/>
      <c r="F6" s="170" t="n">
        <v>3</v>
      </c>
    </row>
    <row r="7" customFormat="false" ht="15.75" hidden="false" customHeight="false" outlineLevel="0" collapsed="false">
      <c r="B7" s="7" t="s">
        <v>174</v>
      </c>
      <c r="C7" s="171"/>
      <c r="F7" s="163" t="n">
        <v>4</v>
      </c>
    </row>
    <row r="8" customFormat="false" ht="7.5" hidden="false" customHeight="true" outlineLevel="0" collapsed="false">
      <c r="C8" s="171"/>
      <c r="H8" s="47"/>
    </row>
    <row r="9" customFormat="false" ht="15.75" hidden="false" customHeight="false" outlineLevel="0" collapsed="false">
      <c r="B9" s="168" t="s">
        <v>175</v>
      </c>
      <c r="C9" s="172" t="n">
        <v>2</v>
      </c>
      <c r="D9" s="163" t="n">
        <f aca="false">IF(C9="a",1,IF(C9="b",2,IF(C9="c",3,IF(C9="d",0))))</f>
        <v>0</v>
      </c>
      <c r="H9" s="47"/>
    </row>
    <row r="10" customFormat="false" ht="15.75" hidden="false" customHeight="false" outlineLevel="0" collapsed="false">
      <c r="B10" s="7" t="s">
        <v>176</v>
      </c>
      <c r="C10" s="173"/>
      <c r="H10" s="47"/>
    </row>
    <row r="11" customFormat="false" ht="15.75" hidden="false" customHeight="false" outlineLevel="0" collapsed="false">
      <c r="B11" s="7" t="s">
        <v>177</v>
      </c>
      <c r="C11" s="173"/>
      <c r="H11" s="47"/>
    </row>
    <row r="12" customFormat="false" ht="15.75" hidden="false" customHeight="false" outlineLevel="0" collapsed="false">
      <c r="B12" s="7" t="s">
        <v>178</v>
      </c>
      <c r="C12" s="173"/>
    </row>
    <row r="13" customFormat="false" ht="7.5" hidden="false" customHeight="true" outlineLevel="0" collapsed="false">
      <c r="C13" s="173"/>
    </row>
    <row r="14" customFormat="false" ht="15.75" hidden="false" customHeight="false" outlineLevel="0" collapsed="false">
      <c r="B14" s="168" t="s">
        <v>179</v>
      </c>
      <c r="C14" s="172" t="n">
        <v>1</v>
      </c>
      <c r="D14" s="163" t="n">
        <f aca="false">IF(C14="a",1,IF(C14="b",2,IF(C14="c",3,IF(C14="d",0))))</f>
        <v>0</v>
      </c>
    </row>
    <row r="15" customFormat="false" ht="15.75" hidden="false" customHeight="false" outlineLevel="0" collapsed="false">
      <c r="B15" s="7" t="s">
        <v>180</v>
      </c>
      <c r="C15" s="173"/>
    </row>
    <row r="16" customFormat="false" ht="15.75" hidden="false" customHeight="false" outlineLevel="0" collapsed="false">
      <c r="B16" s="7" t="s">
        <v>181</v>
      </c>
      <c r="C16" s="173"/>
    </row>
    <row r="17" customFormat="false" ht="15.75" hidden="false" customHeight="false" outlineLevel="0" collapsed="false">
      <c r="B17" s="7" t="s">
        <v>182</v>
      </c>
      <c r="C17" s="173"/>
    </row>
    <row r="18" customFormat="false" ht="7.5" hidden="false" customHeight="true" outlineLevel="0" collapsed="false">
      <c r="C18" s="173"/>
    </row>
    <row r="19" customFormat="false" ht="15.75" hidden="false" customHeight="false" outlineLevel="0" collapsed="false">
      <c r="B19" s="168" t="s">
        <v>183</v>
      </c>
      <c r="C19" s="172" t="n">
        <v>1</v>
      </c>
      <c r="D19" s="163" t="n">
        <f aca="false">IF(C19="a",1,IF(C19="b",2,IF(C19="c",3,IF(C19="d",0))))</f>
        <v>0</v>
      </c>
    </row>
    <row r="20" customFormat="false" ht="25.5" hidden="false" customHeight="false" outlineLevel="0" collapsed="false">
      <c r="A20" s="152"/>
      <c r="B20" s="7" t="s">
        <v>184</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25.5" hidden="false" customHeight="false" outlineLevel="0" collapsed="false">
      <c r="A21" s="152"/>
      <c r="B21" s="7" t="s">
        <v>185</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25.5" hidden="false" customHeight="false" outlineLevel="0" collapsed="false">
      <c r="A22" s="152"/>
      <c r="B22" s="7" t="s">
        <v>186</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5"/>
    </row>
    <row r="24" customFormat="false" ht="15.75" hidden="false" customHeight="false" outlineLevel="0" collapsed="false">
      <c r="B24" s="176" t="s">
        <v>187</v>
      </c>
      <c r="C24" s="160" t="n">
        <v>17000000</v>
      </c>
      <c r="E24" s="37" t="s">
        <v>188</v>
      </c>
    </row>
    <row r="25" customFormat="false" ht="4.5" hidden="false" customHeight="true" outlineLevel="0" collapsed="false">
      <c r="C25" s="159"/>
    </row>
    <row r="26" customFormat="false" ht="15.75" hidden="false" customHeight="false" outlineLevel="0" collapsed="false">
      <c r="B26" s="176" t="s">
        <v>189</v>
      </c>
      <c r="C26" s="177" t="n">
        <v>0.9</v>
      </c>
    </row>
    <row r="27" customFormat="false" ht="4.5" hidden="false" customHeight="true" outlineLevel="0" collapsed="false">
      <c r="C27" s="159"/>
    </row>
    <row r="28" customFormat="false" ht="15.75" hidden="false" customHeight="false" outlineLevel="0" collapsed="false">
      <c r="B28" s="176" t="s">
        <v>190</v>
      </c>
      <c r="C28" s="178" t="n">
        <v>0.5</v>
      </c>
    </row>
    <row r="29" customFormat="false" ht="4.5" hidden="false" customHeight="true" outlineLevel="0" collapsed="false">
      <c r="C29" s="159"/>
    </row>
    <row r="30" customFormat="false" ht="15.75" hidden="false" customHeight="false" outlineLevel="0" collapsed="false">
      <c r="B30" s="176" t="s">
        <v>191</v>
      </c>
      <c r="C30" s="179" t="n">
        <v>55</v>
      </c>
      <c r="D30" s="180" t="s">
        <v>192</v>
      </c>
      <c r="E30" s="37" t="s">
        <v>193</v>
      </c>
    </row>
    <row r="31" customFormat="false" ht="3.75" hidden="false" customHeight="true" outlineLevel="0" collapsed="false">
      <c r="C31" s="159"/>
    </row>
    <row r="32" customFormat="false" ht="15.75" hidden="false" customHeight="false" outlineLevel="0" collapsed="false">
      <c r="B32" s="176" t="s">
        <v>194</v>
      </c>
      <c r="C32" s="160" t="n">
        <v>8000000</v>
      </c>
      <c r="D32" s="163" t="s">
        <v>195</v>
      </c>
    </row>
    <row r="33" customFormat="false" ht="4.5" hidden="false" customHeight="true" outlineLevel="0" collapsed="false">
      <c r="C33" s="159"/>
    </row>
    <row r="34" customFormat="false" ht="15.75" hidden="false" customHeight="false" outlineLevel="0" collapsed="false">
      <c r="B34" s="176" t="s">
        <v>196</v>
      </c>
      <c r="C34" s="177" t="n">
        <v>1</v>
      </c>
    </row>
    <row r="35" customFormat="false" ht="6" hidden="false" customHeight="true" outlineLevel="0" collapsed="false">
      <c r="B35" s="176"/>
      <c r="C35" s="161"/>
    </row>
    <row r="36" customFormat="false" ht="15.75" hidden="false" customHeight="false" outlineLevel="0" collapsed="false">
      <c r="B36" s="176" t="s">
        <v>197</v>
      </c>
      <c r="C36" s="177" t="n">
        <v>0</v>
      </c>
    </row>
    <row r="37" customFormat="false" ht="3.75" hidden="false" customHeight="true" outlineLevel="0" collapsed="false"/>
    <row r="38" customFormat="false" ht="15.75" hidden="false" customHeight="false" outlineLevel="0" collapsed="false">
      <c r="B38" s="176" t="s">
        <v>198</v>
      </c>
      <c r="C38" s="181" t="s">
        <v>170</v>
      </c>
    </row>
    <row r="39" customFormat="false" ht="3.75" hidden="false" customHeight="true" outlineLevel="0" collapsed="false"/>
    <row r="40" customFormat="false" ht="15.75" hidden="false" customHeight="false" outlineLevel="0" collapsed="false">
      <c r="B40" s="176" t="s">
        <v>199</v>
      </c>
      <c r="C40" s="162" t="n">
        <v>2000</v>
      </c>
    </row>
    <row r="41" customFormat="false" ht="6" hidden="false" customHeight="true" outlineLevel="0" collapsed="false"/>
    <row r="42" customFormat="false" ht="15.75" hidden="false" customHeight="false" outlineLevel="0" collapsed="false">
      <c r="B42" s="176" t="s">
        <v>200</v>
      </c>
      <c r="C42" s="162" t="n">
        <v>31</v>
      </c>
    </row>
    <row r="43" customFormat="false" ht="6.75" hidden="false" customHeight="true" outlineLevel="0" collapsed="false"/>
    <row r="44" customFormat="false" ht="15.75" hidden="false" customHeight="false" outlineLevel="0" collapsed="false">
      <c r="B44" s="168" t="s">
        <v>201</v>
      </c>
      <c r="C44" s="177" t="n">
        <v>0.16</v>
      </c>
    </row>
    <row r="45" customFormat="false" ht="4.5" hidden="false" customHeight="true" outlineLevel="0" collapsed="false"/>
    <row r="46" customFormat="false" ht="15.75" hidden="false" customHeight="false" outlineLevel="0" collapsed="false">
      <c r="B46" s="176" t="s">
        <v>202</v>
      </c>
      <c r="C46" s="160" t="n">
        <v>114400</v>
      </c>
      <c r="D46" s="163" t="s">
        <v>195</v>
      </c>
      <c r="E46" s="37" t="s">
        <v>203</v>
      </c>
    </row>
    <row r="47" customFormat="false" ht="4.5" hidden="false" customHeight="true" outlineLevel="0" collapsed="false"/>
    <row r="48" customFormat="false" ht="33" hidden="false" customHeight="true" outlineLevel="0" collapsed="false">
      <c r="B48" s="176" t="s">
        <v>204</v>
      </c>
      <c r="C48" s="182" t="n">
        <f aca="false">C46*C42*C44/C40</f>
        <v>283.712</v>
      </c>
    </row>
  </sheetData>
  <dataValidations count="2">
    <dataValidation allowBlank="true" errorStyle="stop" operator="between" showDropDown="false" showErrorMessage="true" showInputMessage="false" sqref="C4 C9 C14 C19" type="list">
      <formula1>$F$4:$F$6</formula1>
      <formula2>0</formula2>
    </dataValidation>
    <dataValidation allowBlank="true" errorStyle="stop" operator="between" showDropDown="false" showErrorMessage="true" showInputMessage="false" sqref="C38" type="list">
      <formula1>$F$2:$F$3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87"/>
  <sheetViews>
    <sheetView showFormulas="false" showGridLines="true" showRowColHeaders="true" showZeros="true" rightToLeft="false" tabSelected="false" showOutlineSymbols="true" defaultGridColor="true" view="normal" topLeftCell="B15" colorId="64" zoomScale="75" zoomScaleNormal="75" zoomScalePageLayoutView="100" workbookViewId="0">
      <selection pane="topLeft" activeCell="C14" activeCellId="0" sqref="C14"/>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21.41"/>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83" t="s">
        <v>11</v>
      </c>
      <c r="C2" s="184" t="s">
        <v>157</v>
      </c>
      <c r="F2" s="165" t="s">
        <v>169</v>
      </c>
    </row>
    <row r="3" customFormat="false" ht="10.5" hidden="false" customHeight="true" outlineLevel="0" collapsed="false">
      <c r="B3" s="185"/>
      <c r="C3" s="186"/>
      <c r="F3" s="165" t="s">
        <v>170</v>
      </c>
    </row>
    <row r="4" customFormat="false" ht="16.5" hidden="false" customHeight="false" outlineLevel="0" collapsed="false">
      <c r="B4" s="168" t="s">
        <v>205</v>
      </c>
      <c r="C4" s="187" t="n">
        <v>2</v>
      </c>
      <c r="D4" s="163" t="n">
        <f aca="false">IF(C4="a",1,IF(C4="b",2,IF(C4="c",3,IF(C4="d",0))))</f>
        <v>0</v>
      </c>
      <c r="F4" s="170" t="n">
        <v>1</v>
      </c>
    </row>
    <row r="5" customFormat="false" ht="25.5" hidden="false" customHeight="false" outlineLevel="0" collapsed="false">
      <c r="B5" s="15" t="s">
        <v>206</v>
      </c>
      <c r="C5" s="188"/>
      <c r="F5" s="170" t="n">
        <v>2</v>
      </c>
    </row>
    <row r="6" customFormat="false" ht="25.5" hidden="false" customHeight="false" outlineLevel="0" collapsed="false">
      <c r="B6" s="15" t="s">
        <v>207</v>
      </c>
      <c r="C6" s="186"/>
      <c r="F6" s="170" t="n">
        <v>3</v>
      </c>
    </row>
    <row r="7" customFormat="false" ht="38.25" hidden="false" customHeight="false" outlineLevel="0" collapsed="false">
      <c r="B7" s="15" t="s">
        <v>208</v>
      </c>
      <c r="C7" s="188"/>
      <c r="F7" s="163" t="n">
        <v>4</v>
      </c>
    </row>
    <row r="8" customFormat="false" ht="6.75" hidden="false" customHeight="true" outlineLevel="0" collapsed="false">
      <c r="B8" s="185"/>
      <c r="C8" s="186"/>
      <c r="F8" s="165"/>
    </row>
    <row r="9" customFormat="false" ht="15.75" hidden="false" customHeight="false" outlineLevel="0" collapsed="false">
      <c r="B9" s="168" t="s">
        <v>209</v>
      </c>
      <c r="C9" s="189" t="n">
        <v>1</v>
      </c>
      <c r="D9" s="163" t="n">
        <f aca="false">IF(C9="a",1,IF(C9="b",2,IF(C9="c",3,IF(C9="d",0))))</f>
        <v>0</v>
      </c>
      <c r="H9" s="47"/>
    </row>
    <row r="10" customFormat="false" ht="15.75" hidden="false" customHeight="false" outlineLevel="0" collapsed="false">
      <c r="B10" s="15" t="s">
        <v>210</v>
      </c>
      <c r="C10" s="190"/>
      <c r="H10" s="47"/>
    </row>
    <row r="11" customFormat="false" ht="15.75" hidden="false" customHeight="true" outlineLevel="0" collapsed="false">
      <c r="B11" s="15" t="s">
        <v>211</v>
      </c>
      <c r="C11" s="190"/>
      <c r="H11" s="47"/>
    </row>
    <row r="12" customFormat="false" ht="15.75" hidden="false" customHeight="false" outlineLevel="0" collapsed="false">
      <c r="B12" s="15" t="s">
        <v>212</v>
      </c>
      <c r="C12" s="190"/>
    </row>
    <row r="13" customFormat="false" ht="4.5" hidden="false" customHeight="true" outlineLevel="0" collapsed="false">
      <c r="B13" s="15"/>
      <c r="C13" s="190"/>
    </row>
    <row r="14" customFormat="false" ht="15.75" hidden="false" customHeight="false" outlineLevel="0" collapsed="false">
      <c r="B14" s="168" t="s">
        <v>213</v>
      </c>
      <c r="C14" s="189" t="n">
        <v>1</v>
      </c>
      <c r="D14" s="163" t="n">
        <f aca="false">IF(C14="a",1,IF(C14="b",2,IF(C14="c",3,IF(C14="d",0))))</f>
        <v>0</v>
      </c>
      <c r="H14" s="47"/>
    </row>
    <row r="15" customFormat="false" ht="15.75" hidden="false" customHeight="false" outlineLevel="0" collapsed="false">
      <c r="B15" s="15" t="s">
        <v>214</v>
      </c>
      <c r="C15" s="190"/>
      <c r="H15" s="47"/>
    </row>
    <row r="16" customFormat="false" ht="15.75" hidden="false" customHeight="false" outlineLevel="0" collapsed="false">
      <c r="B16" s="15" t="s">
        <v>215</v>
      </c>
      <c r="C16" s="190"/>
      <c r="H16" s="47"/>
    </row>
    <row r="17" customFormat="false" ht="25.5" hidden="false" customHeight="false" outlineLevel="0" collapsed="false">
      <c r="B17" s="15" t="s">
        <v>216</v>
      </c>
      <c r="C17" s="190"/>
    </row>
    <row r="18" customFormat="false" ht="4.5" hidden="false" customHeight="true" outlineLevel="0" collapsed="false">
      <c r="B18" s="15"/>
      <c r="C18" s="190"/>
    </row>
    <row r="19" customFormat="false" ht="16.5" hidden="false" customHeight="false" outlineLevel="0" collapsed="false">
      <c r="B19" s="168" t="s">
        <v>217</v>
      </c>
      <c r="C19" s="187" t="n">
        <v>1</v>
      </c>
      <c r="D19" s="163" t="n">
        <f aca="false">IF(C19="a",1,IF(C19="b",2,IF(C19="c",3,IF(C19="d",0))))</f>
        <v>0</v>
      </c>
      <c r="F19" s="170" t="n">
        <v>1</v>
      </c>
    </row>
    <row r="20" customFormat="false" ht="15.75" hidden="false" customHeight="false" outlineLevel="0" collapsed="false">
      <c r="B20" s="15" t="s">
        <v>218</v>
      </c>
      <c r="C20" s="188"/>
      <c r="F20" s="170" t="n">
        <v>2</v>
      </c>
    </row>
    <row r="21" customFormat="false" ht="15.75" hidden="false" customHeight="false" outlineLevel="0" collapsed="false">
      <c r="B21" s="15" t="s">
        <v>219</v>
      </c>
      <c r="C21" s="186"/>
      <c r="F21" s="170" t="n">
        <v>3</v>
      </c>
    </row>
    <row r="22" customFormat="false" ht="25.5" hidden="false" customHeight="false" outlineLevel="0" collapsed="false">
      <c r="B22" s="15" t="s">
        <v>220</v>
      </c>
      <c r="C22" s="188"/>
      <c r="F22" s="163" t="n">
        <v>4</v>
      </c>
    </row>
    <row r="23" customFormat="false" ht="5.25" hidden="false" customHeight="true" outlineLevel="0" collapsed="false">
      <c r="B23" s="15"/>
      <c r="C23" s="188"/>
    </row>
    <row r="24" customFormat="false" ht="18" hidden="false" customHeight="true" outlineLevel="0" collapsed="false">
      <c r="B24" s="168" t="s">
        <v>221</v>
      </c>
      <c r="C24" s="189" t="n">
        <v>2</v>
      </c>
      <c r="D24" s="163" t="n">
        <f aca="false">IF(C24="a",1,IF(C24="b",2,IF(C24="c",3,IF(C24="d",0))))</f>
        <v>0</v>
      </c>
    </row>
    <row r="25" customFormat="false" ht="12.75" hidden="false" customHeight="false" outlineLevel="0" collapsed="false">
      <c r="A25" s="152"/>
      <c r="B25" s="15" t="s">
        <v>222</v>
      </c>
      <c r="C25" s="174"/>
      <c r="D25" s="175"/>
      <c r="E25" s="152"/>
      <c r="F25" s="175"/>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52"/>
      <c r="EM25" s="152"/>
      <c r="EN25" s="152"/>
      <c r="EO25" s="152"/>
      <c r="EP25" s="152"/>
      <c r="EQ25" s="152"/>
      <c r="ER25" s="152"/>
      <c r="ES25" s="152"/>
      <c r="ET25" s="152"/>
      <c r="EU25" s="152"/>
      <c r="EV25" s="152"/>
      <c r="EW25" s="152"/>
      <c r="EX25" s="152"/>
      <c r="EY25" s="152"/>
      <c r="EZ25" s="152"/>
      <c r="FA25" s="152"/>
      <c r="FB25" s="152"/>
      <c r="FC25" s="152"/>
      <c r="FD25" s="152"/>
      <c r="FE25" s="152"/>
      <c r="FF25" s="152"/>
      <c r="FG25" s="152"/>
      <c r="FH25" s="152"/>
      <c r="FI25" s="152"/>
      <c r="FJ25" s="152"/>
      <c r="FK25" s="152"/>
      <c r="FL25" s="152"/>
      <c r="FM25" s="152"/>
      <c r="FN25" s="152"/>
      <c r="FO25" s="152"/>
      <c r="FP25" s="152"/>
      <c r="FQ25" s="152"/>
      <c r="FR25" s="152"/>
      <c r="FS25" s="152"/>
      <c r="FT25" s="152"/>
      <c r="FU25" s="152"/>
      <c r="FV25" s="152"/>
      <c r="FW25" s="152"/>
      <c r="FX25" s="152"/>
      <c r="FY25" s="152"/>
      <c r="FZ25" s="152"/>
      <c r="GA25" s="152"/>
      <c r="GB25" s="152"/>
      <c r="GC25" s="152"/>
      <c r="GD25" s="152"/>
      <c r="GE25" s="152"/>
      <c r="GF25" s="152"/>
      <c r="GG25" s="152"/>
      <c r="GH25" s="152"/>
      <c r="GI25" s="152"/>
      <c r="GJ25" s="152"/>
      <c r="GK25" s="152"/>
      <c r="GL25" s="152"/>
      <c r="GM25" s="152"/>
      <c r="GN25" s="152"/>
      <c r="GO25" s="152"/>
      <c r="GP25" s="152"/>
      <c r="GQ25" s="152"/>
      <c r="GR25" s="152"/>
      <c r="GS25" s="152"/>
      <c r="GT25" s="152"/>
      <c r="GU25" s="152"/>
      <c r="GV25" s="152"/>
      <c r="GW25" s="152"/>
      <c r="GX25" s="152"/>
      <c r="GY25" s="152"/>
      <c r="GZ25" s="152"/>
      <c r="HA25" s="152"/>
      <c r="HB25" s="152"/>
      <c r="HC25" s="152"/>
      <c r="HD25" s="152"/>
      <c r="HE25" s="152"/>
      <c r="HF25" s="152"/>
      <c r="HG25" s="152"/>
      <c r="HH25" s="152"/>
      <c r="HI25" s="152"/>
      <c r="HJ25" s="152"/>
      <c r="HK25" s="152"/>
      <c r="HL25" s="152"/>
      <c r="HM25" s="152"/>
      <c r="HN25" s="152"/>
      <c r="HO25" s="152"/>
      <c r="HP25" s="152"/>
      <c r="HQ25" s="152"/>
      <c r="HR25" s="152"/>
      <c r="HS25" s="152"/>
      <c r="HT25" s="152"/>
      <c r="HU25" s="152"/>
      <c r="HV25" s="152"/>
      <c r="HW25" s="152"/>
      <c r="HX25" s="152"/>
      <c r="HY25" s="152"/>
      <c r="HZ25" s="152"/>
      <c r="IA25" s="152"/>
      <c r="IB25" s="152"/>
      <c r="IC25" s="152"/>
      <c r="ID25" s="152"/>
      <c r="IE25" s="152"/>
      <c r="IF25" s="152"/>
      <c r="IG25" s="152"/>
      <c r="IH25" s="152"/>
      <c r="II25" s="152"/>
      <c r="IJ25" s="152"/>
      <c r="IK25" s="152"/>
      <c r="IL25" s="152"/>
      <c r="IM25" s="152"/>
      <c r="IN25" s="152"/>
      <c r="IO25" s="152"/>
      <c r="IP25" s="152"/>
      <c r="IQ25" s="152"/>
      <c r="IR25" s="152"/>
      <c r="IS25" s="152"/>
      <c r="IT25" s="152"/>
      <c r="IU25" s="152"/>
      <c r="IV25" s="152"/>
      <c r="IW25" s="152"/>
    </row>
    <row r="26" customFormat="false" ht="12.75" hidden="false" customHeight="false" outlineLevel="0" collapsed="false">
      <c r="A26" s="152"/>
      <c r="B26" s="15" t="s">
        <v>223</v>
      </c>
      <c r="C26" s="174"/>
      <c r="D26" s="175"/>
      <c r="E26" s="152"/>
      <c r="F26" s="175"/>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c r="DJ26" s="152"/>
      <c r="DK26" s="152"/>
      <c r="DL26" s="152"/>
      <c r="DM26" s="152"/>
      <c r="DN26" s="152"/>
      <c r="DO26" s="152"/>
      <c r="DP26" s="152"/>
      <c r="DQ26" s="152"/>
      <c r="DR26" s="152"/>
      <c r="DS26" s="152"/>
      <c r="DT26" s="152"/>
      <c r="DU26" s="152"/>
      <c r="DV26" s="152"/>
      <c r="DW26" s="152"/>
      <c r="DX26" s="152"/>
      <c r="DY26" s="152"/>
      <c r="DZ26" s="152"/>
      <c r="EA26" s="152"/>
      <c r="EB26" s="152"/>
      <c r="EC26" s="152"/>
      <c r="ED26" s="152"/>
      <c r="EE26" s="152"/>
      <c r="EF26" s="152"/>
      <c r="EG26" s="152"/>
      <c r="EH26" s="152"/>
      <c r="EI26" s="152"/>
      <c r="EJ26" s="152"/>
      <c r="EK26" s="152"/>
      <c r="EL26" s="152"/>
      <c r="EM26" s="152"/>
      <c r="EN26" s="152"/>
      <c r="EO26" s="152"/>
      <c r="EP26" s="152"/>
      <c r="EQ26" s="152"/>
      <c r="ER26" s="152"/>
      <c r="ES26" s="152"/>
      <c r="ET26" s="152"/>
      <c r="EU26" s="152"/>
      <c r="EV26" s="152"/>
      <c r="EW26" s="152"/>
      <c r="EX26" s="152"/>
      <c r="EY26" s="152"/>
      <c r="EZ26" s="152"/>
      <c r="FA26" s="152"/>
      <c r="FB26" s="152"/>
      <c r="FC26" s="152"/>
      <c r="FD26" s="152"/>
      <c r="FE26" s="152"/>
      <c r="FF26" s="152"/>
      <c r="FG26" s="152"/>
      <c r="FH26" s="152"/>
      <c r="FI26" s="152"/>
      <c r="FJ26" s="152"/>
      <c r="FK26" s="152"/>
      <c r="FL26" s="152"/>
      <c r="FM26" s="152"/>
      <c r="FN26" s="152"/>
      <c r="FO26" s="152"/>
      <c r="FP26" s="152"/>
      <c r="FQ26" s="152"/>
      <c r="FR26" s="152"/>
      <c r="FS26" s="152"/>
      <c r="FT26" s="152"/>
      <c r="FU26" s="152"/>
      <c r="FV26" s="152"/>
      <c r="FW26" s="152"/>
      <c r="FX26" s="152"/>
      <c r="FY26" s="152"/>
      <c r="FZ26" s="152"/>
      <c r="GA26" s="152"/>
      <c r="GB26" s="152"/>
      <c r="GC26" s="152"/>
      <c r="GD26" s="152"/>
      <c r="GE26" s="152"/>
      <c r="GF26" s="152"/>
      <c r="GG26" s="152"/>
      <c r="GH26" s="152"/>
      <c r="GI26" s="152"/>
      <c r="GJ26" s="152"/>
      <c r="GK26" s="152"/>
      <c r="GL26" s="152"/>
      <c r="GM26" s="152"/>
      <c r="GN26" s="152"/>
      <c r="GO26" s="152"/>
      <c r="GP26" s="152"/>
      <c r="GQ26" s="152"/>
      <c r="GR26" s="152"/>
      <c r="GS26" s="152"/>
      <c r="GT26" s="152"/>
      <c r="GU26" s="152"/>
      <c r="GV26" s="152"/>
      <c r="GW26" s="152"/>
      <c r="GX26" s="152"/>
      <c r="GY26" s="152"/>
      <c r="GZ26" s="152"/>
      <c r="HA26" s="152"/>
      <c r="HB26" s="152"/>
      <c r="HC26" s="152"/>
      <c r="HD26" s="152"/>
      <c r="HE26" s="152"/>
      <c r="HF26" s="152"/>
      <c r="HG26" s="152"/>
      <c r="HH26" s="152"/>
      <c r="HI26" s="152"/>
      <c r="HJ26" s="152"/>
      <c r="HK26" s="152"/>
      <c r="HL26" s="152"/>
      <c r="HM26" s="152"/>
      <c r="HN26" s="152"/>
      <c r="HO26" s="152"/>
      <c r="HP26" s="152"/>
      <c r="HQ26" s="152"/>
      <c r="HR26" s="152"/>
      <c r="HS26" s="152"/>
      <c r="HT26" s="152"/>
      <c r="HU26" s="152"/>
      <c r="HV26" s="152"/>
      <c r="HW26" s="152"/>
      <c r="HX26" s="152"/>
      <c r="HY26" s="152"/>
      <c r="HZ26" s="152"/>
      <c r="IA26" s="152"/>
      <c r="IB26" s="152"/>
      <c r="IC26" s="152"/>
      <c r="ID26" s="152"/>
      <c r="IE26" s="152"/>
      <c r="IF26" s="152"/>
      <c r="IG26" s="152"/>
      <c r="IH26" s="152"/>
      <c r="II26" s="152"/>
      <c r="IJ26" s="152"/>
      <c r="IK26" s="152"/>
      <c r="IL26" s="152"/>
      <c r="IM26" s="152"/>
      <c r="IN26" s="152"/>
      <c r="IO26" s="152"/>
      <c r="IP26" s="152"/>
      <c r="IQ26" s="152"/>
      <c r="IR26" s="152"/>
      <c r="IS26" s="152"/>
      <c r="IT26" s="152"/>
      <c r="IU26" s="152"/>
      <c r="IV26" s="152"/>
      <c r="IW26" s="152"/>
    </row>
    <row r="27" customFormat="false" ht="25.5" hidden="false" customHeight="false" outlineLevel="0" collapsed="false">
      <c r="A27" s="152"/>
      <c r="B27" s="15" t="s">
        <v>224</v>
      </c>
      <c r="C27" s="174"/>
      <c r="D27" s="175"/>
      <c r="E27" s="152"/>
      <c r="F27" s="175"/>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2"/>
      <c r="DN27" s="152"/>
      <c r="DO27" s="152"/>
      <c r="DP27" s="152"/>
      <c r="DQ27" s="152"/>
      <c r="DR27" s="152"/>
      <c r="DS27" s="152"/>
      <c r="DT27" s="152"/>
      <c r="DU27" s="152"/>
      <c r="DV27" s="152"/>
      <c r="DW27" s="152"/>
      <c r="DX27" s="152"/>
      <c r="DY27" s="152"/>
      <c r="DZ27" s="152"/>
      <c r="EA27" s="152"/>
      <c r="EB27" s="152"/>
      <c r="EC27" s="152"/>
      <c r="ED27" s="152"/>
      <c r="EE27" s="152"/>
      <c r="EF27" s="152"/>
      <c r="EG27" s="152"/>
      <c r="EH27" s="152"/>
      <c r="EI27" s="152"/>
      <c r="EJ27" s="152"/>
      <c r="EK27" s="152"/>
      <c r="EL27" s="152"/>
      <c r="EM27" s="152"/>
      <c r="EN27" s="152"/>
      <c r="EO27" s="152"/>
      <c r="EP27" s="152"/>
      <c r="EQ27" s="152"/>
      <c r="ER27" s="152"/>
      <c r="ES27" s="152"/>
      <c r="ET27" s="152"/>
      <c r="EU27" s="152"/>
      <c r="EV27" s="152"/>
      <c r="EW27" s="152"/>
      <c r="EX27" s="152"/>
      <c r="EY27" s="152"/>
      <c r="EZ27" s="152"/>
      <c r="FA27" s="152"/>
      <c r="FB27" s="152"/>
      <c r="FC27" s="152"/>
      <c r="FD27" s="152"/>
      <c r="FE27" s="152"/>
      <c r="FF27" s="152"/>
      <c r="FG27" s="152"/>
      <c r="FH27" s="152"/>
      <c r="FI27" s="152"/>
      <c r="FJ27" s="152"/>
      <c r="FK27" s="152"/>
      <c r="FL27" s="152"/>
      <c r="FM27" s="152"/>
      <c r="FN27" s="152"/>
      <c r="FO27" s="152"/>
      <c r="FP27" s="152"/>
      <c r="FQ27" s="152"/>
      <c r="FR27" s="152"/>
      <c r="FS27" s="152"/>
      <c r="FT27" s="152"/>
      <c r="FU27" s="152"/>
      <c r="FV27" s="152"/>
      <c r="FW27" s="152"/>
      <c r="FX27" s="152"/>
      <c r="FY27" s="152"/>
      <c r="FZ27" s="152"/>
      <c r="GA27" s="152"/>
      <c r="GB27" s="152"/>
      <c r="GC27" s="152"/>
      <c r="GD27" s="152"/>
      <c r="GE27" s="152"/>
      <c r="GF27" s="152"/>
      <c r="GG27" s="152"/>
      <c r="GH27" s="152"/>
      <c r="GI27" s="152"/>
      <c r="GJ27" s="152"/>
      <c r="GK27" s="152"/>
      <c r="GL27" s="152"/>
      <c r="GM27" s="152"/>
      <c r="GN27" s="152"/>
      <c r="GO27" s="152"/>
      <c r="GP27" s="152"/>
      <c r="GQ27" s="152"/>
      <c r="GR27" s="152"/>
      <c r="GS27" s="152"/>
      <c r="GT27" s="152"/>
      <c r="GU27" s="152"/>
      <c r="GV27" s="152"/>
      <c r="GW27" s="152"/>
      <c r="GX27" s="152"/>
      <c r="GY27" s="152"/>
      <c r="GZ27" s="152"/>
      <c r="HA27" s="152"/>
      <c r="HB27" s="152"/>
      <c r="HC27" s="152"/>
      <c r="HD27" s="152"/>
      <c r="HE27" s="152"/>
      <c r="HF27" s="152"/>
      <c r="HG27" s="152"/>
      <c r="HH27" s="152"/>
      <c r="HI27" s="152"/>
      <c r="HJ27" s="152"/>
      <c r="HK27" s="152"/>
      <c r="HL27" s="152"/>
      <c r="HM27" s="152"/>
      <c r="HN27" s="152"/>
      <c r="HO27" s="152"/>
      <c r="HP27" s="152"/>
      <c r="HQ27" s="152"/>
      <c r="HR27" s="152"/>
      <c r="HS27" s="152"/>
      <c r="HT27" s="152"/>
      <c r="HU27" s="152"/>
      <c r="HV27" s="152"/>
      <c r="HW27" s="152"/>
      <c r="HX27" s="152"/>
      <c r="HY27" s="152"/>
      <c r="HZ27" s="152"/>
      <c r="IA27" s="152"/>
      <c r="IB27" s="152"/>
      <c r="IC27" s="152"/>
      <c r="ID27" s="152"/>
      <c r="IE27" s="152"/>
      <c r="IF27" s="152"/>
      <c r="IG27" s="152"/>
      <c r="IH27" s="152"/>
      <c r="II27" s="152"/>
      <c r="IJ27" s="152"/>
      <c r="IK27" s="152"/>
      <c r="IL27" s="152"/>
      <c r="IM27" s="152"/>
      <c r="IN27" s="152"/>
      <c r="IO27" s="152"/>
      <c r="IP27" s="152"/>
      <c r="IQ27" s="152"/>
      <c r="IR27" s="152"/>
      <c r="IS27" s="152"/>
      <c r="IT27" s="152"/>
      <c r="IU27" s="152"/>
      <c r="IV27" s="152"/>
      <c r="IW27" s="152"/>
    </row>
    <row r="28" customFormat="false" ht="5.25" hidden="false" customHeight="true" outlineLevel="0" collapsed="false">
      <c r="A28" s="152"/>
      <c r="B28" s="15"/>
      <c r="C28" s="174"/>
      <c r="D28" s="175"/>
      <c r="E28" s="152"/>
      <c r="F28" s="175"/>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52"/>
      <c r="EF28" s="152"/>
      <c r="EG28" s="152"/>
      <c r="EH28" s="152"/>
      <c r="EI28" s="152"/>
      <c r="EJ28" s="152"/>
      <c r="EK28" s="152"/>
      <c r="EL28" s="152"/>
      <c r="EM28" s="152"/>
      <c r="EN28" s="152"/>
      <c r="EO28" s="152"/>
      <c r="EP28" s="152"/>
      <c r="EQ28" s="152"/>
      <c r="ER28" s="152"/>
      <c r="ES28" s="152"/>
      <c r="ET28" s="152"/>
      <c r="EU28" s="152"/>
      <c r="EV28" s="152"/>
      <c r="EW28" s="152"/>
      <c r="EX28" s="152"/>
      <c r="EY28" s="152"/>
      <c r="EZ28" s="152"/>
      <c r="FA28" s="152"/>
      <c r="FB28" s="152"/>
      <c r="FC28" s="152"/>
      <c r="FD28" s="152"/>
      <c r="FE28" s="152"/>
      <c r="FF28" s="152"/>
      <c r="FG28" s="152"/>
      <c r="FH28" s="152"/>
      <c r="FI28" s="152"/>
      <c r="FJ28" s="152"/>
      <c r="FK28" s="152"/>
      <c r="FL28" s="152"/>
      <c r="FM28" s="152"/>
      <c r="FN28" s="152"/>
      <c r="FO28" s="152"/>
      <c r="FP28" s="152"/>
      <c r="FQ28" s="152"/>
      <c r="FR28" s="152"/>
      <c r="FS28" s="152"/>
      <c r="FT28" s="152"/>
      <c r="FU28" s="152"/>
      <c r="FV28" s="152"/>
      <c r="FW28" s="152"/>
      <c r="FX28" s="152"/>
      <c r="FY28" s="152"/>
      <c r="FZ28" s="152"/>
      <c r="GA28" s="152"/>
      <c r="GB28" s="152"/>
      <c r="GC28" s="152"/>
      <c r="GD28" s="152"/>
      <c r="GE28" s="152"/>
      <c r="GF28" s="152"/>
      <c r="GG28" s="152"/>
      <c r="GH28" s="152"/>
      <c r="GI28" s="152"/>
      <c r="GJ28" s="152"/>
      <c r="GK28" s="152"/>
      <c r="GL28" s="152"/>
      <c r="GM28" s="152"/>
      <c r="GN28" s="152"/>
      <c r="GO28" s="152"/>
      <c r="GP28" s="152"/>
      <c r="GQ28" s="152"/>
      <c r="GR28" s="152"/>
      <c r="GS28" s="152"/>
      <c r="GT28" s="152"/>
      <c r="GU28" s="152"/>
      <c r="GV28" s="152"/>
      <c r="GW28" s="152"/>
      <c r="GX28" s="152"/>
      <c r="GY28" s="152"/>
      <c r="GZ28" s="152"/>
      <c r="HA28" s="152"/>
      <c r="HB28" s="152"/>
      <c r="HC28" s="152"/>
      <c r="HD28" s="152"/>
      <c r="HE28" s="152"/>
      <c r="HF28" s="152"/>
      <c r="HG28" s="152"/>
      <c r="HH28" s="152"/>
      <c r="HI28" s="152"/>
      <c r="HJ28" s="152"/>
      <c r="HK28" s="152"/>
      <c r="HL28" s="152"/>
      <c r="HM28" s="152"/>
      <c r="HN28" s="152"/>
      <c r="HO28" s="152"/>
      <c r="HP28" s="152"/>
      <c r="HQ28" s="152"/>
      <c r="HR28" s="152"/>
      <c r="HS28" s="152"/>
      <c r="HT28" s="152"/>
      <c r="HU28" s="152"/>
      <c r="HV28" s="152"/>
      <c r="HW28" s="152"/>
      <c r="HX28" s="152"/>
      <c r="HY28" s="152"/>
      <c r="HZ28" s="152"/>
      <c r="IA28" s="152"/>
      <c r="IB28" s="152"/>
      <c r="IC28" s="152"/>
      <c r="ID28" s="152"/>
      <c r="IE28" s="152"/>
      <c r="IF28" s="152"/>
      <c r="IG28" s="152"/>
      <c r="IH28" s="152"/>
      <c r="II28" s="152"/>
      <c r="IJ28" s="152"/>
      <c r="IK28" s="152"/>
      <c r="IL28" s="152"/>
      <c r="IM28" s="152"/>
      <c r="IN28" s="152"/>
      <c r="IO28" s="152"/>
      <c r="IP28" s="152"/>
      <c r="IQ28" s="152"/>
      <c r="IR28" s="152"/>
      <c r="IS28" s="152"/>
      <c r="IT28" s="152"/>
      <c r="IU28" s="152"/>
      <c r="IV28" s="152"/>
      <c r="IW28" s="152"/>
    </row>
    <row r="29" customFormat="false" ht="15.75" hidden="false" customHeight="false" outlineLevel="0" collapsed="false">
      <c r="B29" s="168" t="s">
        <v>225</v>
      </c>
      <c r="C29" s="189" t="n">
        <v>1</v>
      </c>
      <c r="D29" s="163" t="n">
        <f aca="false">IF(C29="a",1,IF(C29="b",2,IF(C29="c",3,IF(C29="d",0))))</f>
        <v>0</v>
      </c>
    </row>
    <row r="30" customFormat="false" ht="12.75" hidden="false" customHeight="false" outlineLevel="0" collapsed="false">
      <c r="A30" s="152"/>
      <c r="B30" s="15" t="s">
        <v>226</v>
      </c>
      <c r="C30" s="174"/>
      <c r="D30" s="175"/>
      <c r="E30" s="152"/>
      <c r="F30" s="175"/>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c r="DJ30" s="152"/>
      <c r="DK30" s="152"/>
      <c r="DL30" s="152"/>
      <c r="DM30" s="152"/>
      <c r="DN30" s="152"/>
      <c r="DO30" s="152"/>
      <c r="DP30" s="152"/>
      <c r="DQ30" s="152"/>
      <c r="DR30" s="152"/>
      <c r="DS30" s="152"/>
      <c r="DT30" s="152"/>
      <c r="DU30" s="152"/>
      <c r="DV30" s="152"/>
      <c r="DW30" s="152"/>
      <c r="DX30" s="152"/>
      <c r="DY30" s="152"/>
      <c r="DZ30" s="152"/>
      <c r="EA30" s="152"/>
      <c r="EB30" s="152"/>
      <c r="EC30" s="152"/>
      <c r="ED30" s="152"/>
      <c r="EE30" s="152"/>
      <c r="EF30" s="152"/>
      <c r="EG30" s="152"/>
      <c r="EH30" s="152"/>
      <c r="EI30" s="152"/>
      <c r="EJ30" s="152"/>
      <c r="EK30" s="152"/>
      <c r="EL30" s="152"/>
      <c r="EM30" s="152"/>
      <c r="EN30" s="152"/>
      <c r="EO30" s="152"/>
      <c r="EP30" s="152"/>
      <c r="EQ30" s="152"/>
      <c r="ER30" s="152"/>
      <c r="ES30" s="152"/>
      <c r="ET30" s="152"/>
      <c r="EU30" s="152"/>
      <c r="EV30" s="152"/>
      <c r="EW30" s="152"/>
      <c r="EX30" s="152"/>
      <c r="EY30" s="152"/>
      <c r="EZ30" s="152"/>
      <c r="FA30" s="152"/>
      <c r="FB30" s="152"/>
      <c r="FC30" s="152"/>
      <c r="FD30" s="152"/>
      <c r="FE30" s="152"/>
      <c r="FF30" s="152"/>
      <c r="FG30" s="152"/>
      <c r="FH30" s="152"/>
      <c r="FI30" s="152"/>
      <c r="FJ30" s="152"/>
      <c r="FK30" s="152"/>
      <c r="FL30" s="152"/>
      <c r="FM30" s="152"/>
      <c r="FN30" s="152"/>
      <c r="FO30" s="152"/>
      <c r="FP30" s="152"/>
      <c r="FQ30" s="152"/>
      <c r="FR30" s="152"/>
      <c r="FS30" s="152"/>
      <c r="FT30" s="152"/>
      <c r="FU30" s="152"/>
      <c r="FV30" s="152"/>
      <c r="FW30" s="152"/>
      <c r="FX30" s="152"/>
      <c r="FY30" s="152"/>
      <c r="FZ30" s="152"/>
      <c r="GA30" s="152"/>
      <c r="GB30" s="152"/>
      <c r="GC30" s="152"/>
      <c r="GD30" s="152"/>
      <c r="GE30" s="152"/>
      <c r="GF30" s="152"/>
      <c r="GG30" s="152"/>
      <c r="GH30" s="152"/>
      <c r="GI30" s="152"/>
      <c r="GJ30" s="152"/>
      <c r="GK30" s="152"/>
      <c r="GL30" s="152"/>
      <c r="GM30" s="152"/>
      <c r="GN30" s="152"/>
      <c r="GO30" s="152"/>
      <c r="GP30" s="152"/>
      <c r="GQ30" s="152"/>
      <c r="GR30" s="152"/>
      <c r="GS30" s="152"/>
      <c r="GT30" s="152"/>
      <c r="GU30" s="152"/>
      <c r="GV30" s="152"/>
      <c r="GW30" s="152"/>
      <c r="GX30" s="152"/>
      <c r="GY30" s="152"/>
      <c r="GZ30" s="152"/>
      <c r="HA30" s="152"/>
      <c r="HB30" s="152"/>
      <c r="HC30" s="152"/>
      <c r="HD30" s="152"/>
      <c r="HE30" s="152"/>
      <c r="HF30" s="152"/>
      <c r="HG30" s="152"/>
      <c r="HH30" s="152"/>
      <c r="HI30" s="152"/>
      <c r="HJ30" s="152"/>
      <c r="HK30" s="152"/>
      <c r="HL30" s="152"/>
      <c r="HM30" s="152"/>
      <c r="HN30" s="152"/>
      <c r="HO30" s="152"/>
      <c r="HP30" s="152"/>
      <c r="HQ30" s="152"/>
      <c r="HR30" s="152"/>
      <c r="HS30" s="152"/>
      <c r="HT30" s="152"/>
      <c r="HU30" s="152"/>
      <c r="HV30" s="152"/>
      <c r="HW30" s="152"/>
      <c r="HX30" s="152"/>
      <c r="HY30" s="152"/>
      <c r="HZ30" s="152"/>
      <c r="IA30" s="152"/>
      <c r="IB30" s="152"/>
      <c r="IC30" s="152"/>
      <c r="ID30" s="152"/>
      <c r="IE30" s="152"/>
      <c r="IF30" s="152"/>
      <c r="IG30" s="152"/>
      <c r="IH30" s="152"/>
      <c r="II30" s="152"/>
      <c r="IJ30" s="152"/>
      <c r="IK30" s="152"/>
      <c r="IL30" s="152"/>
      <c r="IM30" s="152"/>
      <c r="IN30" s="152"/>
      <c r="IO30" s="152"/>
      <c r="IP30" s="152"/>
      <c r="IQ30" s="152"/>
      <c r="IR30" s="152"/>
      <c r="IS30" s="152"/>
      <c r="IT30" s="152"/>
      <c r="IU30" s="152"/>
      <c r="IV30" s="152"/>
      <c r="IW30" s="152"/>
    </row>
    <row r="31" customFormat="false" ht="12.75" hidden="false" customHeight="false" outlineLevel="0" collapsed="false">
      <c r="A31" s="152"/>
      <c r="B31" s="15" t="s">
        <v>227</v>
      </c>
      <c r="C31" s="174"/>
      <c r="D31" s="175"/>
      <c r="E31" s="152"/>
      <c r="F31" s="175"/>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c r="DJ31" s="152"/>
      <c r="DK31" s="152"/>
      <c r="DL31" s="152"/>
      <c r="DM31" s="152"/>
      <c r="DN31" s="152"/>
      <c r="DO31" s="152"/>
      <c r="DP31" s="152"/>
      <c r="DQ31" s="152"/>
      <c r="DR31" s="152"/>
      <c r="DS31" s="152"/>
      <c r="DT31" s="152"/>
      <c r="DU31" s="152"/>
      <c r="DV31" s="152"/>
      <c r="DW31" s="152"/>
      <c r="DX31" s="152"/>
      <c r="DY31" s="152"/>
      <c r="DZ31" s="152"/>
      <c r="EA31" s="152"/>
      <c r="EB31" s="152"/>
      <c r="EC31" s="152"/>
      <c r="ED31" s="152"/>
      <c r="EE31" s="152"/>
      <c r="EF31" s="152"/>
      <c r="EG31" s="152"/>
      <c r="EH31" s="152"/>
      <c r="EI31" s="152"/>
      <c r="EJ31" s="152"/>
      <c r="EK31" s="152"/>
      <c r="EL31" s="152"/>
      <c r="EM31" s="152"/>
      <c r="EN31" s="152"/>
      <c r="EO31" s="152"/>
      <c r="EP31" s="152"/>
      <c r="EQ31" s="152"/>
      <c r="ER31" s="152"/>
      <c r="ES31" s="152"/>
      <c r="ET31" s="152"/>
      <c r="EU31" s="152"/>
      <c r="EV31" s="152"/>
      <c r="EW31" s="152"/>
      <c r="EX31" s="152"/>
      <c r="EY31" s="152"/>
      <c r="EZ31" s="152"/>
      <c r="FA31" s="152"/>
      <c r="FB31" s="152"/>
      <c r="FC31" s="152"/>
      <c r="FD31" s="152"/>
      <c r="FE31" s="152"/>
      <c r="FF31" s="152"/>
      <c r="FG31" s="152"/>
      <c r="FH31" s="152"/>
      <c r="FI31" s="152"/>
      <c r="FJ31" s="152"/>
      <c r="FK31" s="152"/>
      <c r="FL31" s="152"/>
      <c r="FM31" s="152"/>
      <c r="FN31" s="152"/>
      <c r="FO31" s="152"/>
      <c r="FP31" s="152"/>
      <c r="FQ31" s="152"/>
      <c r="FR31" s="152"/>
      <c r="FS31" s="152"/>
      <c r="FT31" s="152"/>
      <c r="FU31" s="152"/>
      <c r="FV31" s="152"/>
      <c r="FW31" s="152"/>
      <c r="FX31" s="152"/>
      <c r="FY31" s="152"/>
      <c r="FZ31" s="152"/>
      <c r="GA31" s="152"/>
      <c r="GB31" s="152"/>
      <c r="GC31" s="152"/>
      <c r="GD31" s="152"/>
      <c r="GE31" s="152"/>
      <c r="GF31" s="152"/>
      <c r="GG31" s="152"/>
      <c r="GH31" s="152"/>
      <c r="GI31" s="152"/>
      <c r="GJ31" s="152"/>
      <c r="GK31" s="152"/>
      <c r="GL31" s="152"/>
      <c r="GM31" s="152"/>
      <c r="GN31" s="152"/>
      <c r="GO31" s="152"/>
      <c r="GP31" s="152"/>
      <c r="GQ31" s="152"/>
      <c r="GR31" s="152"/>
      <c r="GS31" s="152"/>
      <c r="GT31" s="152"/>
      <c r="GU31" s="152"/>
      <c r="GV31" s="152"/>
      <c r="GW31" s="152"/>
      <c r="GX31" s="152"/>
      <c r="GY31" s="152"/>
      <c r="GZ31" s="152"/>
      <c r="HA31" s="152"/>
      <c r="HB31" s="152"/>
      <c r="HC31" s="152"/>
      <c r="HD31" s="152"/>
      <c r="HE31" s="152"/>
      <c r="HF31" s="152"/>
      <c r="HG31" s="152"/>
      <c r="HH31" s="152"/>
      <c r="HI31" s="152"/>
      <c r="HJ31" s="152"/>
      <c r="HK31" s="152"/>
      <c r="HL31" s="152"/>
      <c r="HM31" s="152"/>
      <c r="HN31" s="152"/>
      <c r="HO31" s="152"/>
      <c r="HP31" s="152"/>
      <c r="HQ31" s="152"/>
      <c r="HR31" s="152"/>
      <c r="HS31" s="152"/>
      <c r="HT31" s="152"/>
      <c r="HU31" s="152"/>
      <c r="HV31" s="152"/>
      <c r="HW31" s="152"/>
      <c r="HX31" s="152"/>
      <c r="HY31" s="152"/>
      <c r="HZ31" s="152"/>
      <c r="IA31" s="152"/>
      <c r="IB31" s="152"/>
      <c r="IC31" s="152"/>
      <c r="ID31" s="152"/>
      <c r="IE31" s="152"/>
      <c r="IF31" s="152"/>
      <c r="IG31" s="152"/>
      <c r="IH31" s="152"/>
      <c r="II31" s="152"/>
      <c r="IJ31" s="152"/>
      <c r="IK31" s="152"/>
      <c r="IL31" s="152"/>
      <c r="IM31" s="152"/>
      <c r="IN31" s="152"/>
      <c r="IO31" s="152"/>
      <c r="IP31" s="152"/>
      <c r="IQ31" s="152"/>
      <c r="IR31" s="152"/>
      <c r="IS31" s="152"/>
      <c r="IT31" s="152"/>
      <c r="IU31" s="152"/>
      <c r="IV31" s="152"/>
      <c r="IW31" s="152"/>
    </row>
    <row r="32" customFormat="false" ht="12.75" hidden="false" customHeight="false" outlineLevel="0" collapsed="false">
      <c r="A32" s="152"/>
      <c r="B32" s="15" t="s">
        <v>228</v>
      </c>
      <c r="C32" s="174"/>
      <c r="D32" s="175"/>
      <c r="E32" s="152"/>
      <c r="F32" s="175"/>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c r="DW32" s="152"/>
      <c r="DX32" s="152"/>
      <c r="DY32" s="152"/>
      <c r="DZ32" s="152"/>
      <c r="EA32" s="152"/>
      <c r="EB32" s="152"/>
      <c r="EC32" s="152"/>
      <c r="ED32" s="152"/>
      <c r="EE32" s="152"/>
      <c r="EF32" s="152"/>
      <c r="EG32" s="152"/>
      <c r="EH32" s="152"/>
      <c r="EI32" s="152"/>
      <c r="EJ32" s="152"/>
      <c r="EK32" s="152"/>
      <c r="EL32" s="152"/>
      <c r="EM32" s="152"/>
      <c r="EN32" s="152"/>
      <c r="EO32" s="152"/>
      <c r="EP32" s="152"/>
      <c r="EQ32" s="152"/>
      <c r="ER32" s="152"/>
      <c r="ES32" s="152"/>
      <c r="ET32" s="152"/>
      <c r="EU32" s="152"/>
      <c r="EV32" s="152"/>
      <c r="EW32" s="152"/>
      <c r="EX32" s="152"/>
      <c r="EY32" s="152"/>
      <c r="EZ32" s="152"/>
      <c r="FA32" s="152"/>
      <c r="FB32" s="152"/>
      <c r="FC32" s="152"/>
      <c r="FD32" s="152"/>
      <c r="FE32" s="152"/>
      <c r="FF32" s="152"/>
      <c r="FG32" s="152"/>
      <c r="FH32" s="152"/>
      <c r="FI32" s="152"/>
      <c r="FJ32" s="152"/>
      <c r="FK32" s="152"/>
      <c r="FL32" s="152"/>
      <c r="FM32" s="152"/>
      <c r="FN32" s="152"/>
      <c r="FO32" s="152"/>
      <c r="FP32" s="152"/>
      <c r="FQ32" s="152"/>
      <c r="FR32" s="152"/>
      <c r="FS32" s="152"/>
      <c r="FT32" s="152"/>
      <c r="FU32" s="152"/>
      <c r="FV32" s="152"/>
      <c r="FW32" s="152"/>
      <c r="FX32" s="152"/>
      <c r="FY32" s="152"/>
      <c r="FZ32" s="152"/>
      <c r="GA32" s="152"/>
      <c r="GB32" s="152"/>
      <c r="GC32" s="152"/>
      <c r="GD32" s="152"/>
      <c r="GE32" s="152"/>
      <c r="GF32" s="152"/>
      <c r="GG32" s="152"/>
      <c r="GH32" s="152"/>
      <c r="GI32" s="152"/>
      <c r="GJ32" s="152"/>
      <c r="GK32" s="152"/>
      <c r="GL32" s="152"/>
      <c r="GM32" s="152"/>
      <c r="GN32" s="152"/>
      <c r="GO32" s="152"/>
      <c r="GP32" s="152"/>
      <c r="GQ32" s="152"/>
      <c r="GR32" s="152"/>
      <c r="GS32" s="152"/>
      <c r="GT32" s="152"/>
      <c r="GU32" s="152"/>
      <c r="GV32" s="152"/>
      <c r="GW32" s="152"/>
      <c r="GX32" s="152"/>
      <c r="GY32" s="152"/>
      <c r="GZ32" s="152"/>
      <c r="HA32" s="152"/>
      <c r="HB32" s="152"/>
      <c r="HC32" s="152"/>
      <c r="HD32" s="152"/>
      <c r="HE32" s="152"/>
      <c r="HF32" s="152"/>
      <c r="HG32" s="152"/>
      <c r="HH32" s="152"/>
      <c r="HI32" s="152"/>
      <c r="HJ32" s="152"/>
      <c r="HK32" s="152"/>
      <c r="HL32" s="152"/>
      <c r="HM32" s="152"/>
      <c r="HN32" s="152"/>
      <c r="HO32" s="152"/>
      <c r="HP32" s="152"/>
      <c r="HQ32" s="152"/>
      <c r="HR32" s="152"/>
      <c r="HS32" s="152"/>
      <c r="HT32" s="152"/>
      <c r="HU32" s="152"/>
      <c r="HV32" s="152"/>
      <c r="HW32" s="152"/>
      <c r="HX32" s="152"/>
      <c r="HY32" s="152"/>
      <c r="HZ32" s="152"/>
      <c r="IA32" s="152"/>
      <c r="IB32" s="152"/>
      <c r="IC32" s="152"/>
      <c r="ID32" s="152"/>
      <c r="IE32" s="152"/>
      <c r="IF32" s="152"/>
      <c r="IG32" s="152"/>
      <c r="IH32" s="152"/>
      <c r="II32" s="152"/>
      <c r="IJ32" s="152"/>
      <c r="IK32" s="152"/>
      <c r="IL32" s="152"/>
      <c r="IM32" s="152"/>
      <c r="IN32" s="152"/>
      <c r="IO32" s="152"/>
      <c r="IP32" s="152"/>
      <c r="IQ32" s="152"/>
      <c r="IR32" s="152"/>
      <c r="IS32" s="152"/>
      <c r="IT32" s="152"/>
      <c r="IU32" s="152"/>
      <c r="IV32" s="152"/>
      <c r="IW32" s="152"/>
    </row>
    <row r="33" customFormat="false" ht="3.75" hidden="false" customHeight="true" outlineLevel="0" collapsed="false">
      <c r="A33" s="152"/>
      <c r="B33" s="15"/>
      <c r="C33" s="174"/>
      <c r="D33" s="175"/>
      <c r="E33" s="152"/>
      <c r="F33" s="175"/>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row>
    <row r="34" customFormat="false" ht="15.75" hidden="false" customHeight="false" outlineLevel="0" collapsed="false">
      <c r="B34" s="168" t="s">
        <v>229</v>
      </c>
      <c r="C34" s="191" t="n">
        <v>56</v>
      </c>
    </row>
    <row r="35" customFormat="false" ht="4.5" hidden="false" customHeight="true" outlineLevel="0" collapsed="false">
      <c r="B35" s="15"/>
      <c r="C35" s="152"/>
    </row>
    <row r="36" customFormat="false" ht="15.75" hidden="false" customHeight="false" outlineLevel="0" collapsed="false">
      <c r="B36" s="168" t="s">
        <v>230</v>
      </c>
      <c r="C36" s="192" t="n">
        <v>260000</v>
      </c>
      <c r="D36" s="180" t="s">
        <v>192</v>
      </c>
    </row>
    <row r="37" customFormat="false" ht="3.75" hidden="false" customHeight="true" outlineLevel="0" collapsed="false">
      <c r="B37" s="15"/>
      <c r="C37" s="193"/>
    </row>
    <row r="38" customFormat="false" ht="15.75" hidden="false" customHeight="false" outlineLevel="0" collapsed="false">
      <c r="B38" s="168" t="s">
        <v>231</v>
      </c>
      <c r="C38" s="194" t="n">
        <v>17600</v>
      </c>
      <c r="D38" s="180" t="s">
        <v>192</v>
      </c>
    </row>
    <row r="39" customFormat="false" ht="4.5" hidden="false" customHeight="true" outlineLevel="0" collapsed="false">
      <c r="C39" s="159"/>
    </row>
    <row r="40" customFormat="false" ht="6" hidden="false" customHeight="true" outlineLevel="0" collapsed="false">
      <c r="B40" s="176"/>
      <c r="C40" s="161"/>
    </row>
    <row r="41" customFormat="false" ht="12.75" hidden="false" customHeight="false" outlineLevel="0" collapsed="false">
      <c r="D41" s="37"/>
      <c r="F41" s="37"/>
    </row>
    <row r="42" customFormat="false" ht="3.75" hidden="false" customHeight="true" outlineLevel="0" collapsed="false">
      <c r="D42" s="37"/>
      <c r="F42" s="37"/>
    </row>
    <row r="43" customFormat="false" ht="12.75" hidden="false" customHeight="false" outlineLevel="0" collapsed="false">
      <c r="D43" s="37"/>
      <c r="F43" s="37"/>
    </row>
    <row r="44" customFormat="false" ht="3.75" hidden="false" customHeight="true" outlineLevel="0" collapsed="false">
      <c r="D44" s="37"/>
      <c r="F44" s="37"/>
    </row>
    <row r="45" customFormat="false" ht="12.75" hidden="false" customHeight="false" outlineLevel="0" collapsed="false">
      <c r="D45" s="37"/>
      <c r="F45" s="37"/>
    </row>
    <row r="46" customFormat="false" ht="6" hidden="false" customHeight="true" outlineLevel="0" collapsed="false">
      <c r="D46" s="37"/>
      <c r="F46" s="37"/>
    </row>
    <row r="47" customFormat="false" ht="12.75" hidden="false" customHeight="false" outlineLevel="0" collapsed="false">
      <c r="D47" s="37"/>
      <c r="F47" s="37"/>
    </row>
    <row r="48" customFormat="false" ht="6.75" hidden="false" customHeight="true" outlineLevel="0" collapsed="false">
      <c r="D48" s="37"/>
      <c r="F48" s="37"/>
    </row>
    <row r="49" customFormat="false" ht="12.75" hidden="false" customHeight="false" outlineLevel="0" collapsed="false">
      <c r="D49" s="37"/>
      <c r="F49" s="37"/>
    </row>
    <row r="50" customFormat="false" ht="4.5" hidden="false" customHeight="true" outlineLevel="0" collapsed="false">
      <c r="D50" s="37"/>
      <c r="F50" s="37"/>
    </row>
    <row r="51" customFormat="false" ht="12.75" hidden="false" customHeight="false" outlineLevel="0" collapsed="false">
      <c r="D51" s="37"/>
      <c r="F51" s="37"/>
    </row>
    <row r="52" customFormat="false" ht="4.5" hidden="false" customHeight="tru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row r="79" customFormat="false" ht="12.75" hidden="false" customHeight="false" outlineLevel="0" collapsed="false">
      <c r="D79" s="37"/>
      <c r="F79" s="37"/>
    </row>
    <row r="80" customFormat="false" ht="12.75" hidden="false" customHeight="false" outlineLevel="0" collapsed="false">
      <c r="D80" s="37"/>
      <c r="F80" s="37"/>
    </row>
    <row r="81" customFormat="false" ht="12.75" hidden="false" customHeight="false" outlineLevel="0" collapsed="false">
      <c r="D81" s="37"/>
      <c r="F81" s="37"/>
    </row>
    <row r="82" customFormat="false" ht="12.75" hidden="false" customHeight="false" outlineLevel="0" collapsed="false">
      <c r="D82" s="37"/>
      <c r="F82" s="37"/>
    </row>
    <row r="83" customFormat="false" ht="12.75" hidden="false" customHeight="false" outlineLevel="0" collapsed="false">
      <c r="D83" s="37"/>
      <c r="F83" s="37"/>
    </row>
    <row r="84" customFormat="false" ht="12.75" hidden="false" customHeight="false" outlineLevel="0" collapsed="false">
      <c r="D84" s="37"/>
      <c r="F84" s="37"/>
    </row>
    <row r="85" customFormat="false" ht="12.75" hidden="false" customHeight="false" outlineLevel="0" collapsed="false">
      <c r="D85" s="37"/>
      <c r="F85" s="37"/>
    </row>
    <row r="86" customFormat="false" ht="12.75" hidden="false" customHeight="false" outlineLevel="0" collapsed="false">
      <c r="D86" s="37"/>
      <c r="F86" s="37"/>
    </row>
    <row r="87" customFormat="false" ht="12.75" hidden="false" customHeight="false" outlineLevel="0" collapsed="false">
      <c r="D87" s="37"/>
      <c r="F87" s="37"/>
    </row>
  </sheetData>
  <dataValidations count="1">
    <dataValidation allowBlank="true" errorStyle="stop" operator="between" showDropDown="false" showErrorMessage="true" showInputMessage="false" sqref="C4 C9 C14 C19 C24 C29" type="list">
      <formula1>$F$19:$F$21</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2001-11-07T15:41:26Z</dcterms:created>
  <dc:creator>Datastream</dc:creator>
  <dc:description/>
  <dc:language>en-US</dc:language>
  <cp:lastModifiedBy>GE Power Systems</cp:lastModifiedBy>
  <cp:lastPrinted>2002-07-05T15:58:57Z</cp:lastPrinted>
  <dcterms:modified xsi:type="dcterms:W3CDTF">2002-07-05T19:45:47Z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-361627423</vt:r8>
  </property>
  <property fmtid="{D5CDD505-2E9C-101B-9397-08002B2CF9AE}" pid="3" name="_AuthorEmail">
    <vt:lpwstr>Dustin.Caudell@datastream.net</vt:lpwstr>
  </property>
  <property fmtid="{D5CDD505-2E9C-101B-9397-08002B2CF9AE}" pid="4" name="_AuthorEmailDisplayName">
    <vt:lpwstr>Dustin Caudell</vt:lpwstr>
  </property>
  <property fmtid="{D5CDD505-2E9C-101B-9397-08002B2CF9AE}" pid="5" name="_EmailSubject">
    <vt:lpwstr>ROI Model</vt:lpwstr>
  </property>
  <property fmtid="{D5CDD505-2E9C-101B-9397-08002B2CF9AE}" pid="6" name="_PreviousAdHocReviewCycleID">
    <vt:r8>-126104259</vt:r8>
  </property>
</Properties>
</file>