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PUT SHEET" sheetId="1" state="visible" r:id="rId3"/>
    <sheet name="REVENUE SUMMARY" sheetId="2" state="visible" r:id="rId4"/>
    <sheet name="INCREMENTAL REVENUES" sheetId="3" state="visible" r:id="rId5"/>
    <sheet name="INCREMENTAL COS" sheetId="4" state="visible" r:id="rId6"/>
    <sheet name="INCREMENTAL DEPR. EXPENSE" sheetId="5" state="visible" r:id="rId7"/>
    <sheet name="INCREMENTAL TAXES" sheetId="6" state="visible" r:id="rId8"/>
    <sheet name="ESTIMATED RETURN" sheetId="7" state="visible" r:id="rId9"/>
    <sheet name="INCREMENTAL DEFERRED TAX" sheetId="8" state="visible" r:id="rId10"/>
    <sheet name="FED &amp; ST INCOME TAX" sheetId="9" state="visible" r:id="rId11"/>
  </sheets>
  <definedNames>
    <definedName function="false" hidden="false" localSheetId="8" name="_xlnm.Print_Area" vbProcedure="false">'FED &amp; ST INCOME TAX'!$A$1:$W$58</definedName>
    <definedName function="false" hidden="false" localSheetId="3" name="_xlnm.Print_Area" vbProcedure="false">'INCREMENTAL COS'!$A$1:$W$35</definedName>
    <definedName function="false" hidden="false" localSheetId="7" name="_xlnm.Print_Area" vbProcedure="false">'INCREMENTAL DEFERRED TAX'!$A$1:$W$45</definedName>
    <definedName function="false" hidden="false" localSheetId="4" name="_xlnm.Print_Area" vbProcedure="false">'INCREMENTAL DEPR. EXPENSE'!$A$1:$X$39</definedName>
    <definedName function="false" hidden="false" localSheetId="1" name="_xlnm.Print_Area" vbProcedure="false">'REVENUE SUMMARY'!$A$1:$S$39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<sst xmlns="http://schemas.openxmlformats.org/spreadsheetml/2006/main" count="282" uniqueCount="161">
  <si>
    <t xml:space="preserve">TRANSWESTERN PIPELINE COMPANY</t>
  </si>
  <si>
    <t xml:space="preserve">Project Name</t>
  </si>
  <si>
    <t xml:space="preserve">Mainline Expansion </t>
  </si>
  <si>
    <t xml:space="preserve">NOT TO BE FILED</t>
  </si>
  <si>
    <t xml:space="preserve">Amount</t>
  </si>
  <si>
    <t xml:space="preserve">Year 1</t>
  </si>
  <si>
    <t xml:space="preserve">Year 2</t>
  </si>
  <si>
    <t xml:space="preserve">Year 3</t>
  </si>
  <si>
    <t xml:space="preserve">Year 4</t>
  </si>
  <si>
    <t xml:space="preserve">Year 5</t>
  </si>
  <si>
    <t xml:space="preserve">Year 6</t>
  </si>
  <si>
    <t xml:space="preserve">Year 7</t>
  </si>
  <si>
    <t xml:space="preserve">Year 8</t>
  </si>
  <si>
    <t xml:space="preserve">Year 9</t>
  </si>
  <si>
    <t xml:space="preserve">Year 10</t>
  </si>
  <si>
    <t xml:space="preserve">Capital   Investments</t>
  </si>
  <si>
    <t xml:space="preserve">Compression   Facilities</t>
  </si>
  <si>
    <t xml:space="preserve">Town Border Stations</t>
  </si>
  <si>
    <t xml:space="preserve">Main Line Extension</t>
  </si>
  <si>
    <t xml:space="preserve">Pipeline  Tie Over</t>
  </si>
  <si>
    <t xml:space="preserve">Branch Line Loops</t>
  </si>
  <si>
    <t xml:space="preserve">Total Additions</t>
  </si>
  <si>
    <t xml:space="preserve">Less: Plant Retired</t>
  </si>
  <si>
    <t xml:space="preserve">Months in Service Year 1</t>
  </si>
  <si>
    <t xml:space="preserve">O&amp;M Costs</t>
  </si>
  <si>
    <t xml:space="preserve">Revenues</t>
  </si>
  <si>
    <t xml:space="preserve">Ad Valorem Tax Rate</t>
  </si>
  <si>
    <t xml:space="preserve">Total Revenues</t>
  </si>
  <si>
    <t xml:space="preserve">Total O&amp;M Costs</t>
  </si>
  <si>
    <t xml:space="preserve">Revenue Summary  1/</t>
  </si>
  <si>
    <t xml:space="preserve">(IN $000)</t>
  </si>
  <si>
    <t xml:space="preserve">MAX</t>
  </si>
  <si>
    <t xml:space="preserve">DAILY</t>
  </si>
  <si>
    <t xml:space="preserve">MONTHS OF</t>
  </si>
  <si>
    <t xml:space="preserve">DEMAND</t>
  </si>
  <si>
    <t xml:space="preserve">LINE</t>
  </si>
  <si>
    <t xml:space="preserve">REVENUE IN</t>
  </si>
  <si>
    <t xml:space="preserve">RATE</t>
  </si>
  <si>
    <t xml:space="preserve">VOLUMES</t>
  </si>
  <si>
    <t xml:space="preserve">NO.</t>
  </si>
  <si>
    <t xml:space="preserve">DESCRIPTION</t>
  </si>
  <si>
    <t xml:space="preserve">YEAR 1</t>
  </si>
  <si>
    <t xml:space="preserve">SCHEDULE</t>
  </si>
  <si>
    <t xml:space="preserve">(MMBtu)</t>
  </si>
  <si>
    <t xml:space="preserve">YEAR 2</t>
  </si>
  <si>
    <t xml:space="preserve">YEAR 3</t>
  </si>
  <si>
    <t xml:space="preserve">YEAR 4</t>
  </si>
  <si>
    <t xml:space="preserve">YEAR 5</t>
  </si>
  <si>
    <t xml:space="preserve">YEAR 6</t>
  </si>
  <si>
    <t xml:space="preserve">YEAR 7</t>
  </si>
  <si>
    <t xml:space="preserve">YEAR 8</t>
  </si>
  <si>
    <t xml:space="preserve">YEAR 9</t>
  </si>
  <si>
    <t xml:space="preserve">YEAR 10</t>
  </si>
  <si>
    <t xml:space="preserve">INCREMENTAL REVENUES  1/</t>
  </si>
  <si>
    <t xml:space="preserve">Exhibit N</t>
  </si>
  <si>
    <t xml:space="preserve">Page  1 of 7</t>
  </si>
  <si>
    <t xml:space="preserve">ESTIMATED INCREMENTAL REVENUE</t>
  </si>
  <si>
    <t xml:space="preserve">Year  6</t>
  </si>
  <si>
    <t xml:space="preserve">Year  7</t>
  </si>
  <si>
    <t xml:space="preserve">Year  8</t>
  </si>
  <si>
    <t xml:space="preserve">Year  9</t>
  </si>
  <si>
    <t xml:space="preserve">Year  10</t>
  </si>
  <si>
    <t xml:space="preserve">INCREMENTAL COST OF SERVICE</t>
  </si>
  <si>
    <t xml:space="preserve">DIFFERENCE </t>
  </si>
  <si>
    <t xml:space="preserve">1/ Incremental revenues are based on currently existing maximum reservation rates.  Transwestern is fully confident that,</t>
  </si>
  <si>
    <t xml:space="preserve">    upon finalization of contracts for the capacity, the revenues will exceed the incremental cost of service.</t>
  </si>
  <si>
    <t xml:space="preserve">Page 2 of 7</t>
  </si>
  <si>
    <t xml:space="preserve">Estimated   Incremental   Cost   of   Service</t>
  </si>
  <si>
    <t xml:space="preserve">Line</t>
  </si>
  <si>
    <t xml:space="preserve">No.</t>
  </si>
  <si>
    <t xml:space="preserve">Description</t>
  </si>
  <si>
    <t xml:space="preserve">Year   1</t>
  </si>
  <si>
    <t xml:space="preserve">Year  2</t>
  </si>
  <si>
    <t xml:space="preserve">Year  3</t>
  </si>
  <si>
    <t xml:space="preserve">Year  4</t>
  </si>
  <si>
    <t xml:space="preserve">Year  5</t>
  </si>
  <si>
    <t xml:space="preserve">Operating   Expenses   1/</t>
  </si>
  <si>
    <t xml:space="preserve">Depreciation and</t>
  </si>
  <si>
    <t xml:space="preserve">    Amortization Expenses   2/</t>
  </si>
  <si>
    <t xml:space="preserve">Taxes</t>
  </si>
  <si>
    <t xml:space="preserve">Federal Income Tax    3/</t>
  </si>
  <si>
    <t xml:space="preserve">State Income Tax    4/</t>
  </si>
  <si>
    <t xml:space="preserve">Other    5/</t>
  </si>
  <si>
    <t xml:space="preserve">Return  @   10.29%    6/</t>
  </si>
  <si>
    <t xml:space="preserve">     Total Cost of Service</t>
  </si>
  <si>
    <t xml:space="preserve">1/  Incremental O&amp;M</t>
  </si>
  <si>
    <t xml:space="preserve">2/  From Exhibit N, Page 3, Line 11</t>
  </si>
  <si>
    <t xml:space="preserve">3/  From Exhibit N, Page 7, Line 12</t>
  </si>
  <si>
    <t xml:space="preserve">4/  From Exhibit N, Page7, Line 15</t>
  </si>
  <si>
    <t xml:space="preserve">5/  From Exhibit N, Page 4, Line 2</t>
  </si>
  <si>
    <t xml:space="preserve">6/  From Exhibit N, Page 5, Line 5</t>
  </si>
  <si>
    <t xml:space="preserve">Page  3 of 7</t>
  </si>
  <si>
    <t xml:space="preserve">Estimated   Incremental   Depreciation    Expense</t>
  </si>
  <si>
    <t xml:space="preserve">Months in</t>
  </si>
  <si>
    <t xml:space="preserve">Service</t>
  </si>
  <si>
    <t xml:space="preserve">Rate    1/</t>
  </si>
  <si>
    <t xml:space="preserve">Depreciation   Rate</t>
  </si>
  <si>
    <t xml:space="preserve">     Total</t>
  </si>
  <si>
    <t xml:space="preserve">Depreciation   and </t>
  </si>
  <si>
    <t xml:space="preserve">   Amortization   Expense</t>
  </si>
  <si>
    <t xml:space="preserve">Depreciation - @ 1.20%</t>
  </si>
  <si>
    <t xml:space="preserve">Less: Depr Exp on Retired Plant</t>
  </si>
  <si>
    <t xml:space="preserve">Incremental Depreciation Exp.</t>
  </si>
  <si>
    <t xml:space="preserve">1/   Depreciation rate of 1.20% is the same rate approved in Transwestern's RP93-34 Rate Case Settlement.</t>
  </si>
  <si>
    <t xml:space="preserve">Page  4 of 7</t>
  </si>
  <si>
    <t xml:space="preserve">Estimated   Incremental   Taxes   Other</t>
  </si>
  <si>
    <t xml:space="preserve">Ad Valorem Taxes</t>
  </si>
  <si>
    <t xml:space="preserve">   Total Taxes  -  Other</t>
  </si>
  <si>
    <t xml:space="preserve">Page 5 of  7</t>
  </si>
  <si>
    <t xml:space="preserve">Estimated   Return</t>
  </si>
  <si>
    <t xml:space="preserve">Plant</t>
  </si>
  <si>
    <t xml:space="preserve">Less:</t>
  </si>
  <si>
    <t xml:space="preserve">   Accumulated Provision for</t>
  </si>
  <si>
    <t xml:space="preserve">      Depreciation and Amort.</t>
  </si>
  <si>
    <t xml:space="preserve">Accumulated Deferred </t>
  </si>
  <si>
    <t xml:space="preserve">   Income Taxes</t>
  </si>
  <si>
    <t xml:space="preserve">   Total Rate Base</t>
  </si>
  <si>
    <t xml:space="preserve">Total Rate of</t>
  </si>
  <si>
    <t xml:space="preserve">    Return  @ 10.29%        1/</t>
  </si>
  <si>
    <t xml:space="preserve">Return on Equity</t>
  </si>
  <si>
    <t xml:space="preserve">Return on Debt</t>
  </si>
  <si>
    <t xml:space="preserve">Total  Return on Rate Base</t>
  </si>
  <si>
    <t xml:space="preserve">1/  Rate of Return of 10.29% is Transwestern's settlement rate filed in its RP93-34 rate case.</t>
  </si>
  <si>
    <t xml:space="preserve">Page  6 of 7</t>
  </si>
  <si>
    <t xml:space="preserve">Estimated   Incremental   Deferred   Taxes</t>
  </si>
  <si>
    <t xml:space="preserve">Tax  Plant</t>
  </si>
  <si>
    <t xml:space="preserve">     Plant Addition</t>
  </si>
  <si>
    <t xml:space="preserve">  Total Plant in Service</t>
  </si>
  <si>
    <t xml:space="preserve">Accumulated  Deferred  Taxes:</t>
  </si>
  <si>
    <t xml:space="preserve">Accumulated Tax Depreciation   %</t>
  </si>
  <si>
    <t xml:space="preserve">Total Tax Depreciation</t>
  </si>
  <si>
    <t xml:space="preserve">Accumulated Book  Depreciation   %  1/</t>
  </si>
  <si>
    <t xml:space="preserve">Accumulated Book Depreciation </t>
  </si>
  <si>
    <t xml:space="preserve">Accumulated Excess Tax Depreciation</t>
  </si>
  <si>
    <t xml:space="preserve">Effective Tax Rate   2/</t>
  </si>
  <si>
    <t xml:space="preserve">Total end of year Accumulated Deferred</t>
  </si>
  <si>
    <t xml:space="preserve">          Taxes Balance  - Credit</t>
  </si>
  <si>
    <t xml:space="preserve">1/   Depreciation rate of 1.2% is the same rate approved in Transwestern's RP93-34 Rate Case Settlement.</t>
  </si>
  <si>
    <t xml:space="preserve">2/  Includes Transwestern's composite state income tax rate of 7.01%, which is the same rate filed in its RP93-34 rate case. </t>
  </si>
  <si>
    <t xml:space="preserve">Page  7 of  7</t>
  </si>
  <si>
    <t xml:space="preserve">Estimated Federal and State Income Taxes</t>
  </si>
  <si>
    <t xml:space="preserve">Return on Equity    1/</t>
  </si>
  <si>
    <t xml:space="preserve">Return on Debt    1/</t>
  </si>
  <si>
    <t xml:space="preserve">Total Return</t>
  </si>
  <si>
    <t xml:space="preserve">Interest expense</t>
  </si>
  <si>
    <t xml:space="preserve">Other Adjustments:</t>
  </si>
  <si>
    <t xml:space="preserve">Amortization of AFUDC Equity   2/</t>
  </si>
  <si>
    <t xml:space="preserve">     Subtotal</t>
  </si>
  <si>
    <t xml:space="preserve">Taxable Income After Adjustments</t>
  </si>
  <si>
    <t xml:space="preserve">Federal Income Tax  (53.8462% of line 7)</t>
  </si>
  <si>
    <t xml:space="preserve">Taxable Income Before Income Taxes</t>
  </si>
  <si>
    <t xml:space="preserve">Federal Income Tax Applicable to :</t>
  </si>
  <si>
    <t xml:space="preserve">   Common Equity</t>
  </si>
  <si>
    <t xml:space="preserve">   Other Tax Adjustments</t>
  </si>
  <si>
    <t xml:space="preserve">      Total Federal Income Tax</t>
  </si>
  <si>
    <t xml:space="preserve">State Income Tax  Applicable to:</t>
  </si>
  <si>
    <t xml:space="preserve">Total State Income Tax</t>
  </si>
  <si>
    <t xml:space="preserve">(7.01% of Line 9)   3/</t>
  </si>
  <si>
    <t xml:space="preserve">1/  Rate of Return of 10.29% is based on pre-tax return rate of 14.65% stipulated in Transwestern's RP93-34 Rate Case Settlement.</t>
  </si>
  <si>
    <t xml:space="preserve">2/ AFUDC Equity is taxed as it is recovered.</t>
  </si>
  <si>
    <t xml:space="preserve">3/   Transwestern's composite state income tax rate of 7.01% is the same rate filed in its RP93-34 rate case.</t>
  </si>
</sst>
</file>

<file path=xl/styles.xml><?xml version="1.0" encoding="utf-8"?>
<styleSheet xmlns="http://schemas.openxmlformats.org/spreadsheetml/2006/main">
  <numFmts count="23">
    <numFmt numFmtId="164" formatCode="General"/>
    <numFmt numFmtId="165" formatCode="[$-409]#,##0_);[RED]\(#,##0\)"/>
    <numFmt numFmtId="166" formatCode="_(\$* #,##0_);_(\$* \(#,##0\);_(\$* \-_);_(@_)"/>
    <numFmt numFmtId="167" formatCode="_(* #,##0_);_(* \(#,##0\);_(* \-_);_(@_)"/>
    <numFmt numFmtId="168" formatCode="\$#,##0.000_);[RED]&quot;($&quot;#,##0.000\)"/>
    <numFmt numFmtId="169" formatCode="0%"/>
    <numFmt numFmtId="170" formatCode="0.00%"/>
    <numFmt numFmtId="171" formatCode="\$#,##0_);&quot;($&quot;#,##0\)"/>
    <numFmt numFmtId="172" formatCode="\$#,##0"/>
    <numFmt numFmtId="173" formatCode="[$-409]#,##0_);\(#,##0\)"/>
    <numFmt numFmtId="174" formatCode="\$#,##0.0000_);&quot;($&quot;#,##0.0000\)"/>
    <numFmt numFmtId="175" formatCode="\$#,##0.00_);[RED]&quot;($&quot;#,##0.00\)"/>
    <numFmt numFmtId="176" formatCode="_(\$* #,##0.00_);_(\$* \(#,##0.00\);_(\$* \-_);_(@_)"/>
    <numFmt numFmtId="177" formatCode="_(\$* #,##0.0000_);_(\$* \(#,##0.0000\);_(\$* \-_);_(@_)"/>
    <numFmt numFmtId="178" formatCode="#,##0.00"/>
    <numFmt numFmtId="179" formatCode="_(\$* #,##0.000_);_(\$* \(#,##0.000\);_(\$* \-_);_(@_)"/>
    <numFmt numFmtId="180" formatCode="\$#,##0_);[RED]&quot;($&quot;#,##0\)"/>
    <numFmt numFmtId="181" formatCode="_(\$* #,##0_);_(\$* \(#,##0\);_(\$* \-??_);_(@_)"/>
    <numFmt numFmtId="182" formatCode="_(\$* #,##0.00_);_(\$* \(#,##0.00\);_(\$* \-??_);_(@_)"/>
    <numFmt numFmtId="183" formatCode="_(\$* #,##0.00000_);_(\$* \(#,##0.00000\);_(\$* \-_);_(@_)"/>
    <numFmt numFmtId="184" formatCode="_(\$* #,##0.0000000_);_(\$* \(#,##0.0000000\);_(\$* \-_);_(@_)"/>
    <numFmt numFmtId="185" formatCode="_(\$* #,##0.000000_);_(\$* \(#,##0.000000\);_(\$* \-_);_(@_)"/>
    <numFmt numFmtId="186" formatCode="0.000%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0"/>
    </font>
    <font>
      <b val="true"/>
      <sz val="12"/>
      <name val="Arial"/>
      <family val="2"/>
    </font>
    <font>
      <b val="true"/>
      <sz val="10"/>
      <name val="MS Sans Serif"/>
      <family val="0"/>
    </font>
    <font>
      <b val="true"/>
      <sz val="12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4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0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6" fillId="2" borderId="0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2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3" xfId="1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0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2" borderId="0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4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7" fillId="0" borderId="0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7" fillId="0" borderId="0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" fillId="0" borderId="0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4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1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8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5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5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6" xfId="18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9" fillId="0" borderId="6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9" fillId="0" borderId="0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9" fillId="0" borderId="0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9" fillId="0" borderId="0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9" fillId="0" borderId="0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5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9" fillId="0" borderId="0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FED &amp; ST INCOME TAX" xfId="20"/>
    <cellStyle name="Normal_FED &amp; ST INCOME TAX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6.13"/>
    <col collapsed="false" customWidth="true" hidden="false" outlineLevel="0" max="2" min="2" style="2" width="17.14"/>
    <col collapsed="false" customWidth="true" hidden="false" outlineLevel="0" max="3" min="3" style="1" width="14.14"/>
    <col collapsed="false" customWidth="true" hidden="false" outlineLevel="0" max="4" min="4" style="1" width="14.41"/>
    <col collapsed="false" customWidth="true" hidden="false" outlineLevel="0" max="5" min="5" style="1" width="14.28"/>
    <col collapsed="false" customWidth="true" hidden="false" outlineLevel="0" max="6" min="6" style="1" width="14.7"/>
    <col collapsed="false" customWidth="true" hidden="false" outlineLevel="0" max="7" min="7" style="1" width="14.99"/>
    <col collapsed="false" customWidth="true" hidden="false" outlineLevel="0" max="8" min="8" style="1" width="14.41"/>
    <col collapsed="false" customWidth="true" hidden="false" outlineLevel="0" max="9" min="9" style="1" width="14.85"/>
    <col collapsed="false" customWidth="true" hidden="false" outlineLevel="0" max="10" min="10" style="1" width="14.41"/>
    <col collapsed="false" customWidth="true" hidden="false" outlineLevel="0" max="11" min="11" style="1" width="15.7"/>
    <col collapsed="false" customWidth="false" hidden="false" outlineLevel="0" max="257" min="12" style="1" width="9.14"/>
  </cols>
  <sheetData>
    <row r="1" customFormat="false" ht="12" hidden="false" customHeight="false" outlineLevel="0" collapsed="false">
      <c r="A1" s="3" t="s">
        <v>0</v>
      </c>
    </row>
    <row r="2" customFormat="false" ht="13.5" hidden="false" customHeight="false" outlineLevel="0" collapsed="false">
      <c r="A2" s="3" t="s">
        <v>1</v>
      </c>
      <c r="B2" s="4" t="s">
        <v>2</v>
      </c>
      <c r="C2" s="5"/>
      <c r="F2" s="6" t="s">
        <v>3</v>
      </c>
      <c r="G2" s="7"/>
    </row>
    <row r="3" customFormat="false" ht="11.25" hidden="false" customHeight="false" outlineLevel="0" collapsed="false">
      <c r="B3" s="8" t="s">
        <v>4</v>
      </c>
    </row>
    <row r="4" customFormat="false" ht="11.25" hidden="false" customHeight="false" outlineLevel="0" collapsed="false"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</row>
    <row r="5" customFormat="false" ht="11.25" hidden="false" customHeight="false" outlineLevel="0" collapsed="false">
      <c r="A5" s="3" t="s">
        <v>15</v>
      </c>
      <c r="B5" s="9"/>
    </row>
    <row r="6" customFormat="false" ht="11.25" hidden="false" customHeight="false" outlineLevel="0" collapsed="false">
      <c r="A6" s="3" t="s">
        <v>16</v>
      </c>
      <c r="B6" s="10"/>
      <c r="I6" s="1" t="n">
        <v>0</v>
      </c>
    </row>
    <row r="7" customFormat="false" ht="11.25" hidden="false" customHeight="false" outlineLevel="0" collapsed="false">
      <c r="A7" s="3" t="s">
        <v>17</v>
      </c>
      <c r="B7" s="10"/>
    </row>
    <row r="8" customFormat="false" ht="11.25" hidden="false" customHeight="false" outlineLevel="0" collapsed="false">
      <c r="A8" s="3" t="s">
        <v>18</v>
      </c>
      <c r="B8" s="10" t="n">
        <v>93300000</v>
      </c>
    </row>
    <row r="9" customFormat="false" ht="11.25" hidden="false" customHeight="false" outlineLevel="0" collapsed="false">
      <c r="A9" s="3" t="s">
        <v>19</v>
      </c>
      <c r="B9" s="10"/>
    </row>
    <row r="10" customFormat="false" ht="11.25" hidden="false" customHeight="false" outlineLevel="0" collapsed="false">
      <c r="A10" s="3" t="s">
        <v>20</v>
      </c>
      <c r="B10" s="10"/>
    </row>
    <row r="11" customFormat="false" ht="11.25" hidden="false" customHeight="false" outlineLevel="0" collapsed="false">
      <c r="A11" s="11" t="s">
        <v>21</v>
      </c>
      <c r="B11" s="10" t="n">
        <f aca="false">SUM(B6:B10)</f>
        <v>93300000</v>
      </c>
      <c r="C11" s="10" t="n">
        <f aca="false">SUM(C6:C10)</f>
        <v>0</v>
      </c>
      <c r="D11" s="10" t="n">
        <f aca="false">SUM(D6:D10)</f>
        <v>0</v>
      </c>
      <c r="E11" s="10" t="n">
        <f aca="false">SUM(E6:E10)</f>
        <v>0</v>
      </c>
      <c r="F11" s="10" t="n">
        <f aca="false">SUM(F6:F10)</f>
        <v>0</v>
      </c>
      <c r="G11" s="10" t="n">
        <f aca="false">SUM(G6:G10)</f>
        <v>0</v>
      </c>
      <c r="H11" s="10" t="n">
        <f aca="false">SUM(H6:H10)</f>
        <v>0</v>
      </c>
      <c r="I11" s="10" t="n">
        <f aca="false">SUM(I6:I10)</f>
        <v>0</v>
      </c>
      <c r="J11" s="10" t="n">
        <f aca="false">SUM(J6:J10)</f>
        <v>0</v>
      </c>
      <c r="K11" s="10" t="n">
        <f aca="false">SUM(K6:K10)</f>
        <v>0</v>
      </c>
    </row>
    <row r="12" customFormat="false" ht="11.25" hidden="false" customHeight="false" outlineLevel="0" collapsed="false">
      <c r="A12" s="3"/>
      <c r="B12" s="9"/>
    </row>
    <row r="13" customFormat="false" ht="11.25" hidden="false" customHeight="false" outlineLevel="0" collapsed="false">
      <c r="A13" s="3" t="s">
        <v>22</v>
      </c>
      <c r="B13" s="9" t="n">
        <v>-30800000</v>
      </c>
    </row>
    <row r="16" customFormat="false" ht="11.25" hidden="false" customHeight="false" outlineLevel="0" collapsed="false">
      <c r="A16" s="3" t="s">
        <v>23</v>
      </c>
      <c r="B16" s="12" t="n">
        <v>12</v>
      </c>
    </row>
    <row r="17" customFormat="false" ht="11.25" hidden="false" customHeight="false" outlineLevel="0" collapsed="false">
      <c r="B17" s="13" t="s">
        <v>5</v>
      </c>
      <c r="C17" s="13" t="s">
        <v>6</v>
      </c>
      <c r="D17" s="13" t="s">
        <v>7</v>
      </c>
      <c r="E17" s="13" t="s">
        <v>8</v>
      </c>
      <c r="F17" s="13" t="s">
        <v>9</v>
      </c>
      <c r="G17" s="13" t="s">
        <v>10</v>
      </c>
      <c r="H17" s="13" t="s">
        <v>11</v>
      </c>
      <c r="I17" s="13" t="s">
        <v>12</v>
      </c>
      <c r="J17" s="13" t="s">
        <v>13</v>
      </c>
      <c r="K17" s="13" t="s">
        <v>14</v>
      </c>
    </row>
    <row r="18" customFormat="false" ht="11.25" hidden="false" customHeight="false" outlineLevel="0" collapsed="false">
      <c r="A18" s="3" t="s">
        <v>24</v>
      </c>
      <c r="B18" s="10" t="n">
        <v>-739000</v>
      </c>
      <c r="C18" s="10" t="n">
        <f aca="false">+B18*1.03</f>
        <v>-761170</v>
      </c>
      <c r="D18" s="10" t="n">
        <f aca="false">+C18*1.03</f>
        <v>-784005.1</v>
      </c>
      <c r="E18" s="10" t="n">
        <f aca="false">+D18*1.03</f>
        <v>-807525.253</v>
      </c>
      <c r="F18" s="10" t="n">
        <f aca="false">+E18*1.03</f>
        <v>-831751.01059</v>
      </c>
      <c r="G18" s="10" t="n">
        <f aca="false">+F18*1.03</f>
        <v>-856703.5409077</v>
      </c>
      <c r="H18" s="10" t="n">
        <f aca="false">+G18*1.03</f>
        <v>-882404.647134931</v>
      </c>
      <c r="I18" s="10" t="n">
        <f aca="false">+H18*1.03</f>
        <v>-908876.786548979</v>
      </c>
      <c r="J18" s="10" t="n">
        <f aca="false">+I18*1.03</f>
        <v>-936143.090145448</v>
      </c>
      <c r="K18" s="10" t="n">
        <f aca="false">+J18*1.03</f>
        <v>-964227.382849812</v>
      </c>
    </row>
    <row r="19" customFormat="false" ht="11.25" hidden="false" customHeight="false" outlineLevel="0" collapsed="false">
      <c r="B19" s="1"/>
    </row>
    <row r="20" customFormat="false" ht="11.25" hidden="false" customHeight="false" outlineLevel="0" collapsed="false">
      <c r="A20" s="3"/>
      <c r="B20" s="9"/>
    </row>
    <row r="21" customFormat="false" ht="11.25" hidden="false" customHeight="false" outlineLevel="0" collapsed="false">
      <c r="B21" s="3" t="s">
        <v>5</v>
      </c>
      <c r="C21" s="3" t="s">
        <v>6</v>
      </c>
      <c r="D21" s="3" t="s">
        <v>7</v>
      </c>
      <c r="E21" s="3" t="s">
        <v>8</v>
      </c>
      <c r="F21" s="3" t="s">
        <v>9</v>
      </c>
      <c r="G21" s="3" t="s">
        <v>10</v>
      </c>
      <c r="H21" s="3" t="s">
        <v>11</v>
      </c>
      <c r="I21" s="3" t="s">
        <v>12</v>
      </c>
      <c r="J21" s="3" t="s">
        <v>13</v>
      </c>
      <c r="K21" s="3" t="s">
        <v>14</v>
      </c>
    </row>
    <row r="22" customFormat="false" ht="11.25" hidden="false" customHeight="false" outlineLevel="0" collapsed="false">
      <c r="A22" s="3" t="s">
        <v>25</v>
      </c>
      <c r="B22" s="10" t="n">
        <f aca="false">+'REVENUE SUMMARY'!J37</f>
        <v>18905175</v>
      </c>
      <c r="C22" s="10" t="n">
        <f aca="false">+'REVENUE SUMMARY'!K37</f>
        <v>18905175</v>
      </c>
      <c r="D22" s="10" t="n">
        <f aca="false">+'REVENUE SUMMARY'!L37</f>
        <v>18905175</v>
      </c>
      <c r="E22" s="10" t="n">
        <f aca="false">+'REVENUE SUMMARY'!M37</f>
        <v>18905175</v>
      </c>
      <c r="F22" s="10" t="n">
        <f aca="false">+'REVENUE SUMMARY'!N37</f>
        <v>18905175</v>
      </c>
      <c r="G22" s="10" t="n">
        <f aca="false">+'REVENUE SUMMARY'!O37</f>
        <v>18905175</v>
      </c>
      <c r="H22" s="10" t="n">
        <f aca="false">+'REVENUE SUMMARY'!P37</f>
        <v>18905175</v>
      </c>
      <c r="I22" s="10" t="n">
        <f aca="false">+'REVENUE SUMMARY'!Q37</f>
        <v>18905175</v>
      </c>
      <c r="J22" s="10" t="n">
        <f aca="false">+'REVENUE SUMMARY'!R37</f>
        <v>18905175</v>
      </c>
      <c r="K22" s="10" t="n">
        <f aca="false">+'REVENUE SUMMARY'!S37</f>
        <v>18905175</v>
      </c>
    </row>
    <row r="23" customFormat="false" ht="11.25" hidden="false" customHeight="false" outlineLevel="0" collapsed="false">
      <c r="C23" s="14"/>
    </row>
    <row r="24" customFormat="false" ht="11.25" hidden="false" customHeight="false" outlineLevel="0" collapsed="false">
      <c r="A24" s="3"/>
      <c r="B24" s="9"/>
      <c r="E24" s="15"/>
    </row>
    <row r="25" customFormat="false" ht="11.25" hidden="false" customHeight="false" outlineLevel="0" collapsed="false">
      <c r="E25" s="15"/>
    </row>
    <row r="26" customFormat="false" ht="11.25" hidden="false" customHeight="false" outlineLevel="0" collapsed="false">
      <c r="A26" s="3" t="s">
        <v>26</v>
      </c>
      <c r="B26" s="16" t="n">
        <v>0.016</v>
      </c>
      <c r="E26" s="15"/>
    </row>
    <row r="27" customFormat="false" ht="11.25" hidden="false" customHeight="false" outlineLevel="0" collapsed="false">
      <c r="E27" s="15"/>
    </row>
    <row r="28" customFormat="false" ht="11.25" hidden="false" customHeight="false" outlineLevel="0" collapsed="false">
      <c r="E28" s="15"/>
      <c r="F28" s="1" t="s">
        <v>27</v>
      </c>
    </row>
    <row r="29" customFormat="false" ht="11.25" hidden="false" customHeight="false" outlineLevel="0" collapsed="false">
      <c r="E29" s="15"/>
      <c r="F29" s="17" t="n">
        <f aca="false">SUM(B22:K22)</f>
        <v>189051750</v>
      </c>
    </row>
    <row r="30" customFormat="false" ht="11.25" hidden="false" customHeight="false" outlineLevel="0" collapsed="false">
      <c r="E30" s="15"/>
    </row>
    <row r="31" customFormat="false" ht="11.25" hidden="false" customHeight="false" outlineLevel="0" collapsed="false">
      <c r="E31" s="15"/>
      <c r="F31" s="1" t="s">
        <v>28</v>
      </c>
    </row>
    <row r="32" customFormat="false" ht="11.25" hidden="false" customHeight="false" outlineLevel="0" collapsed="false">
      <c r="E32" s="15"/>
      <c r="F32" s="17" t="n">
        <f aca="false">SUM(B18:K18)</f>
        <v>-8471806.81117687</v>
      </c>
    </row>
    <row r="33" customFormat="false" ht="11.25" hidden="false" customHeight="false" outlineLevel="0" collapsed="false">
      <c r="E33" s="15"/>
      <c r="F33" s="18"/>
    </row>
    <row r="34" customFormat="false" ht="11.25" hidden="false" customHeight="false" outlineLevel="0" collapsed="false">
      <c r="E34" s="15"/>
      <c r="F34" s="19"/>
    </row>
    <row r="35" customFormat="false" ht="11.25" hidden="false" customHeight="false" outlineLevel="0" collapsed="false">
      <c r="E35" s="15"/>
      <c r="F35" s="20"/>
    </row>
    <row r="36" customFormat="false" ht="11.25" hidden="false" customHeight="false" outlineLevel="0" collapsed="false">
      <c r="E36" s="15"/>
    </row>
    <row r="37" customFormat="false" ht="11.25" hidden="false" customHeight="false" outlineLevel="0" collapsed="false">
      <c r="E37" s="15"/>
    </row>
    <row r="38" customFormat="false" ht="11.25" hidden="false" customHeight="false" outlineLevel="0" collapsed="false">
      <c r="E38" s="15"/>
    </row>
    <row r="39" customFormat="false" ht="11.25" hidden="false" customHeight="false" outlineLevel="0" collapsed="false">
      <c r="E39" s="15"/>
    </row>
    <row r="40" customFormat="false" ht="11.25" hidden="false" customHeight="false" outlineLevel="0" collapsed="false">
      <c r="E40" s="15"/>
    </row>
    <row r="41" customFormat="false" ht="11.25" hidden="false" customHeight="false" outlineLevel="0" collapsed="false">
      <c r="E41" s="15"/>
    </row>
    <row r="42" customFormat="false" ht="11.25" hidden="false" customHeight="false" outlineLevel="0" collapsed="false">
      <c r="E42" s="15"/>
    </row>
    <row r="43" customFormat="false" ht="11.25" hidden="false" customHeight="false" outlineLevel="0" collapsed="false">
      <c r="E43" s="15"/>
    </row>
    <row r="44" customFormat="false" ht="11.25" hidden="false" customHeight="false" outlineLevel="0" collapsed="false">
      <c r="E44" s="15"/>
    </row>
    <row r="45" customFormat="false" ht="11.25" hidden="false" customHeight="false" outlineLevel="0" collapsed="false">
      <c r="E45" s="15"/>
    </row>
    <row r="46" customFormat="false" ht="11.25" hidden="false" customHeight="false" outlineLevel="0" collapsed="false">
      <c r="E46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3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J19" activeCellId="0" sqref="J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1" width="2.13"/>
    <col collapsed="false" customWidth="true" hidden="false" outlineLevel="0" max="2" min="2" style="21" width="4.28"/>
    <col collapsed="false" customWidth="true" hidden="false" outlineLevel="0" max="3" min="3" style="21" width="2.13"/>
    <col collapsed="false" customWidth="true" hidden="false" outlineLevel="0" max="4" min="4" style="21" width="31.56"/>
    <col collapsed="false" customWidth="true" hidden="false" outlineLevel="0" max="5" min="5" style="21" width="1.56"/>
    <col collapsed="false" customWidth="true" hidden="false" outlineLevel="0" max="6" min="6" style="22" width="13.7"/>
    <col collapsed="false" customWidth="true" hidden="false" outlineLevel="0" max="7" min="7" style="22" width="12.7"/>
    <col collapsed="false" customWidth="true" hidden="false" outlineLevel="0" max="8" min="8" style="22" width="11.56"/>
    <col collapsed="false" customWidth="true" hidden="false" outlineLevel="0" max="9" min="9" style="22" width="10.99"/>
    <col collapsed="false" customWidth="true" hidden="false" outlineLevel="0" max="19" min="10" style="21" width="14.7"/>
    <col collapsed="false" customWidth="false" hidden="false" outlineLevel="0" max="257" min="20" style="21" width="9.14"/>
  </cols>
  <sheetData>
    <row r="1" customFormat="false" ht="13.5" hidden="false" customHeight="false" outlineLevel="0" collapsed="false">
      <c r="B1" s="22"/>
      <c r="J1" s="23"/>
      <c r="K1" s="23"/>
      <c r="L1" s="23"/>
      <c r="M1" s="0"/>
      <c r="N1" s="23"/>
      <c r="O1" s="23"/>
      <c r="P1" s="23"/>
      <c r="Q1" s="23"/>
      <c r="R1" s="23"/>
      <c r="S1" s="23"/>
    </row>
    <row r="2" customFormat="false" ht="13.5" hidden="false" customHeight="false" outlineLevel="0" collapsed="false">
      <c r="B2" s="22"/>
      <c r="J2" s="23"/>
      <c r="K2" s="23"/>
      <c r="L2" s="23"/>
      <c r="M2" s="23"/>
      <c r="N2" s="23"/>
      <c r="O2" s="6" t="s">
        <v>3</v>
      </c>
      <c r="P2" s="24"/>
      <c r="Q2" s="23"/>
      <c r="R2" s="23"/>
      <c r="S2" s="23"/>
    </row>
    <row r="3" customFormat="false" ht="12.75" hidden="false" customHeight="false" outlineLevel="0" collapsed="false">
      <c r="B3" s="22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customFormat="false" ht="12.75" hidden="false" customHeight="false" outlineLevel="0" collapsed="false">
      <c r="B4" s="22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customFormat="false" ht="15.75" hidden="false" customHeight="false" outlineLevel="0" collapsed="false">
      <c r="A5" s="25" t="str">
        <f aca="false">+'INCREMENTAL REVENUES'!A5</f>
        <v>TRANSWESTERN PIPELINE COMPANY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</row>
    <row r="6" customFormat="false" ht="12.75" hidden="false" customHeight="false" outlineLevel="0" collapsed="false">
      <c r="A6" s="26" t="str">
        <f aca="false">+'INCREMENTAL REVENUES'!A6</f>
        <v>Mainline Expansion 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</row>
    <row r="7" customFormat="false" ht="12.75" hidden="false" customHeight="false" outlineLevel="0" collapsed="false">
      <c r="A7" s="26" t="s">
        <v>29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</row>
    <row r="8" customFormat="false" ht="12.75" hidden="false" customHeight="false" outlineLevel="0" collapsed="false">
      <c r="A8" s="26" t="s">
        <v>30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</row>
    <row r="9" customFormat="false" ht="12.75" hidden="false" customHeight="false" outlineLevel="0" collapsed="false">
      <c r="A9" s="22"/>
      <c r="B9" s="27"/>
      <c r="C9" s="22"/>
      <c r="D9" s="22"/>
      <c r="E9" s="22"/>
      <c r="H9" s="22" t="s">
        <v>31</v>
      </c>
      <c r="J9" s="28"/>
      <c r="K9" s="28"/>
      <c r="L9" s="28"/>
      <c r="M9" s="28"/>
      <c r="N9" s="28"/>
      <c r="O9" s="28"/>
      <c r="P9" s="28"/>
      <c r="Q9" s="28"/>
      <c r="R9" s="28"/>
      <c r="S9" s="28"/>
    </row>
    <row r="10" customFormat="false" ht="12.75" hidden="false" customHeight="false" outlineLevel="0" collapsed="false">
      <c r="A10" s="0"/>
      <c r="B10" s="22"/>
      <c r="C10" s="22"/>
      <c r="D10" s="22"/>
      <c r="E10" s="22"/>
      <c r="H10" s="22" t="s">
        <v>32</v>
      </c>
      <c r="J10" s="28"/>
      <c r="K10" s="28"/>
      <c r="L10" s="28"/>
      <c r="M10" s="28"/>
      <c r="N10" s="28"/>
      <c r="O10" s="28"/>
      <c r="P10" s="28"/>
      <c r="Q10" s="28"/>
      <c r="R10" s="28"/>
      <c r="S10" s="23"/>
    </row>
    <row r="11" customFormat="false" ht="12.75" hidden="false" customHeight="false" outlineLevel="0" collapsed="false">
      <c r="B11" s="22"/>
      <c r="F11" s="22" t="s">
        <v>33</v>
      </c>
      <c r="H11" s="22" t="s">
        <v>34</v>
      </c>
      <c r="J11" s="23"/>
      <c r="K11" s="23"/>
      <c r="L11" s="23"/>
      <c r="M11" s="23"/>
      <c r="N11" s="23"/>
      <c r="O11" s="23"/>
      <c r="P11" s="23"/>
      <c r="Q11" s="23"/>
      <c r="R11" s="23"/>
      <c r="S11" s="23"/>
    </row>
    <row r="12" customFormat="false" ht="12.75" hidden="false" customHeight="false" outlineLevel="0" collapsed="false">
      <c r="B12" s="22" t="s">
        <v>35</v>
      </c>
      <c r="F12" s="22" t="s">
        <v>36</v>
      </c>
      <c r="G12" s="22" t="s">
        <v>37</v>
      </c>
      <c r="H12" s="21" t="s">
        <v>38</v>
      </c>
      <c r="I12" s="22" t="s">
        <v>34</v>
      </c>
      <c r="J12" s="23"/>
      <c r="K12" s="23"/>
      <c r="L12" s="23"/>
      <c r="M12" s="23"/>
      <c r="N12" s="23"/>
      <c r="O12" s="23"/>
      <c r="P12" s="23"/>
      <c r="Q12" s="23"/>
      <c r="R12" s="23"/>
      <c r="S12" s="23"/>
    </row>
    <row r="13" customFormat="false" ht="13.5" hidden="false" customHeight="false" outlineLevel="0" collapsed="false">
      <c r="B13" s="29" t="s">
        <v>39</v>
      </c>
      <c r="D13" s="29" t="s">
        <v>40</v>
      </c>
      <c r="F13" s="29" t="s">
        <v>41</v>
      </c>
      <c r="G13" s="29" t="s">
        <v>42</v>
      </c>
      <c r="H13" s="29" t="s">
        <v>43</v>
      </c>
      <c r="I13" s="29" t="s">
        <v>37</v>
      </c>
      <c r="J13" s="30" t="s">
        <v>41</v>
      </c>
      <c r="K13" s="30" t="s">
        <v>44</v>
      </c>
      <c r="L13" s="30" t="s">
        <v>45</v>
      </c>
      <c r="M13" s="30" t="s">
        <v>46</v>
      </c>
      <c r="N13" s="30" t="s">
        <v>47</v>
      </c>
      <c r="O13" s="30" t="s">
        <v>48</v>
      </c>
      <c r="P13" s="30" t="s">
        <v>49</v>
      </c>
      <c r="Q13" s="30" t="s">
        <v>50</v>
      </c>
      <c r="R13" s="30" t="s">
        <v>51</v>
      </c>
      <c r="S13" s="30" t="s">
        <v>52</v>
      </c>
    </row>
    <row r="14" customFormat="false" ht="12.75" hidden="false" customHeight="false" outlineLevel="0" collapsed="false">
      <c r="B14" s="22"/>
      <c r="H14" s="31"/>
      <c r="I14" s="32"/>
      <c r="J14" s="23"/>
      <c r="K14" s="23"/>
      <c r="L14" s="23"/>
      <c r="M14" s="23"/>
      <c r="N14" s="23"/>
      <c r="O14" s="23"/>
      <c r="P14" s="23"/>
      <c r="Q14" s="23"/>
      <c r="R14" s="23"/>
      <c r="S14" s="23"/>
    </row>
    <row r="15" customFormat="false" ht="12.75" hidden="false" customHeight="false" outlineLevel="0" collapsed="false">
      <c r="B15" s="22" t="n">
        <v>1</v>
      </c>
      <c r="D15" s="21" t="s">
        <v>53</v>
      </c>
      <c r="H15" s="31"/>
      <c r="I15" s="32"/>
      <c r="J15" s="23"/>
      <c r="K15" s="23"/>
      <c r="L15" s="23"/>
      <c r="M15" s="23"/>
      <c r="N15" s="23"/>
      <c r="O15" s="23"/>
      <c r="P15" s="23"/>
      <c r="Q15" s="23"/>
      <c r="R15" s="23"/>
      <c r="S15" s="23"/>
    </row>
    <row r="16" customFormat="false" ht="12.75" hidden="false" customHeight="false" outlineLevel="0" collapsed="false">
      <c r="B16" s="22"/>
      <c r="H16" s="31"/>
      <c r="I16" s="32"/>
      <c r="J16" s="23"/>
      <c r="K16" s="23"/>
      <c r="L16" s="23"/>
      <c r="M16" s="23"/>
      <c r="N16" s="23"/>
      <c r="O16" s="23"/>
      <c r="P16" s="23"/>
      <c r="Q16" s="23"/>
      <c r="R16" s="23"/>
      <c r="S16" s="23"/>
    </row>
    <row r="17" customFormat="false" ht="12.75" hidden="false" customHeight="false" outlineLevel="0" collapsed="false">
      <c r="B17" s="22" t="n">
        <v>2</v>
      </c>
      <c r="D17" s="33"/>
      <c r="F17" s="34"/>
      <c r="G17" s="34"/>
      <c r="H17" s="35"/>
      <c r="I17" s="36"/>
      <c r="J17" s="33"/>
    </row>
    <row r="18" customFormat="false" ht="12.75" hidden="false" customHeight="false" outlineLevel="0" collapsed="false">
      <c r="B18" s="22" t="n">
        <v>3</v>
      </c>
      <c r="D18" s="33"/>
      <c r="F18" s="37"/>
      <c r="G18" s="37"/>
      <c r="H18" s="35"/>
      <c r="I18" s="36"/>
      <c r="J18" s="10"/>
      <c r="K18" s="9"/>
      <c r="L18" s="9"/>
      <c r="M18" s="9"/>
      <c r="N18" s="9"/>
      <c r="O18" s="9"/>
      <c r="P18" s="9"/>
      <c r="Q18" s="9"/>
      <c r="R18" s="9"/>
      <c r="S18" s="9"/>
    </row>
    <row r="19" customFormat="false" ht="12.75" hidden="false" customHeight="false" outlineLevel="0" collapsed="false">
      <c r="B19" s="0"/>
      <c r="D19" s="33"/>
      <c r="F19" s="34" t="n">
        <v>12</v>
      </c>
      <c r="G19" s="34"/>
      <c r="H19" s="35" t="n">
        <v>150000</v>
      </c>
      <c r="I19" s="36" t="n">
        <v>0.3453</v>
      </c>
      <c r="J19" s="38" t="n">
        <f aca="false">150000*0.3453*365</f>
        <v>18905175</v>
      </c>
      <c r="K19" s="39" t="n">
        <f aca="false">150000*0.3453*365</f>
        <v>18905175</v>
      </c>
      <c r="L19" s="39" t="n">
        <f aca="false">150000*0.3453*365</f>
        <v>18905175</v>
      </c>
      <c r="M19" s="39" t="n">
        <f aca="false">150000*0.3453*365</f>
        <v>18905175</v>
      </c>
      <c r="N19" s="39" t="n">
        <f aca="false">150000*0.3453*365</f>
        <v>18905175</v>
      </c>
      <c r="O19" s="39" t="n">
        <f aca="false">150000*0.3453*365</f>
        <v>18905175</v>
      </c>
      <c r="P19" s="39" t="n">
        <f aca="false">150000*0.3453*365</f>
        <v>18905175</v>
      </c>
      <c r="Q19" s="39" t="n">
        <f aca="false">150000*0.3453*365</f>
        <v>18905175</v>
      </c>
      <c r="R19" s="39" t="n">
        <f aca="false">150000*0.3453*365</f>
        <v>18905175</v>
      </c>
      <c r="S19" s="39" t="n">
        <f aca="false">150000*0.3453*365</f>
        <v>18905175</v>
      </c>
    </row>
    <row r="20" customFormat="false" ht="12.75" hidden="false" customHeight="false" outlineLevel="0" collapsed="false">
      <c r="B20" s="0"/>
      <c r="D20" s="33"/>
      <c r="F20" s="34"/>
      <c r="G20" s="34"/>
      <c r="H20" s="35"/>
      <c r="I20" s="36"/>
      <c r="J20" s="40"/>
      <c r="K20" s="23"/>
      <c r="L20" s="23"/>
      <c r="M20" s="23"/>
      <c r="N20" s="23"/>
      <c r="O20" s="23"/>
      <c r="P20" s="23"/>
      <c r="Q20" s="23"/>
      <c r="R20" s="23"/>
      <c r="S20" s="23"/>
    </row>
    <row r="21" customFormat="false" ht="12.75" hidden="false" customHeight="false" outlineLevel="0" collapsed="false">
      <c r="B21" s="22" t="n">
        <f aca="false">+B18+1</f>
        <v>4</v>
      </c>
      <c r="D21" s="33"/>
      <c r="F21" s="34"/>
      <c r="G21" s="34"/>
      <c r="H21" s="35"/>
      <c r="I21" s="36"/>
      <c r="J21" s="40"/>
      <c r="K21" s="23"/>
      <c r="L21" s="23"/>
      <c r="M21" s="23"/>
      <c r="N21" s="23"/>
      <c r="O21" s="23"/>
      <c r="P21" s="23"/>
      <c r="Q21" s="23"/>
      <c r="R21" s="23"/>
      <c r="S21" s="23"/>
    </row>
    <row r="22" customFormat="false" ht="12.75" hidden="false" customHeight="false" outlineLevel="0" collapsed="false">
      <c r="B22" s="22" t="n">
        <f aca="false">+B21+1</f>
        <v>5</v>
      </c>
      <c r="D22" s="33"/>
      <c r="F22" s="34"/>
      <c r="G22" s="34"/>
      <c r="H22" s="35"/>
      <c r="I22" s="36"/>
      <c r="J22" s="40" t="n">
        <v>0</v>
      </c>
      <c r="K22" s="23" t="n">
        <f aca="false">+J22</f>
        <v>0</v>
      </c>
      <c r="L22" s="23" t="n">
        <f aca="false">+K22</f>
        <v>0</v>
      </c>
      <c r="M22" s="23" t="n">
        <f aca="false">+L22</f>
        <v>0</v>
      </c>
      <c r="N22" s="23" t="n">
        <f aca="false">+M22</f>
        <v>0</v>
      </c>
      <c r="O22" s="23" t="n">
        <f aca="false">+N22</f>
        <v>0</v>
      </c>
      <c r="P22" s="23" t="n">
        <f aca="false">+O22</f>
        <v>0</v>
      </c>
      <c r="Q22" s="23" t="n">
        <f aca="false">+P22</f>
        <v>0</v>
      </c>
      <c r="R22" s="23" t="n">
        <f aca="false">+Q22</f>
        <v>0</v>
      </c>
      <c r="S22" s="23" t="n">
        <f aca="false">+R22</f>
        <v>0</v>
      </c>
    </row>
    <row r="23" customFormat="false" ht="12.75" hidden="false" customHeight="false" outlineLevel="0" collapsed="false">
      <c r="B23" s="0"/>
      <c r="D23" s="33"/>
      <c r="F23" s="34"/>
      <c r="G23" s="34"/>
      <c r="H23" s="35"/>
      <c r="I23" s="36"/>
      <c r="J23" s="40"/>
      <c r="K23" s="23"/>
      <c r="L23" s="23"/>
      <c r="M23" s="23"/>
      <c r="N23" s="23"/>
      <c r="O23" s="23"/>
      <c r="P23" s="23"/>
      <c r="Q23" s="23"/>
      <c r="R23" s="23"/>
      <c r="S23" s="23"/>
    </row>
    <row r="24" customFormat="false" ht="12.75" hidden="false" customHeight="false" outlineLevel="0" collapsed="false">
      <c r="B24" s="22" t="n">
        <v>9</v>
      </c>
      <c r="D24" s="33"/>
      <c r="F24" s="34"/>
      <c r="G24" s="34"/>
      <c r="H24" s="35"/>
      <c r="I24" s="36"/>
      <c r="J24" s="40"/>
      <c r="K24" s="23"/>
      <c r="L24" s="23"/>
      <c r="M24" s="23"/>
      <c r="N24" s="23"/>
      <c r="O24" s="23"/>
      <c r="P24" s="23"/>
      <c r="Q24" s="23"/>
      <c r="R24" s="23"/>
      <c r="S24" s="23"/>
    </row>
    <row r="25" customFormat="false" ht="12.75" hidden="false" customHeight="false" outlineLevel="0" collapsed="false">
      <c r="B25" s="22" t="n">
        <v>10</v>
      </c>
      <c r="D25" s="33"/>
      <c r="F25" s="34"/>
      <c r="G25" s="34"/>
      <c r="H25" s="35"/>
      <c r="I25" s="36"/>
      <c r="J25" s="40" t="n">
        <v>0</v>
      </c>
      <c r="K25" s="23" t="n">
        <f aca="false">+J25</f>
        <v>0</v>
      </c>
      <c r="L25" s="23" t="n">
        <f aca="false">+K25</f>
        <v>0</v>
      </c>
      <c r="M25" s="23" t="n">
        <f aca="false">+L25</f>
        <v>0</v>
      </c>
      <c r="N25" s="23" t="n">
        <f aca="false">+M25</f>
        <v>0</v>
      </c>
      <c r="O25" s="23" t="n">
        <f aca="false">+N25</f>
        <v>0</v>
      </c>
      <c r="P25" s="23" t="n">
        <f aca="false">+O25</f>
        <v>0</v>
      </c>
      <c r="Q25" s="23" t="n">
        <f aca="false">+P25</f>
        <v>0</v>
      </c>
      <c r="R25" s="23" t="n">
        <f aca="false">+Q25</f>
        <v>0</v>
      </c>
      <c r="S25" s="23" t="n">
        <f aca="false">+R25</f>
        <v>0</v>
      </c>
    </row>
    <row r="26" customFormat="false" ht="12.75" hidden="false" customHeight="false" outlineLevel="0" collapsed="false">
      <c r="B26" s="0"/>
      <c r="D26" s="33"/>
      <c r="F26" s="34"/>
      <c r="G26" s="34"/>
      <c r="H26" s="35"/>
      <c r="I26" s="36"/>
      <c r="J26" s="40" t="n">
        <v>0</v>
      </c>
      <c r="K26" s="23" t="n">
        <f aca="false">+J26</f>
        <v>0</v>
      </c>
      <c r="L26" s="23" t="n">
        <f aca="false">+K26</f>
        <v>0</v>
      </c>
      <c r="M26" s="23" t="n">
        <f aca="false">+L26</f>
        <v>0</v>
      </c>
      <c r="N26" s="23" t="n">
        <f aca="false">+M26</f>
        <v>0</v>
      </c>
      <c r="O26" s="23" t="n">
        <f aca="false">+N26</f>
        <v>0</v>
      </c>
      <c r="P26" s="23" t="n">
        <f aca="false">+O26</f>
        <v>0</v>
      </c>
      <c r="Q26" s="23" t="n">
        <f aca="false">+P26</f>
        <v>0</v>
      </c>
      <c r="R26" s="23" t="n">
        <f aca="false">+Q26</f>
        <v>0</v>
      </c>
      <c r="S26" s="23" t="n">
        <f aca="false">+R26</f>
        <v>0</v>
      </c>
    </row>
    <row r="27" customFormat="false" ht="12.75" hidden="false" customHeight="false" outlineLevel="0" collapsed="false">
      <c r="B27" s="22" t="n">
        <v>11</v>
      </c>
      <c r="D27" s="33"/>
      <c r="F27" s="34"/>
      <c r="G27" s="34"/>
      <c r="H27" s="35"/>
      <c r="I27" s="36"/>
      <c r="J27" s="40"/>
      <c r="K27" s="23"/>
      <c r="L27" s="23"/>
      <c r="M27" s="23"/>
      <c r="N27" s="23"/>
      <c r="O27" s="23"/>
      <c r="P27" s="23"/>
      <c r="Q27" s="23"/>
      <c r="R27" s="23"/>
      <c r="S27" s="23"/>
    </row>
    <row r="28" customFormat="false" ht="12.75" hidden="false" customHeight="false" outlineLevel="0" collapsed="false">
      <c r="B28" s="22" t="n">
        <v>12</v>
      </c>
      <c r="D28" s="33"/>
      <c r="F28" s="34"/>
      <c r="G28" s="34"/>
      <c r="H28" s="35"/>
      <c r="I28" s="36"/>
      <c r="J28" s="40"/>
      <c r="K28" s="23"/>
      <c r="L28" s="23"/>
      <c r="M28" s="23"/>
      <c r="N28" s="23"/>
      <c r="O28" s="23"/>
      <c r="P28" s="23"/>
      <c r="Q28" s="23"/>
      <c r="R28" s="23"/>
      <c r="S28" s="23"/>
    </row>
    <row r="29" customFormat="false" ht="12.75" hidden="false" customHeight="false" outlineLevel="0" collapsed="false">
      <c r="B29" s="22" t="n">
        <v>13</v>
      </c>
      <c r="D29" s="33"/>
      <c r="F29" s="34"/>
      <c r="G29" s="34"/>
      <c r="H29" s="35"/>
      <c r="I29" s="36"/>
      <c r="J29" s="40"/>
      <c r="K29" s="23" t="n">
        <f aca="false">+J29</f>
        <v>0</v>
      </c>
      <c r="L29" s="23" t="n">
        <f aca="false">+K29</f>
        <v>0</v>
      </c>
      <c r="M29" s="23" t="n">
        <f aca="false">+L29</f>
        <v>0</v>
      </c>
      <c r="N29" s="23" t="n">
        <f aca="false">+M29</f>
        <v>0</v>
      </c>
      <c r="O29" s="23" t="n">
        <f aca="false">+N29</f>
        <v>0</v>
      </c>
      <c r="P29" s="23" t="n">
        <f aca="false">+O29</f>
        <v>0</v>
      </c>
      <c r="Q29" s="23" t="n">
        <f aca="false">+P29</f>
        <v>0</v>
      </c>
      <c r="R29" s="23" t="n">
        <f aca="false">+Q29</f>
        <v>0</v>
      </c>
      <c r="S29" s="23" t="n">
        <f aca="false">+R29</f>
        <v>0</v>
      </c>
    </row>
    <row r="30" customFormat="false" ht="12.75" hidden="false" customHeight="false" outlineLevel="0" collapsed="false">
      <c r="B30" s="22"/>
      <c r="D30" s="33"/>
      <c r="F30" s="34"/>
      <c r="G30" s="34"/>
      <c r="H30" s="35"/>
      <c r="I30" s="36"/>
      <c r="J30" s="40"/>
      <c r="K30" s="23"/>
      <c r="L30" s="23"/>
      <c r="M30" s="23"/>
      <c r="N30" s="23"/>
      <c r="O30" s="23"/>
      <c r="P30" s="23"/>
      <c r="Q30" s="23"/>
      <c r="R30" s="23"/>
      <c r="S30" s="23"/>
    </row>
    <row r="31" customFormat="false" ht="12.75" hidden="false" customHeight="false" outlineLevel="0" collapsed="false">
      <c r="B31" s="22" t="n">
        <v>14</v>
      </c>
      <c r="D31" s="33"/>
      <c r="F31" s="34"/>
      <c r="G31" s="34"/>
      <c r="H31" s="35"/>
      <c r="I31" s="36"/>
      <c r="J31" s="40"/>
      <c r="K31" s="23"/>
      <c r="L31" s="23"/>
      <c r="M31" s="23"/>
      <c r="N31" s="23"/>
      <c r="O31" s="23"/>
      <c r="P31" s="23"/>
      <c r="Q31" s="23"/>
      <c r="R31" s="23"/>
      <c r="S31" s="23"/>
    </row>
    <row r="32" customFormat="false" ht="12.75" hidden="false" customHeight="false" outlineLevel="0" collapsed="false">
      <c r="B32" s="22" t="n">
        <v>15</v>
      </c>
      <c r="D32" s="33"/>
      <c r="F32" s="34"/>
      <c r="G32" s="34"/>
      <c r="H32" s="35"/>
      <c r="I32" s="36"/>
      <c r="J32" s="40" t="n">
        <v>0</v>
      </c>
      <c r="K32" s="23"/>
      <c r="L32" s="23"/>
      <c r="M32" s="23"/>
      <c r="N32" s="23"/>
      <c r="O32" s="23"/>
      <c r="P32" s="23"/>
      <c r="Q32" s="23"/>
      <c r="R32" s="23"/>
      <c r="S32" s="23"/>
    </row>
    <row r="33" customFormat="false" ht="12.75" hidden="false" customHeight="false" outlineLevel="0" collapsed="false">
      <c r="B33" s="22"/>
      <c r="D33" s="33"/>
      <c r="F33" s="34"/>
      <c r="G33" s="34"/>
      <c r="H33" s="35"/>
      <c r="I33" s="36"/>
      <c r="J33" s="40"/>
      <c r="K33" s="23"/>
      <c r="L33" s="23"/>
      <c r="M33" s="23"/>
      <c r="N33" s="23"/>
      <c r="O33" s="23"/>
      <c r="P33" s="23"/>
      <c r="Q33" s="23"/>
      <c r="R33" s="23"/>
      <c r="S33" s="23"/>
    </row>
    <row r="34" customFormat="false" ht="12.75" hidden="false" customHeight="false" outlineLevel="0" collapsed="false">
      <c r="B34" s="22" t="n">
        <v>16</v>
      </c>
      <c r="D34" s="33"/>
      <c r="F34" s="34"/>
      <c r="G34" s="34"/>
      <c r="H34" s="35"/>
      <c r="I34" s="36"/>
      <c r="J34" s="40"/>
      <c r="K34" s="23"/>
      <c r="L34" s="23"/>
      <c r="M34" s="23"/>
      <c r="N34" s="23"/>
      <c r="O34" s="23"/>
      <c r="P34" s="23"/>
      <c r="Q34" s="23"/>
      <c r="R34" s="23"/>
      <c r="S34" s="23"/>
    </row>
    <row r="35" customFormat="false" ht="12.75" hidden="false" customHeight="false" outlineLevel="0" collapsed="false">
      <c r="B35" s="22" t="n">
        <v>17</v>
      </c>
      <c r="D35" s="33"/>
      <c r="F35" s="34"/>
      <c r="G35" s="34"/>
      <c r="H35" s="35"/>
      <c r="I35" s="36"/>
      <c r="J35" s="40"/>
      <c r="K35" s="23" t="n">
        <f aca="false">+J35</f>
        <v>0</v>
      </c>
      <c r="L35" s="23" t="n">
        <f aca="false">+K35</f>
        <v>0</v>
      </c>
      <c r="M35" s="23" t="n">
        <f aca="false">+L35</f>
        <v>0</v>
      </c>
      <c r="N35" s="23" t="n">
        <f aca="false">+M35</f>
        <v>0</v>
      </c>
      <c r="O35" s="23" t="n">
        <f aca="false">+N35</f>
        <v>0</v>
      </c>
      <c r="P35" s="23" t="n">
        <f aca="false">+O35</f>
        <v>0</v>
      </c>
      <c r="Q35" s="23" t="n">
        <f aca="false">+P35</f>
        <v>0</v>
      </c>
      <c r="R35" s="23" t="n">
        <f aca="false">+Q35</f>
        <v>0</v>
      </c>
      <c r="S35" s="23" t="n">
        <f aca="false">+R35</f>
        <v>0</v>
      </c>
    </row>
    <row r="36" customFormat="false" ht="12.75" hidden="false" customHeight="false" outlineLevel="0" collapsed="false">
      <c r="B36" s="22"/>
      <c r="D36" s="33"/>
      <c r="F36" s="34"/>
      <c r="G36" s="34"/>
      <c r="H36" s="35"/>
      <c r="I36" s="36"/>
      <c r="J36" s="40"/>
    </row>
    <row r="37" customFormat="false" ht="13.5" hidden="false" customHeight="false" outlineLevel="0" collapsed="false">
      <c r="B37" s="22" t="n">
        <v>18</v>
      </c>
      <c r="I37" s="32"/>
      <c r="J37" s="41" t="n">
        <f aca="false">SUM(J18:J35)</f>
        <v>18905175</v>
      </c>
      <c r="K37" s="41" t="n">
        <f aca="false">SUM(K18:K35)</f>
        <v>18905175</v>
      </c>
      <c r="L37" s="41" t="n">
        <f aca="false">SUM(L18:L35)</f>
        <v>18905175</v>
      </c>
      <c r="M37" s="41" t="n">
        <f aca="false">SUM(M18:M35)</f>
        <v>18905175</v>
      </c>
      <c r="N37" s="41" t="n">
        <f aca="false">SUM(N18:N35)</f>
        <v>18905175</v>
      </c>
      <c r="O37" s="41" t="n">
        <f aca="false">SUM(O18:O35)</f>
        <v>18905175</v>
      </c>
      <c r="P37" s="41" t="n">
        <f aca="false">SUM(P18:P35)</f>
        <v>18905175</v>
      </c>
      <c r="Q37" s="41" t="n">
        <f aca="false">SUM(Q18:Q35)</f>
        <v>18905175</v>
      </c>
      <c r="R37" s="41" t="n">
        <f aca="false">SUM(R18:R35)</f>
        <v>18905175</v>
      </c>
      <c r="S37" s="41" t="n">
        <f aca="false">SUM(S18:S35)</f>
        <v>18905175</v>
      </c>
    </row>
    <row r="38" customFormat="false" ht="13.5" hidden="false" customHeight="false" outlineLevel="0" collapsed="false"/>
  </sheetData>
  <mergeCells count="4">
    <mergeCell ref="A5:S5"/>
    <mergeCell ref="A6:S6"/>
    <mergeCell ref="A7:S7"/>
    <mergeCell ref="A8:S8"/>
  </mergeCells>
  <printOptions headings="false" gridLines="false" gridLinesSet="true" horizontalCentered="false" verticalCentered="false"/>
  <pageMargins left="0" right="0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3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27" activeCellId="0" sqref="D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2" width="2.7"/>
    <col collapsed="false" customWidth="true" hidden="false" outlineLevel="0" max="2" min="2" style="42" width="4.56"/>
    <col collapsed="false" customWidth="true" hidden="false" outlineLevel="0" max="3" min="3" style="42" width="1.99"/>
    <col collapsed="false" customWidth="true" hidden="false" outlineLevel="0" max="4" min="4" style="42" width="35.42"/>
    <col collapsed="false" customWidth="true" hidden="false" outlineLevel="0" max="5" min="5" style="42" width="1.85"/>
    <col collapsed="false" customWidth="true" hidden="false" outlineLevel="0" max="6" min="6" style="42" width="11.99"/>
    <col collapsed="false" customWidth="true" hidden="false" outlineLevel="0" max="7" min="7" style="43" width="1.41"/>
    <col collapsed="false" customWidth="true" hidden="false" outlineLevel="0" max="8" min="8" style="42" width="12.42"/>
    <col collapsed="false" customWidth="true" hidden="false" outlineLevel="0" max="9" min="9" style="43" width="0.7"/>
    <col collapsed="false" customWidth="true" hidden="false" outlineLevel="0" max="10" min="10" style="42" width="11.7"/>
    <col collapsed="false" customWidth="true" hidden="false" outlineLevel="0" max="11" min="11" style="43" width="0.85"/>
    <col collapsed="false" customWidth="true" hidden="false" outlineLevel="0" max="12" min="12" style="42" width="11.42"/>
    <col collapsed="false" customWidth="true" hidden="false" outlineLevel="0" max="13" min="13" style="43" width="0.99"/>
    <col collapsed="false" customWidth="true" hidden="false" outlineLevel="0" max="14" min="14" style="42" width="12.14"/>
    <col collapsed="false" customWidth="true" hidden="false" outlineLevel="0" max="15" min="15" style="43" width="0.7"/>
    <col collapsed="false" customWidth="true" hidden="false" outlineLevel="0" max="16" min="16" style="42" width="10.85"/>
    <col collapsed="false" customWidth="true" hidden="false" outlineLevel="0" max="17" min="17" style="42" width="1.13"/>
    <col collapsed="false" customWidth="true" hidden="false" outlineLevel="0" max="18" min="18" style="42" width="10.85"/>
    <col collapsed="false" customWidth="true" hidden="false" outlineLevel="0" max="19" min="19" style="43" width="1.99"/>
    <col collapsed="false" customWidth="true" hidden="false" outlineLevel="0" max="20" min="20" style="42" width="10.85"/>
    <col collapsed="false" customWidth="true" hidden="false" outlineLevel="0" max="21" min="21" style="42" width="1.99"/>
    <col collapsed="false" customWidth="true" hidden="false" outlineLevel="0" max="22" min="22" style="42" width="10.85"/>
    <col collapsed="false" customWidth="true" hidden="false" outlineLevel="0" max="23" min="23" style="42" width="1.99"/>
    <col collapsed="false" customWidth="true" hidden="false" outlineLevel="0" max="24" min="24" style="42" width="10.85"/>
    <col collapsed="false" customWidth="false" hidden="false" outlineLevel="0" max="257" min="25" style="42" width="9.14"/>
  </cols>
  <sheetData>
    <row r="1" customFormat="false" ht="12.75" hidden="false" customHeight="false" outlineLevel="0" collapsed="false">
      <c r="B1" s="44"/>
      <c r="C1" s="45"/>
      <c r="D1" s="45"/>
      <c r="E1" s="45"/>
      <c r="F1" s="23"/>
      <c r="G1" s="23"/>
      <c r="H1" s="23"/>
      <c r="I1" s="23"/>
      <c r="J1" s="23"/>
      <c r="K1" s="23"/>
      <c r="L1" s="23"/>
      <c r="M1" s="23"/>
      <c r="N1" s="46" t="s">
        <v>54</v>
      </c>
      <c r="O1" s="23"/>
    </row>
    <row r="2" customFormat="false" ht="12.75" hidden="false" customHeight="false" outlineLevel="0" collapsed="false">
      <c r="B2" s="44"/>
      <c r="C2" s="45"/>
      <c r="D2" s="45"/>
      <c r="E2" s="45"/>
      <c r="F2" s="23"/>
      <c r="G2" s="23"/>
      <c r="H2" s="23"/>
      <c r="I2" s="23"/>
      <c r="J2" s="23"/>
      <c r="K2" s="23"/>
      <c r="L2" s="23"/>
      <c r="M2" s="23"/>
      <c r="N2" s="47" t="s">
        <v>55</v>
      </c>
      <c r="O2" s="23"/>
    </row>
    <row r="3" customFormat="false" ht="12.75" hidden="false" customHeight="false" outlineLevel="0" collapsed="false">
      <c r="B3" s="44"/>
      <c r="C3" s="45"/>
      <c r="D3" s="45"/>
      <c r="E3" s="45"/>
      <c r="F3" s="23"/>
      <c r="G3" s="23"/>
      <c r="H3" s="23"/>
      <c r="I3" s="23"/>
      <c r="J3" s="23"/>
      <c r="K3" s="23"/>
      <c r="L3" s="23"/>
      <c r="M3" s="23"/>
      <c r="O3" s="23"/>
    </row>
    <row r="4" customFormat="false" ht="12.75" hidden="false" customHeight="false" outlineLevel="0" collapsed="false">
      <c r="B4" s="44"/>
      <c r="C4" s="45"/>
      <c r="D4" s="45"/>
      <c r="E4" s="45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customFormat="false" ht="15.75" hidden="false" customHeight="false" outlineLevel="0" collapsed="false">
      <c r="A5" s="48" t="str">
        <f aca="false">+'INPUT SHEET'!A1</f>
        <v>TRANSWESTERN PIPELINE COMPANY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customFormat="false" ht="12.75" hidden="false" customHeight="false" outlineLevel="0" collapsed="false">
      <c r="A6" s="49" t="str">
        <f aca="false">+'INPUT SHEET'!B2</f>
        <v>Mainline Expansion 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customFormat="false" ht="12.75" hidden="false" customHeight="false" outlineLevel="0" collapsed="false">
      <c r="A7" s="50" t="s">
        <v>56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customFormat="false" ht="12.75" hidden="false" customHeight="false" outlineLevel="0" collapsed="false">
      <c r="A8" s="50" t="s">
        <v>30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</row>
    <row r="9" customFormat="false" ht="12.75" hidden="false" customHeight="false" outlineLevel="0" collapsed="false">
      <c r="B9" s="44"/>
      <c r="C9" s="45"/>
      <c r="D9" s="45"/>
      <c r="E9" s="45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R9" s="23"/>
      <c r="S9" s="23"/>
    </row>
    <row r="10" customFormat="false" ht="12.75" hidden="false" customHeight="false" outlineLevel="0" collapsed="false">
      <c r="B10" s="44" t="s">
        <v>35</v>
      </c>
      <c r="C10" s="45"/>
      <c r="D10" s="45"/>
      <c r="E10" s="45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R10" s="44"/>
      <c r="S10" s="50"/>
    </row>
    <row r="11" customFormat="false" ht="13.5" hidden="false" customHeight="false" outlineLevel="0" collapsed="false">
      <c r="B11" s="51" t="s">
        <v>39</v>
      </c>
      <c r="C11" s="45"/>
      <c r="D11" s="51" t="s">
        <v>40</v>
      </c>
      <c r="E11" s="45"/>
      <c r="F11" s="30" t="s">
        <v>41</v>
      </c>
      <c r="G11" s="28"/>
      <c r="H11" s="30" t="s">
        <v>44</v>
      </c>
      <c r="I11" s="28"/>
      <c r="J11" s="30" t="s">
        <v>45</v>
      </c>
      <c r="K11" s="28"/>
      <c r="L11" s="30" t="s">
        <v>46</v>
      </c>
      <c r="M11" s="28"/>
      <c r="N11" s="30" t="s">
        <v>47</v>
      </c>
      <c r="O11" s="28"/>
      <c r="P11" s="52" t="s">
        <v>57</v>
      </c>
      <c r="Q11" s="21"/>
      <c r="R11" s="52" t="s">
        <v>58</v>
      </c>
      <c r="S11" s="21"/>
      <c r="T11" s="52" t="s">
        <v>59</v>
      </c>
      <c r="U11" s="21"/>
      <c r="V11" s="52" t="s">
        <v>60</v>
      </c>
      <c r="W11" s="21"/>
      <c r="X11" s="52" t="s">
        <v>61</v>
      </c>
    </row>
    <row r="12" customFormat="false" ht="12.75" hidden="false" customHeight="false" outlineLevel="0" collapsed="false">
      <c r="B12" s="44"/>
      <c r="C12" s="45"/>
      <c r="D12" s="45"/>
      <c r="E12" s="45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R12" s="23"/>
      <c r="S12" s="23"/>
    </row>
    <row r="13" customFormat="false" ht="12.75" hidden="false" customHeight="false" outlineLevel="0" collapsed="false">
      <c r="B13" s="44" t="n">
        <v>1</v>
      </c>
      <c r="C13" s="45"/>
      <c r="D13" s="45" t="s">
        <v>53</v>
      </c>
      <c r="E13" s="45"/>
      <c r="F13" s="23" t="n">
        <f aca="false">+'INPUT SHEET'!B22/1000</f>
        <v>18905.175</v>
      </c>
      <c r="G13" s="23"/>
      <c r="H13" s="23" t="n">
        <f aca="false">+'INPUT SHEET'!C22/1000</f>
        <v>18905.175</v>
      </c>
      <c r="I13" s="23"/>
      <c r="J13" s="23" t="n">
        <f aca="false">+'INPUT SHEET'!D22/1000</f>
        <v>18905.175</v>
      </c>
      <c r="K13" s="23"/>
      <c r="L13" s="23" t="n">
        <f aca="false">+'INPUT SHEET'!E22/1000</f>
        <v>18905.175</v>
      </c>
      <c r="M13" s="23"/>
      <c r="N13" s="23" t="n">
        <f aca="false">+'INPUT SHEET'!F22/1000</f>
        <v>18905.175</v>
      </c>
      <c r="O13" s="23"/>
      <c r="P13" s="23" t="n">
        <f aca="false">+'INPUT SHEET'!G22/1000</f>
        <v>18905.175</v>
      </c>
      <c r="R13" s="23" t="n">
        <f aca="false">+'INPUT SHEET'!H22/1000</f>
        <v>18905.175</v>
      </c>
      <c r="S13" s="23"/>
      <c r="T13" s="23" t="n">
        <f aca="false">+'INPUT SHEET'!I22/1000</f>
        <v>18905.175</v>
      </c>
      <c r="U13" s="23"/>
      <c r="V13" s="23" t="n">
        <f aca="false">+'INPUT SHEET'!J22/1000</f>
        <v>18905.175</v>
      </c>
      <c r="W13" s="23"/>
      <c r="X13" s="23" t="n">
        <f aca="false">+'INPUT SHEET'!K22/1000</f>
        <v>18905.175</v>
      </c>
      <c r="Y13" s="23"/>
      <c r="Z13" s="23"/>
      <c r="AA13" s="23"/>
      <c r="AB13" s="23"/>
      <c r="AC13" s="23"/>
      <c r="AD13" s="23"/>
      <c r="AE13" s="23"/>
      <c r="AF13" s="23"/>
    </row>
    <row r="14" customFormat="false" ht="12.75" hidden="false" customHeight="false" outlineLevel="0" collapsed="false">
      <c r="B14" s="44"/>
      <c r="C14" s="45"/>
      <c r="D14" s="45"/>
      <c r="E14" s="45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R14" s="23"/>
      <c r="S14" s="23"/>
    </row>
    <row r="15" customFormat="false" ht="12.75" hidden="false" customHeight="false" outlineLevel="0" collapsed="false">
      <c r="B15" s="44" t="n">
        <v>2</v>
      </c>
      <c r="C15" s="45"/>
      <c r="D15" s="45" t="s">
        <v>62</v>
      </c>
      <c r="E15" s="45"/>
      <c r="F15" s="53" t="n">
        <f aca="false">+'INCREMENTAL COS'!E26/1000</f>
        <v>14321.8909638552</v>
      </c>
      <c r="G15" s="53"/>
      <c r="H15" s="53" t="n">
        <f aca="false">+'INCREMENTAL COS'!G26/1000</f>
        <v>13739.8327304576</v>
      </c>
      <c r="I15" s="23"/>
      <c r="J15" s="53" t="n">
        <f aca="false">+'INCREMENTAL COS'!I26/1000</f>
        <v>13146.684889131</v>
      </c>
      <c r="K15" s="53"/>
      <c r="L15" s="53" t="n">
        <f aca="false">+'INCREMENTAL COS'!K26/1000</f>
        <v>12599.7910350961</v>
      </c>
      <c r="M15" s="53"/>
      <c r="N15" s="53" t="n">
        <f aca="false">+'INCREMENTAL COS'!M26/1000</f>
        <v>12094.5922045741</v>
      </c>
      <c r="O15" s="53"/>
      <c r="P15" s="53" t="n">
        <f aca="false">+'INCREMENTAL COS'!O26/1000</f>
        <v>11597.3724897342</v>
      </c>
      <c r="R15" s="53" t="n">
        <f aca="false">+'INCREMENTAL COS'!Q26/1000</f>
        <v>11099.4041989847</v>
      </c>
      <c r="S15" s="53"/>
      <c r="T15" s="53" t="n">
        <f aca="false">+'INCREMENTAL COS'!S26/1000</f>
        <v>10600.6658750485</v>
      </c>
      <c r="U15" s="53"/>
      <c r="V15" s="53" t="n">
        <f aca="false">+'INCREMENTAL COS'!U26/1000</f>
        <v>10101.1323869298</v>
      </c>
      <c r="X15" s="53" t="n">
        <f aca="false">+'INCREMENTAL COS'!W26/1000</f>
        <v>9600.77990970323</v>
      </c>
    </row>
    <row r="16" customFormat="false" ht="12.75" hidden="false" customHeight="false" outlineLevel="0" collapsed="false">
      <c r="B16" s="44"/>
      <c r="C16" s="45"/>
      <c r="D16" s="45"/>
      <c r="E16" s="45"/>
      <c r="F16" s="53"/>
      <c r="G16" s="53"/>
      <c r="H16" s="53"/>
      <c r="I16" s="23"/>
      <c r="J16" s="23"/>
      <c r="K16" s="23"/>
      <c r="L16" s="23"/>
      <c r="M16" s="23"/>
      <c r="N16" s="23"/>
      <c r="O16" s="23"/>
      <c r="P16" s="23"/>
      <c r="R16" s="23"/>
      <c r="S16" s="23"/>
      <c r="T16" s="23"/>
      <c r="U16" s="23"/>
      <c r="V16" s="23"/>
      <c r="X16" s="23"/>
    </row>
    <row r="17" customFormat="false" ht="13.5" hidden="false" customHeight="false" outlineLevel="0" collapsed="false">
      <c r="B17" s="44" t="n">
        <v>3</v>
      </c>
      <c r="C17" s="45"/>
      <c r="D17" s="45" t="s">
        <v>63</v>
      </c>
      <c r="E17" s="45"/>
      <c r="F17" s="54" t="n">
        <f aca="false">+F13-F15</f>
        <v>4583.28403614478</v>
      </c>
      <c r="G17" s="23"/>
      <c r="H17" s="54" t="n">
        <f aca="false">+H13-H15</f>
        <v>5165.34226954237</v>
      </c>
      <c r="I17" s="23"/>
      <c r="J17" s="54" t="n">
        <f aca="false">+J13-J15</f>
        <v>5758.490110869</v>
      </c>
      <c r="K17" s="23"/>
      <c r="L17" s="54" t="n">
        <f aca="false">+L13-L15</f>
        <v>6305.38396490387</v>
      </c>
      <c r="M17" s="23"/>
      <c r="N17" s="54" t="n">
        <f aca="false">+N13-N15</f>
        <v>6810.58279542592</v>
      </c>
      <c r="O17" s="23"/>
      <c r="P17" s="54" t="n">
        <f aca="false">+P13-P15</f>
        <v>7307.80251026583</v>
      </c>
      <c r="R17" s="54" t="n">
        <f aca="false">+R13-R15</f>
        <v>7805.77080101527</v>
      </c>
      <c r="S17" s="23"/>
      <c r="T17" s="54" t="n">
        <f aca="false">+T13-T15</f>
        <v>8304.50912495153</v>
      </c>
      <c r="U17" s="23"/>
      <c r="V17" s="54" t="n">
        <f aca="false">+V13-V15</f>
        <v>8804.0426130702</v>
      </c>
      <c r="X17" s="54" t="n">
        <f aca="false">+X13-X15</f>
        <v>9304.39509029677</v>
      </c>
    </row>
    <row r="18" customFormat="false" ht="13.5" hidden="false" customHeight="false" outlineLevel="0" collapsed="false">
      <c r="B18" s="44"/>
      <c r="C18" s="45"/>
      <c r="D18" s="45"/>
      <c r="E18" s="45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R18" s="23"/>
      <c r="S18" s="23"/>
    </row>
    <row r="19" customFormat="false" ht="12.75" hidden="false" customHeight="false" outlineLevel="0" collapsed="false">
      <c r="B19" s="44"/>
      <c r="C19" s="45"/>
      <c r="D19" s="55"/>
      <c r="E19" s="45"/>
      <c r="F19" s="39"/>
      <c r="G19" s="23"/>
      <c r="I19" s="23"/>
      <c r="J19" s="23"/>
      <c r="K19" s="23"/>
      <c r="L19" s="23"/>
      <c r="M19" s="23"/>
      <c r="N19" s="23"/>
      <c r="O19" s="23"/>
    </row>
    <row r="20" customFormat="false" ht="12.75" hidden="false" customHeight="false" outlineLevel="0" collapsed="false">
      <c r="B20" s="44"/>
      <c r="C20" s="45"/>
      <c r="D20" s="45"/>
      <c r="E20" s="45"/>
      <c r="F20" s="56"/>
      <c r="G20" s="23"/>
      <c r="H20" s="23"/>
      <c r="I20" s="23"/>
      <c r="J20" s="23"/>
      <c r="K20" s="23"/>
      <c r="L20" s="23"/>
      <c r="M20" s="23"/>
      <c r="N20" s="23"/>
      <c r="O20" s="23"/>
    </row>
    <row r="21" customFormat="false" ht="12.75" hidden="false" customHeight="false" outlineLevel="0" collapsed="false">
      <c r="B21" s="44"/>
      <c r="C21" s="45"/>
      <c r="D21" s="45"/>
      <c r="E21" s="45"/>
      <c r="F21" s="23"/>
      <c r="G21" s="23"/>
      <c r="H21" s="23"/>
      <c r="I21" s="23"/>
      <c r="J21" s="23"/>
      <c r="K21" s="23"/>
      <c r="L21" s="23"/>
      <c r="M21" s="23"/>
      <c r="N21" s="23"/>
      <c r="O21" s="23"/>
    </row>
    <row r="22" customFormat="false" ht="12.75" hidden="false" customHeight="false" outlineLevel="0" collapsed="false">
      <c r="B22" s="44"/>
      <c r="C22" s="45"/>
      <c r="D22" s="45" t="s">
        <v>64</v>
      </c>
      <c r="E22" s="45"/>
      <c r="F22" s="23"/>
      <c r="G22" s="23"/>
      <c r="H22" s="23"/>
      <c r="I22" s="23"/>
      <c r="J22" s="23"/>
      <c r="K22" s="23"/>
      <c r="L22" s="23"/>
      <c r="M22" s="23"/>
      <c r="N22" s="23"/>
      <c r="O22" s="23"/>
    </row>
    <row r="23" customFormat="false" ht="12.75" hidden="false" customHeight="false" outlineLevel="0" collapsed="false">
      <c r="B23" s="44"/>
      <c r="C23" s="45"/>
      <c r="D23" s="45" t="s">
        <v>65</v>
      </c>
      <c r="E23" s="45"/>
      <c r="F23" s="23"/>
      <c r="G23" s="23"/>
      <c r="H23" s="23"/>
      <c r="I23" s="23"/>
      <c r="J23" s="23"/>
      <c r="K23" s="23"/>
      <c r="L23" s="23"/>
      <c r="M23" s="23"/>
      <c r="N23" s="23"/>
      <c r="O23" s="23"/>
    </row>
    <row r="24" customFormat="false" ht="12.75" hidden="false" customHeight="false" outlineLevel="0" collapsed="false">
      <c r="B24" s="44"/>
      <c r="C24" s="45"/>
      <c r="D24" s="45"/>
      <c r="E24" s="45"/>
      <c r="F24" s="23"/>
      <c r="G24" s="23"/>
      <c r="H24" s="23"/>
      <c r="I24" s="23"/>
      <c r="J24" s="23"/>
      <c r="K24" s="23"/>
      <c r="L24" s="23"/>
      <c r="M24" s="23"/>
      <c r="N24" s="23"/>
      <c r="O24" s="23"/>
    </row>
    <row r="25" customFormat="false" ht="12.75" hidden="false" customHeight="false" outlineLevel="0" collapsed="false">
      <c r="B25" s="44"/>
      <c r="C25" s="45"/>
      <c r="D25" s="45"/>
      <c r="E25" s="45"/>
      <c r="F25" s="23"/>
      <c r="G25" s="23"/>
      <c r="H25" s="23"/>
      <c r="I25" s="23"/>
      <c r="J25" s="23"/>
      <c r="K25" s="23"/>
      <c r="L25" s="23"/>
      <c r="M25" s="23"/>
      <c r="N25" s="23"/>
      <c r="O25" s="23"/>
    </row>
    <row r="26" customFormat="false" ht="12.75" hidden="false" customHeight="false" outlineLevel="0" collapsed="false">
      <c r="B26" s="44"/>
      <c r="C26" s="45"/>
      <c r="D26" s="45"/>
      <c r="E26" s="45"/>
      <c r="F26" s="23"/>
      <c r="G26" s="23"/>
      <c r="H26" s="23"/>
      <c r="I26" s="23"/>
      <c r="J26" s="23"/>
      <c r="K26" s="23"/>
      <c r="L26" s="23"/>
      <c r="M26" s="23"/>
      <c r="N26" s="23"/>
      <c r="O26" s="23"/>
    </row>
    <row r="27" customFormat="false" ht="12.75" hidden="false" customHeight="false" outlineLevel="0" collapsed="false">
      <c r="B27" s="44"/>
      <c r="C27" s="45"/>
      <c r="D27" s="45"/>
      <c r="E27" s="45"/>
      <c r="F27" s="23"/>
      <c r="G27" s="23"/>
      <c r="H27" s="23"/>
      <c r="I27" s="23"/>
      <c r="J27" s="23"/>
      <c r="K27" s="23"/>
      <c r="L27" s="23"/>
      <c r="M27" s="23"/>
      <c r="N27" s="23"/>
      <c r="O27" s="23"/>
    </row>
    <row r="28" customFormat="false" ht="12.75" hidden="false" customHeight="false" outlineLevel="0" collapsed="false">
      <c r="B28" s="44"/>
      <c r="C28" s="45"/>
      <c r="D28" s="45"/>
      <c r="E28" s="45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customFormat="false" ht="11.25" hidden="false" customHeight="true" outlineLevel="0" collapsed="false">
      <c r="B29" s="44"/>
      <c r="C29" s="45"/>
      <c r="D29" s="45"/>
      <c r="E29" s="45"/>
      <c r="F29" s="57"/>
      <c r="G29" s="23"/>
      <c r="H29" s="23"/>
      <c r="I29" s="23"/>
      <c r="J29" s="23"/>
      <c r="K29" s="23"/>
      <c r="L29" s="23"/>
      <c r="M29" s="23"/>
      <c r="N29" s="23"/>
      <c r="O29" s="23"/>
    </row>
    <row r="30" customFormat="false" ht="12.75" hidden="false" customHeight="false" outlineLevel="0" collapsed="false">
      <c r="B30" s="44"/>
      <c r="C30" s="45"/>
      <c r="D30" s="45"/>
      <c r="E30" s="45"/>
      <c r="F30" s="23"/>
      <c r="G30" s="23"/>
      <c r="H30" s="23"/>
      <c r="I30" s="23"/>
      <c r="J30" s="58"/>
      <c r="K30" s="23"/>
      <c r="L30" s="23"/>
      <c r="M30" s="23"/>
      <c r="N30" s="23"/>
      <c r="O30" s="23"/>
    </row>
    <row r="31" customFormat="false" ht="12.75" hidden="false" customHeight="false" outlineLevel="0" collapsed="false">
      <c r="B31" s="44"/>
      <c r="C31" s="45"/>
      <c r="D31" s="45"/>
      <c r="E31" s="45"/>
      <c r="F31" s="59"/>
      <c r="G31" s="23"/>
      <c r="H31" s="23"/>
      <c r="I31" s="23"/>
      <c r="J31" s="60"/>
      <c r="K31" s="23"/>
      <c r="L31" s="23"/>
      <c r="M31" s="23"/>
      <c r="N31" s="58"/>
      <c r="O31" s="23"/>
    </row>
    <row r="32" customFormat="false" ht="12.75" hidden="false" customHeight="false" outlineLevel="0" collapsed="false">
      <c r="B32" s="44"/>
      <c r="C32" s="45"/>
      <c r="D32" s="45"/>
      <c r="E32" s="45"/>
      <c r="F32" s="23"/>
      <c r="G32" s="23"/>
      <c r="H32" s="23"/>
      <c r="I32" s="23"/>
      <c r="J32" s="23"/>
      <c r="K32" s="23"/>
      <c r="L32" s="23"/>
      <c r="M32" s="23"/>
      <c r="N32" s="23"/>
      <c r="O32" s="23"/>
    </row>
  </sheetData>
  <mergeCells count="4">
    <mergeCell ref="A5:O5"/>
    <mergeCell ref="A6:O6"/>
    <mergeCell ref="A7:O7"/>
    <mergeCell ref="A8:O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13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M3" activeCellId="0" sqref="M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7"/>
    <col collapsed="false" customWidth="true" hidden="false" outlineLevel="0" max="2" min="2" style="0" width="1.56"/>
    <col collapsed="false" customWidth="true" hidden="false" outlineLevel="0" max="3" min="3" style="0" width="31.42"/>
    <col collapsed="false" customWidth="true" hidden="false" outlineLevel="0" max="4" min="4" style="0" width="1.99"/>
    <col collapsed="false" customWidth="true" hidden="false" outlineLevel="0" max="5" min="5" style="0" width="14.7"/>
    <col collapsed="false" customWidth="true" hidden="false" outlineLevel="0" max="6" min="6" style="0" width="1.56"/>
    <col collapsed="false" customWidth="true" hidden="false" outlineLevel="0" max="7" min="7" style="0" width="14.85"/>
    <col collapsed="false" customWidth="true" hidden="false" outlineLevel="0" max="8" min="8" style="0" width="1.41"/>
    <col collapsed="false" customWidth="true" hidden="false" outlineLevel="0" max="9" min="9" style="0" width="14.85"/>
    <col collapsed="false" customWidth="true" hidden="false" outlineLevel="0" max="10" min="10" style="0" width="1.56"/>
    <col collapsed="false" customWidth="true" hidden="false" outlineLevel="0" max="11" min="11" style="0" width="14.85"/>
    <col collapsed="false" customWidth="true" hidden="false" outlineLevel="0" max="12" min="12" style="0" width="1.56"/>
    <col collapsed="false" customWidth="true" hidden="false" outlineLevel="0" max="13" min="13" style="0" width="14.7"/>
    <col collapsed="false" customWidth="true" hidden="false" outlineLevel="0" max="14" min="14" style="0" width="1.7"/>
    <col collapsed="false" customWidth="true" hidden="false" outlineLevel="0" max="15" min="15" style="0" width="14.7"/>
    <col collapsed="false" customWidth="true" hidden="false" outlineLevel="0" max="16" min="16" style="61" width="2.13"/>
    <col collapsed="false" customWidth="true" hidden="false" outlineLevel="0" max="17" min="17" style="61" width="14.7"/>
    <col collapsed="false" customWidth="true" hidden="false" outlineLevel="0" max="18" min="18" style="61" width="1.85"/>
    <col collapsed="false" customWidth="true" hidden="false" outlineLevel="0" max="19" min="19" style="61" width="14.7"/>
    <col collapsed="false" customWidth="true" hidden="false" outlineLevel="0" max="20" min="20" style="61" width="1.7"/>
    <col collapsed="false" customWidth="true" hidden="false" outlineLevel="0" max="21" min="21" style="61" width="14.7"/>
    <col collapsed="false" customWidth="true" hidden="false" outlineLevel="0" max="22" min="22" style="61" width="2.42"/>
    <col collapsed="false" customWidth="true" hidden="false" outlineLevel="0" max="23" min="23" style="61" width="14.7"/>
    <col collapsed="false" customWidth="true" hidden="false" outlineLevel="0" max="35" min="24" style="61" width="9.14"/>
  </cols>
  <sheetData>
    <row r="1" customFormat="false" ht="12.75" hidden="false" customHeight="false" outlineLevel="0" collapsed="false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62" t="s">
        <v>54</v>
      </c>
      <c r="N1" s="21"/>
    </row>
    <row r="2" customFormat="false" ht="12.75" hidden="false" customHeight="false" outlineLevel="0" collapsed="false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63" t="s">
        <v>66</v>
      </c>
      <c r="N2" s="21"/>
    </row>
    <row r="3" customFormat="false" ht="12.75" hidden="false" customHeight="false" outlineLevel="0" collapsed="false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N3" s="21"/>
    </row>
    <row r="4" customFormat="false" ht="12.75" hidden="false" customHeight="false" outlineLevel="0" collapsed="false">
      <c r="A4" s="21"/>
      <c r="B4" s="21"/>
      <c r="C4" s="21"/>
      <c r="D4" s="22"/>
      <c r="E4" s="22"/>
      <c r="F4" s="22"/>
      <c r="G4" s="22"/>
      <c r="H4" s="22"/>
      <c r="I4" s="22"/>
      <c r="J4" s="21"/>
      <c r="K4" s="21"/>
      <c r="L4" s="21"/>
      <c r="M4" s="21"/>
      <c r="N4" s="21"/>
    </row>
    <row r="5" customFormat="false" ht="12.75" hidden="false" customHeight="false" outlineLevel="0" collapsed="false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1"/>
      <c r="N5" s="21"/>
    </row>
    <row r="6" customFormat="false" ht="15.75" hidden="false" customHeight="false" outlineLevel="0" collapsed="false">
      <c r="A6" s="64" t="str">
        <f aca="false">+'INCREMENTAL REVENUES'!A5</f>
        <v>TRANSWESTERN PIPELINE COMPANY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</row>
    <row r="7" customFormat="false" ht="12.75" hidden="false" customHeight="false" outlineLevel="0" collapsed="false">
      <c r="A7" s="65" t="str">
        <f aca="false">+'INCREMENTAL REVENUES'!A6</f>
        <v>Mainline Expansion 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</row>
    <row r="8" customFormat="false" ht="12.75" hidden="false" customHeight="false" outlineLevel="0" collapsed="false">
      <c r="A8" s="65" t="s">
        <v>67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</row>
    <row r="9" customFormat="false" ht="12.75" hidden="false" customHeight="false" outlineLevel="0" collapsed="false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customFormat="false" ht="12.75" hidden="false" customHeight="false" outlineLevel="0" collapsed="false">
      <c r="A10" s="66" t="s">
        <v>68</v>
      </c>
      <c r="B10" s="67"/>
      <c r="C10" s="67"/>
      <c r="D10" s="67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customFormat="false" ht="12.75" hidden="false" customHeight="false" outlineLevel="0" collapsed="false">
      <c r="A11" s="68" t="s">
        <v>69</v>
      </c>
      <c r="B11" s="67"/>
      <c r="C11" s="69" t="s">
        <v>70</v>
      </c>
      <c r="D11" s="67"/>
      <c r="E11" s="68" t="s">
        <v>71</v>
      </c>
      <c r="F11" s="66"/>
      <c r="G11" s="68" t="s">
        <v>72</v>
      </c>
      <c r="H11" s="66"/>
      <c r="I11" s="68" t="s">
        <v>73</v>
      </c>
      <c r="J11" s="66"/>
      <c r="K11" s="68" t="s">
        <v>74</v>
      </c>
      <c r="L11" s="66"/>
      <c r="M11" s="68" t="s">
        <v>75</v>
      </c>
      <c r="N11" s="65"/>
      <c r="O11" s="52" t="s">
        <v>57</v>
      </c>
      <c r="P11" s="21"/>
      <c r="Q11" s="52" t="s">
        <v>58</v>
      </c>
      <c r="R11" s="21"/>
      <c r="S11" s="52" t="s">
        <v>59</v>
      </c>
      <c r="T11" s="21"/>
      <c r="U11" s="52" t="s">
        <v>60</v>
      </c>
      <c r="V11" s="21"/>
      <c r="W11" s="52" t="s">
        <v>61</v>
      </c>
    </row>
    <row r="12" customFormat="false" ht="12.75" hidden="false" customHeight="false" outlineLevel="0" collapsed="false">
      <c r="A12" s="66"/>
      <c r="B12" s="67"/>
      <c r="C12" s="67"/>
      <c r="D12" s="67"/>
      <c r="E12" s="70" t="n">
        <v>-1</v>
      </c>
      <c r="F12" s="67"/>
      <c r="G12" s="70" t="n">
        <v>-2</v>
      </c>
      <c r="H12" s="70"/>
      <c r="I12" s="70" t="n">
        <v>-3</v>
      </c>
      <c r="J12" s="70"/>
      <c r="K12" s="70" t="n">
        <v>-4</v>
      </c>
      <c r="L12" s="70"/>
      <c r="M12" s="70" t="n">
        <v>-5</v>
      </c>
      <c r="N12" s="71"/>
      <c r="O12" s="31" t="n">
        <v>-6</v>
      </c>
      <c r="P12" s="21"/>
      <c r="Q12" s="31" t="n">
        <v>-7</v>
      </c>
      <c r="R12" s="21"/>
      <c r="S12" s="31" t="n">
        <v>-8</v>
      </c>
      <c r="T12" s="21"/>
      <c r="U12" s="31" t="n">
        <v>-9</v>
      </c>
      <c r="V12" s="21"/>
      <c r="W12" s="31" t="n">
        <v>-10</v>
      </c>
    </row>
    <row r="13" customFormat="false" ht="12.75" hidden="false" customHeight="false" outlineLevel="0" collapsed="false">
      <c r="A13" s="66" t="n">
        <v>1</v>
      </c>
      <c r="B13" s="67"/>
      <c r="C13" s="67" t="s">
        <v>76</v>
      </c>
      <c r="D13" s="67"/>
      <c r="E13" s="72" t="n">
        <f aca="false">+'INPUT SHEET'!B18</f>
        <v>-739000</v>
      </c>
      <c r="F13" s="72"/>
      <c r="G13" s="72" t="n">
        <f aca="false">+'INPUT SHEET'!C18</f>
        <v>-761170</v>
      </c>
      <c r="H13" s="72"/>
      <c r="I13" s="72" t="n">
        <f aca="false">+'INPUT SHEET'!D18</f>
        <v>-784005.1</v>
      </c>
      <c r="J13" s="72"/>
      <c r="K13" s="72" t="n">
        <f aca="false">+'INPUT SHEET'!E18</f>
        <v>-807525.253</v>
      </c>
      <c r="L13" s="72"/>
      <c r="M13" s="72" t="n">
        <f aca="false">+'INPUT SHEET'!F18</f>
        <v>-831751.01059</v>
      </c>
      <c r="N13" s="72"/>
      <c r="O13" s="72" t="n">
        <f aca="false">+'INPUT SHEET'!G18</f>
        <v>-856703.5409077</v>
      </c>
      <c r="Q13" s="72" t="n">
        <f aca="false">+'INPUT SHEET'!H18</f>
        <v>-882404.647134931</v>
      </c>
      <c r="R13" s="72"/>
      <c r="S13" s="72" t="n">
        <f aca="false">+'INPUT SHEET'!I18</f>
        <v>-908876.786548979</v>
      </c>
      <c r="T13" s="72"/>
      <c r="U13" s="72" t="n">
        <f aca="false">+'INPUT SHEET'!J18</f>
        <v>-936143.090145448</v>
      </c>
      <c r="V13" s="72"/>
      <c r="W13" s="72" t="n">
        <f aca="false">+'INPUT SHEET'!K18</f>
        <v>-964227.382849812</v>
      </c>
    </row>
    <row r="14" customFormat="false" ht="12.75" hidden="false" customHeight="false" outlineLevel="0" collapsed="false">
      <c r="A14" s="66" t="n">
        <f aca="false">+A13+1</f>
        <v>2</v>
      </c>
      <c r="B14" s="67"/>
      <c r="C14" s="67" t="s">
        <v>77</v>
      </c>
      <c r="D14" s="67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Q14" s="72"/>
      <c r="R14" s="72"/>
    </row>
    <row r="15" customFormat="false" ht="12.75" hidden="false" customHeight="false" outlineLevel="0" collapsed="false">
      <c r="A15" s="66" t="n">
        <f aca="false">+A14+1</f>
        <v>3</v>
      </c>
      <c r="B15" s="67"/>
      <c r="C15" s="67" t="s">
        <v>78</v>
      </c>
      <c r="D15" s="67"/>
      <c r="E15" s="72" t="n">
        <f aca="false">+'INCREMENTAL DEPR. EXPENSE'!F32</f>
        <v>750000</v>
      </c>
      <c r="F15" s="72"/>
      <c r="G15" s="72" t="n">
        <f aca="false">+'INCREMENTAL DEPR. EXPENSE'!H32</f>
        <v>750000</v>
      </c>
      <c r="H15" s="72"/>
      <c r="I15" s="72" t="n">
        <f aca="false">+'INCREMENTAL DEPR. EXPENSE'!J32</f>
        <v>750000</v>
      </c>
      <c r="J15" s="72"/>
      <c r="K15" s="72" t="n">
        <f aca="false">+'INCREMENTAL DEPR. EXPENSE'!L32</f>
        <v>750000</v>
      </c>
      <c r="L15" s="72"/>
      <c r="M15" s="72" t="n">
        <f aca="false">+'INCREMENTAL DEPR. EXPENSE'!N32</f>
        <v>750000</v>
      </c>
      <c r="N15" s="72"/>
      <c r="O15" s="73" t="n">
        <f aca="false">+'INCREMENTAL DEPR. EXPENSE'!P32</f>
        <v>750000</v>
      </c>
      <c r="Q15" s="73" t="n">
        <f aca="false">+'INCREMENTAL DEPR. EXPENSE'!R32</f>
        <v>750000</v>
      </c>
      <c r="R15" s="72"/>
      <c r="S15" s="73" t="n">
        <f aca="false">+'INCREMENTAL DEPR. EXPENSE'!T32</f>
        <v>750000</v>
      </c>
      <c r="U15" s="73" t="n">
        <f aca="false">+'INCREMENTAL DEPR. EXPENSE'!V32</f>
        <v>750000</v>
      </c>
      <c r="W15" s="73" t="n">
        <f aca="false">+'INCREMENTAL DEPR. EXPENSE'!X32</f>
        <v>750000</v>
      </c>
    </row>
    <row r="16" customFormat="false" ht="12.75" hidden="false" customHeight="false" outlineLevel="0" collapsed="false">
      <c r="A16" s="66"/>
      <c r="B16" s="67"/>
      <c r="C16" s="67"/>
      <c r="D16" s="67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Q16" s="72"/>
      <c r="R16" s="72"/>
      <c r="S16" s="72"/>
      <c r="U16" s="72"/>
      <c r="W16" s="72"/>
    </row>
    <row r="17" customFormat="false" ht="12.75" hidden="false" customHeight="false" outlineLevel="0" collapsed="false">
      <c r="A17" s="66" t="n">
        <f aca="false">+A15+1</f>
        <v>4</v>
      </c>
      <c r="B17" s="67"/>
      <c r="C17" s="67" t="s">
        <v>79</v>
      </c>
      <c r="D17" s="67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Q17" s="72"/>
      <c r="R17" s="72"/>
      <c r="S17" s="72"/>
      <c r="U17" s="72"/>
      <c r="W17" s="72"/>
    </row>
    <row r="18" customFormat="false" ht="12.75" hidden="false" customHeight="false" outlineLevel="0" collapsed="false">
      <c r="A18" s="66" t="n">
        <f aca="false">+A17+1</f>
        <v>5</v>
      </c>
      <c r="B18" s="67"/>
      <c r="C18" s="67" t="s">
        <v>80</v>
      </c>
      <c r="D18" s="67"/>
      <c r="E18" s="72" t="n">
        <f aca="false">+'FED &amp; ST INCOME TAX'!$E$36</f>
        <v>3307422.22945234</v>
      </c>
      <c r="F18" s="72"/>
      <c r="G18" s="72" t="n">
        <f aca="false">+'FED &amp; ST INCOME TAX'!G36</f>
        <v>3199574.07628272</v>
      </c>
      <c r="H18" s="72"/>
      <c r="I18" s="72" t="n">
        <f aca="false">+'FED &amp; ST INCOME TAX'!I36</f>
        <v>3052980.50622173</v>
      </c>
      <c r="J18" s="72"/>
      <c r="K18" s="72" t="n">
        <f aca="false">+'FED &amp; ST INCOME TAX'!K36</f>
        <v>2918597.66542381</v>
      </c>
      <c r="L18" s="72"/>
      <c r="M18" s="72" t="n">
        <f aca="false">+'FED &amp; ST INCOME TAX'!M36</f>
        <v>2795175.66474741</v>
      </c>
      <c r="N18" s="72"/>
      <c r="O18" s="72" t="n">
        <f aca="false">+'FED &amp; ST INCOME TAX'!O36</f>
        <v>2679006.84413157</v>
      </c>
      <c r="Q18" s="72" t="n">
        <f aca="false">+'FED &amp; ST INCOME TAX'!Q36</f>
        <v>2562838.02351574</v>
      </c>
      <c r="R18" s="72"/>
      <c r="S18" s="72" t="n">
        <f aca="false">+'FED &amp; ST INCOME TAX'!S36</f>
        <v>2446670.2028999</v>
      </c>
      <c r="U18" s="72" t="n">
        <f aca="false">+'FED &amp; ST INCOME TAX'!U36</f>
        <v>2330501.38228407</v>
      </c>
      <c r="W18" s="72" t="n">
        <f aca="false">+'FED &amp; ST INCOME TAX'!W36</f>
        <v>2214331.56166823</v>
      </c>
    </row>
    <row r="19" customFormat="false" ht="12.75" hidden="false" customHeight="false" outlineLevel="0" collapsed="false">
      <c r="A19" s="66" t="n">
        <f aca="false">+A18+1</f>
        <v>6</v>
      </c>
      <c r="B19" s="67"/>
      <c r="C19" s="67" t="s">
        <v>81</v>
      </c>
      <c r="D19" s="67"/>
      <c r="E19" s="72" t="n">
        <f aca="false">+'FED &amp; ST INCOME TAX'!$E$43</f>
        <v>662429.023098883</v>
      </c>
      <c r="F19" s="72"/>
      <c r="G19" s="72" t="n">
        <f aca="false">+'FED &amp; ST INCOME TAX'!G43</f>
        <v>640828.57870691</v>
      </c>
      <c r="H19" s="72"/>
      <c r="I19" s="72" t="n">
        <f aca="false">+'FED &amp; ST INCOME TAX'!I43</f>
        <v>611468.181103267</v>
      </c>
      <c r="J19" s="72"/>
      <c r="K19" s="72" t="n">
        <f aca="false">+'FED &amp; ST INCOME TAX'!K43</f>
        <v>584553.217846312</v>
      </c>
      <c r="L19" s="72"/>
      <c r="M19" s="72" t="n">
        <f aca="false">+'FED &amp; ST INCOME TAX'!M43</f>
        <v>559833.554282267</v>
      </c>
      <c r="N19" s="72"/>
      <c r="O19" s="72" t="n">
        <f aca="false">+'FED &amp; ST INCOME TAX'!O43</f>
        <v>536566.599067495</v>
      </c>
      <c r="Q19" s="72" t="n">
        <f aca="false">+'FED &amp; ST INCOME TAX'!Q43</f>
        <v>513299.643852723</v>
      </c>
      <c r="R19" s="72"/>
      <c r="S19" s="72" t="n">
        <f aca="false">+'FED &amp; ST INCOME TAX'!S43</f>
        <v>490032.688637952</v>
      </c>
      <c r="U19" s="72" t="n">
        <f aca="false">+'FED &amp; ST INCOME TAX'!U43</f>
        <v>466765.73342318</v>
      </c>
      <c r="W19" s="72" t="n">
        <f aca="false">+'FED &amp; ST INCOME TAX'!W43</f>
        <v>443498.778208408</v>
      </c>
    </row>
    <row r="20" customFormat="false" ht="12.75" hidden="false" customHeight="false" outlineLevel="0" collapsed="false">
      <c r="A20" s="66" t="n">
        <f aca="false">+A19+1</f>
        <v>7</v>
      </c>
      <c r="B20" s="67"/>
      <c r="C20" s="67" t="s">
        <v>82</v>
      </c>
      <c r="D20" s="67"/>
      <c r="E20" s="72" t="n">
        <f aca="false">+'INCREMENTAL TAXES'!E16</f>
        <v>1000000</v>
      </c>
      <c r="F20" s="72"/>
      <c r="G20" s="72" t="n">
        <f aca="false">+'INCREMENTAL TAXES'!G16</f>
        <v>1000000</v>
      </c>
      <c r="H20" s="72"/>
      <c r="I20" s="72" t="n">
        <f aca="false">+'INCREMENTAL TAXES'!I16</f>
        <v>1000000</v>
      </c>
      <c r="J20" s="72"/>
      <c r="K20" s="72" t="n">
        <f aca="false">+'INCREMENTAL TAXES'!K16</f>
        <v>1000000</v>
      </c>
      <c r="L20" s="72"/>
      <c r="M20" s="72" t="n">
        <f aca="false">+'INCREMENTAL TAXES'!M16</f>
        <v>1000000</v>
      </c>
      <c r="N20" s="72"/>
      <c r="O20" s="72" t="n">
        <f aca="false">+'INCREMENTAL TAXES'!O16</f>
        <v>1000000</v>
      </c>
      <c r="Q20" s="72" t="n">
        <f aca="false">+'INCREMENTAL TAXES'!Q16</f>
        <v>1000000</v>
      </c>
      <c r="R20" s="72"/>
      <c r="S20" s="72" t="n">
        <f aca="false">+'INCREMENTAL TAXES'!S16</f>
        <v>1000000</v>
      </c>
      <c r="U20" s="72" t="n">
        <f aca="false">+'INCREMENTAL TAXES'!U16</f>
        <v>1000000</v>
      </c>
      <c r="W20" s="72" t="n">
        <f aca="false">+'INCREMENTAL TAXES'!W16</f>
        <v>1000000</v>
      </c>
    </row>
    <row r="21" customFormat="false" ht="12.75" hidden="false" customHeight="false" outlineLevel="0" collapsed="false">
      <c r="A21" s="66"/>
      <c r="B21" s="67"/>
      <c r="C21" s="67"/>
      <c r="D21" s="67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Q21" s="72"/>
      <c r="R21" s="72"/>
      <c r="S21" s="72"/>
      <c r="U21" s="72"/>
      <c r="W21" s="72"/>
    </row>
    <row r="22" customFormat="false" ht="12.75" hidden="false" customHeight="false" outlineLevel="0" collapsed="false">
      <c r="A22" s="66"/>
      <c r="B22" s="67"/>
      <c r="C22" s="67"/>
      <c r="D22" s="67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Q22" s="72"/>
      <c r="R22" s="72"/>
      <c r="S22" s="72"/>
      <c r="U22" s="72"/>
      <c r="W22" s="72"/>
    </row>
    <row r="23" customFormat="false" ht="12.75" hidden="false" customHeight="false" outlineLevel="0" collapsed="false">
      <c r="A23" s="66" t="n">
        <f aca="false">+A20+1</f>
        <v>8</v>
      </c>
      <c r="B23" s="67"/>
      <c r="C23" s="67" t="s">
        <v>83</v>
      </c>
      <c r="D23" s="67"/>
      <c r="E23" s="72" t="n">
        <f aca="false">+'ESTIMATED RETURN'!E30</f>
        <v>9341039.711304</v>
      </c>
      <c r="F23" s="72"/>
      <c r="G23" s="72" t="n">
        <f aca="false">+'ESTIMATED RETURN'!G30</f>
        <v>8910600.075468</v>
      </c>
      <c r="H23" s="72"/>
      <c r="I23" s="72" t="n">
        <f aca="false">+'ESTIMATED RETURN'!I30</f>
        <v>8516241.301806</v>
      </c>
      <c r="J23" s="72"/>
      <c r="K23" s="72" t="n">
        <f aca="false">+'ESTIMATED RETURN'!K30</f>
        <v>8154165.404826</v>
      </c>
      <c r="L23" s="72"/>
      <c r="M23" s="72" t="n">
        <f aca="false">+'ESTIMATED RETURN'!M30</f>
        <v>7821333.9961344</v>
      </c>
      <c r="N23" s="72"/>
      <c r="O23" s="72" t="n">
        <f aca="false">+'ESTIMATED RETURN'!O30</f>
        <v>7488502.5874428</v>
      </c>
      <c r="Q23" s="72" t="n">
        <f aca="false">+'ESTIMATED RETURN'!Q30</f>
        <v>7155671.1787512</v>
      </c>
      <c r="R23" s="72"/>
      <c r="S23" s="72" t="n">
        <f aca="false">+'ESTIMATED RETURN'!S30</f>
        <v>6822839.7700596</v>
      </c>
      <c r="U23" s="72" t="n">
        <f aca="false">+'ESTIMATED RETURN'!U30</f>
        <v>6490008.361368</v>
      </c>
      <c r="W23" s="72" t="n">
        <f aca="false">+'ESTIMATED RETURN'!W30</f>
        <v>6157176.9526764</v>
      </c>
    </row>
    <row r="24" customFormat="false" ht="12.75" hidden="false" customHeight="false" outlineLevel="0" collapsed="false">
      <c r="A24" s="66"/>
      <c r="B24" s="67"/>
      <c r="C24" s="67"/>
      <c r="D24" s="67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Q24" s="72"/>
      <c r="R24" s="72"/>
      <c r="S24" s="72"/>
      <c r="U24" s="72"/>
      <c r="W24" s="72"/>
    </row>
    <row r="25" customFormat="false" ht="12.75" hidden="false" customHeight="false" outlineLevel="0" collapsed="false">
      <c r="A25" s="66"/>
      <c r="B25" s="67"/>
      <c r="C25" s="67"/>
      <c r="D25" s="67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Q25" s="72"/>
      <c r="R25" s="72"/>
      <c r="S25" s="72"/>
      <c r="U25" s="72"/>
      <c r="W25" s="72"/>
    </row>
    <row r="26" customFormat="false" ht="13.5" hidden="false" customHeight="false" outlineLevel="0" collapsed="false">
      <c r="A26" s="66" t="n">
        <f aca="false">+A23+1</f>
        <v>9</v>
      </c>
      <c r="B26" s="67"/>
      <c r="C26" s="67" t="s">
        <v>84</v>
      </c>
      <c r="D26" s="67"/>
      <c r="E26" s="74" t="n">
        <f aca="false">SUM(E13:E23)</f>
        <v>14321890.9638552</v>
      </c>
      <c r="F26" s="72"/>
      <c r="G26" s="74" t="n">
        <f aca="false">SUM(G13:G23)</f>
        <v>13739832.7304576</v>
      </c>
      <c r="H26" s="72"/>
      <c r="I26" s="74" t="n">
        <f aca="false">SUM(I13:I23)</f>
        <v>13146684.889131</v>
      </c>
      <c r="J26" s="72"/>
      <c r="K26" s="74" t="n">
        <f aca="false">SUM(K13:K23)</f>
        <v>12599791.0350961</v>
      </c>
      <c r="L26" s="72"/>
      <c r="M26" s="74" t="n">
        <f aca="false">SUM(M13:M23)</f>
        <v>12094592.2045741</v>
      </c>
      <c r="N26" s="72"/>
      <c r="O26" s="74" t="n">
        <f aca="false">SUM(O13:O23)</f>
        <v>11597372.4897342</v>
      </c>
      <c r="Q26" s="74" t="n">
        <f aca="false">SUM(Q13:Q23)</f>
        <v>11099404.1989847</v>
      </c>
      <c r="R26" s="72"/>
      <c r="S26" s="74" t="n">
        <f aca="false">SUM(S13:S23)</f>
        <v>10600665.8750485</v>
      </c>
      <c r="U26" s="74" t="n">
        <f aca="false">SUM(U13:U23)</f>
        <v>10101132.3869298</v>
      </c>
      <c r="W26" s="74" t="n">
        <f aca="false">SUM(W13:W23)</f>
        <v>9600779.90970323</v>
      </c>
    </row>
    <row r="27" customFormat="false" ht="13.5" hidden="false" customHeight="false" outlineLevel="0" collapsed="false">
      <c r="A27" s="66"/>
      <c r="B27" s="67"/>
      <c r="C27" s="67"/>
      <c r="D27" s="67"/>
      <c r="E27" s="75"/>
      <c r="F27" s="75"/>
      <c r="G27" s="75"/>
      <c r="H27" s="75"/>
      <c r="I27" s="75"/>
      <c r="J27" s="75"/>
      <c r="K27" s="75"/>
      <c r="L27" s="75"/>
      <c r="M27" s="75"/>
      <c r="N27" s="76"/>
      <c r="O27" s="75"/>
      <c r="Q27" s="75"/>
      <c r="R27" s="75"/>
    </row>
    <row r="28" customFormat="false" ht="12.75" hidden="false" customHeight="false" outlineLevel="0" collapsed="false">
      <c r="A28" s="66"/>
      <c r="B28" s="67"/>
      <c r="C28" s="67"/>
      <c r="D28" s="67"/>
      <c r="E28" s="75"/>
      <c r="F28" s="75"/>
      <c r="G28" s="75"/>
      <c r="H28" s="75"/>
      <c r="I28" s="75"/>
      <c r="J28" s="75"/>
      <c r="K28" s="75"/>
      <c r="L28" s="75"/>
      <c r="M28" s="75"/>
      <c r="N28" s="76"/>
    </row>
    <row r="29" customFormat="false" ht="12.75" hidden="false" customHeight="false" outlineLevel="0" collapsed="false">
      <c r="A29" s="66"/>
      <c r="B29" s="67"/>
      <c r="C29" s="67" t="s">
        <v>85</v>
      </c>
      <c r="D29" s="67"/>
      <c r="E29" s="75"/>
      <c r="F29" s="75"/>
      <c r="G29" s="75"/>
      <c r="H29" s="75"/>
      <c r="I29" s="75"/>
      <c r="J29" s="75"/>
      <c r="K29" s="75"/>
      <c r="L29" s="75"/>
      <c r="M29" s="75"/>
      <c r="N29" s="76"/>
    </row>
    <row r="30" customFormat="false" ht="12.75" hidden="false" customHeight="false" outlineLevel="0" collapsed="false">
      <c r="A30" s="66"/>
      <c r="B30" s="67"/>
      <c r="C30" s="67" t="s">
        <v>86</v>
      </c>
      <c r="D30" s="67"/>
      <c r="E30" s="77"/>
      <c r="F30" s="75"/>
      <c r="G30" s="75"/>
      <c r="H30" s="75"/>
      <c r="I30" s="75"/>
      <c r="J30" s="75"/>
      <c r="K30" s="75"/>
      <c r="L30" s="75"/>
      <c r="M30" s="75"/>
      <c r="N30" s="76"/>
    </row>
    <row r="31" customFormat="false" ht="12.75" hidden="false" customHeight="false" outlineLevel="0" collapsed="false">
      <c r="A31" s="66"/>
      <c r="B31" s="67"/>
      <c r="C31" s="67" t="s">
        <v>87</v>
      </c>
      <c r="D31" s="67"/>
      <c r="E31" s="75"/>
      <c r="F31" s="75"/>
      <c r="G31" s="75"/>
      <c r="H31" s="75"/>
      <c r="I31" s="75"/>
      <c r="J31" s="75"/>
      <c r="K31" s="75"/>
      <c r="L31" s="75"/>
      <c r="M31" s="75"/>
      <c r="N31" s="76"/>
    </row>
    <row r="32" customFormat="false" ht="12.75" hidden="false" customHeight="false" outlineLevel="0" collapsed="false">
      <c r="A32" s="66"/>
      <c r="B32" s="67"/>
      <c r="C32" s="67" t="s">
        <v>88</v>
      </c>
      <c r="D32" s="67"/>
      <c r="E32" s="75"/>
      <c r="F32" s="75"/>
      <c r="G32" s="75"/>
      <c r="H32" s="75"/>
      <c r="I32" s="75"/>
      <c r="J32" s="75"/>
      <c r="K32" s="75"/>
      <c r="L32" s="75"/>
      <c r="M32" s="75"/>
      <c r="N32" s="76"/>
    </row>
    <row r="33" customFormat="false" ht="12.75" hidden="false" customHeight="false" outlineLevel="0" collapsed="false">
      <c r="A33" s="66"/>
      <c r="B33" s="67"/>
      <c r="C33" s="67" t="s">
        <v>89</v>
      </c>
      <c r="D33" s="67"/>
      <c r="E33" s="75"/>
      <c r="F33" s="75"/>
      <c r="G33" s="75"/>
      <c r="H33" s="75"/>
      <c r="I33" s="75"/>
      <c r="J33" s="75"/>
      <c r="K33" s="75"/>
      <c r="L33" s="75"/>
      <c r="M33" s="75"/>
      <c r="N33" s="76"/>
    </row>
    <row r="34" customFormat="false" ht="12.75" hidden="false" customHeight="false" outlineLevel="0" collapsed="false">
      <c r="A34" s="66"/>
      <c r="B34" s="67"/>
      <c r="C34" s="67" t="s">
        <v>90</v>
      </c>
      <c r="D34" s="67"/>
      <c r="E34" s="75"/>
      <c r="F34" s="75"/>
      <c r="G34" s="75"/>
      <c r="H34" s="75"/>
      <c r="I34" s="75"/>
      <c r="J34" s="75"/>
      <c r="K34" s="75"/>
      <c r="L34" s="75"/>
      <c r="M34" s="75"/>
      <c r="N34" s="76"/>
    </row>
    <row r="35" customFormat="false" ht="12.75" hidden="false" customHeight="false" outlineLevel="0" collapsed="false">
      <c r="A35" s="66"/>
      <c r="B35" s="67"/>
      <c r="C35" s="67"/>
      <c r="D35" s="67"/>
      <c r="E35" s="75"/>
      <c r="F35" s="75"/>
      <c r="G35" s="75"/>
      <c r="H35" s="75"/>
      <c r="I35" s="75"/>
      <c r="J35" s="75"/>
      <c r="K35" s="75"/>
      <c r="L35" s="75"/>
      <c r="M35" s="75"/>
      <c r="N35" s="76"/>
    </row>
    <row r="36" customFormat="false" ht="12.75" hidden="false" customHeight="false" outlineLevel="0" collapsed="false">
      <c r="A36" s="78"/>
      <c r="B36" s="79"/>
      <c r="C36" s="79"/>
      <c r="D36" s="79"/>
      <c r="E36" s="80"/>
      <c r="F36" s="80"/>
      <c r="G36" s="80"/>
      <c r="H36" s="80"/>
      <c r="I36" s="80"/>
      <c r="J36" s="80"/>
      <c r="K36" s="80"/>
      <c r="L36" s="80"/>
      <c r="M36" s="80"/>
      <c r="N36" s="81"/>
    </row>
    <row r="37" customFormat="false" ht="12.75" hidden="false" customHeight="false" outlineLevel="0" collapsed="false">
      <c r="A37" s="27"/>
    </row>
    <row r="38" customFormat="false" ht="12.75" hidden="false" customHeight="false" outlineLevel="0" collapsed="false">
      <c r="A38" s="27"/>
    </row>
    <row r="39" customFormat="false" ht="12.75" hidden="false" customHeight="false" outlineLevel="0" collapsed="false">
      <c r="A39" s="27"/>
    </row>
    <row r="40" customFormat="false" ht="12.75" hidden="false" customHeight="false" outlineLevel="0" collapsed="false">
      <c r="A40" s="27"/>
    </row>
    <row r="41" customFormat="false" ht="12.75" hidden="false" customHeight="false" outlineLevel="0" collapsed="false">
      <c r="A41" s="27"/>
    </row>
    <row r="42" customFormat="false" ht="12.75" hidden="false" customHeight="false" outlineLevel="0" collapsed="false">
      <c r="A42" s="27"/>
    </row>
    <row r="43" customFormat="false" ht="12.75" hidden="false" customHeight="false" outlineLevel="0" collapsed="false">
      <c r="A43" s="27"/>
    </row>
    <row r="44" customFormat="false" ht="12.75" hidden="false" customHeight="false" outlineLevel="0" collapsed="false">
      <c r="A44" s="27"/>
    </row>
    <row r="45" customFormat="false" ht="12.75" hidden="false" customHeight="false" outlineLevel="0" collapsed="false">
      <c r="A45" s="27"/>
    </row>
    <row r="46" customFormat="false" ht="12.75" hidden="false" customHeight="false" outlineLevel="0" collapsed="false">
      <c r="A46" s="27"/>
    </row>
    <row r="47" customFormat="false" ht="12.75" hidden="false" customHeight="false" outlineLevel="0" collapsed="false">
      <c r="A47" s="27"/>
    </row>
    <row r="48" customFormat="false" ht="12.75" hidden="false" customHeight="false" outlineLevel="0" collapsed="false">
      <c r="A48" s="27"/>
    </row>
    <row r="49" customFormat="false" ht="12.75" hidden="false" customHeight="false" outlineLevel="0" collapsed="false">
      <c r="A49" s="27"/>
    </row>
    <row r="50" customFormat="false" ht="12.75" hidden="false" customHeight="false" outlineLevel="0" collapsed="false">
      <c r="A50" s="27"/>
    </row>
    <row r="51" customFormat="false" ht="12.75" hidden="false" customHeight="false" outlineLevel="0" collapsed="false">
      <c r="A51" s="27"/>
    </row>
    <row r="52" customFormat="false" ht="12.75" hidden="false" customHeight="false" outlineLevel="0" collapsed="false">
      <c r="A52" s="27"/>
    </row>
    <row r="53" customFormat="false" ht="12.75" hidden="false" customHeight="false" outlineLevel="0" collapsed="false">
      <c r="A53" s="27"/>
    </row>
    <row r="54" customFormat="false" ht="12.75" hidden="false" customHeight="false" outlineLevel="0" collapsed="false">
      <c r="A54" s="27"/>
    </row>
    <row r="55" customFormat="false" ht="12.75" hidden="false" customHeight="false" outlineLevel="0" collapsed="false">
      <c r="A55" s="27"/>
    </row>
    <row r="56" customFormat="false" ht="12.75" hidden="false" customHeight="false" outlineLevel="0" collapsed="false">
      <c r="A56" s="27"/>
    </row>
    <row r="57" customFormat="false" ht="12.75" hidden="false" customHeight="false" outlineLevel="0" collapsed="false">
      <c r="A57" s="27"/>
    </row>
    <row r="58" customFormat="false" ht="12.75" hidden="false" customHeight="false" outlineLevel="0" collapsed="false">
      <c r="A58" s="27"/>
    </row>
    <row r="59" customFormat="false" ht="12.75" hidden="false" customHeight="false" outlineLevel="0" collapsed="false">
      <c r="A59" s="27"/>
    </row>
    <row r="60" customFormat="false" ht="12.75" hidden="false" customHeight="false" outlineLevel="0" collapsed="false">
      <c r="A60" s="27"/>
    </row>
    <row r="61" customFormat="false" ht="12.75" hidden="false" customHeight="false" outlineLevel="0" collapsed="false">
      <c r="A61" s="27"/>
    </row>
    <row r="62" customFormat="false" ht="12.75" hidden="false" customHeight="false" outlineLevel="0" collapsed="false">
      <c r="A62" s="27"/>
    </row>
    <row r="63" customFormat="false" ht="12.75" hidden="false" customHeight="false" outlineLevel="0" collapsed="false">
      <c r="A63" s="27"/>
    </row>
    <row r="64" customFormat="false" ht="12.75" hidden="false" customHeight="false" outlineLevel="0" collapsed="false">
      <c r="A64" s="27"/>
    </row>
    <row r="65" customFormat="false" ht="12.75" hidden="false" customHeight="false" outlineLevel="0" collapsed="false">
      <c r="A65" s="27"/>
    </row>
    <row r="66" customFormat="false" ht="12.75" hidden="false" customHeight="false" outlineLevel="0" collapsed="false">
      <c r="A66" s="27"/>
    </row>
    <row r="67" customFormat="false" ht="12.75" hidden="false" customHeight="false" outlineLevel="0" collapsed="false">
      <c r="A67" s="27"/>
    </row>
    <row r="68" customFormat="false" ht="12.75" hidden="false" customHeight="false" outlineLevel="0" collapsed="false">
      <c r="A68" s="27"/>
    </row>
    <row r="69" customFormat="false" ht="12.75" hidden="false" customHeight="false" outlineLevel="0" collapsed="false">
      <c r="A69" s="27"/>
    </row>
    <row r="70" customFormat="false" ht="12.75" hidden="false" customHeight="false" outlineLevel="0" collapsed="false">
      <c r="A70" s="27"/>
    </row>
    <row r="71" customFormat="false" ht="12.75" hidden="false" customHeight="false" outlineLevel="0" collapsed="false">
      <c r="A71" s="27"/>
    </row>
    <row r="72" customFormat="false" ht="12.75" hidden="false" customHeight="false" outlineLevel="0" collapsed="false">
      <c r="A72" s="27"/>
    </row>
    <row r="73" customFormat="false" ht="12.75" hidden="false" customHeight="false" outlineLevel="0" collapsed="false">
      <c r="A73" s="27"/>
    </row>
    <row r="74" customFormat="false" ht="12.75" hidden="false" customHeight="false" outlineLevel="0" collapsed="false">
      <c r="A74" s="27"/>
    </row>
    <row r="75" customFormat="false" ht="12.75" hidden="false" customHeight="false" outlineLevel="0" collapsed="false">
      <c r="A75" s="27"/>
    </row>
    <row r="76" customFormat="false" ht="12.75" hidden="false" customHeight="false" outlineLevel="0" collapsed="false">
      <c r="A76" s="27"/>
    </row>
    <row r="77" customFormat="false" ht="12.75" hidden="false" customHeight="false" outlineLevel="0" collapsed="false">
      <c r="A77" s="27"/>
    </row>
    <row r="78" customFormat="false" ht="12.75" hidden="false" customHeight="false" outlineLevel="0" collapsed="false">
      <c r="A78" s="27"/>
    </row>
    <row r="79" customFormat="false" ht="12.75" hidden="false" customHeight="false" outlineLevel="0" collapsed="false">
      <c r="A79" s="27"/>
    </row>
    <row r="80" customFormat="false" ht="12.75" hidden="false" customHeight="false" outlineLevel="0" collapsed="false">
      <c r="A80" s="27"/>
    </row>
    <row r="81" customFormat="false" ht="12.75" hidden="false" customHeight="false" outlineLevel="0" collapsed="false">
      <c r="A81" s="27"/>
    </row>
    <row r="82" customFormat="false" ht="12.75" hidden="false" customHeight="false" outlineLevel="0" collapsed="false">
      <c r="A82" s="27"/>
    </row>
    <row r="83" customFormat="false" ht="12.75" hidden="false" customHeight="false" outlineLevel="0" collapsed="false">
      <c r="A83" s="27"/>
    </row>
    <row r="84" customFormat="false" ht="12.75" hidden="false" customHeight="false" outlineLevel="0" collapsed="false">
      <c r="A84" s="27"/>
    </row>
    <row r="85" customFormat="false" ht="12.75" hidden="false" customHeight="false" outlineLevel="0" collapsed="false">
      <c r="A85" s="27"/>
    </row>
    <row r="86" customFormat="false" ht="12.75" hidden="false" customHeight="false" outlineLevel="0" collapsed="false">
      <c r="A86" s="27"/>
    </row>
    <row r="87" customFormat="false" ht="12.75" hidden="false" customHeight="false" outlineLevel="0" collapsed="false">
      <c r="A87" s="27"/>
    </row>
    <row r="88" customFormat="false" ht="12.75" hidden="false" customHeight="false" outlineLevel="0" collapsed="false">
      <c r="A88" s="27"/>
    </row>
    <row r="89" customFormat="false" ht="12.75" hidden="false" customHeight="false" outlineLevel="0" collapsed="false">
      <c r="A89" s="27"/>
    </row>
    <row r="90" customFormat="false" ht="12.75" hidden="false" customHeight="false" outlineLevel="0" collapsed="false">
      <c r="A90" s="27"/>
    </row>
    <row r="91" customFormat="false" ht="12.75" hidden="false" customHeight="false" outlineLevel="0" collapsed="false">
      <c r="A91" s="27"/>
    </row>
    <row r="92" customFormat="false" ht="12.75" hidden="false" customHeight="false" outlineLevel="0" collapsed="false">
      <c r="A92" s="27"/>
    </row>
    <row r="93" customFormat="false" ht="12.75" hidden="false" customHeight="false" outlineLevel="0" collapsed="false">
      <c r="A93" s="27"/>
    </row>
    <row r="94" customFormat="false" ht="12.75" hidden="false" customHeight="false" outlineLevel="0" collapsed="false">
      <c r="A94" s="27"/>
    </row>
    <row r="95" customFormat="false" ht="12.75" hidden="false" customHeight="false" outlineLevel="0" collapsed="false">
      <c r="A95" s="27"/>
    </row>
    <row r="96" customFormat="false" ht="12.75" hidden="false" customHeight="false" outlineLevel="0" collapsed="false">
      <c r="A96" s="27"/>
    </row>
    <row r="97" customFormat="false" ht="12.75" hidden="false" customHeight="false" outlineLevel="0" collapsed="false">
      <c r="A97" s="27"/>
    </row>
    <row r="98" customFormat="false" ht="12.75" hidden="false" customHeight="false" outlineLevel="0" collapsed="false">
      <c r="A98" s="27"/>
    </row>
    <row r="99" customFormat="false" ht="12.75" hidden="false" customHeight="false" outlineLevel="0" collapsed="false">
      <c r="A99" s="27"/>
    </row>
    <row r="100" customFormat="false" ht="12.75" hidden="false" customHeight="false" outlineLevel="0" collapsed="false">
      <c r="A100" s="27"/>
    </row>
    <row r="101" customFormat="false" ht="12.75" hidden="false" customHeight="false" outlineLevel="0" collapsed="false">
      <c r="A101" s="27"/>
    </row>
    <row r="102" customFormat="false" ht="12.75" hidden="false" customHeight="false" outlineLevel="0" collapsed="false">
      <c r="A102" s="27"/>
    </row>
    <row r="103" customFormat="false" ht="12.75" hidden="false" customHeight="false" outlineLevel="0" collapsed="false">
      <c r="A103" s="27"/>
    </row>
    <row r="104" customFormat="false" ht="12.75" hidden="false" customHeight="false" outlineLevel="0" collapsed="false">
      <c r="A104" s="27"/>
    </row>
    <row r="105" customFormat="false" ht="12.75" hidden="false" customHeight="false" outlineLevel="0" collapsed="false">
      <c r="A105" s="27"/>
    </row>
    <row r="106" customFormat="false" ht="12.75" hidden="false" customHeight="false" outlineLevel="0" collapsed="false">
      <c r="A106" s="27"/>
    </row>
    <row r="107" customFormat="false" ht="12.75" hidden="false" customHeight="false" outlineLevel="0" collapsed="false">
      <c r="A107" s="27"/>
    </row>
    <row r="108" customFormat="false" ht="12.75" hidden="false" customHeight="false" outlineLevel="0" collapsed="false">
      <c r="A108" s="27"/>
    </row>
    <row r="109" customFormat="false" ht="12.75" hidden="false" customHeight="false" outlineLevel="0" collapsed="false">
      <c r="A109" s="27"/>
    </row>
    <row r="110" customFormat="false" ht="12.75" hidden="false" customHeight="false" outlineLevel="0" collapsed="false">
      <c r="A110" s="27"/>
    </row>
    <row r="111" customFormat="false" ht="12.75" hidden="false" customHeight="false" outlineLevel="0" collapsed="false">
      <c r="A111" s="27"/>
    </row>
    <row r="112" customFormat="false" ht="12.75" hidden="false" customHeight="false" outlineLevel="0" collapsed="false">
      <c r="A112" s="27"/>
    </row>
    <row r="113" customFormat="false" ht="12.75" hidden="false" customHeight="false" outlineLevel="0" collapsed="false">
      <c r="A113" s="27"/>
    </row>
    <row r="114" customFormat="false" ht="12.75" hidden="false" customHeight="false" outlineLevel="0" collapsed="false">
      <c r="A114" s="27"/>
    </row>
    <row r="115" customFormat="false" ht="12.75" hidden="false" customHeight="false" outlineLevel="0" collapsed="false">
      <c r="A115" s="27"/>
    </row>
    <row r="116" customFormat="false" ht="12.75" hidden="false" customHeight="false" outlineLevel="0" collapsed="false">
      <c r="A116" s="27"/>
    </row>
    <row r="117" customFormat="false" ht="12.75" hidden="false" customHeight="false" outlineLevel="0" collapsed="false">
      <c r="A117" s="27"/>
    </row>
    <row r="118" customFormat="false" ht="12.75" hidden="false" customHeight="false" outlineLevel="0" collapsed="false">
      <c r="A118" s="27"/>
    </row>
    <row r="119" customFormat="false" ht="12.75" hidden="false" customHeight="false" outlineLevel="0" collapsed="false">
      <c r="A119" s="27"/>
    </row>
    <row r="120" customFormat="false" ht="12.75" hidden="false" customHeight="false" outlineLevel="0" collapsed="false">
      <c r="A120" s="27"/>
    </row>
    <row r="121" customFormat="false" ht="12.75" hidden="false" customHeight="false" outlineLevel="0" collapsed="false">
      <c r="A121" s="27"/>
    </row>
    <row r="122" customFormat="false" ht="12.75" hidden="false" customHeight="false" outlineLevel="0" collapsed="false">
      <c r="A122" s="27"/>
    </row>
    <row r="123" customFormat="false" ht="12.75" hidden="false" customHeight="false" outlineLevel="0" collapsed="false">
      <c r="A123" s="27"/>
    </row>
    <row r="124" customFormat="false" ht="12.75" hidden="false" customHeight="false" outlineLevel="0" collapsed="false">
      <c r="A124" s="27"/>
    </row>
    <row r="125" customFormat="false" ht="12.75" hidden="false" customHeight="false" outlineLevel="0" collapsed="false">
      <c r="A125" s="27"/>
    </row>
    <row r="126" customFormat="false" ht="12.75" hidden="false" customHeight="false" outlineLevel="0" collapsed="false">
      <c r="A126" s="27"/>
    </row>
    <row r="127" customFormat="false" ht="12.75" hidden="false" customHeight="false" outlineLevel="0" collapsed="false">
      <c r="A127" s="27"/>
    </row>
    <row r="128" customFormat="false" ht="12.75" hidden="false" customHeight="false" outlineLevel="0" collapsed="false">
      <c r="A128" s="27"/>
    </row>
    <row r="129" customFormat="false" ht="12.75" hidden="false" customHeight="false" outlineLevel="0" collapsed="false">
      <c r="A129" s="27"/>
    </row>
    <row r="130" customFormat="false" ht="12.75" hidden="false" customHeight="false" outlineLevel="0" collapsed="false">
      <c r="A130" s="27"/>
    </row>
    <row r="131" customFormat="false" ht="12.75" hidden="false" customHeight="false" outlineLevel="0" collapsed="false">
      <c r="A131" s="27"/>
    </row>
    <row r="132" customFormat="false" ht="12.75" hidden="false" customHeight="false" outlineLevel="0" collapsed="false">
      <c r="A132" s="27"/>
    </row>
    <row r="133" customFormat="false" ht="12.75" hidden="false" customHeight="false" outlineLevel="0" collapsed="false">
      <c r="A133" s="27"/>
    </row>
    <row r="134" customFormat="false" ht="12.75" hidden="false" customHeight="false" outlineLevel="0" collapsed="false">
      <c r="A134" s="27"/>
    </row>
    <row r="135" customFormat="false" ht="12.75" hidden="false" customHeight="false" outlineLevel="0" collapsed="false">
      <c r="A135" s="27"/>
    </row>
  </sheetData>
  <mergeCells count="3">
    <mergeCell ref="A6:N6"/>
    <mergeCell ref="A7:N7"/>
    <mergeCell ref="A8:N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4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4" activeCellId="0" sqref="C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2" width="4.7"/>
    <col collapsed="false" customWidth="true" hidden="false" outlineLevel="0" max="2" min="2" style="42" width="1.56"/>
    <col collapsed="false" customWidth="true" hidden="false" outlineLevel="0" max="3" min="3" style="42" width="31.85"/>
    <col collapsed="false" customWidth="true" hidden="false" outlineLevel="0" max="4" min="4" style="42" width="1.7"/>
    <col collapsed="false" customWidth="true" hidden="false" outlineLevel="0" max="5" min="5" style="82" width="9.7"/>
    <col collapsed="false" customWidth="true" hidden="false" outlineLevel="0" max="6" min="6" style="42" width="14.85"/>
    <col collapsed="false" customWidth="true" hidden="false" outlineLevel="0" max="7" min="7" style="42" width="1.56"/>
    <col collapsed="false" customWidth="true" hidden="false" outlineLevel="0" max="8" min="8" style="42" width="15.56"/>
    <col collapsed="false" customWidth="true" hidden="false" outlineLevel="0" max="9" min="9" style="42" width="1.41"/>
    <col collapsed="false" customWidth="true" hidden="false" outlineLevel="0" max="10" min="10" style="42" width="15.56"/>
    <col collapsed="false" customWidth="true" hidden="false" outlineLevel="0" max="11" min="11" style="42" width="1.56"/>
    <col collapsed="false" customWidth="true" hidden="false" outlineLevel="0" max="12" min="12" style="42" width="15.56"/>
    <col collapsed="false" customWidth="true" hidden="false" outlineLevel="0" max="13" min="13" style="42" width="1.56"/>
    <col collapsed="false" customWidth="true" hidden="false" outlineLevel="0" max="14" min="14" style="42" width="15.56"/>
    <col collapsed="false" customWidth="true" hidden="false" outlineLevel="0" max="15" min="15" style="43" width="2.42"/>
    <col collapsed="false" customWidth="true" hidden="false" outlineLevel="0" max="16" min="16" style="42" width="15.56"/>
    <col collapsed="false" customWidth="true" hidden="false" outlineLevel="0" max="17" min="17" style="43" width="1.85"/>
    <col collapsed="false" customWidth="true" hidden="false" outlineLevel="0" max="18" min="18" style="42" width="15.56"/>
    <col collapsed="false" customWidth="true" hidden="false" outlineLevel="0" max="19" min="19" style="43" width="1.85"/>
    <col collapsed="false" customWidth="true" hidden="false" outlineLevel="0" max="20" min="20" style="42" width="15.56"/>
    <col collapsed="false" customWidth="true" hidden="false" outlineLevel="0" max="21" min="21" style="43" width="1.85"/>
    <col collapsed="false" customWidth="true" hidden="false" outlineLevel="0" max="22" min="22" style="42" width="15.56"/>
    <col collapsed="false" customWidth="true" hidden="false" outlineLevel="0" max="23" min="23" style="43" width="1.7"/>
    <col collapsed="false" customWidth="true" hidden="false" outlineLevel="0" max="24" min="24" style="42" width="15.56"/>
    <col collapsed="false" customWidth="false" hidden="false" outlineLevel="0" max="257" min="25" style="42" width="9.14"/>
  </cols>
  <sheetData>
    <row r="1" customFormat="false" ht="12.75" hidden="false" customHeight="false" outlineLevel="0" collapsed="false">
      <c r="A1" s="44"/>
      <c r="B1" s="45"/>
      <c r="C1" s="45"/>
      <c r="D1" s="45"/>
      <c r="E1" s="44"/>
      <c r="F1" s="45"/>
      <c r="G1" s="45"/>
      <c r="H1" s="45"/>
      <c r="I1" s="45"/>
      <c r="J1" s="45"/>
      <c r="K1" s="45"/>
      <c r="L1" s="45"/>
      <c r="M1" s="45"/>
      <c r="N1" s="46" t="s">
        <v>54</v>
      </c>
      <c r="O1" s="83"/>
    </row>
    <row r="2" customFormat="false" ht="12.75" hidden="false" customHeight="false" outlineLevel="0" collapsed="false">
      <c r="A2" s="44"/>
      <c r="B2" s="45"/>
      <c r="C2" s="45"/>
      <c r="D2" s="45"/>
      <c r="E2" s="44"/>
      <c r="F2" s="45"/>
      <c r="G2" s="45"/>
      <c r="H2" s="45"/>
      <c r="I2" s="45"/>
      <c r="J2" s="45"/>
      <c r="K2" s="45"/>
      <c r="L2" s="45"/>
      <c r="M2" s="45"/>
      <c r="N2" s="47" t="s">
        <v>91</v>
      </c>
      <c r="O2" s="84"/>
    </row>
    <row r="3" customFormat="false" ht="12.75" hidden="false" customHeight="false" outlineLevel="0" collapsed="false">
      <c r="A3" s="44"/>
      <c r="B3" s="45"/>
      <c r="C3" s="45"/>
      <c r="D3" s="45"/>
      <c r="E3" s="44"/>
      <c r="F3" s="45"/>
      <c r="G3" s="45"/>
      <c r="H3" s="45"/>
      <c r="I3" s="45"/>
      <c r="J3" s="45"/>
      <c r="K3" s="45"/>
      <c r="L3" s="45"/>
      <c r="M3" s="45"/>
      <c r="O3" s="84"/>
    </row>
    <row r="4" customFormat="false" ht="12.75" hidden="false" customHeight="false" outlineLevel="0" collapsed="false">
      <c r="A4" s="44"/>
      <c r="B4" s="45"/>
      <c r="C4" s="45"/>
      <c r="D4" s="45"/>
      <c r="E4" s="44"/>
      <c r="F4" s="45"/>
      <c r="G4" s="45"/>
      <c r="H4" s="45"/>
      <c r="I4" s="45"/>
      <c r="J4" s="45"/>
      <c r="K4" s="45"/>
      <c r="L4" s="45"/>
      <c r="M4" s="45"/>
      <c r="N4" s="45"/>
      <c r="O4" s="85"/>
    </row>
    <row r="5" customFormat="false" ht="12.75" hidden="false" customHeight="false" outlineLevel="0" collapsed="false">
      <c r="A5" s="44"/>
      <c r="B5" s="45"/>
      <c r="C5" s="45"/>
      <c r="D5" s="45"/>
      <c r="E5" s="44"/>
      <c r="F5" s="45"/>
      <c r="G5" s="45"/>
      <c r="H5" s="45"/>
      <c r="I5" s="45"/>
      <c r="J5" s="45"/>
      <c r="K5" s="45"/>
      <c r="L5" s="45"/>
      <c r="M5" s="45"/>
      <c r="N5" s="45"/>
      <c r="O5" s="85"/>
    </row>
    <row r="6" customFormat="false" ht="15.75" hidden="false" customHeight="false" outlineLevel="0" collapsed="false">
      <c r="A6" s="86" t="str">
        <f aca="false">+'INCREMENTAL COS'!A6</f>
        <v>TRANSWESTERN PIPELINE COMPANY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</row>
    <row r="7" customFormat="false" ht="12.75" hidden="false" customHeight="false" outlineLevel="0" collapsed="false">
      <c r="A7" s="87" t="str">
        <f aca="false">+'INCREMENTAL COS'!A7</f>
        <v>Mainline Expansion 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</row>
    <row r="8" customFormat="false" ht="12.75" hidden="false" customHeight="false" outlineLevel="0" collapsed="false">
      <c r="A8" s="87" t="s">
        <v>92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</row>
    <row r="9" customFormat="false" ht="12.75" hidden="false" customHeight="false" outlineLevel="0" collapsed="false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50"/>
    </row>
    <row r="10" customFormat="false" ht="12.75" hidden="false" customHeight="false" outlineLevel="0" collapsed="false">
      <c r="A10" s="44"/>
      <c r="B10" s="45"/>
      <c r="C10" s="45"/>
      <c r="D10" s="45"/>
      <c r="E10" s="44" t="s">
        <v>93</v>
      </c>
      <c r="F10" s="45"/>
      <c r="G10" s="45"/>
      <c r="H10" s="45"/>
      <c r="I10" s="45"/>
      <c r="J10" s="45"/>
      <c r="K10" s="45"/>
      <c r="L10" s="45"/>
      <c r="M10" s="45"/>
      <c r="N10" s="45"/>
      <c r="O10" s="85"/>
    </row>
    <row r="11" customFormat="false" ht="12.75" hidden="false" customHeight="false" outlineLevel="0" collapsed="false">
      <c r="A11" s="88" t="s">
        <v>68</v>
      </c>
      <c r="B11" s="45"/>
      <c r="C11" s="45"/>
      <c r="D11" s="45"/>
      <c r="E11" s="44" t="s">
        <v>94</v>
      </c>
      <c r="F11" s="45"/>
      <c r="G11" s="45"/>
      <c r="H11" s="45"/>
      <c r="I11" s="45"/>
      <c r="J11" s="45"/>
      <c r="K11" s="45"/>
      <c r="L11" s="45"/>
      <c r="M11" s="45"/>
      <c r="N11" s="45"/>
      <c r="O11" s="85"/>
    </row>
    <row r="12" customFormat="false" ht="12.75" hidden="false" customHeight="false" outlineLevel="0" collapsed="false">
      <c r="A12" s="88" t="s">
        <v>69</v>
      </c>
      <c r="B12" s="45"/>
      <c r="C12" s="89" t="s">
        <v>70</v>
      </c>
      <c r="D12" s="45"/>
      <c r="E12" s="88" t="s">
        <v>5</v>
      </c>
      <c r="F12" s="88" t="s">
        <v>71</v>
      </c>
      <c r="G12" s="44"/>
      <c r="H12" s="88" t="s">
        <v>72</v>
      </c>
      <c r="I12" s="44"/>
      <c r="J12" s="88" t="s">
        <v>73</v>
      </c>
      <c r="K12" s="44"/>
      <c r="L12" s="88" t="s">
        <v>74</v>
      </c>
      <c r="M12" s="44"/>
      <c r="N12" s="88" t="s">
        <v>75</v>
      </c>
      <c r="O12" s="50"/>
      <c r="P12" s="52" t="s">
        <v>57</v>
      </c>
      <c r="Q12" s="21"/>
      <c r="R12" s="52" t="s">
        <v>58</v>
      </c>
      <c r="S12" s="21"/>
      <c r="T12" s="52" t="s">
        <v>59</v>
      </c>
      <c r="U12" s="21"/>
      <c r="V12" s="52" t="s">
        <v>60</v>
      </c>
      <c r="W12" s="21"/>
      <c r="X12" s="52" t="s">
        <v>61</v>
      </c>
    </row>
    <row r="13" customFormat="false" ht="12.75" hidden="false" customHeight="false" outlineLevel="0" collapsed="false">
      <c r="A13" s="44"/>
      <c r="B13" s="45"/>
      <c r="C13" s="45"/>
      <c r="D13" s="45"/>
      <c r="E13" s="44"/>
      <c r="F13" s="90" t="n">
        <v>-1</v>
      </c>
      <c r="G13" s="45"/>
      <c r="H13" s="90" t="n">
        <v>-2</v>
      </c>
      <c r="I13" s="90"/>
      <c r="J13" s="90" t="n">
        <v>-3</v>
      </c>
      <c r="K13" s="90"/>
      <c r="L13" s="90" t="n">
        <v>-4</v>
      </c>
      <c r="M13" s="90"/>
      <c r="N13" s="90" t="n">
        <v>-5</v>
      </c>
      <c r="O13" s="91"/>
      <c r="P13" s="31" t="n">
        <v>-6</v>
      </c>
      <c r="Q13" s="21"/>
      <c r="R13" s="31" t="n">
        <v>-7</v>
      </c>
      <c r="S13" s="21"/>
      <c r="T13" s="31" t="n">
        <v>-8</v>
      </c>
      <c r="U13" s="21"/>
      <c r="V13" s="31" t="n">
        <v>-9</v>
      </c>
      <c r="W13" s="21"/>
      <c r="X13" s="31" t="n">
        <v>-10</v>
      </c>
    </row>
    <row r="14" customFormat="false" ht="12.75" hidden="false" customHeight="false" outlineLevel="0" collapsed="false">
      <c r="A14" s="44"/>
      <c r="B14" s="45"/>
      <c r="C14" s="89" t="s">
        <v>95</v>
      </c>
      <c r="D14" s="45"/>
      <c r="E14" s="44"/>
      <c r="F14" s="92"/>
      <c r="G14" s="92"/>
      <c r="H14" s="92"/>
      <c r="I14" s="92"/>
      <c r="J14" s="92"/>
      <c r="K14" s="92"/>
      <c r="L14" s="92"/>
      <c r="M14" s="92"/>
      <c r="N14" s="92"/>
      <c r="O14" s="93"/>
    </row>
    <row r="15" customFormat="false" ht="12.75" hidden="false" customHeight="false" outlineLevel="0" collapsed="false">
      <c r="A15" s="44" t="n">
        <v>1</v>
      </c>
      <c r="B15" s="45"/>
      <c r="C15" s="45" t="s">
        <v>96</v>
      </c>
      <c r="D15" s="45"/>
      <c r="E15" s="44"/>
      <c r="F15" s="94" t="n">
        <v>0.012</v>
      </c>
      <c r="G15" s="95"/>
      <c r="H15" s="95"/>
      <c r="I15" s="95"/>
      <c r="J15" s="95"/>
      <c r="K15" s="95"/>
      <c r="L15" s="95"/>
      <c r="M15" s="95"/>
      <c r="N15" s="95"/>
      <c r="O15" s="96"/>
    </row>
    <row r="16" customFormat="false" ht="12.75" hidden="false" customHeight="false" outlineLevel="0" collapsed="false">
      <c r="A16" s="44"/>
      <c r="B16" s="45"/>
      <c r="C16" s="45"/>
      <c r="D16" s="45"/>
      <c r="E16" s="44"/>
      <c r="F16" s="95"/>
      <c r="G16" s="95"/>
      <c r="H16" s="95"/>
      <c r="I16" s="95"/>
      <c r="J16" s="95"/>
      <c r="K16" s="95"/>
      <c r="L16" s="95"/>
      <c r="M16" s="95"/>
      <c r="N16" s="95"/>
      <c r="O16" s="96"/>
    </row>
    <row r="17" customFormat="false" ht="12.75" hidden="false" customHeight="false" outlineLevel="0" collapsed="false">
      <c r="A17" s="44" t="n">
        <v>2</v>
      </c>
      <c r="B17" s="45"/>
      <c r="C17" s="45" t="s">
        <v>15</v>
      </c>
      <c r="D17" s="45"/>
      <c r="E17" s="44"/>
      <c r="F17" s="45"/>
      <c r="G17" s="45"/>
      <c r="H17" s="45"/>
      <c r="I17" s="45"/>
      <c r="J17" s="45"/>
      <c r="K17" s="45"/>
      <c r="L17" s="45"/>
      <c r="M17" s="45"/>
      <c r="N17" s="45"/>
      <c r="O17" s="85"/>
    </row>
    <row r="18" customFormat="false" ht="12.75" hidden="false" customHeight="false" outlineLevel="0" collapsed="false">
      <c r="A18" s="44" t="n">
        <v>3</v>
      </c>
      <c r="B18" s="45"/>
      <c r="C18" s="45" t="s">
        <v>16</v>
      </c>
      <c r="D18" s="45"/>
      <c r="E18" s="44"/>
      <c r="F18" s="23" t="n">
        <f aca="false">+'INPUT SHEET'!B6</f>
        <v>0</v>
      </c>
      <c r="G18" s="61"/>
      <c r="H18" s="23" t="n">
        <f aca="false">+'INPUT SHEET'!C6+F18</f>
        <v>0</v>
      </c>
      <c r="I18" s="23"/>
      <c r="J18" s="23" t="n">
        <f aca="false">+'INPUT SHEET'!D6+H18</f>
        <v>0</v>
      </c>
      <c r="K18" s="23"/>
      <c r="L18" s="23" t="n">
        <f aca="false">+'INPUT SHEET'!E6+J18</f>
        <v>0</v>
      </c>
      <c r="M18" s="23"/>
      <c r="N18" s="23" t="n">
        <f aca="false">+'INPUT SHEET'!F6+L18</f>
        <v>0</v>
      </c>
      <c r="O18" s="23"/>
      <c r="P18" s="23" t="n">
        <f aca="false">+'INPUT SHEET'!G6+N18</f>
        <v>0</v>
      </c>
      <c r="Q18" s="23"/>
      <c r="R18" s="23" t="n">
        <f aca="false">+'INPUT SHEET'!H6+P18</f>
        <v>0</v>
      </c>
      <c r="S18" s="23"/>
      <c r="T18" s="23" t="n">
        <f aca="false">+'INPUT SHEET'!I6+R18</f>
        <v>0</v>
      </c>
      <c r="U18" s="23"/>
      <c r="V18" s="23" t="n">
        <f aca="false">+'INPUT SHEET'!J6+T18</f>
        <v>0</v>
      </c>
      <c r="W18" s="23"/>
      <c r="X18" s="23" t="n">
        <f aca="false">+'INPUT SHEET'!K6+V18</f>
        <v>0</v>
      </c>
    </row>
    <row r="19" customFormat="false" ht="12.75" hidden="false" customHeight="false" outlineLevel="0" collapsed="false">
      <c r="A19" s="44" t="n">
        <v>4</v>
      </c>
      <c r="B19" s="45"/>
      <c r="C19" s="45" t="s">
        <v>17</v>
      </c>
      <c r="D19" s="45"/>
      <c r="E19" s="44"/>
      <c r="F19" s="23" t="n">
        <f aca="false">+'INPUT SHEET'!B7</f>
        <v>0</v>
      </c>
      <c r="G19" s="23"/>
      <c r="H19" s="23" t="n">
        <f aca="false">+'INPUT SHEET'!C7+F19</f>
        <v>0</v>
      </c>
      <c r="I19" s="23"/>
      <c r="J19" s="23" t="n">
        <f aca="false">+'INPUT SHEET'!D7+H19</f>
        <v>0</v>
      </c>
      <c r="K19" s="23"/>
      <c r="L19" s="23" t="n">
        <f aca="false">+'INPUT SHEET'!E7+J19</f>
        <v>0</v>
      </c>
      <c r="M19" s="23"/>
      <c r="N19" s="23" t="n">
        <f aca="false">+'INPUT SHEET'!F7+L19</f>
        <v>0</v>
      </c>
      <c r="O19" s="23"/>
      <c r="P19" s="23" t="n">
        <f aca="false">+'INPUT SHEET'!G7+M19</f>
        <v>0</v>
      </c>
      <c r="Q19" s="23"/>
      <c r="R19" s="23" t="n">
        <f aca="false">+'INPUT SHEET'!H7+N19</f>
        <v>0</v>
      </c>
      <c r="S19" s="23"/>
      <c r="T19" s="23" t="n">
        <f aca="false">+'INPUT SHEET'!I7+R19</f>
        <v>0</v>
      </c>
      <c r="U19" s="23"/>
      <c r="V19" s="23" t="n">
        <f aca="false">+'INPUT SHEET'!J7+T19</f>
        <v>0</v>
      </c>
      <c r="W19" s="23"/>
      <c r="X19" s="23" t="n">
        <f aca="false">+'INPUT SHEET'!K7+V19</f>
        <v>0</v>
      </c>
    </row>
    <row r="20" customFormat="false" ht="12.75" hidden="false" customHeight="false" outlineLevel="0" collapsed="false">
      <c r="A20" s="44" t="n">
        <v>5</v>
      </c>
      <c r="C20" s="45" t="s">
        <v>18</v>
      </c>
      <c r="E20" s="44"/>
      <c r="F20" s="23" t="n">
        <f aca="false">+'INPUT SHEET'!B8</f>
        <v>93300000</v>
      </c>
      <c r="G20" s="61"/>
      <c r="H20" s="23" t="n">
        <f aca="false">+'INPUT SHEET'!C8+F20</f>
        <v>93300000</v>
      </c>
      <c r="I20" s="23"/>
      <c r="J20" s="23" t="n">
        <f aca="false">+'INPUT SHEET'!D8+H20</f>
        <v>93300000</v>
      </c>
      <c r="K20" s="23"/>
      <c r="L20" s="23" t="n">
        <f aca="false">+'INPUT SHEET'!E8+J20</f>
        <v>93300000</v>
      </c>
      <c r="M20" s="23"/>
      <c r="N20" s="23" t="n">
        <f aca="false">+'INPUT SHEET'!F8+L20</f>
        <v>93300000</v>
      </c>
      <c r="O20" s="23"/>
      <c r="P20" s="23" t="n">
        <f aca="false">+'INPUT SHEET'!H8+N20</f>
        <v>93300000</v>
      </c>
      <c r="Q20" s="23"/>
      <c r="R20" s="23" t="n">
        <f aca="false">+'INPUT SHEET'!J8+P20</f>
        <v>93300000</v>
      </c>
      <c r="S20" s="23"/>
      <c r="T20" s="23" t="n">
        <f aca="false">+'INPUT SHEET'!I8+R20</f>
        <v>93300000</v>
      </c>
      <c r="U20" s="23"/>
      <c r="V20" s="23" t="n">
        <f aca="false">+'INPUT SHEET'!J8+T20</f>
        <v>93300000</v>
      </c>
      <c r="W20" s="23"/>
      <c r="X20" s="23" t="n">
        <f aca="false">+'INPUT SHEET'!K8+V20</f>
        <v>93300000</v>
      </c>
    </row>
    <row r="21" customFormat="false" ht="12.75" hidden="false" customHeight="false" outlineLevel="0" collapsed="false">
      <c r="A21" s="44" t="n">
        <v>6</v>
      </c>
      <c r="C21" s="45" t="s">
        <v>19</v>
      </c>
      <c r="E21" s="44"/>
      <c r="F21" s="23" t="n">
        <f aca="false">+'INPUT SHEET'!B9</f>
        <v>0</v>
      </c>
      <c r="G21" s="61"/>
      <c r="H21" s="23" t="n">
        <f aca="false">+'INPUT SHEET'!C9+F21</f>
        <v>0</v>
      </c>
      <c r="I21" s="23"/>
      <c r="J21" s="23" t="n">
        <f aca="false">+'INPUT SHEET'!D9+H21</f>
        <v>0</v>
      </c>
      <c r="K21" s="23"/>
      <c r="L21" s="23" t="n">
        <f aca="false">+'INPUT SHEET'!E9+J21</f>
        <v>0</v>
      </c>
      <c r="M21" s="23"/>
      <c r="N21" s="23" t="n">
        <f aca="false">+'INPUT SHEET'!F9+L21</f>
        <v>0</v>
      </c>
      <c r="O21" s="23"/>
      <c r="P21" s="23" t="n">
        <f aca="false">+'INPUT SHEET'!G9+M21</f>
        <v>0</v>
      </c>
      <c r="Q21" s="23"/>
      <c r="R21" s="23" t="n">
        <f aca="false">+'INPUT SHEET'!H9+N21</f>
        <v>0</v>
      </c>
      <c r="S21" s="23"/>
      <c r="T21" s="23" t="n">
        <f aca="false">+'INPUT SHEET'!I9+R21</f>
        <v>0</v>
      </c>
      <c r="U21" s="23"/>
      <c r="V21" s="23" t="n">
        <f aca="false">+'INPUT SHEET'!J9+T21</f>
        <v>0</v>
      </c>
      <c r="W21" s="23"/>
      <c r="X21" s="23" t="n">
        <f aca="false">+'INPUT SHEET'!K9+V21</f>
        <v>0</v>
      </c>
    </row>
    <row r="22" customFormat="false" ht="12.75" hidden="false" customHeight="false" outlineLevel="0" collapsed="false">
      <c r="A22" s="44" t="n">
        <v>7</v>
      </c>
      <c r="B22" s="45"/>
      <c r="C22" s="45" t="s">
        <v>20</v>
      </c>
      <c r="D22" s="45"/>
      <c r="E22" s="44"/>
      <c r="F22" s="23" t="n">
        <f aca="false">+'INPUT SHEET'!B10</f>
        <v>0</v>
      </c>
      <c r="H22" s="23" t="n">
        <f aca="false">+'INPUT SHEET'!C10+F22</f>
        <v>0</v>
      </c>
      <c r="J22" s="23" t="n">
        <f aca="false">+'INPUT SHEET'!D10+H22</f>
        <v>0</v>
      </c>
      <c r="L22" s="23" t="n">
        <f aca="false">+'INPUT SHEET'!E10+J22</f>
        <v>0</v>
      </c>
      <c r="M22" s="23" t="n">
        <f aca="false">+'INPUT SHEET'!I10</f>
        <v>0</v>
      </c>
      <c r="N22" s="23" t="n">
        <f aca="false">+'INPUT SHEET'!F10+L22</f>
        <v>0</v>
      </c>
      <c r="O22" s="23"/>
      <c r="P22" s="23" t="n">
        <f aca="false">+'INPUT SHEET'!G10+M22</f>
        <v>0</v>
      </c>
      <c r="Q22" s="23"/>
      <c r="R22" s="23" t="n">
        <f aca="false">+'INPUT SHEET'!H10+N22</f>
        <v>0</v>
      </c>
      <c r="S22" s="23"/>
      <c r="T22" s="23" t="n">
        <f aca="false">+'INPUT SHEET'!I10+R22</f>
        <v>0</v>
      </c>
      <c r="U22" s="23"/>
      <c r="V22" s="23" t="n">
        <f aca="false">+'INPUT SHEET'!J10+T22</f>
        <v>0</v>
      </c>
      <c r="W22" s="23"/>
      <c r="X22" s="23" t="n">
        <f aca="false">+'INPUT SHEET'!K10+V22</f>
        <v>0</v>
      </c>
    </row>
    <row r="23" customFormat="false" ht="13.5" hidden="false" customHeight="false" outlineLevel="0" collapsed="false">
      <c r="A23" s="44" t="n">
        <v>8</v>
      </c>
      <c r="B23" s="45"/>
      <c r="C23" s="45" t="s">
        <v>97</v>
      </c>
      <c r="D23" s="45"/>
      <c r="E23" s="44"/>
      <c r="F23" s="54" t="n">
        <f aca="false">SUM(F18:F22)</f>
        <v>93300000</v>
      </c>
      <c r="G23" s="23"/>
      <c r="H23" s="54" t="n">
        <f aca="false">SUM(H18:H22)</f>
        <v>93300000</v>
      </c>
      <c r="I23" s="23"/>
      <c r="J23" s="54" t="n">
        <f aca="false">SUM(J18:J22)</f>
        <v>93300000</v>
      </c>
      <c r="K23" s="23"/>
      <c r="L23" s="54" t="n">
        <f aca="false">SUM(L18:L22)</f>
        <v>93300000</v>
      </c>
      <c r="M23" s="23"/>
      <c r="N23" s="54" t="n">
        <f aca="false">SUM(N18:N22)</f>
        <v>93300000</v>
      </c>
      <c r="O23" s="23"/>
      <c r="P23" s="54" t="n">
        <f aca="false">SUM(P18:P22)</f>
        <v>93300000</v>
      </c>
      <c r="Q23" s="23"/>
      <c r="R23" s="54" t="n">
        <f aca="false">SUM(R18:R22)</f>
        <v>93300000</v>
      </c>
      <c r="S23" s="23"/>
      <c r="T23" s="54" t="n">
        <f aca="false">SUM(T18:T22)</f>
        <v>93300000</v>
      </c>
      <c r="U23" s="23"/>
      <c r="V23" s="54" t="n">
        <f aca="false">SUM(V18:V22)</f>
        <v>93300000</v>
      </c>
      <c r="W23" s="23"/>
      <c r="X23" s="54" t="n">
        <f aca="false">SUM(X18:X22)</f>
        <v>93300000</v>
      </c>
    </row>
    <row r="24" customFormat="false" ht="13.5" hidden="false" customHeight="false" outlineLevel="0" collapsed="false">
      <c r="A24" s="44"/>
      <c r="B24" s="45"/>
      <c r="C24" s="45"/>
      <c r="D24" s="45"/>
      <c r="E24" s="44"/>
      <c r="F24" s="95"/>
      <c r="G24" s="95"/>
      <c r="H24" s="95"/>
      <c r="I24" s="95"/>
      <c r="J24" s="95"/>
      <c r="K24" s="95"/>
      <c r="L24" s="95"/>
      <c r="M24" s="95"/>
      <c r="N24" s="95"/>
      <c r="O24" s="96"/>
    </row>
    <row r="25" customFormat="false" ht="12.75" hidden="false" customHeight="false" outlineLevel="0" collapsed="false">
      <c r="A25" s="44" t="n">
        <v>9</v>
      </c>
      <c r="B25" s="45"/>
      <c r="C25" s="45" t="s">
        <v>22</v>
      </c>
      <c r="D25" s="45"/>
      <c r="E25" s="44"/>
      <c r="F25" s="97" t="n">
        <f aca="false">'INPUT SHEET'!B13</f>
        <v>-30800000</v>
      </c>
      <c r="G25" s="95"/>
      <c r="H25" s="98" t="n">
        <f aca="false">+'INPUT SHEET'!C13+F25</f>
        <v>-30800000</v>
      </c>
      <c r="I25" s="97"/>
      <c r="J25" s="98" t="n">
        <f aca="false">+'INPUT SHEET'!E13+H25</f>
        <v>-30800000</v>
      </c>
      <c r="K25" s="97"/>
      <c r="L25" s="98" t="n">
        <f aca="false">+'INPUT SHEET'!G13+J25</f>
        <v>-30800000</v>
      </c>
      <c r="M25" s="97"/>
      <c r="N25" s="98" t="n">
        <f aca="false">+'INPUT SHEET'!I13+L25</f>
        <v>-30800000</v>
      </c>
      <c r="O25" s="99"/>
      <c r="P25" s="98" t="n">
        <f aca="false">+'INPUT SHEET'!K13+N25</f>
        <v>-30800000</v>
      </c>
      <c r="Q25" s="100"/>
      <c r="R25" s="98" t="n">
        <f aca="false">+'INPUT SHEET'!M13+P25</f>
        <v>-30800000</v>
      </c>
      <c r="S25" s="100"/>
      <c r="T25" s="98" t="n">
        <f aca="false">+'INPUT SHEET'!O13+R25</f>
        <v>-30800000</v>
      </c>
      <c r="U25" s="100"/>
      <c r="V25" s="98" t="n">
        <f aca="false">+'INPUT SHEET'!Q13+T25</f>
        <v>-30800000</v>
      </c>
      <c r="W25" s="100"/>
      <c r="X25" s="98" t="n">
        <f aca="false">+'INPUT SHEET'!S13+V25</f>
        <v>-30800000</v>
      </c>
    </row>
    <row r="26" customFormat="false" ht="12.75" hidden="false" customHeight="false" outlineLevel="0" collapsed="false">
      <c r="A26" s="44"/>
      <c r="B26" s="45"/>
      <c r="C26" s="45"/>
      <c r="D26" s="45"/>
      <c r="E26" s="44"/>
      <c r="F26" s="45"/>
      <c r="G26" s="45"/>
      <c r="H26" s="45"/>
      <c r="I26" s="45"/>
      <c r="J26" s="45"/>
      <c r="K26" s="45"/>
      <c r="L26" s="45"/>
      <c r="M26" s="45"/>
      <c r="N26" s="45"/>
      <c r="O26" s="85"/>
    </row>
    <row r="27" customFormat="false" ht="12.75" hidden="false" customHeight="false" outlineLevel="0" collapsed="false">
      <c r="A27" s="42"/>
      <c r="B27" s="45"/>
      <c r="C27" s="45" t="s">
        <v>98</v>
      </c>
      <c r="D27" s="45"/>
      <c r="E27" s="44"/>
      <c r="F27" s="45"/>
      <c r="G27" s="45"/>
      <c r="H27" s="45"/>
      <c r="I27" s="45"/>
      <c r="J27" s="45"/>
      <c r="K27" s="45"/>
      <c r="L27" s="45"/>
      <c r="M27" s="45"/>
      <c r="N27" s="45"/>
      <c r="O27" s="85"/>
    </row>
    <row r="28" customFormat="false" ht="12.75" hidden="false" customHeight="false" outlineLevel="0" collapsed="false">
      <c r="A28" s="42"/>
      <c r="B28" s="45"/>
      <c r="C28" s="89" t="s">
        <v>99</v>
      </c>
      <c r="D28" s="45"/>
      <c r="E28" s="44"/>
      <c r="F28" s="45"/>
      <c r="G28" s="45"/>
      <c r="H28" s="45"/>
      <c r="I28" s="45"/>
      <c r="J28" s="45"/>
      <c r="K28" s="45"/>
      <c r="L28" s="45"/>
      <c r="M28" s="45"/>
      <c r="N28" s="45"/>
      <c r="O28" s="85"/>
    </row>
    <row r="29" customFormat="false" ht="12.75" hidden="false" customHeight="false" outlineLevel="0" collapsed="false">
      <c r="A29" s="44"/>
      <c r="B29" s="45"/>
      <c r="C29" s="45"/>
      <c r="D29" s="45"/>
      <c r="E29" s="44"/>
      <c r="F29" s="45"/>
      <c r="G29" s="45"/>
      <c r="H29" s="45"/>
      <c r="I29" s="45"/>
      <c r="J29" s="45"/>
      <c r="K29" s="45"/>
      <c r="L29" s="45"/>
      <c r="M29" s="45"/>
      <c r="N29" s="45"/>
      <c r="O29" s="85"/>
    </row>
    <row r="30" customFormat="false" ht="12.75" hidden="false" customHeight="false" outlineLevel="0" collapsed="false">
      <c r="A30" s="44" t="n">
        <v>10</v>
      </c>
      <c r="B30" s="45"/>
      <c r="C30" s="45" t="s">
        <v>100</v>
      </c>
      <c r="D30" s="45"/>
      <c r="E30" s="101" t="n">
        <f aca="false">+'INPUT SHEET'!B16</f>
        <v>12</v>
      </c>
      <c r="F30" s="93" t="n">
        <f aca="false">+F23*0.012/12*$E$30</f>
        <v>1119600</v>
      </c>
      <c r="G30" s="85"/>
      <c r="H30" s="93" t="n">
        <f aca="false">+H23*0.012/12*$E$30</f>
        <v>1119600</v>
      </c>
      <c r="I30" s="85"/>
      <c r="J30" s="93" t="n">
        <f aca="false">+J23*0.012/12*$E$30</f>
        <v>1119600</v>
      </c>
      <c r="K30" s="85"/>
      <c r="L30" s="93" t="n">
        <f aca="false">+L23*0.012/12*$E$30</f>
        <v>1119600</v>
      </c>
      <c r="M30" s="85"/>
      <c r="N30" s="93" t="n">
        <f aca="false">+N23*0.012/12*$E$30</f>
        <v>1119600</v>
      </c>
      <c r="O30" s="93"/>
      <c r="P30" s="93" t="n">
        <f aca="false">+P23*0.012/12*$E$30</f>
        <v>1119600</v>
      </c>
      <c r="Q30" s="93"/>
      <c r="R30" s="93" t="n">
        <f aca="false">+R23*0.012/12*$E$30</f>
        <v>1119600</v>
      </c>
      <c r="S30" s="93"/>
      <c r="T30" s="93" t="n">
        <f aca="false">+T23*0.012/12*$E$30</f>
        <v>1119600</v>
      </c>
      <c r="U30" s="93"/>
      <c r="V30" s="93" t="n">
        <f aca="false">+V23*0.012/12*$E$30</f>
        <v>1119600</v>
      </c>
      <c r="W30" s="93"/>
      <c r="X30" s="93" t="n">
        <f aca="false">+X23*0.012/12*$E$30</f>
        <v>1119600</v>
      </c>
    </row>
    <row r="31" customFormat="false" ht="12.75" hidden="false" customHeight="false" outlineLevel="0" collapsed="false">
      <c r="A31" s="44" t="n">
        <v>11</v>
      </c>
      <c r="B31" s="45"/>
      <c r="C31" s="45" t="s">
        <v>101</v>
      </c>
      <c r="D31" s="45"/>
      <c r="E31" s="44"/>
      <c r="F31" s="93" t="n">
        <f aca="false">+F25*0.012/12*$E$30</f>
        <v>-369600</v>
      </c>
      <c r="G31" s="45"/>
      <c r="H31" s="93" t="n">
        <f aca="false">+H25*0.012/12*$E$30</f>
        <v>-369600</v>
      </c>
      <c r="I31" s="45"/>
      <c r="J31" s="93" t="n">
        <f aca="false">+J25*0.012/12*$E$30</f>
        <v>-369600</v>
      </c>
      <c r="K31" s="45"/>
      <c r="L31" s="93" t="n">
        <f aca="false">+L25*0.012/12*$E$30</f>
        <v>-369600</v>
      </c>
      <c r="M31" s="45"/>
      <c r="N31" s="93" t="n">
        <f aca="false">+N25*0.012/12*$E$30</f>
        <v>-369600</v>
      </c>
      <c r="O31" s="85"/>
      <c r="P31" s="93" t="n">
        <f aca="false">+P25*0.012/12*$E$30</f>
        <v>-369600</v>
      </c>
      <c r="R31" s="93" t="n">
        <f aca="false">+R25*0.012/12*$E$30</f>
        <v>-369600</v>
      </c>
      <c r="T31" s="93" t="n">
        <f aca="false">+T25*0.012/12*$E$30</f>
        <v>-369600</v>
      </c>
      <c r="V31" s="93" t="n">
        <f aca="false">+V25*0.012/12*$E$30</f>
        <v>-369600</v>
      </c>
      <c r="X31" s="93" t="n">
        <f aca="false">+X25*0.012/12*$E$30</f>
        <v>-369600</v>
      </c>
    </row>
    <row r="32" customFormat="false" ht="13.5" hidden="false" customHeight="false" outlineLevel="0" collapsed="false">
      <c r="A32" s="44" t="n">
        <v>12</v>
      </c>
      <c r="B32" s="45"/>
      <c r="C32" s="45" t="s">
        <v>102</v>
      </c>
      <c r="D32" s="45"/>
      <c r="E32" s="44"/>
      <c r="F32" s="102" t="n">
        <f aca="false">SUM(F30:F31)</f>
        <v>750000</v>
      </c>
      <c r="G32" s="45"/>
      <c r="H32" s="102" t="n">
        <f aca="false">SUM(H30:H31)</f>
        <v>750000</v>
      </c>
      <c r="I32" s="45"/>
      <c r="J32" s="102" t="n">
        <f aca="false">SUM(J30:J31)</f>
        <v>750000</v>
      </c>
      <c r="K32" s="45"/>
      <c r="L32" s="102" t="n">
        <f aca="false">SUM(L30:L31)</f>
        <v>750000</v>
      </c>
      <c r="M32" s="45"/>
      <c r="N32" s="102" t="n">
        <f aca="false">SUM(N30:N31)</f>
        <v>750000</v>
      </c>
      <c r="O32" s="93"/>
      <c r="P32" s="102" t="n">
        <f aca="false">SUM(P30:P31)</f>
        <v>750000</v>
      </c>
      <c r="Q32" s="93"/>
      <c r="R32" s="102" t="n">
        <f aca="false">SUM(R30:R31)</f>
        <v>750000</v>
      </c>
      <c r="S32" s="93"/>
      <c r="T32" s="102" t="n">
        <f aca="false">SUM(T30:T31)</f>
        <v>750000</v>
      </c>
      <c r="U32" s="93"/>
      <c r="V32" s="102" t="n">
        <f aca="false">SUM(V30:V31)</f>
        <v>750000</v>
      </c>
      <c r="W32" s="93"/>
      <c r="X32" s="102" t="n">
        <f aca="false">SUM(X30:X31)</f>
        <v>750000</v>
      </c>
    </row>
    <row r="33" customFormat="false" ht="13.5" hidden="false" customHeight="false" outlineLevel="0" collapsed="false">
      <c r="A33" s="44"/>
      <c r="B33" s="45"/>
      <c r="C33" s="45"/>
      <c r="D33" s="45"/>
      <c r="E33" s="44"/>
      <c r="F33" s="45"/>
      <c r="G33" s="45"/>
      <c r="H33" s="45"/>
      <c r="I33" s="45"/>
      <c r="J33" s="45"/>
      <c r="K33" s="45"/>
      <c r="L33" s="45"/>
      <c r="M33" s="45"/>
      <c r="N33" s="45"/>
      <c r="O33" s="85"/>
    </row>
    <row r="34" customFormat="false" ht="12.75" hidden="false" customHeight="false" outlineLevel="0" collapsed="false">
      <c r="A34" s="44"/>
      <c r="B34" s="45"/>
      <c r="C34" s="45"/>
      <c r="D34" s="45"/>
      <c r="E34" s="44"/>
      <c r="F34" s="45"/>
      <c r="G34" s="45"/>
      <c r="H34" s="45"/>
      <c r="I34" s="45"/>
      <c r="J34" s="45"/>
      <c r="K34" s="45"/>
      <c r="L34" s="45"/>
      <c r="M34" s="45"/>
      <c r="N34" s="45"/>
      <c r="O34" s="85"/>
    </row>
    <row r="35" customFormat="false" ht="12.75" hidden="false" customHeight="false" outlineLevel="0" collapsed="false">
      <c r="A35" s="44"/>
      <c r="B35" s="45"/>
      <c r="C35" s="45" t="s">
        <v>103</v>
      </c>
      <c r="D35" s="45"/>
      <c r="E35" s="44"/>
      <c r="F35" s="45"/>
      <c r="G35" s="45"/>
      <c r="H35" s="45"/>
      <c r="I35" s="45"/>
      <c r="J35" s="45"/>
      <c r="K35" s="45"/>
      <c r="L35" s="45"/>
      <c r="M35" s="45"/>
      <c r="N35" s="45"/>
      <c r="O35" s="85"/>
    </row>
    <row r="36" customFormat="false" ht="12.75" hidden="false" customHeight="false" outlineLevel="0" collapsed="false">
      <c r="A36" s="44"/>
      <c r="B36" s="45"/>
      <c r="C36" s="45"/>
      <c r="D36" s="45"/>
      <c r="E36" s="44"/>
      <c r="F36" s="45"/>
      <c r="G36" s="45"/>
      <c r="H36" s="45"/>
      <c r="I36" s="45"/>
      <c r="J36" s="45"/>
      <c r="K36" s="45"/>
      <c r="L36" s="45"/>
      <c r="M36" s="45"/>
      <c r="N36" s="45"/>
      <c r="O36" s="85"/>
    </row>
    <row r="37" customFormat="false" ht="12.75" hidden="false" customHeight="false" outlineLevel="0" collapsed="false">
      <c r="A37" s="44"/>
      <c r="B37" s="45"/>
      <c r="C37" s="45"/>
      <c r="D37" s="45"/>
      <c r="E37" s="44"/>
      <c r="F37" s="45"/>
      <c r="G37" s="45"/>
      <c r="H37" s="45"/>
      <c r="I37" s="45"/>
      <c r="J37" s="45"/>
      <c r="K37" s="45"/>
      <c r="L37" s="45"/>
      <c r="M37" s="45"/>
      <c r="N37" s="45"/>
      <c r="O37" s="85"/>
    </row>
    <row r="38" customFormat="false" ht="12.75" hidden="false" customHeight="false" outlineLevel="0" collapsed="false">
      <c r="A38" s="44"/>
      <c r="B38" s="45"/>
      <c r="C38" s="45"/>
      <c r="D38" s="45"/>
      <c r="E38" s="44"/>
      <c r="F38" s="45"/>
      <c r="G38" s="45"/>
      <c r="H38" s="45"/>
      <c r="I38" s="45"/>
      <c r="J38" s="45"/>
      <c r="K38" s="45"/>
      <c r="L38" s="45"/>
      <c r="M38" s="45"/>
      <c r="N38" s="45"/>
      <c r="O38" s="85"/>
    </row>
    <row r="39" customFormat="false" ht="12.75" hidden="false" customHeight="false" outlineLevel="0" collapsed="false">
      <c r="A39" s="44"/>
      <c r="B39" s="45"/>
      <c r="C39" s="45"/>
      <c r="D39" s="45"/>
      <c r="E39" s="44"/>
      <c r="F39" s="45"/>
      <c r="G39" s="45"/>
      <c r="H39" s="45"/>
      <c r="I39" s="45"/>
      <c r="J39" s="45"/>
      <c r="K39" s="45"/>
      <c r="L39" s="45"/>
      <c r="M39" s="45"/>
      <c r="N39" s="45"/>
      <c r="O39" s="85"/>
    </row>
    <row r="40" customFormat="false" ht="12.75" hidden="false" customHeight="false" outlineLevel="0" collapsed="false">
      <c r="E40" s="44"/>
    </row>
    <row r="41" customFormat="false" ht="12.75" hidden="false" customHeight="false" outlineLevel="0" collapsed="false">
      <c r="H41" s="103" t="n">
        <f aca="false">+F30</f>
        <v>1119600</v>
      </c>
      <c r="J41" s="103" t="n">
        <f aca="false">+H41+H30</f>
        <v>2239200</v>
      </c>
      <c r="L41" s="103" t="n">
        <f aca="false">+J41+J30</f>
        <v>3358800</v>
      </c>
      <c r="N41" s="103" t="n">
        <f aca="false">+L41+L30</f>
        <v>4478400</v>
      </c>
      <c r="O41" s="104"/>
      <c r="P41" s="103" t="n">
        <f aca="false">+N41+N30</f>
        <v>5598000</v>
      </c>
      <c r="Q41" s="104"/>
      <c r="R41" s="103" t="n">
        <f aca="false">+P41+P30</f>
        <v>6717600</v>
      </c>
      <c r="S41" s="104"/>
      <c r="T41" s="103" t="n">
        <f aca="false">+R41+R30</f>
        <v>7837200</v>
      </c>
      <c r="U41" s="104"/>
      <c r="V41" s="103" t="n">
        <f aca="false">+T41+T30</f>
        <v>8956800</v>
      </c>
      <c r="W41" s="104"/>
      <c r="X41" s="103" t="n">
        <f aca="false">+V41+V30</f>
        <v>10076400</v>
      </c>
    </row>
  </sheetData>
  <mergeCells count="3">
    <mergeCell ref="A6:O6"/>
    <mergeCell ref="A7:O7"/>
    <mergeCell ref="A8:O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1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14" activeCellId="0" sqref="E1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1" width="4.7"/>
    <col collapsed="false" customWidth="true" hidden="false" outlineLevel="0" max="2" min="2" style="21" width="1.56"/>
    <col collapsed="false" customWidth="true" hidden="false" outlineLevel="0" max="3" min="3" style="21" width="32.41"/>
    <col collapsed="false" customWidth="true" hidden="false" outlineLevel="0" max="4" min="4" style="21" width="1.99"/>
    <col collapsed="false" customWidth="true" hidden="false" outlineLevel="0" max="5" min="5" style="21" width="13.7"/>
    <col collapsed="false" customWidth="true" hidden="false" outlineLevel="0" max="6" min="6" style="21" width="1.56"/>
    <col collapsed="false" customWidth="true" hidden="false" outlineLevel="0" max="7" min="7" style="21" width="13.7"/>
    <col collapsed="false" customWidth="true" hidden="false" outlineLevel="0" max="8" min="8" style="21" width="1.41"/>
    <col collapsed="false" customWidth="true" hidden="false" outlineLevel="0" max="9" min="9" style="21" width="13.7"/>
    <col collapsed="false" customWidth="true" hidden="false" outlineLevel="0" max="10" min="10" style="21" width="1.56"/>
    <col collapsed="false" customWidth="true" hidden="false" outlineLevel="0" max="11" min="11" style="21" width="13.7"/>
    <col collapsed="false" customWidth="true" hidden="false" outlineLevel="0" max="12" min="12" style="21" width="1.56"/>
    <col collapsed="false" customWidth="true" hidden="false" outlineLevel="0" max="13" min="13" style="21" width="14.7"/>
    <col collapsed="false" customWidth="true" hidden="false" outlineLevel="0" max="14" min="14" style="21" width="1.56"/>
    <col collapsed="false" customWidth="true" hidden="false" outlineLevel="0" max="15" min="15" style="21" width="13.7"/>
    <col collapsed="false" customWidth="true" hidden="false" outlineLevel="0" max="16" min="16" style="21" width="1.41"/>
    <col collapsed="false" customWidth="true" hidden="false" outlineLevel="0" max="17" min="17" style="21" width="13.7"/>
    <col collapsed="false" customWidth="true" hidden="false" outlineLevel="0" max="18" min="18" style="21" width="1.85"/>
    <col collapsed="false" customWidth="true" hidden="false" outlineLevel="0" max="19" min="19" style="21" width="13.7"/>
    <col collapsed="false" customWidth="true" hidden="false" outlineLevel="0" max="20" min="20" style="21" width="1.99"/>
    <col collapsed="false" customWidth="true" hidden="false" outlineLevel="0" max="21" min="21" style="21" width="13.7"/>
    <col collapsed="false" customWidth="true" hidden="false" outlineLevel="0" max="22" min="22" style="21" width="1.99"/>
    <col collapsed="false" customWidth="true" hidden="false" outlineLevel="0" max="23" min="23" style="21" width="13.7"/>
    <col collapsed="false" customWidth="false" hidden="false" outlineLevel="0" max="257" min="24" style="21" width="9.14"/>
  </cols>
  <sheetData>
    <row r="1" customFormat="false" ht="12.75" hidden="false" customHeight="false" outlineLevel="0" collapsed="false">
      <c r="M1" s="105" t="s">
        <v>54</v>
      </c>
    </row>
    <row r="2" customFormat="false" ht="12.75" hidden="false" customHeight="false" outlineLevel="0" collapsed="false">
      <c r="M2" s="67" t="s">
        <v>104</v>
      </c>
    </row>
    <row r="6" customFormat="false" ht="15.75" hidden="false" customHeight="false" outlineLevel="0" collapsed="false">
      <c r="A6" s="64" t="str">
        <f aca="false">+'INCREMENTAL REVENUES'!A5</f>
        <v>TRANSWESTERN PIPELINE COMPANY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</row>
    <row r="7" customFormat="false" ht="12.75" hidden="false" customHeight="false" outlineLevel="0" collapsed="false">
      <c r="A7" s="65" t="str">
        <f aca="false">+'INCREMENTAL REVENUES'!A6</f>
        <v>Mainline Expansion 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</row>
    <row r="8" customFormat="false" ht="12.75" hidden="false" customHeight="false" outlineLevel="0" collapsed="false">
      <c r="A8" s="65" t="s">
        <v>105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10" customFormat="false" ht="12.75" hidden="false" customHeight="false" outlineLevel="0" collapsed="false">
      <c r="A10" s="106" t="s">
        <v>68</v>
      </c>
    </row>
    <row r="11" customFormat="false" ht="12.75" hidden="false" customHeight="false" outlineLevel="0" collapsed="false">
      <c r="A11" s="106" t="s">
        <v>69</v>
      </c>
      <c r="C11" s="106" t="s">
        <v>70</v>
      </c>
      <c r="E11" s="52" t="s">
        <v>71</v>
      </c>
      <c r="F11" s="22"/>
      <c r="G11" s="52" t="s">
        <v>72</v>
      </c>
      <c r="H11" s="22"/>
      <c r="I11" s="52" t="s">
        <v>73</v>
      </c>
      <c r="J11" s="22"/>
      <c r="K11" s="52" t="s">
        <v>74</v>
      </c>
      <c r="L11" s="22"/>
      <c r="M11" s="52" t="s">
        <v>75</v>
      </c>
      <c r="O11" s="52" t="s">
        <v>57</v>
      </c>
      <c r="Q11" s="52" t="s">
        <v>58</v>
      </c>
      <c r="S11" s="52" t="s">
        <v>59</v>
      </c>
      <c r="U11" s="52" t="s">
        <v>60</v>
      </c>
      <c r="W11" s="52" t="s">
        <v>61</v>
      </c>
    </row>
    <row r="12" customFormat="false" ht="12.75" hidden="false" customHeight="false" outlineLevel="0" collapsed="false">
      <c r="E12" s="31" t="n">
        <v>-1</v>
      </c>
      <c r="G12" s="31" t="n">
        <v>-2</v>
      </c>
      <c r="H12" s="31"/>
      <c r="I12" s="31" t="n">
        <v>-3</v>
      </c>
      <c r="J12" s="31"/>
      <c r="K12" s="31" t="n">
        <v>-4</v>
      </c>
      <c r="L12" s="31"/>
      <c r="M12" s="31" t="n">
        <v>-5</v>
      </c>
      <c r="O12" s="31" t="n">
        <v>-6</v>
      </c>
      <c r="Q12" s="31" t="n">
        <v>-7</v>
      </c>
      <c r="S12" s="31" t="n">
        <v>-8</v>
      </c>
      <c r="U12" s="31" t="n">
        <v>-9</v>
      </c>
      <c r="W12" s="31" t="n">
        <v>-10</v>
      </c>
    </row>
    <row r="13" customFormat="false" ht="12.75" hidden="false" customHeight="false" outlineLevel="0" collapsed="false">
      <c r="C13" s="107"/>
      <c r="E13" s="108"/>
      <c r="F13" s="108"/>
      <c r="G13" s="108"/>
      <c r="H13" s="108"/>
      <c r="I13" s="108"/>
      <c r="J13" s="108"/>
      <c r="K13" s="108"/>
      <c r="L13" s="108"/>
      <c r="M13" s="108"/>
      <c r="O13" s="108"/>
      <c r="Q13" s="108"/>
      <c r="S13" s="108"/>
      <c r="U13" s="108"/>
      <c r="W13" s="108"/>
    </row>
    <row r="14" customFormat="false" ht="12.75" hidden="false" customHeight="false" outlineLevel="0" collapsed="false">
      <c r="A14" s="21" t="n">
        <v>1</v>
      </c>
      <c r="C14" s="21" t="s">
        <v>106</v>
      </c>
      <c r="E14" s="23" t="n">
        <f aca="false">(+'INCREMENTAL DEPR. EXPENSE'!F23+'INCREMENTAL DEPR. EXPENSE'!F25)*'INPUT SHEET'!$B$26/12*'INCREMENTAL DEPR. EXPENSE'!$E$30</f>
        <v>1000000</v>
      </c>
      <c r="F14" s="23"/>
      <c r="G14" s="23" t="n">
        <f aca="false">(+'INCREMENTAL DEPR. EXPENSE'!H23+'INCREMENTAL DEPR. EXPENSE'!H25)*'INPUT SHEET'!$B$26/12*'INCREMENTAL DEPR. EXPENSE'!$E$30</f>
        <v>1000000</v>
      </c>
      <c r="H14" s="23"/>
      <c r="I14" s="23" t="n">
        <f aca="false">(+'INCREMENTAL DEPR. EXPENSE'!J23+'INCREMENTAL DEPR. EXPENSE'!J25)*'INPUT SHEET'!$B$26/12*'INCREMENTAL DEPR. EXPENSE'!$E$30</f>
        <v>1000000</v>
      </c>
      <c r="J14" s="23"/>
      <c r="K14" s="23" t="n">
        <f aca="false">(+'INCREMENTAL DEPR. EXPENSE'!L23+'INCREMENTAL DEPR. EXPENSE'!L25)*'INPUT SHEET'!$B$26/12*'INCREMENTAL DEPR. EXPENSE'!$E$30</f>
        <v>1000000</v>
      </c>
      <c r="L14" s="23"/>
      <c r="M14" s="23" t="n">
        <f aca="false">(+'INCREMENTAL DEPR. EXPENSE'!N23+'INCREMENTAL DEPR. EXPENSE'!N25)*'INPUT SHEET'!$B$26/12*'INCREMENTAL DEPR. EXPENSE'!$E$30</f>
        <v>1000000</v>
      </c>
      <c r="O14" s="23" t="n">
        <f aca="false">(+'INCREMENTAL DEPR. EXPENSE'!P23+'INCREMENTAL DEPR. EXPENSE'!P25)*'INPUT SHEET'!$B$26/12*'INCREMENTAL DEPR. EXPENSE'!$E$30</f>
        <v>1000000</v>
      </c>
      <c r="Q14" s="23" t="n">
        <f aca="false">(+'INCREMENTAL DEPR. EXPENSE'!R23+'INCREMENTAL DEPR. EXPENSE'!R25)*'INPUT SHEET'!$B$26/12*'INCREMENTAL DEPR. EXPENSE'!$E$30</f>
        <v>1000000</v>
      </c>
      <c r="S14" s="23" t="n">
        <f aca="false">(+'INCREMENTAL DEPR. EXPENSE'!T23+'INCREMENTAL DEPR. EXPENSE'!T25)*'INPUT SHEET'!$B$26/12*'INCREMENTAL DEPR. EXPENSE'!$E$30</f>
        <v>1000000</v>
      </c>
      <c r="U14" s="23" t="n">
        <f aca="false">(+'INCREMENTAL DEPR. EXPENSE'!V23+'INCREMENTAL DEPR. EXPENSE'!V25)*'INPUT SHEET'!$B$26/12*'INCREMENTAL DEPR. EXPENSE'!$E$30</f>
        <v>1000000</v>
      </c>
      <c r="W14" s="23" t="n">
        <f aca="false">(+'INCREMENTAL DEPR. EXPENSE'!X23+'INCREMENTAL DEPR. EXPENSE'!X25)*'INPUT SHEET'!$B$26/12*'INCREMENTAL DEPR. EXPENSE'!$E$30</f>
        <v>1000000</v>
      </c>
    </row>
    <row r="15" customFormat="false" ht="12.75" hidden="false" customHeight="false" outlineLevel="0" collapsed="false">
      <c r="E15" s="109"/>
      <c r="F15" s="109"/>
      <c r="G15" s="109"/>
      <c r="H15" s="109"/>
      <c r="I15" s="109"/>
      <c r="J15" s="109"/>
      <c r="K15" s="109"/>
      <c r="L15" s="109"/>
      <c r="M15" s="109"/>
      <c r="O15" s="109"/>
      <c r="Q15" s="109"/>
      <c r="S15" s="109"/>
      <c r="U15" s="109"/>
      <c r="W15" s="109"/>
    </row>
    <row r="16" customFormat="false" ht="13.5" hidden="false" customHeight="false" outlineLevel="0" collapsed="false">
      <c r="A16" s="21" t="n">
        <v>2</v>
      </c>
      <c r="C16" s="21" t="s">
        <v>107</v>
      </c>
      <c r="E16" s="110" t="n">
        <f aca="false">SUM(E14:E15)</f>
        <v>1000000</v>
      </c>
      <c r="F16" s="109"/>
      <c r="G16" s="110" t="n">
        <f aca="false">SUM(G14:G15)</f>
        <v>1000000</v>
      </c>
      <c r="H16" s="109"/>
      <c r="I16" s="110" t="n">
        <f aca="false">SUM(I14:I15)</f>
        <v>1000000</v>
      </c>
      <c r="J16" s="109"/>
      <c r="K16" s="110" t="n">
        <f aca="false">SUM(K14:K15)</f>
        <v>1000000</v>
      </c>
      <c r="L16" s="109"/>
      <c r="M16" s="110" t="n">
        <f aca="false">SUM(M14:M15)</f>
        <v>1000000</v>
      </c>
      <c r="O16" s="110" t="n">
        <f aca="false">SUM(O14:O15)</f>
        <v>1000000</v>
      </c>
      <c r="Q16" s="110" t="n">
        <f aca="false">SUM(Q14:Q15)</f>
        <v>1000000</v>
      </c>
      <c r="S16" s="110" t="n">
        <f aca="false">SUM(S14:S15)</f>
        <v>1000000</v>
      </c>
      <c r="U16" s="110" t="n">
        <f aca="false">SUM(U14:U15)</f>
        <v>1000000</v>
      </c>
      <c r="W16" s="110" t="n">
        <f aca="false">SUM(W14:W15)</f>
        <v>1000000</v>
      </c>
    </row>
    <row r="17" customFormat="false" ht="13.5" hidden="false" customHeight="false" outlineLevel="0" collapsed="false">
      <c r="O17" s="111"/>
    </row>
  </sheetData>
  <mergeCells count="3">
    <mergeCell ref="A6:M6"/>
    <mergeCell ref="A7:M7"/>
    <mergeCell ref="A8:M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3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1" activeCellId="0" sqref="C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1" width="4.7"/>
    <col collapsed="false" customWidth="true" hidden="false" outlineLevel="0" max="2" min="2" style="21" width="1.56"/>
    <col collapsed="false" customWidth="true" hidden="false" outlineLevel="0" max="3" min="3" style="21" width="29.28"/>
    <col collapsed="false" customWidth="true" hidden="false" outlineLevel="0" max="4" min="4" style="21" width="1.99"/>
    <col collapsed="false" customWidth="true" hidden="false" outlineLevel="0" max="5" min="5" style="21" width="14.28"/>
    <col collapsed="false" customWidth="true" hidden="false" outlineLevel="0" max="6" min="6" style="21" width="1.56"/>
    <col collapsed="false" customWidth="true" hidden="false" outlineLevel="0" max="7" min="7" style="21" width="14.85"/>
    <col collapsed="false" customWidth="true" hidden="false" outlineLevel="0" max="8" min="8" style="21" width="1.41"/>
    <col collapsed="false" customWidth="true" hidden="false" outlineLevel="0" max="9" min="9" style="21" width="14.85"/>
    <col collapsed="false" customWidth="true" hidden="false" outlineLevel="0" max="10" min="10" style="21" width="1.56"/>
    <col collapsed="false" customWidth="true" hidden="false" outlineLevel="0" max="11" min="11" style="21" width="15.56"/>
    <col collapsed="false" customWidth="true" hidden="false" outlineLevel="0" max="12" min="12" style="21" width="1.56"/>
    <col collapsed="false" customWidth="true" hidden="false" outlineLevel="0" max="13" min="13" style="21" width="14.99"/>
    <col collapsed="false" customWidth="true" hidden="false" outlineLevel="0" max="14" min="14" style="21" width="1.28"/>
    <col collapsed="false" customWidth="true" hidden="false" outlineLevel="0" max="15" min="15" style="21" width="15.56"/>
    <col collapsed="false" customWidth="true" hidden="false" outlineLevel="0" max="16" min="16" style="21" width="1.7"/>
    <col collapsed="false" customWidth="true" hidden="false" outlineLevel="0" max="17" min="17" style="21" width="15.56"/>
    <col collapsed="false" customWidth="true" hidden="false" outlineLevel="0" max="18" min="18" style="21" width="1.85"/>
    <col collapsed="false" customWidth="true" hidden="false" outlineLevel="0" max="19" min="19" style="21" width="15.56"/>
    <col collapsed="false" customWidth="true" hidden="false" outlineLevel="0" max="20" min="20" style="21" width="1.7"/>
    <col collapsed="false" customWidth="true" hidden="false" outlineLevel="0" max="21" min="21" style="21" width="15.56"/>
    <col collapsed="false" customWidth="true" hidden="false" outlineLevel="0" max="22" min="22" style="21" width="1.56"/>
    <col collapsed="false" customWidth="true" hidden="false" outlineLevel="0" max="23" min="23" style="21" width="15.56"/>
    <col collapsed="false" customWidth="false" hidden="false" outlineLevel="0" max="257" min="24" style="21" width="9.14"/>
  </cols>
  <sheetData>
    <row r="1" customFormat="false" ht="12.75" hidden="false" customHeight="false" outlineLevel="0" collapsed="false">
      <c r="M1" s="105" t="s">
        <v>54</v>
      </c>
    </row>
    <row r="2" customFormat="false" ht="12.75" hidden="false" customHeight="false" outlineLevel="0" collapsed="false">
      <c r="M2" s="67" t="s">
        <v>108</v>
      </c>
    </row>
    <row r="6" customFormat="false" ht="15.75" hidden="false" customHeight="false" outlineLevel="0" collapsed="false">
      <c r="A6" s="64" t="str">
        <f aca="false">+'INCREMENTAL REVENUES'!A5</f>
        <v>TRANSWESTERN PIPELINE COMPANY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</row>
    <row r="7" customFormat="false" ht="12.75" hidden="false" customHeight="false" outlineLevel="0" collapsed="false">
      <c r="A7" s="65" t="str">
        <f aca="false">+'INCREMENTAL REVENUES'!A6</f>
        <v>Mainline Expansion 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</row>
    <row r="8" customFormat="false" ht="12.75" hidden="false" customHeight="false" outlineLevel="0" collapsed="false">
      <c r="A8" s="65" t="s">
        <v>109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10" customFormat="false" ht="12.75" hidden="false" customHeight="false" outlineLevel="0" collapsed="false">
      <c r="A10" s="106" t="s">
        <v>68</v>
      </c>
    </row>
    <row r="11" customFormat="false" ht="12.75" hidden="false" customHeight="false" outlineLevel="0" collapsed="false">
      <c r="A11" s="106" t="s">
        <v>69</v>
      </c>
      <c r="C11" s="106" t="s">
        <v>70</v>
      </c>
      <c r="E11" s="52" t="s">
        <v>71</v>
      </c>
      <c r="F11" s="22"/>
      <c r="G11" s="52" t="s">
        <v>72</v>
      </c>
      <c r="H11" s="22"/>
      <c r="I11" s="52" t="s">
        <v>73</v>
      </c>
      <c r="J11" s="22"/>
      <c r="K11" s="52" t="s">
        <v>74</v>
      </c>
      <c r="L11" s="22"/>
      <c r="M11" s="52" t="s">
        <v>75</v>
      </c>
      <c r="O11" s="52" t="s">
        <v>57</v>
      </c>
      <c r="Q11" s="52" t="s">
        <v>58</v>
      </c>
      <c r="S11" s="52" t="s">
        <v>59</v>
      </c>
      <c r="U11" s="52" t="s">
        <v>60</v>
      </c>
      <c r="W11" s="52" t="s">
        <v>61</v>
      </c>
    </row>
    <row r="12" customFormat="false" ht="12.75" hidden="false" customHeight="false" outlineLevel="0" collapsed="false">
      <c r="E12" s="31" t="n">
        <v>-1</v>
      </c>
      <c r="G12" s="31" t="n">
        <v>-2</v>
      </c>
      <c r="H12" s="31"/>
      <c r="I12" s="31" t="n">
        <v>-3</v>
      </c>
      <c r="J12" s="31"/>
      <c r="K12" s="31" t="n">
        <v>-4</v>
      </c>
      <c r="L12" s="31"/>
      <c r="M12" s="31" t="n">
        <v>-5</v>
      </c>
      <c r="O12" s="31" t="n">
        <v>-6</v>
      </c>
      <c r="Q12" s="31" t="n">
        <v>-7</v>
      </c>
      <c r="S12" s="31" t="n">
        <v>-8</v>
      </c>
      <c r="U12" s="31" t="n">
        <v>-9</v>
      </c>
      <c r="W12" s="31" t="n">
        <v>-10</v>
      </c>
    </row>
    <row r="13" customFormat="false" ht="12.75" hidden="false" customHeight="false" outlineLevel="0" collapsed="false">
      <c r="A13" s="21" t="n">
        <v>1</v>
      </c>
      <c r="C13" s="107" t="s">
        <v>110</v>
      </c>
      <c r="E13" s="23" t="n">
        <f aca="false">+'INCREMENTAL DEPR. EXPENSE'!F23</f>
        <v>93300000</v>
      </c>
      <c r="F13" s="23"/>
      <c r="G13" s="23" t="n">
        <f aca="false">+'INCREMENTAL DEPR. EXPENSE'!H23</f>
        <v>93300000</v>
      </c>
      <c r="H13" s="23"/>
      <c r="I13" s="23" t="n">
        <f aca="false">+'INCREMENTAL DEPR. EXPENSE'!J23</f>
        <v>93300000</v>
      </c>
      <c r="J13" s="23"/>
      <c r="K13" s="23" t="n">
        <f aca="false">+'INCREMENTAL DEPR. EXPENSE'!L23</f>
        <v>93300000</v>
      </c>
      <c r="L13" s="23"/>
      <c r="M13" s="23" t="n">
        <f aca="false">+'INCREMENTAL DEPR. EXPENSE'!N23</f>
        <v>93300000</v>
      </c>
      <c r="O13" s="23" t="n">
        <f aca="false">+'INCREMENTAL DEPR. EXPENSE'!P23</f>
        <v>93300000</v>
      </c>
      <c r="Q13" s="23" t="n">
        <f aca="false">+'INCREMENTAL DEPR. EXPENSE'!R23</f>
        <v>93300000</v>
      </c>
      <c r="S13" s="23" t="n">
        <f aca="false">+'INCREMENTAL DEPR. EXPENSE'!T23</f>
        <v>93300000</v>
      </c>
      <c r="U13" s="23" t="n">
        <f aca="false">+'INCREMENTAL DEPR. EXPENSE'!V23</f>
        <v>93300000</v>
      </c>
      <c r="W13" s="23" t="n">
        <f aca="false">+'INCREMENTAL DEPR. EXPENSE'!X23</f>
        <v>93300000</v>
      </c>
    </row>
    <row r="14" customFormat="false" ht="12.75" hidden="false" customHeight="false" outlineLevel="0" collapsed="false">
      <c r="C14" s="21" t="s">
        <v>111</v>
      </c>
      <c r="E14" s="23"/>
      <c r="F14" s="23"/>
      <c r="G14" s="23"/>
      <c r="H14" s="23"/>
      <c r="I14" s="23"/>
      <c r="J14" s="23"/>
      <c r="K14" s="23"/>
      <c r="L14" s="23"/>
      <c r="M14" s="23"/>
      <c r="O14" s="23"/>
      <c r="Q14" s="23"/>
      <c r="S14" s="23"/>
      <c r="U14" s="23"/>
      <c r="W14" s="23"/>
    </row>
    <row r="15" customFormat="false" ht="12.75" hidden="false" customHeight="false" outlineLevel="0" collapsed="false">
      <c r="C15" s="21" t="s">
        <v>112</v>
      </c>
      <c r="E15" s="23"/>
      <c r="F15" s="23"/>
      <c r="G15" s="23"/>
      <c r="H15" s="23"/>
      <c r="I15" s="23"/>
      <c r="J15" s="23"/>
      <c r="K15" s="23"/>
      <c r="L15" s="23"/>
      <c r="M15" s="23"/>
      <c r="O15" s="23"/>
      <c r="Q15" s="23"/>
      <c r="S15" s="23"/>
      <c r="U15" s="23"/>
      <c r="W15" s="23"/>
    </row>
    <row r="16" customFormat="false" ht="12.75" hidden="false" customHeight="false" outlineLevel="0" collapsed="false">
      <c r="A16" s="21" t="n">
        <v>2</v>
      </c>
      <c r="C16" s="21" t="s">
        <v>113</v>
      </c>
      <c r="E16" s="112" t="n">
        <f aca="false">-'INCREMENTAL DEPR. EXPENSE'!F30</f>
        <v>-1119600</v>
      </c>
      <c r="F16" s="23"/>
      <c r="G16" s="112" t="n">
        <f aca="false">-'INCREMENTAL DEPR. EXPENSE'!H30+E16</f>
        <v>-2239200</v>
      </c>
      <c r="H16" s="23"/>
      <c r="I16" s="112" t="n">
        <f aca="false">-'INCREMENTAL DEPR. EXPENSE'!J30+G16</f>
        <v>-3358800</v>
      </c>
      <c r="J16" s="23"/>
      <c r="K16" s="112" t="n">
        <f aca="false">-'INCREMENTAL DEPR. EXPENSE'!L30+I16</f>
        <v>-4478400</v>
      </c>
      <c r="L16" s="23"/>
      <c r="M16" s="112" t="n">
        <f aca="false">-'INCREMENTAL DEPR. EXPENSE'!N30+K16</f>
        <v>-5598000</v>
      </c>
      <c r="O16" s="112" t="n">
        <f aca="false">-'INCREMENTAL DEPR. EXPENSE'!P30+M16</f>
        <v>-6717600</v>
      </c>
      <c r="Q16" s="112" t="n">
        <f aca="false">-'INCREMENTAL DEPR. EXPENSE'!R30+O16</f>
        <v>-7837200</v>
      </c>
      <c r="S16" s="112" t="n">
        <f aca="false">-'INCREMENTAL DEPR. EXPENSE'!T30+Q16</f>
        <v>-8956800</v>
      </c>
      <c r="U16" s="112" t="n">
        <f aca="false">-'INCREMENTAL DEPR. EXPENSE'!V30+S16</f>
        <v>-10076400</v>
      </c>
      <c r="W16" s="112" t="n">
        <f aca="false">-'INCREMENTAL DEPR. EXPENSE'!X30+U16</f>
        <v>-11196000</v>
      </c>
    </row>
    <row r="17" customFormat="false" ht="12.75" hidden="false" customHeight="false" outlineLevel="0" collapsed="false">
      <c r="C17" s="21" t="s">
        <v>114</v>
      </c>
      <c r="E17" s="23"/>
      <c r="F17" s="23"/>
      <c r="G17" s="23"/>
      <c r="H17" s="23"/>
      <c r="I17" s="23"/>
      <c r="J17" s="23"/>
      <c r="K17" s="23"/>
      <c r="L17" s="23"/>
      <c r="M17" s="23"/>
      <c r="O17" s="23"/>
      <c r="Q17" s="23"/>
      <c r="S17" s="23"/>
      <c r="U17" s="23"/>
      <c r="W17" s="23"/>
    </row>
    <row r="18" customFormat="false" ht="12.75" hidden="false" customHeight="false" outlineLevel="0" collapsed="false">
      <c r="A18" s="21" t="n">
        <v>3</v>
      </c>
      <c r="C18" s="21" t="s">
        <v>115</v>
      </c>
      <c r="E18" s="23" t="n">
        <f aca="false">-'INCREMENTAL DEFERRED TAX'!E31</f>
        <v>-1402560.24</v>
      </c>
      <c r="F18" s="23"/>
      <c r="G18" s="23" t="n">
        <f aca="false">-'INCREMENTAL DEFERRED TAX'!G31</f>
        <v>-4466047.08</v>
      </c>
      <c r="H18" s="23"/>
      <c r="I18" s="23" t="n">
        <f aca="false">-'INCREMENTAL DEFERRED TAX'!I31</f>
        <v>-7178893.86</v>
      </c>
      <c r="J18" s="23"/>
      <c r="K18" s="23" t="n">
        <f aca="false">-'INCREMENTAL DEFERRED TAX'!K31</f>
        <v>-9578010.06</v>
      </c>
      <c r="L18" s="23"/>
      <c r="M18" s="23" t="n">
        <f aca="false">-'INCREMENTAL DEFERRED TAX'!M31</f>
        <v>-11692923.264</v>
      </c>
      <c r="O18" s="23" t="n">
        <f aca="false">-'INCREMENTAL DEFERRED TAX'!O31</f>
        <v>-13807836.468</v>
      </c>
      <c r="Q18" s="23" t="n">
        <f aca="false">-'INCREMENTAL DEFERRED TAX'!Q31</f>
        <v>-15922749.672</v>
      </c>
      <c r="S18" s="23" t="n">
        <f aca="false">-'INCREMENTAL DEFERRED TAX'!S31</f>
        <v>-18037662.876</v>
      </c>
      <c r="U18" s="23" t="n">
        <f aca="false">-'INCREMENTAL DEFERRED TAX'!U31</f>
        <v>-20152576.08</v>
      </c>
      <c r="W18" s="23" t="n">
        <f aca="false">-'INCREMENTAL DEFERRED TAX'!W31</f>
        <v>-22267489.284</v>
      </c>
    </row>
    <row r="19" customFormat="false" ht="12.75" hidden="false" customHeight="false" outlineLevel="0" collapsed="false">
      <c r="E19" s="23"/>
      <c r="F19" s="23"/>
      <c r="G19" s="23"/>
      <c r="H19" s="23"/>
      <c r="I19" s="23"/>
      <c r="J19" s="23"/>
      <c r="K19" s="23"/>
      <c r="L19" s="23"/>
      <c r="M19" s="23"/>
      <c r="O19" s="23"/>
      <c r="Q19" s="23"/>
      <c r="S19" s="23"/>
      <c r="U19" s="23"/>
      <c r="W19" s="23"/>
    </row>
    <row r="20" customFormat="false" ht="13.5" hidden="false" customHeight="false" outlineLevel="0" collapsed="false">
      <c r="A20" s="21" t="n">
        <v>4</v>
      </c>
      <c r="C20" s="21" t="s">
        <v>116</v>
      </c>
      <c r="E20" s="54" t="n">
        <f aca="false">SUM(E13:E19)</f>
        <v>90777839.76</v>
      </c>
      <c r="F20" s="23"/>
      <c r="G20" s="54" t="n">
        <f aca="false">SUM(G13:G18)</f>
        <v>86594752.92</v>
      </c>
      <c r="H20" s="23"/>
      <c r="I20" s="54" t="n">
        <f aca="false">SUM(I13:I19)</f>
        <v>82762306.14</v>
      </c>
      <c r="J20" s="23"/>
      <c r="K20" s="54" t="n">
        <f aca="false">SUM(K13:K18)</f>
        <v>79243589.94</v>
      </c>
      <c r="L20" s="23"/>
      <c r="M20" s="54" t="n">
        <f aca="false">SUM(M13:M18)</f>
        <v>76009076.736</v>
      </c>
      <c r="O20" s="54" t="n">
        <f aca="false">SUM(O13:O18)</f>
        <v>72774563.532</v>
      </c>
      <c r="Q20" s="54" t="n">
        <f aca="false">SUM(Q13:Q18)</f>
        <v>69540050.328</v>
      </c>
      <c r="S20" s="54" t="n">
        <f aca="false">SUM(S13:S18)</f>
        <v>66305537.124</v>
      </c>
      <c r="U20" s="54" t="n">
        <f aca="false">SUM(U13:U18)</f>
        <v>63071023.92</v>
      </c>
      <c r="W20" s="54" t="n">
        <f aca="false">SUM(W13:W18)</f>
        <v>59836510.716</v>
      </c>
    </row>
    <row r="21" customFormat="false" ht="13.5" hidden="false" customHeight="false" outlineLevel="0" collapsed="false">
      <c r="E21" s="23"/>
      <c r="F21" s="23"/>
      <c r="G21" s="23"/>
      <c r="H21" s="23"/>
      <c r="I21" s="23"/>
      <c r="J21" s="23"/>
      <c r="K21" s="23"/>
      <c r="L21" s="23"/>
      <c r="M21" s="23"/>
      <c r="O21" s="23"/>
      <c r="Q21" s="23"/>
      <c r="S21" s="23"/>
      <c r="U21" s="23"/>
      <c r="W21" s="23"/>
    </row>
    <row r="22" customFormat="false" ht="12.75" hidden="false" customHeight="false" outlineLevel="0" collapsed="false">
      <c r="C22" s="21" t="s">
        <v>117</v>
      </c>
      <c r="E22" s="23"/>
      <c r="F22" s="23"/>
      <c r="G22" s="23"/>
      <c r="H22" s="23"/>
      <c r="I22" s="23"/>
      <c r="J22" s="23"/>
      <c r="K22" s="23"/>
      <c r="L22" s="23"/>
      <c r="M22" s="23"/>
      <c r="O22" s="23"/>
      <c r="Q22" s="23"/>
      <c r="S22" s="23"/>
      <c r="U22" s="23"/>
      <c r="W22" s="23"/>
    </row>
    <row r="23" customFormat="false" ht="12.75" hidden="false" customHeight="false" outlineLevel="0" collapsed="false">
      <c r="A23" s="21" t="n">
        <v>5</v>
      </c>
      <c r="C23" s="21" t="s">
        <v>118</v>
      </c>
      <c r="E23" s="23" t="n">
        <f aca="false">+E20*0.1029/12*'INCREMENTAL DEPR. EXPENSE'!E30</f>
        <v>9341039.711304</v>
      </c>
      <c r="F23" s="23"/>
      <c r="G23" s="23" t="n">
        <f aca="false">+G20*0.1029</f>
        <v>8910600.075468</v>
      </c>
      <c r="H23" s="23"/>
      <c r="I23" s="23" t="n">
        <f aca="false">+I20*0.1029</f>
        <v>8516241.301806</v>
      </c>
      <c r="J23" s="23"/>
      <c r="K23" s="23" t="n">
        <f aca="false">+K20*0.1029</f>
        <v>8154165.404826</v>
      </c>
      <c r="L23" s="23"/>
      <c r="M23" s="23" t="n">
        <f aca="false">+M20*0.1029</f>
        <v>7821333.9961344</v>
      </c>
      <c r="O23" s="23" t="n">
        <f aca="false">+O20*0.1029</f>
        <v>7488502.5874428</v>
      </c>
      <c r="Q23" s="23" t="n">
        <f aca="false">+Q20*0.1029</f>
        <v>7155671.1787512</v>
      </c>
      <c r="S23" s="23" t="n">
        <f aca="false">+S20*0.1029</f>
        <v>6822839.7700596</v>
      </c>
      <c r="U23" s="23" t="n">
        <f aca="false">+U20*0.1029</f>
        <v>6490008.361368</v>
      </c>
      <c r="W23" s="23" t="n">
        <f aca="false">+W20*0.1029</f>
        <v>6157176.9526764</v>
      </c>
    </row>
    <row r="24" customFormat="false" ht="12.75" hidden="false" customHeight="false" outlineLevel="0" collapsed="false">
      <c r="E24" s="23"/>
      <c r="F24" s="23"/>
      <c r="G24" s="23"/>
      <c r="H24" s="23"/>
      <c r="I24" s="23"/>
      <c r="J24" s="23"/>
      <c r="K24" s="23"/>
      <c r="L24" s="23"/>
      <c r="M24" s="23"/>
      <c r="O24" s="23"/>
      <c r="Q24" s="23"/>
      <c r="S24" s="23"/>
      <c r="U24" s="23"/>
      <c r="W24" s="23"/>
    </row>
    <row r="25" customFormat="false" ht="12.75" hidden="false" customHeight="false" outlineLevel="0" collapsed="false">
      <c r="C25" s="106"/>
      <c r="E25" s="23"/>
      <c r="F25" s="23"/>
      <c r="G25" s="23"/>
      <c r="H25" s="23"/>
      <c r="I25" s="23"/>
      <c r="J25" s="23"/>
      <c r="K25" s="23"/>
      <c r="L25" s="23"/>
      <c r="M25" s="23"/>
      <c r="O25" s="23"/>
      <c r="Q25" s="23"/>
      <c r="S25" s="23"/>
      <c r="U25" s="23"/>
      <c r="W25" s="23"/>
    </row>
    <row r="26" customFormat="false" ht="12.75" hidden="false" customHeight="false" outlineLevel="0" collapsed="false">
      <c r="E26" s="23"/>
      <c r="F26" s="23"/>
      <c r="G26" s="23"/>
      <c r="H26" s="23"/>
      <c r="I26" s="23"/>
      <c r="J26" s="23"/>
      <c r="K26" s="23"/>
      <c r="L26" s="23"/>
      <c r="M26" s="23"/>
      <c r="O26" s="23"/>
      <c r="Q26" s="23"/>
      <c r="S26" s="23"/>
      <c r="U26" s="23"/>
      <c r="W26" s="23"/>
    </row>
    <row r="27" customFormat="false" ht="12.75" hidden="false" customHeight="false" outlineLevel="0" collapsed="false">
      <c r="A27" s="21" t="n">
        <v>6</v>
      </c>
      <c r="B27" s="113"/>
      <c r="C27" s="21" t="s">
        <v>119</v>
      </c>
      <c r="E27" s="23" t="n">
        <f aca="false">+E20*0.0667/12*'INCREMENTAL DEPR. EXPENSE'!E30</f>
        <v>6054881.911992</v>
      </c>
      <c r="F27" s="23"/>
      <c r="G27" s="23" t="n">
        <f aca="false">+G20*0.0667</f>
        <v>5775870.019764</v>
      </c>
      <c r="H27" s="23"/>
      <c r="I27" s="23" t="n">
        <f aca="false">+I20*0.0667</f>
        <v>5520245.819538</v>
      </c>
      <c r="J27" s="23"/>
      <c r="K27" s="23" t="n">
        <f aca="false">+K20*0.0667</f>
        <v>5285547.448998</v>
      </c>
      <c r="L27" s="23"/>
      <c r="M27" s="23" t="n">
        <f aca="false">+M20*0.0667</f>
        <v>5069805.4182912</v>
      </c>
      <c r="O27" s="23" t="n">
        <f aca="false">+O20*0.0667</f>
        <v>4854063.3875844</v>
      </c>
      <c r="Q27" s="23" t="n">
        <f aca="false">+Q20*0.0667</f>
        <v>4638321.3568776</v>
      </c>
      <c r="S27" s="23" t="n">
        <f aca="false">+S20*0.0667</f>
        <v>4422579.3261708</v>
      </c>
      <c r="U27" s="23" t="n">
        <f aca="false">+U20*0.0667</f>
        <v>4206837.295464</v>
      </c>
      <c r="W27" s="23" t="n">
        <f aca="false">+W20*0.0667</f>
        <v>3991095.2647572</v>
      </c>
    </row>
    <row r="28" customFormat="false" ht="12.75" hidden="false" customHeight="false" outlineLevel="0" collapsed="false">
      <c r="A28" s="21" t="n">
        <v>7</v>
      </c>
      <c r="B28" s="113"/>
      <c r="C28" s="21" t="s">
        <v>120</v>
      </c>
      <c r="E28" s="23" t="n">
        <f aca="false">+E20*0.0362/12*'INCREMENTAL DEPR. EXPENSE'!E30</f>
        <v>3286157.799312</v>
      </c>
      <c r="F28" s="23"/>
      <c r="G28" s="23" t="n">
        <f aca="false">+G20*0.0362</f>
        <v>3134730.055704</v>
      </c>
      <c r="H28" s="23"/>
      <c r="I28" s="23" t="n">
        <f aca="false">+I20*0.0362</f>
        <v>2995995.482268</v>
      </c>
      <c r="J28" s="23"/>
      <c r="K28" s="23" t="n">
        <f aca="false">+K20*0.0362</f>
        <v>2868617.955828</v>
      </c>
      <c r="L28" s="23"/>
      <c r="M28" s="23" t="n">
        <f aca="false">+M20*0.0362</f>
        <v>2751528.5778432</v>
      </c>
      <c r="O28" s="23" t="n">
        <f aca="false">+O20*0.0362</f>
        <v>2634439.1998584</v>
      </c>
      <c r="Q28" s="23" t="n">
        <f aca="false">+Q20*0.0362</f>
        <v>2517349.8218736</v>
      </c>
      <c r="S28" s="23" t="n">
        <f aca="false">+S20*0.0362</f>
        <v>2400260.4438888</v>
      </c>
      <c r="U28" s="23" t="n">
        <f aca="false">+U20*0.0362</f>
        <v>2283171.065904</v>
      </c>
      <c r="W28" s="23" t="n">
        <f aca="false">+W20*0.0362</f>
        <v>2166081.6879192</v>
      </c>
    </row>
    <row r="29" customFormat="false" ht="12.75" hidden="false" customHeight="false" outlineLevel="0" collapsed="false">
      <c r="E29" s="23"/>
      <c r="F29" s="23"/>
      <c r="G29" s="23"/>
      <c r="H29" s="23"/>
      <c r="I29" s="23"/>
      <c r="J29" s="23"/>
      <c r="K29" s="23"/>
      <c r="L29" s="23"/>
      <c r="M29" s="23"/>
      <c r="O29" s="23"/>
      <c r="Q29" s="23"/>
      <c r="S29" s="23"/>
      <c r="U29" s="23"/>
      <c r="W29" s="23"/>
    </row>
    <row r="30" customFormat="false" ht="13.5" hidden="false" customHeight="false" outlineLevel="0" collapsed="false">
      <c r="A30" s="21" t="n">
        <v>8</v>
      </c>
      <c r="C30" s="21" t="s">
        <v>121</v>
      </c>
      <c r="E30" s="54" t="n">
        <f aca="false">SUM(E27:E29)</f>
        <v>9341039.711304</v>
      </c>
      <c r="F30" s="23"/>
      <c r="G30" s="54" t="n">
        <f aca="false">SUM(G27:G29)</f>
        <v>8910600.075468</v>
      </c>
      <c r="H30" s="23"/>
      <c r="I30" s="54" t="n">
        <f aca="false">SUM(I27:I29)</f>
        <v>8516241.301806</v>
      </c>
      <c r="J30" s="23"/>
      <c r="K30" s="54" t="n">
        <f aca="false">SUM(K27:K29)</f>
        <v>8154165.404826</v>
      </c>
      <c r="L30" s="23"/>
      <c r="M30" s="54" t="n">
        <f aca="false">SUM(M27:M29)</f>
        <v>7821333.9961344</v>
      </c>
      <c r="O30" s="54" t="n">
        <f aca="false">SUM(O27:O29)</f>
        <v>7488502.5874428</v>
      </c>
      <c r="Q30" s="54" t="n">
        <f aca="false">SUM(Q27:Q29)</f>
        <v>7155671.1787512</v>
      </c>
      <c r="S30" s="54" t="n">
        <f aca="false">SUM(S27:S29)</f>
        <v>6822839.7700596</v>
      </c>
      <c r="U30" s="54" t="n">
        <f aca="false">SUM(U27:U29)</f>
        <v>6490008.361368</v>
      </c>
      <c r="W30" s="54" t="n">
        <f aca="false">SUM(W27:W29)</f>
        <v>6157176.9526764</v>
      </c>
    </row>
    <row r="31" customFormat="false" ht="13.5" hidden="false" customHeight="false" outlineLevel="0" collapsed="false">
      <c r="E31" s="23"/>
      <c r="F31" s="23"/>
      <c r="G31" s="23"/>
      <c r="H31" s="23"/>
      <c r="I31" s="23"/>
      <c r="J31" s="23"/>
      <c r="K31" s="23"/>
      <c r="L31" s="23"/>
      <c r="M31" s="23"/>
    </row>
    <row r="34" customFormat="false" ht="12.75" hidden="false" customHeight="false" outlineLevel="0" collapsed="false">
      <c r="C34" s="21" t="s">
        <v>122</v>
      </c>
    </row>
  </sheetData>
  <mergeCells count="3">
    <mergeCell ref="A6:M6"/>
    <mergeCell ref="A7:M7"/>
    <mergeCell ref="A8:M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3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39" activeCellId="0" sqref="C3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1" width="4.7"/>
    <col collapsed="false" customWidth="true" hidden="false" outlineLevel="0" max="2" min="2" style="21" width="1.56"/>
    <col collapsed="false" customWidth="true" hidden="false" outlineLevel="0" max="3" min="3" style="21" width="36.99"/>
    <col collapsed="false" customWidth="true" hidden="false" outlineLevel="0" max="4" min="4" style="21" width="1.99"/>
    <col collapsed="false" customWidth="true" hidden="false" outlineLevel="0" max="5" min="5" style="21" width="16.56"/>
    <col collapsed="false" customWidth="true" hidden="false" outlineLevel="0" max="6" min="6" style="21" width="1.56"/>
    <col collapsed="false" customWidth="true" hidden="false" outlineLevel="0" max="7" min="7" style="21" width="14.85"/>
    <col collapsed="false" customWidth="true" hidden="false" outlineLevel="0" max="8" min="8" style="21" width="1.41"/>
    <col collapsed="false" customWidth="true" hidden="false" outlineLevel="0" max="9" min="9" style="21" width="14.85"/>
    <col collapsed="false" customWidth="true" hidden="false" outlineLevel="0" max="10" min="10" style="21" width="1.56"/>
    <col collapsed="false" customWidth="true" hidden="false" outlineLevel="0" max="11" min="11" style="21" width="14.85"/>
    <col collapsed="false" customWidth="true" hidden="false" outlineLevel="0" max="12" min="12" style="21" width="1.56"/>
    <col collapsed="false" customWidth="true" hidden="false" outlineLevel="0" max="13" min="13" style="21" width="14.99"/>
    <col collapsed="false" customWidth="true" hidden="false" outlineLevel="0" max="14" min="14" style="21" width="1.7"/>
    <col collapsed="false" customWidth="true" hidden="false" outlineLevel="0" max="15" min="15" style="21" width="14.85"/>
    <col collapsed="false" customWidth="true" hidden="false" outlineLevel="0" max="16" min="16" style="21" width="1.7"/>
    <col collapsed="false" customWidth="true" hidden="false" outlineLevel="0" max="17" min="17" style="21" width="14.85"/>
    <col collapsed="false" customWidth="true" hidden="false" outlineLevel="0" max="18" min="18" style="21" width="1.85"/>
    <col collapsed="false" customWidth="true" hidden="false" outlineLevel="0" max="19" min="19" style="21" width="14.85"/>
    <col collapsed="false" customWidth="true" hidden="false" outlineLevel="0" max="20" min="20" style="21" width="1.28"/>
    <col collapsed="false" customWidth="true" hidden="false" outlineLevel="0" max="21" min="21" style="21" width="14.85"/>
    <col collapsed="false" customWidth="true" hidden="false" outlineLevel="0" max="22" min="22" style="21" width="1.7"/>
    <col collapsed="false" customWidth="true" hidden="false" outlineLevel="0" max="23" min="23" style="21" width="14.85"/>
    <col collapsed="false" customWidth="false" hidden="false" outlineLevel="0" max="257" min="24" style="21" width="9.14"/>
  </cols>
  <sheetData>
    <row r="1" customFormat="false" ht="12.75" hidden="false" customHeight="false" outlineLevel="0" collapsed="false">
      <c r="M1" s="105" t="s">
        <v>54</v>
      </c>
    </row>
    <row r="2" customFormat="false" ht="12.75" hidden="false" customHeight="false" outlineLevel="0" collapsed="false">
      <c r="M2" s="67" t="s">
        <v>123</v>
      </c>
    </row>
    <row r="5" customFormat="false" ht="15.75" hidden="false" customHeight="false" outlineLevel="0" collapsed="false">
      <c r="A5" s="64" t="str">
        <f aca="false">+'INCREMENTAL REVENUES'!A5</f>
        <v>TRANSWESTERN PIPELINE COMPANY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</row>
    <row r="6" customFormat="false" ht="12.75" hidden="false" customHeight="false" outlineLevel="0" collapsed="false">
      <c r="A6" s="65" t="str">
        <f aca="false">+'INCREMENTAL REVENUES'!A6</f>
        <v>Mainline Expansion 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</row>
    <row r="7" customFormat="false" ht="12.75" hidden="false" customHeight="false" outlineLevel="0" collapsed="false">
      <c r="A7" s="65" t="s">
        <v>124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</row>
    <row r="8" customFormat="false" ht="12.75" hidden="false" customHeight="false" outlineLevel="0" collapsed="false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9" customFormat="false" ht="12.75" hidden="false" customHeight="false" outlineLevel="0" collapsed="false">
      <c r="A9" s="107" t="s">
        <v>68</v>
      </c>
    </row>
    <row r="10" customFormat="false" ht="12.75" hidden="false" customHeight="false" outlineLevel="0" collapsed="false">
      <c r="A10" s="106" t="s">
        <v>69</v>
      </c>
      <c r="C10" s="106" t="s">
        <v>70</v>
      </c>
      <c r="E10" s="52" t="s">
        <v>71</v>
      </c>
      <c r="F10" s="22"/>
      <c r="G10" s="52" t="s">
        <v>72</v>
      </c>
      <c r="H10" s="22"/>
      <c r="I10" s="52" t="s">
        <v>73</v>
      </c>
      <c r="J10" s="22"/>
      <c r="K10" s="52" t="s">
        <v>74</v>
      </c>
      <c r="L10" s="22"/>
      <c r="M10" s="52" t="s">
        <v>75</v>
      </c>
      <c r="O10" s="52" t="s">
        <v>57</v>
      </c>
      <c r="Q10" s="52" t="s">
        <v>58</v>
      </c>
      <c r="S10" s="52" t="s">
        <v>59</v>
      </c>
      <c r="U10" s="52" t="s">
        <v>60</v>
      </c>
      <c r="W10" s="52" t="s">
        <v>61</v>
      </c>
    </row>
    <row r="11" customFormat="false" ht="12.75" hidden="false" customHeight="false" outlineLevel="0" collapsed="false">
      <c r="E11" s="31" t="n">
        <v>-1</v>
      </c>
      <c r="G11" s="31" t="n">
        <v>-2</v>
      </c>
      <c r="H11" s="31"/>
      <c r="I11" s="31" t="n">
        <v>-3</v>
      </c>
      <c r="J11" s="31"/>
      <c r="K11" s="31" t="n">
        <v>-4</v>
      </c>
      <c r="L11" s="31"/>
      <c r="M11" s="31" t="n">
        <v>-5</v>
      </c>
      <c r="O11" s="31" t="n">
        <v>-6</v>
      </c>
      <c r="Q11" s="31" t="n">
        <v>-7</v>
      </c>
      <c r="S11" s="31" t="n">
        <v>-8</v>
      </c>
      <c r="U11" s="31" t="n">
        <v>-9</v>
      </c>
      <c r="W11" s="31" t="n">
        <v>-10</v>
      </c>
    </row>
    <row r="12" customFormat="false" ht="12.75" hidden="false" customHeight="false" outlineLevel="0" collapsed="false">
      <c r="E12" s="31"/>
      <c r="G12" s="31"/>
      <c r="H12" s="31"/>
      <c r="I12" s="31"/>
      <c r="J12" s="31"/>
      <c r="K12" s="31"/>
      <c r="L12" s="31"/>
      <c r="M12" s="31"/>
    </row>
    <row r="13" customFormat="false" ht="12.75" hidden="false" customHeight="false" outlineLevel="0" collapsed="false">
      <c r="A13" s="21" t="n">
        <v>1</v>
      </c>
      <c r="C13" s="107" t="s">
        <v>125</v>
      </c>
      <c r="E13" s="111"/>
      <c r="F13" s="111"/>
      <c r="G13" s="111"/>
      <c r="H13" s="111"/>
      <c r="I13" s="111"/>
      <c r="J13" s="111"/>
      <c r="K13" s="111"/>
      <c r="L13" s="111"/>
      <c r="M13" s="111"/>
    </row>
    <row r="14" customFormat="false" ht="12.75" hidden="false" customHeight="false" outlineLevel="0" collapsed="false">
      <c r="A14" s="21" t="n">
        <v>2</v>
      </c>
      <c r="C14" s="21" t="s">
        <v>126</v>
      </c>
      <c r="E14" s="23" t="n">
        <f aca="false">+'INCREMENTAL DEPR. EXPENSE'!F23</f>
        <v>93300000</v>
      </c>
      <c r="F14" s="23"/>
      <c r="G14" s="23" t="n">
        <f aca="false">+'INCREMENTAL DEPR. EXPENSE'!H23</f>
        <v>93300000</v>
      </c>
      <c r="H14" s="23"/>
      <c r="I14" s="23" t="n">
        <f aca="false">+'INCREMENTAL DEPR. EXPENSE'!J23</f>
        <v>93300000</v>
      </c>
      <c r="J14" s="23"/>
      <c r="K14" s="23" t="n">
        <f aca="false">+'INCREMENTAL DEPR. EXPENSE'!L23</f>
        <v>93300000</v>
      </c>
      <c r="L14" s="23"/>
      <c r="M14" s="23" t="n">
        <f aca="false">+'INCREMENTAL DEPR. EXPENSE'!N23</f>
        <v>93300000</v>
      </c>
      <c r="O14" s="23" t="n">
        <f aca="false">+'INCREMENTAL DEPR. EXPENSE'!P23</f>
        <v>93300000</v>
      </c>
      <c r="Q14" s="23" t="n">
        <f aca="false">+'INCREMENTAL DEPR. EXPENSE'!R23</f>
        <v>93300000</v>
      </c>
      <c r="S14" s="23" t="n">
        <f aca="false">+'INCREMENTAL DEPR. EXPENSE'!T23</f>
        <v>93300000</v>
      </c>
      <c r="U14" s="23" t="n">
        <f aca="false">+'INCREMENTAL DEPR. EXPENSE'!V23</f>
        <v>93300000</v>
      </c>
      <c r="W14" s="23" t="n">
        <f aca="false">+'INCREMENTAL DEPR. EXPENSE'!X23</f>
        <v>93300000</v>
      </c>
    </row>
    <row r="15" customFormat="false" ht="13.5" hidden="false" customHeight="false" outlineLevel="0" collapsed="false">
      <c r="C15" s="21" t="s">
        <v>127</v>
      </c>
      <c r="E15" s="54" t="n">
        <f aca="false">SUM(E14)</f>
        <v>93300000</v>
      </c>
      <c r="F15" s="23"/>
      <c r="G15" s="54" t="n">
        <f aca="false">SUM(G14)</f>
        <v>93300000</v>
      </c>
      <c r="H15" s="23"/>
      <c r="I15" s="54" t="n">
        <f aca="false">SUM(I14)</f>
        <v>93300000</v>
      </c>
      <c r="J15" s="23"/>
      <c r="K15" s="54" t="n">
        <f aca="false">SUM(K14)</f>
        <v>93300000</v>
      </c>
      <c r="L15" s="23"/>
      <c r="M15" s="54" t="n">
        <f aca="false">SUM(M14)</f>
        <v>93300000</v>
      </c>
      <c r="O15" s="54" t="n">
        <f aca="false">SUM(O14)</f>
        <v>93300000</v>
      </c>
      <c r="Q15" s="54" t="n">
        <f aca="false">SUM(Q14)</f>
        <v>93300000</v>
      </c>
      <c r="S15" s="54" t="n">
        <f aca="false">SUM(S14)</f>
        <v>93300000</v>
      </c>
      <c r="U15" s="54" t="n">
        <f aca="false">SUM(U14)</f>
        <v>93300000</v>
      </c>
      <c r="W15" s="54" t="n">
        <f aca="false">SUM(W14)</f>
        <v>93300000</v>
      </c>
    </row>
    <row r="16" customFormat="false" ht="13.5" hidden="false" customHeight="false" outlineLevel="0" collapsed="false">
      <c r="G16" s="108"/>
    </row>
    <row r="17" customFormat="false" ht="12.75" hidden="false" customHeight="false" outlineLevel="0" collapsed="false">
      <c r="A17" s="21" t="n">
        <v>4</v>
      </c>
      <c r="C17" s="21" t="s">
        <v>128</v>
      </c>
      <c r="E17" s="109"/>
      <c r="F17" s="109"/>
      <c r="G17" s="109"/>
      <c r="H17" s="109"/>
      <c r="I17" s="109"/>
      <c r="J17" s="109"/>
      <c r="K17" s="109"/>
      <c r="L17" s="109"/>
      <c r="M17" s="109"/>
      <c r="O17" s="109"/>
      <c r="Q17" s="109"/>
      <c r="S17" s="109"/>
      <c r="U17" s="109"/>
      <c r="W17" s="109"/>
    </row>
    <row r="18" customFormat="false" ht="12.75" hidden="false" customHeight="false" outlineLevel="0" collapsed="false">
      <c r="A18" s="21" t="n">
        <v>5</v>
      </c>
      <c r="C18" s="21" t="s">
        <v>129</v>
      </c>
      <c r="E18" s="114" t="n">
        <v>0.05</v>
      </c>
      <c r="F18" s="115"/>
      <c r="G18" s="115" t="n">
        <f aca="false">+G20/G15</f>
        <v>0.145</v>
      </c>
      <c r="H18" s="115"/>
      <c r="I18" s="115" t="n">
        <f aca="false">+I20/I15</f>
        <v>0.2305</v>
      </c>
      <c r="J18" s="115"/>
      <c r="K18" s="115" t="n">
        <f aca="false">+K20/K15</f>
        <v>0.3075</v>
      </c>
      <c r="L18" s="115"/>
      <c r="M18" s="115" t="n">
        <f aca="false">+M20/M15</f>
        <v>0.3768</v>
      </c>
      <c r="O18" s="115" t="n">
        <f aca="false">+O20/O15</f>
        <v>0.4461</v>
      </c>
      <c r="Q18" s="115" t="n">
        <f aca="false">+Q20/Q15</f>
        <v>0.5154</v>
      </c>
      <c r="S18" s="115" t="n">
        <f aca="false">+S20/S15</f>
        <v>0.5847</v>
      </c>
      <c r="U18" s="115" t="n">
        <f aca="false">+U20/U15</f>
        <v>0.654</v>
      </c>
      <c r="W18" s="115" t="n">
        <f aca="false">+W20/W15</f>
        <v>0.7233</v>
      </c>
    </row>
    <row r="19" customFormat="false" ht="12.75" hidden="false" customHeight="false" outlineLevel="0" collapsed="false">
      <c r="G19" s="0"/>
      <c r="I19" s="115"/>
    </row>
    <row r="20" customFormat="false" ht="12.75" hidden="false" customHeight="false" outlineLevel="0" collapsed="false">
      <c r="A20" s="21" t="n">
        <v>6</v>
      </c>
      <c r="C20" s="21" t="s">
        <v>130</v>
      </c>
      <c r="E20" s="116" t="n">
        <f aca="false">+E15*E18</f>
        <v>4665000</v>
      </c>
      <c r="F20" s="23"/>
      <c r="G20" s="116" t="n">
        <f aca="false">+E20+$E$15*0.095+($G$15-$E$15)*0.05</f>
        <v>13528500</v>
      </c>
      <c r="H20" s="23"/>
      <c r="I20" s="116" t="n">
        <f aca="false">+G20+($E$15*0.0855)+($G$15-$E$15)*0.095+($I$15-$G$15)*0.05</f>
        <v>21505650</v>
      </c>
      <c r="J20" s="23"/>
      <c r="K20" s="116" t="n">
        <f aca="false">+I20+($E$15*0.077)+($G$15-$E$15)*0.0855+($I$15-$G$15)*0.095+($K$15-$I$15)*0.05</f>
        <v>28689750</v>
      </c>
      <c r="L20" s="23"/>
      <c r="M20" s="117" t="n">
        <f aca="false">+K20+($E$15*0.0693)+($G$15-$E$15)*0.077+($I$15-$G$15)*0.0855+($K$15-$I$15)*0.095+(M15-K15)*0.05</f>
        <v>35155440</v>
      </c>
      <c r="O20" s="117" t="n">
        <f aca="false">+M20+($E$15*0.0693)+($G$15-$E$15)*0.077+($I$15-$G$15)*0.0855+($K$15-$I$15)*0.095+(O15-M15)*0.05</f>
        <v>41621130</v>
      </c>
      <c r="Q20" s="117" t="n">
        <f aca="false">+O20+($E$15*0.0693)+($G$15-$E$15)*0.077+($I$15-$G$15)*0.0855+($K$15-$I$15)*0.095+(Q15-O15)*0.05</f>
        <v>48086820</v>
      </c>
      <c r="S20" s="117" t="n">
        <f aca="false">+Q20+($E$15*0.0693)+($G$15-$E$15)*0.077+($I$15-$G$15)*0.0855+($K$15-$I$15)*0.095+(S15-Q15)*0.05</f>
        <v>54552510</v>
      </c>
      <c r="U20" s="117" t="n">
        <f aca="false">+S20+($E$15*0.0693)+($G$15-$E$15)*0.077+($I$15-$G$15)*0.0855+($K$15-$I$15)*0.095+(U15-S15)*0.05</f>
        <v>61018200</v>
      </c>
      <c r="W20" s="117" t="n">
        <f aca="false">+U20+($E$15*0.0693)+($G$15-$E$15)*0.077+($I$15-$G$15)*0.0855+($K$15-$I$15)*0.095+(W15-U15)*0.05</f>
        <v>67483890</v>
      </c>
    </row>
    <row r="21" customFormat="false" ht="12.75" hidden="false" customHeight="false" outlineLevel="0" collapsed="false">
      <c r="G21" s="115"/>
      <c r="I21" s="115"/>
      <c r="K21" s="115"/>
      <c r="M21" s="115"/>
      <c r="O21" s="115"/>
      <c r="Q21" s="115"/>
      <c r="S21" s="115"/>
      <c r="U21" s="115"/>
      <c r="W21" s="115"/>
    </row>
    <row r="22" customFormat="false" ht="12.75" hidden="false" customHeight="false" outlineLevel="0" collapsed="false">
      <c r="A22" s="21" t="n">
        <v>7</v>
      </c>
      <c r="C22" s="21" t="s">
        <v>131</v>
      </c>
      <c r="E22" s="115" t="n">
        <f aca="false">+E24/E15</f>
        <v>0.012</v>
      </c>
      <c r="G22" s="115" t="n">
        <f aca="false">+G24/G15</f>
        <v>0.024</v>
      </c>
      <c r="H22" s="115"/>
      <c r="I22" s="115" t="n">
        <f aca="false">+I24/I15</f>
        <v>0.036</v>
      </c>
      <c r="J22" s="115"/>
      <c r="K22" s="115" t="n">
        <f aca="false">+K24/K15</f>
        <v>0.048</v>
      </c>
      <c r="L22" s="115"/>
      <c r="M22" s="115" t="n">
        <f aca="false">+M24/M15</f>
        <v>0.06</v>
      </c>
      <c r="O22" s="115" t="n">
        <f aca="false">+O24/O15</f>
        <v>0.072</v>
      </c>
      <c r="Q22" s="115" t="n">
        <f aca="false">+Q24/Q15</f>
        <v>0.084</v>
      </c>
      <c r="S22" s="115" t="n">
        <f aca="false">+S24/S15</f>
        <v>0.096</v>
      </c>
      <c r="U22" s="115" t="n">
        <f aca="false">+U24/U15</f>
        <v>0.108</v>
      </c>
      <c r="W22" s="115" t="n">
        <f aca="false">+W24/W15</f>
        <v>0.12</v>
      </c>
    </row>
    <row r="24" customFormat="false" ht="12.75" hidden="false" customHeight="false" outlineLevel="0" collapsed="false">
      <c r="A24" s="21" t="n">
        <v>8</v>
      </c>
      <c r="C24" s="21" t="s">
        <v>132</v>
      </c>
      <c r="E24" s="116" t="n">
        <f aca="false">+'INCREMENTAL DEPR. EXPENSE'!F30</f>
        <v>1119600</v>
      </c>
      <c r="F24" s="23"/>
      <c r="G24" s="116" t="n">
        <f aca="false">+'INCREMENTAL DEPR. EXPENSE'!H30+E24</f>
        <v>2239200</v>
      </c>
      <c r="H24" s="23"/>
      <c r="I24" s="116" t="n">
        <f aca="false">+'INCREMENTAL DEPR. EXPENSE'!J30+G24</f>
        <v>3358800</v>
      </c>
      <c r="J24" s="23"/>
      <c r="K24" s="116" t="n">
        <f aca="false">+'INCREMENTAL DEPR. EXPENSE'!L30+I24</f>
        <v>4478400</v>
      </c>
      <c r="L24" s="23"/>
      <c r="M24" s="116" t="n">
        <f aca="false">+'INCREMENTAL DEPR. EXPENSE'!N30+K24</f>
        <v>5598000</v>
      </c>
      <c r="O24" s="116" t="n">
        <f aca="false">+'INCREMENTAL DEPR. EXPENSE'!P30+M24</f>
        <v>6717600</v>
      </c>
      <c r="Q24" s="116" t="n">
        <f aca="false">+'INCREMENTAL DEPR. EXPENSE'!R30+O24</f>
        <v>7837200</v>
      </c>
      <c r="S24" s="116" t="n">
        <f aca="false">+'INCREMENTAL DEPR. EXPENSE'!T30+Q24</f>
        <v>8956800</v>
      </c>
      <c r="U24" s="116" t="n">
        <f aca="false">+'INCREMENTAL DEPR. EXPENSE'!V30+S24</f>
        <v>10076400</v>
      </c>
      <c r="W24" s="116" t="n">
        <f aca="false">+'INCREMENTAL DEPR. EXPENSE'!X30+U24</f>
        <v>11196000</v>
      </c>
    </row>
    <row r="25" customFormat="false" ht="12.75" hidden="false" customHeight="false" outlineLevel="0" collapsed="false">
      <c r="E25" s="23"/>
      <c r="F25" s="23"/>
      <c r="G25" s="23"/>
      <c r="H25" s="23"/>
      <c r="I25" s="23"/>
      <c r="J25" s="23"/>
      <c r="K25" s="23"/>
      <c r="L25" s="23"/>
      <c r="M25" s="23"/>
      <c r="O25" s="23"/>
      <c r="Q25" s="23"/>
      <c r="S25" s="23"/>
      <c r="U25" s="23"/>
      <c r="W25" s="23"/>
    </row>
    <row r="26" customFormat="false" ht="12.75" hidden="false" customHeight="false" outlineLevel="0" collapsed="false">
      <c r="A26" s="21" t="n">
        <v>9</v>
      </c>
      <c r="C26" s="21" t="s">
        <v>133</v>
      </c>
      <c r="E26" s="23" t="n">
        <f aca="false">+E20-E24</f>
        <v>3545400</v>
      </c>
      <c r="F26" s="23"/>
      <c r="G26" s="23" t="n">
        <f aca="false">+G20-G24</f>
        <v>11289300</v>
      </c>
      <c r="H26" s="23"/>
      <c r="I26" s="23" t="n">
        <f aca="false">+I20-I24</f>
        <v>18146850</v>
      </c>
      <c r="J26" s="23"/>
      <c r="K26" s="23" t="n">
        <f aca="false">+K20-K24</f>
        <v>24211350</v>
      </c>
      <c r="L26" s="23"/>
      <c r="M26" s="23" t="n">
        <f aca="false">+M20-M24</f>
        <v>29557440</v>
      </c>
      <c r="O26" s="23" t="n">
        <f aca="false">+O20-O24</f>
        <v>34903530</v>
      </c>
      <c r="Q26" s="23" t="n">
        <f aca="false">+Q20-Q24</f>
        <v>40249620</v>
      </c>
      <c r="S26" s="23" t="n">
        <f aca="false">+S20-S24</f>
        <v>45595710</v>
      </c>
      <c r="U26" s="23" t="n">
        <f aca="false">+U20-U24</f>
        <v>50941800</v>
      </c>
      <c r="W26" s="23" t="n">
        <f aca="false">+W20-W24</f>
        <v>56287890</v>
      </c>
    </row>
    <row r="27" customFormat="false" ht="12.75" hidden="false" customHeight="false" outlineLevel="0" collapsed="false">
      <c r="C27" s="107"/>
    </row>
    <row r="28" customFormat="false" ht="12.75" hidden="false" customHeight="false" outlineLevel="0" collapsed="false">
      <c r="A28" s="21" t="n">
        <v>10</v>
      </c>
      <c r="C28" s="21" t="s">
        <v>134</v>
      </c>
      <c r="E28" s="115" t="n">
        <v>0.3956</v>
      </c>
    </row>
    <row r="30" customFormat="false" ht="12.75" hidden="false" customHeight="false" outlineLevel="0" collapsed="false">
      <c r="A30" s="21" t="n">
        <v>11</v>
      </c>
      <c r="C30" s="21" t="s">
        <v>135</v>
      </c>
    </row>
    <row r="31" customFormat="false" ht="13.5" hidden="false" customHeight="false" outlineLevel="0" collapsed="false">
      <c r="A31" s="21" t="n">
        <v>12</v>
      </c>
      <c r="C31" s="21" t="s">
        <v>136</v>
      </c>
      <c r="E31" s="54" t="n">
        <f aca="false">+E26*$E$28</f>
        <v>1402560.24</v>
      </c>
      <c r="F31" s="23"/>
      <c r="G31" s="54" t="n">
        <f aca="false">+G26*$E$28</f>
        <v>4466047.08</v>
      </c>
      <c r="H31" s="23"/>
      <c r="I31" s="54" t="n">
        <f aca="false">+I26*$E$28</f>
        <v>7178893.86</v>
      </c>
      <c r="J31" s="23"/>
      <c r="K31" s="54" t="n">
        <f aca="false">+K26*$E$28</f>
        <v>9578010.06</v>
      </c>
      <c r="L31" s="23"/>
      <c r="M31" s="54" t="n">
        <f aca="false">+M26*$E$28</f>
        <v>11692923.264</v>
      </c>
      <c r="O31" s="54" t="n">
        <f aca="false">+O26*$E$28</f>
        <v>13807836.468</v>
      </c>
      <c r="Q31" s="54" t="n">
        <f aca="false">+Q26*$E$28</f>
        <v>15922749.672</v>
      </c>
      <c r="S31" s="54" t="n">
        <f aca="false">+S26*$E$28</f>
        <v>18037662.876</v>
      </c>
      <c r="U31" s="54" t="n">
        <f aca="false">+U26*$E$28</f>
        <v>20152576.08</v>
      </c>
      <c r="W31" s="54" t="n">
        <f aca="false">+W26*$E$28</f>
        <v>22267489.284</v>
      </c>
    </row>
    <row r="32" customFormat="false" ht="13.5" hidden="false" customHeight="false" outlineLevel="0" collapsed="false"/>
    <row r="33" customFormat="false" ht="12.75" hidden="false" customHeight="false" outlineLevel="0" collapsed="false">
      <c r="E33" s="118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</row>
    <row r="35" customFormat="false" ht="12.75" hidden="false" customHeight="false" outlineLevel="0" collapsed="false">
      <c r="C35" s="45"/>
    </row>
    <row r="36" customFormat="false" ht="12.75" hidden="false" customHeight="false" outlineLevel="0" collapsed="false">
      <c r="C36" s="45" t="s">
        <v>137</v>
      </c>
    </row>
    <row r="37" customFormat="false" ht="12.75" hidden="false" customHeight="false" outlineLevel="0" collapsed="false">
      <c r="C37" s="45"/>
    </row>
    <row r="38" customFormat="false" ht="12.75" hidden="false" customHeight="false" outlineLevel="0" collapsed="false">
      <c r="C38" s="120" t="s">
        <v>138</v>
      </c>
    </row>
  </sheetData>
  <mergeCells count="3">
    <mergeCell ref="A5:M5"/>
    <mergeCell ref="A6:M6"/>
    <mergeCell ref="A7:M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3" activeCellId="0" sqref="A3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1" width="5.41"/>
    <col collapsed="false" customWidth="true" hidden="false" outlineLevel="0" max="2" min="2" style="120" width="1.56"/>
    <col collapsed="false" customWidth="true" hidden="false" outlineLevel="0" max="3" min="3" style="120" width="40.84"/>
    <col collapsed="false" customWidth="true" hidden="false" outlineLevel="0" max="4" min="4" style="120" width="1.28"/>
    <col collapsed="false" customWidth="true" hidden="false" outlineLevel="0" max="5" min="5" style="120" width="14.85"/>
    <col collapsed="false" customWidth="true" hidden="false" outlineLevel="0" max="6" min="6" style="120" width="1.28"/>
    <col collapsed="false" customWidth="true" hidden="false" outlineLevel="0" max="7" min="7" style="120" width="14.85"/>
    <col collapsed="false" customWidth="true" hidden="false" outlineLevel="0" max="8" min="8" style="120" width="1.13"/>
    <col collapsed="false" customWidth="true" hidden="false" outlineLevel="0" max="9" min="9" style="120" width="13.99"/>
    <col collapsed="false" customWidth="true" hidden="false" outlineLevel="0" max="10" min="10" style="120" width="1.13"/>
    <col collapsed="false" customWidth="true" hidden="false" outlineLevel="0" max="11" min="11" style="120" width="13.99"/>
    <col collapsed="false" customWidth="true" hidden="false" outlineLevel="0" max="12" min="12" style="120" width="1.13"/>
    <col collapsed="false" customWidth="true" hidden="false" outlineLevel="0" max="13" min="13" style="120" width="13.99"/>
    <col collapsed="false" customWidth="true" hidden="false" outlineLevel="0" max="14" min="14" style="120" width="1.7"/>
    <col collapsed="false" customWidth="true" hidden="false" outlineLevel="0" max="15" min="15" style="120" width="14.85"/>
    <col collapsed="false" customWidth="true" hidden="false" outlineLevel="0" max="16" min="16" style="120" width="1.99"/>
    <col collapsed="false" customWidth="true" hidden="false" outlineLevel="0" max="17" min="17" style="120" width="14.41"/>
    <col collapsed="false" customWidth="true" hidden="false" outlineLevel="0" max="18" min="18" style="120" width="2.13"/>
    <col collapsed="false" customWidth="true" hidden="false" outlineLevel="0" max="19" min="19" style="120" width="14.41"/>
    <col collapsed="false" customWidth="true" hidden="false" outlineLevel="0" max="20" min="20" style="120" width="1.99"/>
    <col collapsed="false" customWidth="true" hidden="false" outlineLevel="0" max="21" min="21" style="120" width="14.41"/>
    <col collapsed="false" customWidth="true" hidden="false" outlineLevel="0" max="22" min="22" style="120" width="1.56"/>
    <col collapsed="false" customWidth="true" hidden="false" outlineLevel="0" max="23" min="23" style="120" width="14.41"/>
    <col collapsed="false" customWidth="false" hidden="false" outlineLevel="0" max="257" min="24" style="120" width="9.14"/>
  </cols>
  <sheetData>
    <row r="1" customFormat="false" ht="12.75" hidden="false" customHeight="false" outlineLevel="0" collapsed="false">
      <c r="M1" s="105" t="s">
        <v>54</v>
      </c>
    </row>
    <row r="2" customFormat="false" ht="12.75" hidden="false" customHeight="false" outlineLevel="0" collapsed="false">
      <c r="M2" s="120" t="s">
        <v>139</v>
      </c>
    </row>
    <row r="5" customFormat="false" ht="15.75" hidden="false" customHeight="false" outlineLevel="0" collapsed="false">
      <c r="A5" s="122" t="str">
        <f aca="false">+'INCREMENTAL REVENUES'!A5</f>
        <v>TRANSWESTERN PIPELINE COMPANY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</row>
    <row r="6" customFormat="false" ht="12.75" hidden="false" customHeight="false" outlineLevel="0" collapsed="false">
      <c r="A6" s="123" t="str">
        <f aca="false">+'INCREMENTAL REVENUES'!A6</f>
        <v>Mainline Expansion 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</row>
    <row r="7" customFormat="false" ht="12.75" hidden="false" customHeight="false" outlineLevel="0" collapsed="false">
      <c r="A7" s="123" t="s">
        <v>140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</row>
    <row r="9" customFormat="false" ht="12.75" hidden="false" customHeight="false" outlineLevel="0" collapsed="false">
      <c r="A9" s="123" t="s">
        <v>68</v>
      </c>
    </row>
    <row r="10" customFormat="false" ht="12.75" hidden="false" customHeight="false" outlineLevel="0" collapsed="false">
      <c r="A10" s="124" t="s">
        <v>69</v>
      </c>
      <c r="C10" s="124" t="s">
        <v>70</v>
      </c>
      <c r="E10" s="124" t="s">
        <v>71</v>
      </c>
      <c r="F10" s="121"/>
      <c r="G10" s="124" t="s">
        <v>72</v>
      </c>
      <c r="H10" s="121"/>
      <c r="I10" s="124" t="s">
        <v>73</v>
      </c>
      <c r="J10" s="121"/>
      <c r="K10" s="124" t="s">
        <v>74</v>
      </c>
      <c r="L10" s="121"/>
      <c r="M10" s="124" t="s">
        <v>75</v>
      </c>
      <c r="O10" s="52" t="s">
        <v>57</v>
      </c>
      <c r="P10" s="21"/>
      <c r="Q10" s="52" t="s">
        <v>58</v>
      </c>
      <c r="R10" s="21"/>
      <c r="S10" s="52" t="s">
        <v>59</v>
      </c>
      <c r="T10" s="21"/>
      <c r="U10" s="52" t="s">
        <v>60</v>
      </c>
      <c r="V10" s="21"/>
      <c r="W10" s="52" t="s">
        <v>61</v>
      </c>
    </row>
    <row r="11" customFormat="false" ht="12.75" hidden="false" customHeight="false" outlineLevel="0" collapsed="false">
      <c r="E11" s="125" t="n">
        <v>-1</v>
      </c>
      <c r="G11" s="125" t="n">
        <v>-2</v>
      </c>
      <c r="H11" s="125"/>
      <c r="I11" s="125" t="n">
        <v>-3</v>
      </c>
      <c r="J11" s="125"/>
      <c r="K11" s="125" t="n">
        <v>-4</v>
      </c>
      <c r="L11" s="125"/>
      <c r="M11" s="125" t="n">
        <v>-5</v>
      </c>
      <c r="O11" s="31" t="n">
        <v>-6</v>
      </c>
      <c r="P11" s="21"/>
      <c r="Q11" s="31" t="n">
        <v>-7</v>
      </c>
      <c r="R11" s="21"/>
      <c r="S11" s="31" t="n">
        <v>-8</v>
      </c>
      <c r="T11" s="21"/>
      <c r="U11" s="31" t="n">
        <v>-9</v>
      </c>
      <c r="V11" s="21"/>
      <c r="W11" s="31" t="n">
        <v>-10</v>
      </c>
    </row>
    <row r="12" customFormat="false" ht="12.75" hidden="false" customHeight="false" outlineLevel="0" collapsed="false">
      <c r="E12" s="125"/>
      <c r="G12" s="125"/>
      <c r="H12" s="125"/>
      <c r="I12" s="125"/>
      <c r="J12" s="125"/>
      <c r="K12" s="125"/>
      <c r="L12" s="125"/>
      <c r="M12" s="125"/>
    </row>
    <row r="13" customFormat="false" ht="12.75" hidden="false" customHeight="false" outlineLevel="0" collapsed="false">
      <c r="A13" s="121" t="n">
        <v>1</v>
      </c>
      <c r="C13" s="126" t="s">
        <v>141</v>
      </c>
      <c r="E13" s="72" t="n">
        <f aca="false">+'ESTIMATED RETURN'!E27</f>
        <v>6054881.911992</v>
      </c>
      <c r="F13" s="72"/>
      <c r="G13" s="72" t="n">
        <f aca="false">+'ESTIMATED RETURN'!G27</f>
        <v>5775870.019764</v>
      </c>
      <c r="H13" s="72"/>
      <c r="I13" s="72" t="n">
        <f aca="false">+'ESTIMATED RETURN'!I27</f>
        <v>5520245.819538</v>
      </c>
      <c r="J13" s="72"/>
      <c r="K13" s="72" t="n">
        <f aca="false">+'ESTIMATED RETURN'!K27</f>
        <v>5285547.448998</v>
      </c>
      <c r="L13" s="72"/>
      <c r="M13" s="72" t="n">
        <f aca="false">+'ESTIMATED RETURN'!M27</f>
        <v>5069805.4182912</v>
      </c>
      <c r="O13" s="72" t="n">
        <f aca="false">+'ESTIMATED RETURN'!O27</f>
        <v>4854063.3875844</v>
      </c>
      <c r="Q13" s="72" t="n">
        <f aca="false">+'ESTIMATED RETURN'!Q27</f>
        <v>4638321.3568776</v>
      </c>
      <c r="S13" s="72" t="n">
        <f aca="false">+'ESTIMATED RETURN'!S27</f>
        <v>4422579.3261708</v>
      </c>
      <c r="U13" s="72" t="n">
        <f aca="false">+'ESTIMATED RETURN'!U27</f>
        <v>4206837.295464</v>
      </c>
      <c r="W13" s="72" t="n">
        <f aca="false">+'ESTIMATED RETURN'!W27</f>
        <v>3991095.2647572</v>
      </c>
    </row>
    <row r="14" customFormat="false" ht="12.75" hidden="false" customHeight="false" outlineLevel="0" collapsed="false">
      <c r="A14" s="121" t="n">
        <v>2</v>
      </c>
      <c r="C14" s="120" t="s">
        <v>142</v>
      </c>
      <c r="E14" s="72" t="n">
        <f aca="false">+'ESTIMATED RETURN'!E28</f>
        <v>3286157.799312</v>
      </c>
      <c r="F14" s="72"/>
      <c r="G14" s="72" t="n">
        <f aca="false">+'ESTIMATED RETURN'!G28</f>
        <v>3134730.055704</v>
      </c>
      <c r="H14" s="72"/>
      <c r="I14" s="72" t="n">
        <f aca="false">+'ESTIMATED RETURN'!I28</f>
        <v>2995995.482268</v>
      </c>
      <c r="J14" s="72"/>
      <c r="K14" s="72" t="n">
        <f aca="false">+'ESTIMATED RETURN'!K28</f>
        <v>2868617.955828</v>
      </c>
      <c r="L14" s="72"/>
      <c r="M14" s="72" t="n">
        <f aca="false">+'ESTIMATED RETURN'!M28</f>
        <v>2751528.5778432</v>
      </c>
      <c r="N14" s="127"/>
      <c r="O14" s="72" t="n">
        <f aca="false">+'ESTIMATED RETURN'!O28</f>
        <v>2634439.1998584</v>
      </c>
      <c r="P14" s="127"/>
      <c r="Q14" s="72" t="n">
        <f aca="false">+'ESTIMATED RETURN'!Q28</f>
        <v>2517349.8218736</v>
      </c>
      <c r="R14" s="127"/>
      <c r="S14" s="72" t="n">
        <f aca="false">+'ESTIMATED RETURN'!S28</f>
        <v>2400260.4438888</v>
      </c>
      <c r="U14" s="72" t="n">
        <f aca="false">+'ESTIMATED RETURN'!U28</f>
        <v>2283171.065904</v>
      </c>
      <c r="W14" s="72" t="n">
        <f aca="false">+'ESTIMATED RETURN'!W28</f>
        <v>2166081.6879192</v>
      </c>
    </row>
    <row r="15" customFormat="false" ht="12.75" hidden="false" customHeight="false" outlineLevel="0" collapsed="false">
      <c r="E15" s="72"/>
      <c r="F15" s="72"/>
      <c r="G15" s="72"/>
      <c r="H15" s="72"/>
      <c r="I15" s="72"/>
      <c r="J15" s="72"/>
      <c r="K15" s="72"/>
      <c r="L15" s="72"/>
      <c r="M15" s="72"/>
      <c r="N15" s="127"/>
      <c r="O15" s="72"/>
      <c r="P15" s="127"/>
      <c r="Q15" s="72"/>
      <c r="R15" s="127"/>
      <c r="S15" s="72"/>
      <c r="U15" s="72"/>
      <c r="W15" s="72"/>
    </row>
    <row r="16" customFormat="false" ht="12.75" hidden="false" customHeight="false" outlineLevel="0" collapsed="false">
      <c r="A16" s="121" t="n">
        <v>3</v>
      </c>
      <c r="C16" s="120" t="s">
        <v>143</v>
      </c>
      <c r="E16" s="128" t="n">
        <f aca="false">+E13+E14</f>
        <v>9341039.711304</v>
      </c>
      <c r="F16" s="72"/>
      <c r="G16" s="129" t="n">
        <f aca="false">+G13+G14</f>
        <v>8910600.075468</v>
      </c>
      <c r="H16" s="72"/>
      <c r="I16" s="129" t="n">
        <f aca="false">+I13+I14</f>
        <v>8516241.301806</v>
      </c>
      <c r="J16" s="72"/>
      <c r="K16" s="129" t="n">
        <f aca="false">+K13+K14</f>
        <v>8154165.404826</v>
      </c>
      <c r="L16" s="72"/>
      <c r="M16" s="129" t="n">
        <f aca="false">+M13+M14</f>
        <v>7821333.9961344</v>
      </c>
      <c r="N16" s="127"/>
      <c r="O16" s="129" t="n">
        <f aca="false">+O13+O14</f>
        <v>7488502.5874428</v>
      </c>
      <c r="P16" s="127"/>
      <c r="Q16" s="129" t="n">
        <f aca="false">+Q13+Q14</f>
        <v>7155671.1787512</v>
      </c>
      <c r="R16" s="127"/>
      <c r="S16" s="129" t="n">
        <f aca="false">+S13+S14</f>
        <v>6822839.7700596</v>
      </c>
      <c r="U16" s="129" t="n">
        <f aca="false">+U13+U14</f>
        <v>6490008.361368</v>
      </c>
      <c r="W16" s="129" t="n">
        <f aca="false">+W13+W14</f>
        <v>6157176.9526764</v>
      </c>
    </row>
    <row r="17" customFormat="false" ht="12.75" hidden="false" customHeight="false" outlineLevel="0" collapsed="false">
      <c r="E17" s="72"/>
      <c r="F17" s="72"/>
      <c r="G17" s="72"/>
      <c r="H17" s="72"/>
      <c r="I17" s="72"/>
      <c r="J17" s="72"/>
      <c r="K17" s="72"/>
      <c r="L17" s="72"/>
      <c r="M17" s="72"/>
      <c r="N17" s="127"/>
      <c r="O17" s="72"/>
      <c r="P17" s="127"/>
      <c r="Q17" s="72"/>
      <c r="R17" s="127"/>
      <c r="S17" s="72"/>
      <c r="U17" s="72"/>
      <c r="W17" s="72"/>
    </row>
    <row r="18" customFormat="false" ht="12.75" hidden="false" customHeight="false" outlineLevel="0" collapsed="false">
      <c r="C18" s="120" t="s">
        <v>111</v>
      </c>
      <c r="E18" s="130"/>
      <c r="F18" s="72"/>
      <c r="G18" s="72"/>
      <c r="H18" s="72"/>
      <c r="I18" s="72"/>
      <c r="J18" s="72"/>
      <c r="K18" s="72"/>
      <c r="L18" s="72"/>
      <c r="M18" s="72"/>
      <c r="N18" s="126"/>
      <c r="O18" s="72"/>
      <c r="Q18" s="72"/>
      <c r="S18" s="72"/>
      <c r="U18" s="72"/>
      <c r="W18" s="72"/>
    </row>
    <row r="19" customFormat="false" ht="12.75" hidden="false" customHeight="false" outlineLevel="0" collapsed="false">
      <c r="A19" s="121" t="n">
        <v>4</v>
      </c>
      <c r="C19" s="120" t="s">
        <v>144</v>
      </c>
      <c r="E19" s="72" t="n">
        <f aca="false">-E14</f>
        <v>-3286157.799312</v>
      </c>
      <c r="F19" s="72"/>
      <c r="G19" s="72" t="n">
        <f aca="false">-G14</f>
        <v>-3134730.055704</v>
      </c>
      <c r="H19" s="72"/>
      <c r="I19" s="72" t="n">
        <f aca="false">-I14</f>
        <v>-2995995.482268</v>
      </c>
      <c r="J19" s="72"/>
      <c r="K19" s="72" t="n">
        <f aca="false">-K14</f>
        <v>-2868617.955828</v>
      </c>
      <c r="L19" s="72"/>
      <c r="M19" s="72" t="n">
        <f aca="false">-M14</f>
        <v>-2751528.5778432</v>
      </c>
      <c r="N19" s="126"/>
      <c r="O19" s="72" t="n">
        <f aca="false">-O14</f>
        <v>-2634439.1998584</v>
      </c>
      <c r="Q19" s="72" t="n">
        <f aca="false">-Q14</f>
        <v>-2517349.8218736</v>
      </c>
      <c r="S19" s="72" t="n">
        <f aca="false">-S14</f>
        <v>-2400260.4438888</v>
      </c>
      <c r="U19" s="72" t="n">
        <f aca="false">-U14</f>
        <v>-2283171.065904</v>
      </c>
      <c r="W19" s="72" t="n">
        <f aca="false">-W14</f>
        <v>-2166081.6879192</v>
      </c>
    </row>
    <row r="20" customFormat="false" ht="12.75" hidden="false" customHeight="false" outlineLevel="0" collapsed="false">
      <c r="E20" s="72"/>
      <c r="F20" s="72"/>
      <c r="G20" s="72"/>
      <c r="H20" s="72"/>
      <c r="I20" s="72"/>
      <c r="J20" s="72"/>
      <c r="K20" s="72"/>
      <c r="L20" s="72"/>
      <c r="M20" s="72"/>
      <c r="N20" s="126"/>
      <c r="O20" s="72"/>
      <c r="Q20" s="72"/>
      <c r="S20" s="72"/>
      <c r="U20" s="72"/>
      <c r="W20" s="72"/>
    </row>
    <row r="21" customFormat="false" ht="12.75" hidden="false" customHeight="false" outlineLevel="0" collapsed="false">
      <c r="C21" s="120" t="s">
        <v>145</v>
      </c>
      <c r="E21" s="131"/>
      <c r="F21" s="72"/>
      <c r="G21" s="132"/>
      <c r="H21" s="72"/>
      <c r="I21" s="72"/>
      <c r="J21" s="72"/>
      <c r="K21" s="72"/>
      <c r="L21" s="72"/>
      <c r="M21" s="72"/>
      <c r="N21" s="126"/>
      <c r="O21" s="72"/>
      <c r="Q21" s="72"/>
      <c r="S21" s="72"/>
      <c r="U21" s="72"/>
      <c r="W21" s="72"/>
    </row>
    <row r="22" customFormat="false" ht="12.75" hidden="false" customHeight="false" outlineLevel="0" collapsed="false">
      <c r="A22" s="121" t="n">
        <v>5</v>
      </c>
      <c r="C22" s="120" t="s">
        <v>146</v>
      </c>
      <c r="D22" s="120" t="n">
        <v>1</v>
      </c>
      <c r="E22" s="72" t="n">
        <f aca="false">(('INCREMENTAL DEPR. EXPENSE'!F23)*0.075/12*3)*'INCREMENTAL DEFERRED TAX'!E18</f>
        <v>87468.75</v>
      </c>
      <c r="F22" s="72"/>
      <c r="G22" s="72" t="n">
        <f aca="false">(('INCREMENTAL DEPR. EXPENSE'!H23)*0.075/12*3)*('INCREMENTAL DEFERRED TAX'!G18-'INCREMENTAL DEFERRED TAX'!E18)</f>
        <v>166190.625</v>
      </c>
      <c r="H22" s="72"/>
      <c r="I22" s="72" t="n">
        <f aca="false">(('INCREMENTAL DEPR. EXPENSE'!J23)*0.075/12*3)*('INCREMENTAL DEFERRED TAX'!I18-'INCREMENTAL DEFERRED TAX'!G18)</f>
        <v>149571.5625</v>
      </c>
      <c r="J22" s="72"/>
      <c r="K22" s="72" t="n">
        <f aca="false">(('INCREMENTAL DEPR. EXPENSE'!L23)*0.075/12*3)*('INCREMENTAL DEFERRED TAX'!K18-'INCREMENTAL DEFERRED TAX'!I18)</f>
        <v>134701.875</v>
      </c>
      <c r="L22" s="72"/>
      <c r="M22" s="72" t="n">
        <f aca="false">(('INCREMENTAL DEPR. EXPENSE'!N23)*0.075/12*3)*('INCREMENTAL DEFERRED TAX'!M18-'INCREMENTAL DEFERRED TAX'!K18)</f>
        <v>121231.6875</v>
      </c>
      <c r="N22" s="133"/>
      <c r="O22" s="72" t="n">
        <f aca="false">(('INCREMENTAL DEPR. EXPENSE'!P23)*0.075/12*3)*('INCREMENTAL DEFERRED TAX'!O18-'INCREMENTAL DEFERRED TAX'!M18)</f>
        <v>121231.6875</v>
      </c>
      <c r="P22" s="127"/>
      <c r="Q22" s="72" t="n">
        <f aca="false">(('INCREMENTAL DEPR. EXPENSE'!R23)*0.075/12*3)*('INCREMENTAL DEFERRED TAX'!Q18-'INCREMENTAL DEFERRED TAX'!O18)</f>
        <v>121231.6875</v>
      </c>
      <c r="S22" s="72" t="n">
        <f aca="false">(('INCREMENTAL DEPR. EXPENSE'!T23)*0.075/12*3)*('INCREMENTAL DEFERRED TAX'!S18-'INCREMENTAL DEFERRED TAX'!Q18)</f>
        <v>121231.6875</v>
      </c>
      <c r="U22" s="72" t="n">
        <f aca="false">(('INCREMENTAL DEPR. EXPENSE'!V23)*0.075/12*3)*('INCREMENTAL DEFERRED TAX'!U18-'INCREMENTAL DEFERRED TAX'!S18)</f>
        <v>121231.6875</v>
      </c>
      <c r="W22" s="72" t="n">
        <f aca="false">(('INCREMENTAL DEPR. EXPENSE'!X23)*0.075/12*3)*('INCREMENTAL DEFERRED TAX'!W18-'INCREMENTAL DEFERRED TAX'!U18)</f>
        <v>121231.6875</v>
      </c>
    </row>
    <row r="23" customFormat="false" ht="12.75" hidden="false" customHeight="false" outlineLevel="0" collapsed="false">
      <c r="E23" s="72"/>
      <c r="F23" s="72"/>
      <c r="G23" s="72"/>
      <c r="H23" s="72"/>
      <c r="I23" s="72"/>
      <c r="J23" s="72"/>
      <c r="K23" s="72"/>
      <c r="L23" s="72"/>
      <c r="M23" s="72"/>
      <c r="N23" s="126"/>
      <c r="O23" s="72"/>
      <c r="Q23" s="72"/>
      <c r="S23" s="72"/>
      <c r="U23" s="72"/>
      <c r="W23" s="72"/>
    </row>
    <row r="24" customFormat="false" ht="12.75" hidden="false" customHeight="false" outlineLevel="0" collapsed="false">
      <c r="A24" s="121" t="n">
        <v>6</v>
      </c>
      <c r="C24" s="120" t="s">
        <v>147</v>
      </c>
      <c r="E24" s="129" t="n">
        <f aca="false">+E22+E19</f>
        <v>-3198689.049312</v>
      </c>
      <c r="F24" s="72"/>
      <c r="G24" s="129" t="n">
        <f aca="false">+G22+G19</f>
        <v>-2968539.430704</v>
      </c>
      <c r="H24" s="72"/>
      <c r="I24" s="129" t="n">
        <f aca="false">+I22+I19</f>
        <v>-2846423.919768</v>
      </c>
      <c r="J24" s="72"/>
      <c r="K24" s="129" t="n">
        <f aca="false">+K19+K22</f>
        <v>-2733916.080828</v>
      </c>
      <c r="L24" s="72"/>
      <c r="M24" s="129" t="n">
        <f aca="false">+M19+M22</f>
        <v>-2630296.8903432</v>
      </c>
      <c r="N24" s="126"/>
      <c r="O24" s="129" t="n">
        <f aca="false">+O19+O22</f>
        <v>-2513207.5123584</v>
      </c>
      <c r="Q24" s="129" t="n">
        <f aca="false">+Q19+Q22</f>
        <v>-2396118.1343736</v>
      </c>
      <c r="S24" s="129" t="n">
        <f aca="false">+S19+S22</f>
        <v>-2279028.7563888</v>
      </c>
      <c r="U24" s="129" t="n">
        <f aca="false">+U19+U22</f>
        <v>-2161939.378404</v>
      </c>
      <c r="W24" s="129" t="n">
        <f aca="false">+W19+W22</f>
        <v>-2044850.0004192</v>
      </c>
    </row>
    <row r="25" customFormat="false" ht="12.75" hidden="false" customHeight="false" outlineLevel="0" collapsed="false">
      <c r="E25" s="72"/>
      <c r="F25" s="72"/>
      <c r="G25" s="72"/>
      <c r="H25" s="72"/>
      <c r="I25" s="72"/>
      <c r="J25" s="72"/>
      <c r="K25" s="72"/>
      <c r="L25" s="72"/>
      <c r="M25" s="72"/>
      <c r="N25" s="126"/>
      <c r="O25" s="72"/>
      <c r="Q25" s="72"/>
      <c r="S25" s="72"/>
      <c r="U25" s="72"/>
      <c r="W25" s="72"/>
    </row>
    <row r="26" customFormat="false" ht="12.75" hidden="false" customHeight="false" outlineLevel="0" collapsed="false">
      <c r="A26" s="121" t="n">
        <v>7</v>
      </c>
      <c r="C26" s="120" t="s">
        <v>148</v>
      </c>
      <c r="E26" s="129" t="n">
        <f aca="false">+E16+E24</f>
        <v>6142350.661992</v>
      </c>
      <c r="F26" s="72"/>
      <c r="G26" s="129" t="n">
        <f aca="false">+G24+G16</f>
        <v>5942060.644764</v>
      </c>
      <c r="H26" s="72"/>
      <c r="I26" s="129" t="n">
        <f aca="false">+I16+I24</f>
        <v>5669817.382038</v>
      </c>
      <c r="J26" s="72"/>
      <c r="K26" s="129" t="n">
        <f aca="false">+K24+K16</f>
        <v>5420249.323998</v>
      </c>
      <c r="L26" s="72"/>
      <c r="M26" s="129" t="n">
        <f aca="false">+M24+M16</f>
        <v>5191037.1057912</v>
      </c>
      <c r="N26" s="126"/>
      <c r="O26" s="129" t="n">
        <f aca="false">+O24+O16</f>
        <v>4975295.0750844</v>
      </c>
      <c r="Q26" s="129" t="n">
        <f aca="false">+Q24+Q16</f>
        <v>4759553.0443776</v>
      </c>
      <c r="S26" s="129" t="n">
        <f aca="false">+S24+S16</f>
        <v>4543811.0136708</v>
      </c>
      <c r="U26" s="129" t="n">
        <f aca="false">+U24+U16</f>
        <v>4328068.982964</v>
      </c>
      <c r="W26" s="129" t="n">
        <f aca="false">+W24+W16</f>
        <v>4112326.9522572</v>
      </c>
    </row>
    <row r="27" customFormat="false" ht="12.75" hidden="false" customHeight="false" outlineLevel="0" collapsed="false">
      <c r="C27" s="126"/>
      <c r="E27" s="134"/>
      <c r="F27" s="72"/>
      <c r="G27" s="72"/>
      <c r="H27" s="72"/>
      <c r="I27" s="72"/>
      <c r="J27" s="72"/>
      <c r="K27" s="72"/>
      <c r="L27" s="72"/>
      <c r="M27" s="72"/>
      <c r="N27" s="126"/>
      <c r="O27" s="72"/>
      <c r="Q27" s="72"/>
      <c r="S27" s="72"/>
      <c r="U27" s="72"/>
      <c r="W27" s="72"/>
    </row>
    <row r="28" customFormat="false" ht="12.75" hidden="false" customHeight="false" outlineLevel="0" collapsed="false">
      <c r="A28" s="121" t="n">
        <v>8</v>
      </c>
      <c r="C28" s="120" t="s">
        <v>149</v>
      </c>
      <c r="E28" s="135" t="n">
        <f aca="false">+E26*0.538462</f>
        <v>3307422.42215754</v>
      </c>
      <c r="F28" s="72"/>
      <c r="G28" s="135" t="n">
        <f aca="false">+G26*0.538462</f>
        <v>3199573.85890091</v>
      </c>
      <c r="H28" s="72"/>
      <c r="I28" s="135" t="n">
        <f aca="false">+I26*0.538462</f>
        <v>3052981.20716695</v>
      </c>
      <c r="J28" s="72"/>
      <c r="K28" s="135" t="n">
        <f aca="false">+K26*0.538462</f>
        <v>2918598.29149861</v>
      </c>
      <c r="L28" s="72"/>
      <c r="M28" s="135" t="n">
        <f aca="false">+M26*0.538462</f>
        <v>2795176.22205854</v>
      </c>
      <c r="N28" s="133"/>
      <c r="O28" s="135" t="n">
        <f aca="false">+O26*0.538462</f>
        <v>2679007.3367201</v>
      </c>
      <c r="P28" s="127"/>
      <c r="Q28" s="135" t="n">
        <f aca="false">+Q26*0.538462</f>
        <v>2562838.45138165</v>
      </c>
      <c r="R28" s="127"/>
      <c r="S28" s="135" t="n">
        <f aca="false">+S26*0.538462</f>
        <v>2446669.56604321</v>
      </c>
      <c r="U28" s="135" t="n">
        <f aca="false">+U26*0.538462</f>
        <v>2330500.68070476</v>
      </c>
      <c r="W28" s="135" t="n">
        <f aca="false">+W26*0.538462</f>
        <v>2214331.79536632</v>
      </c>
    </row>
    <row r="29" customFormat="false" ht="12.75" hidden="false" customHeight="false" outlineLevel="0" collapsed="false">
      <c r="E29" s="72"/>
      <c r="F29" s="72"/>
      <c r="G29" s="72"/>
      <c r="H29" s="72"/>
      <c r="I29" s="72"/>
      <c r="J29" s="72"/>
      <c r="K29" s="72"/>
      <c r="L29" s="72"/>
      <c r="M29" s="72"/>
      <c r="N29" s="126"/>
      <c r="O29" s="72"/>
      <c r="Q29" s="72"/>
      <c r="S29" s="72"/>
      <c r="U29" s="72"/>
      <c r="W29" s="72"/>
    </row>
    <row r="30" customFormat="false" ht="12.75" hidden="false" customHeight="false" outlineLevel="0" collapsed="false">
      <c r="A30" s="121" t="n">
        <v>9</v>
      </c>
      <c r="C30" s="120" t="s">
        <v>150</v>
      </c>
      <c r="E30" s="135" t="n">
        <f aca="false">+E26+E28-1</f>
        <v>9449772.08414954</v>
      </c>
      <c r="F30" s="72"/>
      <c r="G30" s="135" t="n">
        <f aca="false">+G26+G28</f>
        <v>9141634.50366491</v>
      </c>
      <c r="H30" s="72"/>
      <c r="I30" s="135" t="n">
        <f aca="false">+I26+I28</f>
        <v>8722798.58920495</v>
      </c>
      <c r="J30" s="72"/>
      <c r="K30" s="135" t="n">
        <f aca="false">+K26+K28</f>
        <v>8338847.61549661</v>
      </c>
      <c r="L30" s="72"/>
      <c r="M30" s="135" t="n">
        <f aca="false">+M26+M28</f>
        <v>7986213.32784974</v>
      </c>
      <c r="N30" s="126"/>
      <c r="O30" s="135" t="n">
        <f aca="false">+O26+O28</f>
        <v>7654302.4118045</v>
      </c>
      <c r="Q30" s="135" t="n">
        <f aca="false">+Q26+Q28</f>
        <v>7322391.49575925</v>
      </c>
      <c r="S30" s="135" t="n">
        <f aca="false">+S26+S28</f>
        <v>6990480.57971401</v>
      </c>
      <c r="U30" s="135" t="n">
        <f aca="false">+U26+U28</f>
        <v>6658569.66366876</v>
      </c>
      <c r="W30" s="135" t="n">
        <f aca="false">+W26+W28</f>
        <v>6326658.74762352</v>
      </c>
    </row>
    <row r="31" customFormat="false" ht="12.75" hidden="false" customHeight="false" outlineLevel="0" collapsed="false">
      <c r="E31" s="72"/>
      <c r="F31" s="72"/>
      <c r="G31" s="72"/>
      <c r="H31" s="72"/>
      <c r="I31" s="72"/>
      <c r="J31" s="72"/>
      <c r="K31" s="72"/>
      <c r="L31" s="72"/>
      <c r="M31" s="72"/>
      <c r="N31" s="126"/>
      <c r="O31" s="72"/>
      <c r="Q31" s="72"/>
      <c r="S31" s="72"/>
      <c r="U31" s="72"/>
      <c r="W31" s="72"/>
    </row>
    <row r="32" customFormat="false" ht="12.75" hidden="false" customHeight="false" outlineLevel="0" collapsed="false">
      <c r="C32" s="120" t="s">
        <v>151</v>
      </c>
      <c r="E32" s="72"/>
      <c r="F32" s="72"/>
      <c r="G32" s="72"/>
      <c r="H32" s="72"/>
      <c r="I32" s="72"/>
      <c r="J32" s="72"/>
      <c r="K32" s="72"/>
      <c r="L32" s="72"/>
      <c r="M32" s="72"/>
      <c r="N32" s="126"/>
      <c r="O32" s="72"/>
      <c r="Q32" s="72"/>
      <c r="S32" s="72"/>
      <c r="U32" s="72"/>
      <c r="W32" s="72"/>
    </row>
    <row r="33" customFormat="false" ht="12.75" hidden="false" customHeight="false" outlineLevel="0" collapsed="false">
      <c r="A33" s="121" t="n">
        <v>10</v>
      </c>
      <c r="C33" s="120" t="s">
        <v>152</v>
      </c>
      <c r="E33" s="136" t="n">
        <f aca="false">E30*0.35-E34+1</f>
        <v>3260322.63138984</v>
      </c>
      <c r="F33" s="72"/>
      <c r="G33" s="136" t="n">
        <f aca="false">G30*0.35-G34+2</f>
        <v>3110086.73996397</v>
      </c>
      <c r="H33" s="72"/>
      <c r="I33" s="136" t="n">
        <f aca="false">I30*0.35-I34+1</f>
        <v>2972441.90353486</v>
      </c>
      <c r="J33" s="72"/>
      <c r="K33" s="136" t="n">
        <f aca="false">K30*0.35-K34+1</f>
        <v>2846065.82440756</v>
      </c>
      <c r="L33" s="72"/>
      <c r="M33" s="136" t="n">
        <f aca="false">M30*0.35-M34+1</f>
        <v>2729897.00783278</v>
      </c>
      <c r="N33" s="133"/>
      <c r="O33" s="136" t="n">
        <f aca="false">O30*0.35-O34+1</f>
        <v>2613728.18721695</v>
      </c>
      <c r="P33" s="127"/>
      <c r="Q33" s="136" t="n">
        <f aca="false">Q30*0.35-Q34+1</f>
        <v>2497559.36660111</v>
      </c>
      <c r="R33" s="127"/>
      <c r="S33" s="136" t="n">
        <f aca="false">S30*0.35-S34+1</f>
        <v>2381390.54598528</v>
      </c>
      <c r="T33" s="127"/>
      <c r="U33" s="136" t="n">
        <f aca="false">U30*0.35-U34+1</f>
        <v>2265221.72536944</v>
      </c>
      <c r="W33" s="136" t="n">
        <f aca="false">W30*0.35-W34+1</f>
        <v>2149052.90475361</v>
      </c>
    </row>
    <row r="34" customFormat="false" ht="12.75" hidden="false" customHeight="false" outlineLevel="0" collapsed="false">
      <c r="A34" s="121" t="n">
        <v>11</v>
      </c>
      <c r="C34" s="120" t="s">
        <v>153</v>
      </c>
      <c r="E34" s="136" t="n">
        <f aca="false">E22*0.538462</f>
        <v>47098.5980625</v>
      </c>
      <c r="F34" s="72"/>
      <c r="G34" s="136" t="n">
        <f aca="false">G22*0.538462</f>
        <v>89487.33631875</v>
      </c>
      <c r="H34" s="72"/>
      <c r="I34" s="136" t="n">
        <f aca="false">I22*0.538462</f>
        <v>80538.602686875</v>
      </c>
      <c r="J34" s="72"/>
      <c r="K34" s="136" t="n">
        <f aca="false">K22*0.538462</f>
        <v>72531.84101625</v>
      </c>
      <c r="L34" s="72"/>
      <c r="M34" s="136" t="n">
        <f aca="false">M22*0.538462</f>
        <v>65278.656914625</v>
      </c>
      <c r="N34" s="133"/>
      <c r="O34" s="136" t="n">
        <f aca="false">O22*0.538462</f>
        <v>65278.656914625</v>
      </c>
      <c r="P34" s="127"/>
      <c r="Q34" s="136" t="n">
        <f aca="false">Q22*0.538462</f>
        <v>65278.656914625</v>
      </c>
      <c r="R34" s="127"/>
      <c r="S34" s="136" t="n">
        <f aca="false">S22*0.538462</f>
        <v>65278.656914625</v>
      </c>
      <c r="T34" s="127"/>
      <c r="U34" s="136" t="n">
        <f aca="false">U22*0.538462</f>
        <v>65278.656914625</v>
      </c>
      <c r="W34" s="136" t="n">
        <f aca="false">W22*0.538462</f>
        <v>65278.656914625</v>
      </c>
    </row>
    <row r="35" customFormat="false" ht="12.75" hidden="false" customHeight="false" outlineLevel="0" collapsed="false">
      <c r="E35" s="72"/>
      <c r="F35" s="72"/>
      <c r="G35" s="72"/>
      <c r="H35" s="72"/>
      <c r="I35" s="72"/>
      <c r="J35" s="72"/>
      <c r="K35" s="72"/>
      <c r="L35" s="72"/>
      <c r="M35" s="72"/>
      <c r="N35" s="133"/>
      <c r="O35" s="72"/>
      <c r="P35" s="127"/>
      <c r="Q35" s="72"/>
      <c r="R35" s="127"/>
      <c r="S35" s="72"/>
      <c r="T35" s="127"/>
      <c r="U35" s="72"/>
      <c r="W35" s="72"/>
    </row>
    <row r="36" customFormat="false" ht="13.5" hidden="false" customHeight="false" outlineLevel="0" collapsed="false">
      <c r="A36" s="121" t="n">
        <v>12</v>
      </c>
      <c r="C36" s="120" t="s">
        <v>154</v>
      </c>
      <c r="E36" s="74" t="n">
        <f aca="false">+E30*0.35+2</f>
        <v>3307422.22945234</v>
      </c>
      <c r="F36" s="72"/>
      <c r="G36" s="74" t="n">
        <f aca="false">+G30*0.35+2</f>
        <v>3199574.07628272</v>
      </c>
      <c r="H36" s="72"/>
      <c r="I36" s="74" t="n">
        <f aca="false">+I30*0.35+1</f>
        <v>3052980.50622173</v>
      </c>
      <c r="J36" s="72"/>
      <c r="K36" s="74" t="n">
        <f aca="false">+K30*0.35+1</f>
        <v>2918597.66542381</v>
      </c>
      <c r="L36" s="72"/>
      <c r="M36" s="74" t="n">
        <f aca="false">+M30*0.35+1</f>
        <v>2795175.66474741</v>
      </c>
      <c r="N36" s="133"/>
      <c r="O36" s="74" t="n">
        <f aca="false">+O30*0.35+1</f>
        <v>2679006.84413157</v>
      </c>
      <c r="P36" s="127"/>
      <c r="Q36" s="74" t="n">
        <f aca="false">+Q30*0.35+1</f>
        <v>2562838.02351574</v>
      </c>
      <c r="S36" s="74" t="n">
        <f aca="false">+S30*0.35+2</f>
        <v>2446670.2028999</v>
      </c>
      <c r="U36" s="74" t="n">
        <f aca="false">+U30*0.35+2</f>
        <v>2330501.38228407</v>
      </c>
      <c r="W36" s="74" t="n">
        <f aca="false">+W30*0.35+1</f>
        <v>2214331.56166823</v>
      </c>
    </row>
    <row r="37" customFormat="false" ht="13.5" hidden="false" customHeight="false" outlineLevel="0" collapsed="false">
      <c r="E37" s="72"/>
      <c r="F37" s="72"/>
      <c r="G37" s="72"/>
      <c r="H37" s="72"/>
      <c r="I37" s="72"/>
      <c r="J37" s="72"/>
      <c r="K37" s="72"/>
      <c r="L37" s="72"/>
      <c r="M37" s="72"/>
      <c r="N37" s="126"/>
      <c r="O37" s="126"/>
    </row>
    <row r="38" customFormat="false" ht="12.75" hidden="false" customHeight="false" outlineLevel="0" collapsed="false">
      <c r="C38" s="120" t="s">
        <v>155</v>
      </c>
      <c r="E38" s="72"/>
      <c r="F38" s="72"/>
      <c r="G38" s="72"/>
      <c r="H38" s="72"/>
      <c r="I38" s="72"/>
      <c r="J38" s="72"/>
      <c r="K38" s="72"/>
      <c r="L38" s="72"/>
      <c r="M38" s="72"/>
      <c r="N38" s="126"/>
      <c r="O38" s="72"/>
      <c r="Q38" s="72"/>
      <c r="S38" s="72"/>
      <c r="U38" s="72"/>
      <c r="W38" s="72"/>
    </row>
    <row r="39" customFormat="false" ht="12.75" hidden="false" customHeight="false" outlineLevel="0" collapsed="false">
      <c r="A39" s="121" t="n">
        <v>13</v>
      </c>
      <c r="C39" s="120" t="s">
        <v>152</v>
      </c>
      <c r="E39" s="72" t="n">
        <f aca="false">+E13*0.107846+1</f>
        <v>652995.794680689</v>
      </c>
      <c r="F39" s="72"/>
      <c r="G39" s="72" t="n">
        <f aca="false">+G13*0.107846+2</f>
        <v>622906.478151468</v>
      </c>
      <c r="H39" s="72"/>
      <c r="I39" s="72" t="n">
        <f aca="false">+I13*0.107846+1</f>
        <v>595337.430653895</v>
      </c>
      <c r="J39" s="72"/>
      <c r="K39" s="72" t="n">
        <f aca="false">+K13*0.107846+1</f>
        <v>570026.150184638</v>
      </c>
      <c r="L39" s="72"/>
      <c r="M39" s="72" t="n">
        <f aca="false">+M13*0.107846+2</f>
        <v>546760.235141033</v>
      </c>
      <c r="N39" s="133"/>
      <c r="O39" s="72" t="n">
        <f aca="false">+O13*0.107846+2</f>
        <v>523493.320097427</v>
      </c>
      <c r="P39" s="127"/>
      <c r="Q39" s="72" t="n">
        <f aca="false">+Q13*0.107846+2</f>
        <v>500226.405053822</v>
      </c>
      <c r="R39" s="127"/>
      <c r="S39" s="72" t="n">
        <f aca="false">+S13*0.107846+2</f>
        <v>476959.490010216</v>
      </c>
      <c r="U39" s="72" t="n">
        <f aca="false">+U13*0.107846+1</f>
        <v>453691.574966611</v>
      </c>
      <c r="W39" s="72" t="n">
        <f aca="false">+W13*0.107846+1</f>
        <v>430424.659923005</v>
      </c>
    </row>
    <row r="40" customFormat="false" ht="12.75" hidden="false" customHeight="false" outlineLevel="0" collapsed="false">
      <c r="A40" s="121" t="n">
        <v>14</v>
      </c>
      <c r="C40" s="120" t="s">
        <v>153</v>
      </c>
      <c r="E40" s="72" t="n">
        <f aca="false">+E22*0.107846</f>
        <v>9433.1548125</v>
      </c>
      <c r="F40" s="72"/>
      <c r="G40" s="72" t="n">
        <f aca="false">+G22*0.107846</f>
        <v>17922.99414375</v>
      </c>
      <c r="H40" s="72"/>
      <c r="I40" s="72" t="n">
        <f aca="false">+I22*0.107846</f>
        <v>16130.694729375</v>
      </c>
      <c r="J40" s="72"/>
      <c r="K40" s="72" t="n">
        <f aca="false">+K22*0.107846</f>
        <v>14527.05841125</v>
      </c>
      <c r="L40" s="72"/>
      <c r="M40" s="72" t="n">
        <f aca="false">+M22*0.107846</f>
        <v>13074.352570125</v>
      </c>
      <c r="N40" s="133"/>
      <c r="O40" s="72" t="n">
        <f aca="false">+O22*0.107846</f>
        <v>13074.352570125</v>
      </c>
      <c r="P40" s="127"/>
      <c r="Q40" s="72" t="n">
        <f aca="false">+Q22*0.107846</f>
        <v>13074.352570125</v>
      </c>
      <c r="R40" s="127"/>
      <c r="S40" s="72" t="n">
        <f aca="false">+S22*0.107846</f>
        <v>13074.352570125</v>
      </c>
      <c r="U40" s="72" t="n">
        <f aca="false">+U22*0.107846</f>
        <v>13074.352570125</v>
      </c>
      <c r="W40" s="72" t="n">
        <f aca="false">+W22*0.107846</f>
        <v>13074.352570125</v>
      </c>
    </row>
    <row r="41" customFormat="false" ht="12.75" hidden="false" customHeight="false" outlineLevel="0" collapsed="false">
      <c r="E41" s="72"/>
      <c r="F41" s="72"/>
      <c r="G41" s="72"/>
      <c r="H41" s="72"/>
      <c r="I41" s="72"/>
      <c r="J41" s="72"/>
      <c r="K41" s="72"/>
      <c r="L41" s="72"/>
      <c r="M41" s="72"/>
      <c r="N41" s="133"/>
      <c r="O41" s="72"/>
      <c r="P41" s="127"/>
      <c r="Q41" s="72"/>
      <c r="R41" s="127"/>
      <c r="S41" s="72"/>
      <c r="U41" s="72"/>
      <c r="W41" s="72"/>
    </row>
    <row r="42" customFormat="false" ht="12.75" hidden="false" customHeight="false" outlineLevel="0" collapsed="false">
      <c r="C42" s="120" t="s">
        <v>156</v>
      </c>
      <c r="E42" s="72"/>
      <c r="F42" s="72"/>
      <c r="G42" s="72"/>
      <c r="H42" s="72"/>
      <c r="I42" s="72"/>
      <c r="J42" s="72"/>
      <c r="K42" s="72"/>
      <c r="L42" s="72"/>
      <c r="M42" s="72"/>
      <c r="N42" s="133"/>
      <c r="O42" s="72"/>
      <c r="P42" s="127"/>
      <c r="Q42" s="72"/>
      <c r="R42" s="127"/>
      <c r="S42" s="72"/>
      <c r="U42" s="72"/>
      <c r="W42" s="72"/>
    </row>
    <row r="43" customFormat="false" ht="13.5" hidden="false" customHeight="false" outlineLevel="0" collapsed="false">
      <c r="A43" s="121" t="n">
        <v>15</v>
      </c>
      <c r="C43" s="120" t="s">
        <v>157</v>
      </c>
      <c r="E43" s="74" t="n">
        <f aca="false">+E30*0.0701</f>
        <v>662429.023098883</v>
      </c>
      <c r="F43" s="72"/>
      <c r="G43" s="74" t="n">
        <f aca="false">+G30*0.0701</f>
        <v>640828.57870691</v>
      </c>
      <c r="H43" s="72"/>
      <c r="I43" s="74" t="n">
        <f aca="false">+I30*0.0701</f>
        <v>611468.181103267</v>
      </c>
      <c r="J43" s="72"/>
      <c r="K43" s="74" t="n">
        <f aca="false">+K30*0.0701</f>
        <v>584553.217846312</v>
      </c>
      <c r="L43" s="72"/>
      <c r="M43" s="74" t="n">
        <f aca="false">+M30*0.0701</f>
        <v>559833.554282267</v>
      </c>
      <c r="N43" s="133"/>
      <c r="O43" s="74" t="n">
        <f aca="false">+O30*0.0701</f>
        <v>536566.599067495</v>
      </c>
      <c r="P43" s="127"/>
      <c r="Q43" s="74" t="n">
        <f aca="false">+Q30*0.0701</f>
        <v>513299.643852723</v>
      </c>
      <c r="R43" s="127"/>
      <c r="S43" s="74" t="n">
        <f aca="false">+S30*0.0701</f>
        <v>490032.688637952</v>
      </c>
      <c r="U43" s="74" t="n">
        <f aca="false">+U30*0.0701</f>
        <v>466765.73342318</v>
      </c>
      <c r="W43" s="74" t="n">
        <f aca="false">+W30*0.0701</f>
        <v>443498.778208408</v>
      </c>
    </row>
    <row r="44" customFormat="false" ht="13.5" hidden="false" customHeight="false" outlineLevel="0" collapsed="false">
      <c r="E44" s="0"/>
      <c r="F44" s="126"/>
      <c r="G44" s="126"/>
      <c r="H44" s="126"/>
      <c r="I44" s="126"/>
      <c r="J44" s="126"/>
      <c r="K44" s="126"/>
      <c r="L44" s="126"/>
      <c r="M44" s="126"/>
      <c r="N44" s="126"/>
      <c r="O44" s="126"/>
    </row>
    <row r="45" customFormat="false" ht="12.75" hidden="false" customHeight="false" outlineLevel="0" collapsed="false">
      <c r="E45" s="0"/>
      <c r="F45" s="126"/>
      <c r="G45" s="126"/>
      <c r="H45" s="126"/>
      <c r="I45" s="126"/>
      <c r="J45" s="126"/>
      <c r="K45" s="126"/>
      <c r="L45" s="126"/>
      <c r="M45" s="126"/>
      <c r="N45" s="126"/>
      <c r="O45" s="126"/>
    </row>
    <row r="46" customFormat="false" ht="12.75" hidden="false" customHeight="false" outlineLevel="0" collapsed="false">
      <c r="E46" s="0"/>
      <c r="F46" s="126"/>
      <c r="G46" s="126"/>
      <c r="H46" s="126"/>
      <c r="I46" s="126"/>
      <c r="J46" s="126"/>
      <c r="K46" s="126"/>
      <c r="L46" s="126"/>
      <c r="M46" s="126"/>
      <c r="N46" s="126"/>
      <c r="O46" s="126"/>
    </row>
    <row r="47" customFormat="false" ht="12.75" hidden="false" customHeight="false" outlineLevel="0" collapsed="false">
      <c r="C47" s="21" t="s">
        <v>158</v>
      </c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126"/>
      <c r="O47" s="126"/>
    </row>
    <row r="48" customFormat="false" ht="12.75" hidden="false" customHeight="false" outlineLevel="0" collapsed="false"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126"/>
      <c r="O48" s="126"/>
    </row>
    <row r="49" customFormat="false" ht="12.75" hidden="false" customHeight="false" outlineLevel="0" collapsed="false">
      <c r="C49" s="120" t="s">
        <v>159</v>
      </c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</row>
    <row r="50" customFormat="false" ht="12.75" hidden="false" customHeight="false" outlineLevel="0" collapsed="false"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</row>
    <row r="51" customFormat="false" ht="12.75" hidden="false" customHeight="false" outlineLevel="0" collapsed="false">
      <c r="A51" s="120"/>
      <c r="C51" s="120" t="s">
        <v>160</v>
      </c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</row>
    <row r="52" customFormat="false" ht="12.75" hidden="false" customHeight="false" outlineLevel="0" collapsed="false">
      <c r="A52" s="120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</row>
    <row r="53" customFormat="false" ht="12.75" hidden="false" customHeight="false" outlineLevel="0" collapsed="false">
      <c r="D53" s="21"/>
      <c r="E53" s="21"/>
      <c r="F53" s="126"/>
      <c r="G53" s="126"/>
      <c r="H53" s="126"/>
      <c r="I53" s="126"/>
      <c r="J53" s="126"/>
      <c r="K53" s="126"/>
      <c r="L53" s="126"/>
      <c r="M53" s="126"/>
      <c r="N53" s="126"/>
      <c r="O53" s="126"/>
    </row>
    <row r="54" customFormat="false" ht="12.75" hidden="false" customHeight="false" outlineLevel="0" collapsed="false">
      <c r="D54" s="21"/>
      <c r="E54" s="21"/>
      <c r="F54" s="126"/>
      <c r="G54" s="126"/>
      <c r="H54" s="126"/>
      <c r="I54" s="126"/>
      <c r="J54" s="126"/>
      <c r="K54" s="126"/>
      <c r="L54" s="126"/>
      <c r="M54" s="126"/>
      <c r="N54" s="126"/>
      <c r="O54" s="126"/>
    </row>
    <row r="55" customFormat="false" ht="12.75" hidden="false" customHeight="false" outlineLevel="0" collapsed="false">
      <c r="E55" s="137"/>
      <c r="F55" s="126"/>
      <c r="G55" s="126"/>
      <c r="H55" s="126"/>
      <c r="I55" s="126"/>
      <c r="J55" s="126"/>
      <c r="K55" s="126"/>
      <c r="L55" s="126"/>
      <c r="M55" s="126"/>
      <c r="N55" s="126"/>
      <c r="O55" s="126"/>
    </row>
    <row r="56" customFormat="false" ht="12.75" hidden="false" customHeight="false" outlineLevel="0" collapsed="false">
      <c r="A56" s="27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</row>
    <row r="57" customFormat="false" ht="12.75" hidden="false" customHeight="false" outlineLevel="0" collapsed="false">
      <c r="A57" s="27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</row>
    <row r="58" customFormat="false" ht="12.75" hidden="false" customHeight="false" outlineLevel="0" collapsed="false"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</row>
    <row r="59" customFormat="false" ht="12.75" hidden="false" customHeight="false" outlineLevel="0" collapsed="false"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</row>
    <row r="60" customFormat="false" ht="12.75" hidden="false" customHeight="false" outlineLevel="0" collapsed="false"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</row>
    <row r="61" customFormat="false" ht="12.75" hidden="false" customHeight="false" outlineLevel="0" collapsed="false"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</row>
    <row r="62" customFormat="false" ht="12.75" hidden="false" customHeight="false" outlineLevel="0" collapsed="false"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</row>
    <row r="63" customFormat="false" ht="12.75" hidden="false" customHeight="false" outlineLevel="0" collapsed="false"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</row>
    <row r="64" customFormat="false" ht="12.75" hidden="false" customHeight="false" outlineLevel="0" collapsed="false"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</row>
    <row r="65" customFormat="false" ht="12.75" hidden="false" customHeight="false" outlineLevel="0" collapsed="false"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</row>
    <row r="66" customFormat="false" ht="12.75" hidden="false" customHeight="false" outlineLevel="0" collapsed="false"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</row>
    <row r="67" customFormat="false" ht="12.75" hidden="false" customHeight="false" outlineLevel="0" collapsed="false"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</row>
    <row r="68" customFormat="false" ht="12.75" hidden="false" customHeight="false" outlineLevel="0" collapsed="false"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</row>
    <row r="69" customFormat="false" ht="12.75" hidden="false" customHeight="false" outlineLevel="0" collapsed="false"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</row>
    <row r="70" customFormat="false" ht="12.75" hidden="false" customHeight="false" outlineLevel="0" collapsed="false">
      <c r="E70" s="126"/>
      <c r="F70" s="126"/>
      <c r="G70" s="126"/>
      <c r="H70" s="126"/>
      <c r="I70" s="126"/>
      <c r="J70" s="126"/>
      <c r="K70" s="126"/>
      <c r="L70" s="126"/>
      <c r="M70" s="126"/>
    </row>
    <row r="71" customFormat="false" ht="12.75" hidden="false" customHeight="false" outlineLevel="0" collapsed="false">
      <c r="E71" s="126"/>
      <c r="F71" s="126"/>
      <c r="G71" s="126"/>
      <c r="H71" s="126"/>
      <c r="I71" s="126"/>
      <c r="J71" s="126"/>
      <c r="K71" s="126"/>
      <c r="L71" s="126"/>
      <c r="M71" s="126"/>
    </row>
  </sheetData>
  <mergeCells count="3">
    <mergeCell ref="A5:M5"/>
    <mergeCell ref="A6:M6"/>
    <mergeCell ref="A7:M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1997-06-30T19:21:18Z</dcterms:created>
  <dc:creator>EDS LAN Admin</dc:creator>
  <dc:description/>
  <dc:language>en-US</dc:language>
  <cp:lastModifiedBy>Donna Martens</cp:lastModifiedBy>
  <cp:lastPrinted>2001-03-05T13:40:29Z</cp:lastPrinted>
  <dcterms:modified xsi:type="dcterms:W3CDTF">2001-03-07T14:54:19Z</dcterms:modified>
  <cp:revision>0</cp:revision>
  <dc:subject/>
  <dc:title/>
</cp:coreProperties>
</file>